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0" yWindow="270" windowWidth="9000" windowHeight="6645" tabRatio="936"/>
  </bookViews>
  <sheets>
    <sheet name="公司" sheetId="76" r:id="rId1"/>
    <sheet name="BG级" sheetId="75" r:id="rId2"/>
    <sheet name="网络安全装备-管理" sheetId="29" r:id="rId3"/>
    <sheet name="一事" sheetId="26" r:id="rId4"/>
    <sheet name="七事" sheetId="27" r:id="rId5"/>
    <sheet name="十事" sheetId="28" r:id="rId6"/>
    <sheet name="大数据-管理" sheetId="37" r:id="rId7"/>
    <sheet name="网安" sheetId="31" r:id="rId8"/>
    <sheet name="二事" sheetId="32" r:id="rId9"/>
    <sheet name="四事" sheetId="33" r:id="rId10"/>
    <sheet name="五事" sheetId="34" r:id="rId11"/>
    <sheet name="九事" sheetId="35" r:id="rId12"/>
    <sheet name="十一事" sheetId="36" r:id="rId13"/>
    <sheet name="代表处管理中心" sheetId="44" r:id="rId14"/>
    <sheet name="湖北" sheetId="40" r:id="rId15"/>
    <sheet name="广东" sheetId="63" r:id="rId16"/>
    <sheet name="北京" sheetId="68" r:id="rId17"/>
    <sheet name="山东" sheetId="57" r:id="rId18"/>
    <sheet name="内蒙" sheetId="62" r:id="rId19"/>
    <sheet name="陕西" sheetId="55" r:id="rId20"/>
    <sheet name="河北" sheetId="70" r:id="rId21"/>
    <sheet name="广西" sheetId="64" r:id="rId22"/>
    <sheet name="湖南" sheetId="51" r:id="rId23"/>
    <sheet name="甘肃" sheetId="60" r:id="rId24"/>
    <sheet name="四川" sheetId="46" r:id="rId25"/>
    <sheet name="浙江" sheetId="48" r:id="rId26"/>
    <sheet name="新疆" sheetId="53" r:id="rId27"/>
    <sheet name="江苏" sheetId="42" r:id="rId28"/>
    <sheet name="河南" sheetId="58" r:id="rId29"/>
    <sheet name="上海" sheetId="50" r:id="rId30"/>
    <sheet name="青海" sheetId="59" r:id="rId31"/>
    <sheet name="重庆" sheetId="41" r:id="rId32"/>
    <sheet name="天津" sheetId="69" r:id="rId33"/>
    <sheet name="吉林" sheetId="72" r:id="rId34"/>
    <sheet name="云南" sheetId="45" r:id="rId35"/>
    <sheet name="黑龙江" sheetId="71" r:id="rId36"/>
    <sheet name="江西" sheetId="54" r:id="rId37"/>
    <sheet name="安徽" sheetId="49" r:id="rId38"/>
    <sheet name="辽宁" sheetId="73" r:id="rId39"/>
    <sheet name="贵州" sheetId="52" r:id="rId40"/>
    <sheet name="宁夏" sheetId="61" r:id="rId41"/>
    <sheet name="海南" sheetId="65" r:id="rId42"/>
    <sheet name="福建" sheetId="74" r:id="rId43"/>
    <sheet name="山西" sheetId="56" r:id="rId44"/>
    <sheet name="西藏" sheetId="47" r:id="rId45"/>
    <sheet name="财务" sheetId="77" r:id="rId46"/>
    <sheet name="人力" sheetId="78" r:id="rId47"/>
    <sheet name="有机体" sheetId="79" r:id="rId48"/>
    <sheet name="战略部" sheetId="80" r:id="rId49"/>
    <sheet name="市场部" sheetId="81" r:id="rId50"/>
    <sheet name="工程中心" sheetId="82" r:id="rId51"/>
    <sheet name="UED" sheetId="83" r:id="rId52"/>
    <sheet name="研究院" sheetId="84" r:id="rId53"/>
    <sheet name="开发中心" sheetId="85" r:id="rId54"/>
    <sheet name="测试中心" sheetId="86" r:id="rId55"/>
    <sheet name="数据平台" sheetId="87" r:id="rId56"/>
    <sheet name="总体部" sheetId="88" r:id="rId57"/>
    <sheet name="运营" sheetId="89" r:id="rId58"/>
    <sheet name="总办" sheetId="90" r:id="rId59"/>
    <sheet name="法务与保密" sheetId="91" r:id="rId60"/>
    <sheet name="服务中心" sheetId="92" r:id="rId61"/>
    <sheet name="采购" sheetId="93" r:id="rId62"/>
    <sheet name="管理层" sheetId="98" r:id="rId63"/>
    <sheet name="人员规划" sheetId="100" r:id="rId64"/>
    <sheet name="费用分摊" sheetId="101" r:id="rId65"/>
    <sheet name="业绩净利" sheetId="102" r:id="rId66"/>
    <sheet name="独占" sheetId="103" r:id="rId67"/>
    <sheet name="表头名称" sheetId="105" r:id="rId68"/>
    <sheet name="市场费" sheetId="108" r:id="rId69"/>
    <sheet name="调职" sheetId="106" r:id="rId70"/>
    <sheet name="销售新旧对应" sheetId="107" r:id="rId71"/>
    <sheet name="知识产权" sheetId="109" r:id="rId72"/>
    <sheet name="特殊激励" sheetId="110" r:id="rId73"/>
    <sheet name="Sheet1" sheetId="111" state="hidden" r:id="rId74"/>
  </sheets>
  <externalReferences>
    <externalReference r:id="rId75"/>
    <externalReference r:id="rId76"/>
    <externalReference r:id="rId77"/>
    <externalReference r:id="rId78"/>
    <externalReference r:id="rId79"/>
  </externalReferences>
  <definedNames>
    <definedName name="_xlnm._FilterDatabase" localSheetId="1" hidden="1">BG级!$A$1:$B$26</definedName>
    <definedName name="_xlnm._FilterDatabase" localSheetId="67" hidden="1">表头名称!$B$2:$B$255</definedName>
    <definedName name="_xlnm._FilterDatabase" localSheetId="66" hidden="1">独占!$A$1:$R$1</definedName>
    <definedName name="_xlnm._FilterDatabase" localSheetId="63" hidden="1">人员规划!$A$1:$AL$1261</definedName>
    <definedName name="_xlnm._FilterDatabase" localSheetId="68" hidden="1">市场费!$B$2:$AB$256</definedName>
    <definedName name="_xlnm._FilterDatabase" localSheetId="70" hidden="1">销售新旧对应!$A$1:$O$125</definedName>
    <definedName name="_xlnm._FilterDatabase" localSheetId="65" hidden="1">业绩净利!$A$1:$F$113</definedName>
  </definedNames>
  <calcPr calcId="144525"/>
</workbook>
</file>

<file path=xl/calcChain.xml><?xml version="1.0" encoding="utf-8"?>
<calcChain xmlns="http://schemas.openxmlformats.org/spreadsheetml/2006/main">
  <c r="B3" i="111" l="1"/>
  <c r="C3" i="111"/>
  <c r="B4" i="111" l="1"/>
  <c r="B2" i="111" s="1"/>
  <c r="C4" i="111"/>
  <c r="C2" i="111" s="1"/>
  <c r="I49" i="108"/>
  <c r="P11" i="108"/>
  <c r="P10" i="108"/>
  <c r="O8" i="108"/>
  <c r="P8" i="108"/>
  <c r="P7" i="108"/>
  <c r="P4" i="108"/>
  <c r="P3" i="108"/>
  <c r="O3" i="108"/>
  <c r="I13" i="76"/>
  <c r="G28" i="101" l="1"/>
  <c r="F14" i="101"/>
  <c r="J11" i="101"/>
  <c r="I20" i="84" s="1"/>
  <c r="G18" i="110"/>
  <c r="F24" i="76" s="1"/>
  <c r="K192" i="108" l="1"/>
  <c r="K186" i="108"/>
  <c r="K185" i="108"/>
  <c r="K179" i="108"/>
  <c r="K178" i="108"/>
  <c r="K172" i="108"/>
  <c r="K170" i="108"/>
  <c r="K165" i="108"/>
  <c r="K162" i="108"/>
  <c r="K155" i="108"/>
  <c r="K149" i="108"/>
  <c r="K145" i="108"/>
  <c r="K136" i="108"/>
  <c r="K133" i="108"/>
  <c r="K130" i="108"/>
  <c r="K126" i="108"/>
  <c r="K123" i="108"/>
  <c r="K118" i="108"/>
  <c r="K113" i="108"/>
  <c r="K110" i="108"/>
  <c r="K107" i="108"/>
  <c r="K105" i="108"/>
  <c r="K102" i="108"/>
  <c r="K99" i="108"/>
  <c r="K96" i="108"/>
  <c r="K93" i="108"/>
  <c r="K90" i="108"/>
  <c r="K87" i="108"/>
  <c r="K83" i="108"/>
  <c r="K80" i="108"/>
  <c r="K77" i="108"/>
  <c r="K74" i="108"/>
  <c r="K71" i="108"/>
  <c r="K68" i="108"/>
  <c r="K64" i="108"/>
  <c r="K62" i="108"/>
  <c r="K58" i="108"/>
  <c r="K54" i="108"/>
  <c r="K49" i="108"/>
  <c r="K45" i="108"/>
  <c r="K41" i="108"/>
  <c r="K37" i="108"/>
  <c r="K33" i="108"/>
  <c r="K29" i="108"/>
  <c r="K25" i="108"/>
  <c r="K20" i="108"/>
  <c r="K15" i="108"/>
  <c r="K9" i="108"/>
  <c r="K3" i="108"/>
  <c r="K190" i="108"/>
  <c r="K183" i="108"/>
  <c r="K177" i="108"/>
  <c r="K171" i="108"/>
  <c r="K164" i="108"/>
  <c r="K163" i="108"/>
  <c r="K152" i="108"/>
  <c r="K151" i="108"/>
  <c r="K150" i="108"/>
  <c r="K138" i="108"/>
  <c r="K137" i="108"/>
  <c r="K131" i="108"/>
  <c r="K125" i="108"/>
  <c r="F1" i="108"/>
  <c r="K1" i="108" l="1"/>
  <c r="A4" i="108"/>
  <c r="A5" i="108"/>
  <c r="A6" i="108"/>
  <c r="A7" i="108"/>
  <c r="A8" i="108"/>
  <c r="A10" i="108"/>
  <c r="A11" i="108"/>
  <c r="A12" i="108"/>
  <c r="A13" i="108"/>
  <c r="A14" i="108"/>
  <c r="A16" i="108"/>
  <c r="A17" i="108"/>
  <c r="A18" i="108"/>
  <c r="A19" i="108"/>
  <c r="A21" i="108"/>
  <c r="A22" i="108"/>
  <c r="A23" i="108"/>
  <c r="A24" i="108"/>
  <c r="A26" i="108"/>
  <c r="A27" i="108"/>
  <c r="A28" i="108"/>
  <c r="A30" i="108"/>
  <c r="A31" i="108"/>
  <c r="A32" i="108"/>
  <c r="A34" i="108"/>
  <c r="A35" i="108"/>
  <c r="A36" i="108"/>
  <c r="A38" i="108"/>
  <c r="A39" i="108"/>
  <c r="A40" i="108"/>
  <c r="A42" i="108"/>
  <c r="A43" i="108"/>
  <c r="A44" i="108"/>
  <c r="A46" i="108"/>
  <c r="A47" i="108"/>
  <c r="A48" i="108"/>
  <c r="A50" i="108"/>
  <c r="A51" i="108"/>
  <c r="A52" i="108"/>
  <c r="A53" i="108"/>
  <c r="A55" i="108"/>
  <c r="A56" i="108"/>
  <c r="A57" i="108"/>
  <c r="A59" i="108"/>
  <c r="A60" i="108"/>
  <c r="A61" i="108"/>
  <c r="A63" i="108"/>
  <c r="A65" i="108"/>
  <c r="A66" i="108"/>
  <c r="A67" i="108"/>
  <c r="A69" i="108"/>
  <c r="A70" i="108"/>
  <c r="A72" i="108"/>
  <c r="A73" i="108"/>
  <c r="A75" i="108"/>
  <c r="A76" i="108"/>
  <c r="A78" i="108"/>
  <c r="A79" i="108"/>
  <c r="A81" i="108"/>
  <c r="A82" i="108"/>
  <c r="A84" i="108"/>
  <c r="A85" i="108"/>
  <c r="A86" i="108"/>
  <c r="A88" i="108"/>
  <c r="A89" i="108"/>
  <c r="A91" i="108"/>
  <c r="A92" i="108"/>
  <c r="A94" i="108"/>
  <c r="A95" i="108"/>
  <c r="A97" i="108"/>
  <c r="A98" i="108"/>
  <c r="A100" i="108"/>
  <c r="A101" i="108"/>
  <c r="A103" i="108"/>
  <c r="A104" i="108"/>
  <c r="A106" i="108"/>
  <c r="A108" i="108"/>
  <c r="A109" i="108"/>
  <c r="A111" i="108"/>
  <c r="A112" i="108"/>
  <c r="A114" i="108"/>
  <c r="N192" i="108"/>
  <c r="N186" i="108"/>
  <c r="N185" i="108"/>
  <c r="N179" i="108"/>
  <c r="N178" i="108"/>
  <c r="N172" i="108"/>
  <c r="N170" i="108"/>
  <c r="N165" i="108"/>
  <c r="N162" i="108"/>
  <c r="N155" i="108"/>
  <c r="N149" i="108"/>
  <c r="N145" i="108"/>
  <c r="N136" i="108"/>
  <c r="N130" i="108"/>
  <c r="N126" i="108"/>
  <c r="N123" i="108"/>
  <c r="N118" i="108"/>
  <c r="N113" i="108"/>
  <c r="N110" i="108"/>
  <c r="N107" i="108"/>
  <c r="N105" i="108"/>
  <c r="N102" i="108"/>
  <c r="N99" i="108"/>
  <c r="N96" i="108"/>
  <c r="N93" i="108"/>
  <c r="N90" i="108"/>
  <c r="N87" i="108"/>
  <c r="N83" i="108"/>
  <c r="N80" i="108"/>
  <c r="N77" i="108"/>
  <c r="N74" i="108"/>
  <c r="N71" i="108"/>
  <c r="N68" i="108"/>
  <c r="N64" i="108"/>
  <c r="N62" i="108"/>
  <c r="N58" i="108"/>
  <c r="N54" i="108"/>
  <c r="N49" i="108"/>
  <c r="N45" i="108"/>
  <c r="N41" i="108"/>
  <c r="N37" i="108"/>
  <c r="N33" i="108"/>
  <c r="N29" i="108"/>
  <c r="N25" i="108"/>
  <c r="N20" i="108"/>
  <c r="N15" i="108"/>
  <c r="N9" i="108"/>
  <c r="N3" i="108"/>
  <c r="M192" i="108"/>
  <c r="M186" i="108"/>
  <c r="M185" i="108"/>
  <c r="M179" i="108"/>
  <c r="M178" i="108"/>
  <c r="M172" i="108"/>
  <c r="M170" i="108"/>
  <c r="M165" i="108"/>
  <c r="M162" i="108"/>
  <c r="M155" i="108"/>
  <c r="M149" i="108"/>
  <c r="M145" i="108"/>
  <c r="M136" i="108"/>
  <c r="M130" i="108"/>
  <c r="M126" i="108"/>
  <c r="M123" i="108"/>
  <c r="M118" i="108"/>
  <c r="M113" i="108"/>
  <c r="M110" i="108"/>
  <c r="M107" i="108"/>
  <c r="M105" i="108"/>
  <c r="M102" i="108"/>
  <c r="M99" i="108"/>
  <c r="M96" i="108"/>
  <c r="M93" i="108"/>
  <c r="M90" i="108"/>
  <c r="M87" i="108"/>
  <c r="M83" i="108"/>
  <c r="M80" i="108"/>
  <c r="M77" i="108"/>
  <c r="M74" i="108"/>
  <c r="M71" i="108"/>
  <c r="M68" i="108"/>
  <c r="M64" i="108"/>
  <c r="M62" i="108"/>
  <c r="M58" i="108"/>
  <c r="M54" i="108"/>
  <c r="M49" i="108"/>
  <c r="M45" i="108"/>
  <c r="M41" i="108"/>
  <c r="M37" i="108"/>
  <c r="M33" i="108"/>
  <c r="M29" i="108"/>
  <c r="M25" i="108"/>
  <c r="M20" i="108"/>
  <c r="M15" i="108"/>
  <c r="M9" i="108"/>
  <c r="M3" i="108"/>
  <c r="L189" i="108"/>
  <c r="L188" i="108"/>
  <c r="L187" i="108"/>
  <c r="L182" i="108"/>
  <c r="L181" i="108"/>
  <c r="L180" i="108"/>
  <c r="L176" i="108"/>
  <c r="L175" i="108"/>
  <c r="L174" i="108"/>
  <c r="L173" i="108"/>
  <c r="L169" i="108"/>
  <c r="L168" i="108"/>
  <c r="L167" i="108"/>
  <c r="L166" i="108"/>
  <c r="L161" i="108"/>
  <c r="L160" i="108"/>
  <c r="L159" i="108"/>
  <c r="L158" i="108"/>
  <c r="L157" i="108"/>
  <c r="L156" i="108"/>
  <c r="L148" i="108"/>
  <c r="L147" i="108"/>
  <c r="L146" i="108"/>
  <c r="L135" i="108"/>
  <c r="L134" i="108"/>
  <c r="L129" i="108"/>
  <c r="L128" i="108"/>
  <c r="L127" i="108"/>
  <c r="L122" i="108"/>
  <c r="L121" i="108"/>
  <c r="L120" i="108"/>
  <c r="L119" i="108"/>
  <c r="L114" i="108"/>
  <c r="L112" i="108"/>
  <c r="L111" i="108"/>
  <c r="L109" i="108"/>
  <c r="L108" i="108"/>
  <c r="L106" i="108"/>
  <c r="L104" i="108"/>
  <c r="L103" i="108"/>
  <c r="L101" i="108"/>
  <c r="L100" i="108"/>
  <c r="L98" i="108"/>
  <c r="L97" i="108"/>
  <c r="L95" i="108"/>
  <c r="L94" i="108"/>
  <c r="L92" i="108"/>
  <c r="L91" i="108"/>
  <c r="L89" i="108"/>
  <c r="L88" i="108"/>
  <c r="L86" i="108"/>
  <c r="L85" i="108"/>
  <c r="L84" i="108"/>
  <c r="L82" i="108"/>
  <c r="L81" i="108"/>
  <c r="L79" i="108"/>
  <c r="L78" i="108"/>
  <c r="L76" i="108"/>
  <c r="L75" i="108"/>
  <c r="L73" i="108"/>
  <c r="L72" i="108"/>
  <c r="L70" i="108"/>
  <c r="L69" i="108"/>
  <c r="L67" i="108"/>
  <c r="L66" i="108"/>
  <c r="L65" i="108"/>
  <c r="L63" i="108"/>
  <c r="L61" i="108"/>
  <c r="L60" i="108"/>
  <c r="L59" i="108"/>
  <c r="L57" i="108"/>
  <c r="L56" i="108"/>
  <c r="L55" i="108"/>
  <c r="L53" i="108"/>
  <c r="L52" i="108"/>
  <c r="L51" i="108"/>
  <c r="L50" i="108"/>
  <c r="L48" i="108"/>
  <c r="L47" i="108"/>
  <c r="L46" i="108"/>
  <c r="L44" i="108"/>
  <c r="L43" i="108"/>
  <c r="L42" i="108"/>
  <c r="L40" i="108"/>
  <c r="L39" i="108"/>
  <c r="L38" i="108"/>
  <c r="L36" i="108"/>
  <c r="L35" i="108"/>
  <c r="L34" i="108"/>
  <c r="L32" i="108"/>
  <c r="L31" i="108"/>
  <c r="L30" i="108"/>
  <c r="L28" i="108"/>
  <c r="L27" i="108"/>
  <c r="L26" i="108"/>
  <c r="L24" i="108"/>
  <c r="L23" i="108"/>
  <c r="L22" i="108"/>
  <c r="L21" i="108"/>
  <c r="L19" i="108"/>
  <c r="L18" i="108"/>
  <c r="L17" i="108"/>
  <c r="L16" i="108"/>
  <c r="L14" i="108"/>
  <c r="L13" i="108"/>
  <c r="L12" i="108"/>
  <c r="L11" i="108"/>
  <c r="L10" i="108"/>
  <c r="L8" i="108"/>
  <c r="L7" i="108"/>
  <c r="L6" i="108"/>
  <c r="L5" i="108"/>
  <c r="L4" i="108"/>
  <c r="L1" i="108" l="1"/>
  <c r="N1" i="108"/>
  <c r="M1" i="108"/>
  <c r="I54" i="102"/>
  <c r="J25" i="102" s="1"/>
  <c r="J23" i="102" l="1"/>
  <c r="J52" i="102"/>
  <c r="J50" i="102"/>
  <c r="J48" i="102"/>
  <c r="J46" i="102"/>
  <c r="J44" i="102"/>
  <c r="J42" i="102"/>
  <c r="J40" i="102"/>
  <c r="J38" i="102"/>
  <c r="J36" i="102"/>
  <c r="J34" i="102"/>
  <c r="J32" i="102"/>
  <c r="J30" i="102"/>
  <c r="J28" i="102"/>
  <c r="J26" i="102"/>
  <c r="J24" i="102"/>
  <c r="J53" i="102"/>
  <c r="J51" i="102"/>
  <c r="J49" i="102"/>
  <c r="J47" i="102"/>
  <c r="J45" i="102"/>
  <c r="J43" i="102"/>
  <c r="J41" i="102"/>
  <c r="J39" i="102"/>
  <c r="J37" i="102"/>
  <c r="J35" i="102"/>
  <c r="J33" i="102"/>
  <c r="J31" i="102"/>
  <c r="J29" i="102"/>
  <c r="J27" i="102"/>
  <c r="J84" i="28" l="1"/>
  <c r="I84" i="28"/>
  <c r="H84" i="28"/>
  <c r="H84" i="33"/>
  <c r="I84" i="32"/>
  <c r="H84" i="32"/>
  <c r="K80" i="31"/>
  <c r="J84" i="31"/>
  <c r="I84" i="31"/>
  <c r="H84" i="31"/>
  <c r="I84" i="26"/>
  <c r="H84" i="26"/>
  <c r="G84" i="26" l="1"/>
  <c r="E28" i="76" l="1"/>
  <c r="E26" i="76"/>
  <c r="F11" i="76"/>
  <c r="G19" i="89" l="1"/>
  <c r="G50" i="27" l="1"/>
  <c r="N56" i="101" l="1"/>
  <c r="I38" i="101"/>
  <c r="I37" i="101"/>
  <c r="I36" i="101"/>
  <c r="I35" i="101"/>
  <c r="I34" i="101"/>
  <c r="I33" i="101"/>
  <c r="G15" i="87" l="1"/>
  <c r="H15" i="86"/>
  <c r="I15" i="86"/>
  <c r="J15" i="86"/>
  <c r="G15" i="86"/>
  <c r="H15" i="85"/>
  <c r="I15" i="85"/>
  <c r="J15" i="85"/>
  <c r="K15" i="85"/>
  <c r="L15" i="85"/>
  <c r="M15" i="85"/>
  <c r="N15" i="85"/>
  <c r="G15" i="85"/>
  <c r="I15" i="84"/>
  <c r="H15" i="84"/>
  <c r="H15" i="83"/>
  <c r="I15" i="83"/>
  <c r="G15" i="83"/>
  <c r="H15" i="82"/>
  <c r="I15" i="82"/>
  <c r="J15" i="82"/>
  <c r="K15" i="82"/>
  <c r="L15" i="82"/>
  <c r="G15" i="82"/>
  <c r="H15" i="47" l="1"/>
  <c r="I15" i="47"/>
  <c r="J15" i="47"/>
  <c r="G15" i="47"/>
  <c r="H15" i="56"/>
  <c r="I15" i="56"/>
  <c r="J15" i="56"/>
  <c r="G15" i="56"/>
  <c r="H15" i="74"/>
  <c r="I15" i="74"/>
  <c r="J15" i="74"/>
  <c r="K15" i="74"/>
  <c r="G15" i="74"/>
  <c r="H15" i="65"/>
  <c r="I15" i="65"/>
  <c r="J15" i="65"/>
  <c r="K15" i="65"/>
  <c r="G15" i="65"/>
  <c r="H15" i="61"/>
  <c r="I15" i="61"/>
  <c r="J15" i="61"/>
  <c r="K15" i="61"/>
  <c r="G15" i="61"/>
  <c r="H15" i="52"/>
  <c r="I15" i="52"/>
  <c r="J15" i="52"/>
  <c r="K15" i="52"/>
  <c r="L15" i="52"/>
  <c r="G15" i="52"/>
  <c r="H15" i="73"/>
  <c r="I15" i="73"/>
  <c r="J15" i="73"/>
  <c r="K15" i="73"/>
  <c r="G15" i="73"/>
  <c r="H15" i="49"/>
  <c r="I15" i="49"/>
  <c r="J15" i="49"/>
  <c r="K15" i="49"/>
  <c r="G15" i="49"/>
  <c r="H15" i="54"/>
  <c r="I15" i="54"/>
  <c r="J15" i="54"/>
  <c r="K15" i="54"/>
  <c r="L15" i="54"/>
  <c r="G15" i="54"/>
  <c r="H15" i="71"/>
  <c r="I15" i="71"/>
  <c r="J15" i="71"/>
  <c r="K15" i="71"/>
  <c r="G15" i="71"/>
  <c r="H15" i="45"/>
  <c r="I15" i="45"/>
  <c r="J15" i="45"/>
  <c r="K15" i="45"/>
  <c r="G15" i="45"/>
  <c r="H15" i="72"/>
  <c r="I15" i="72"/>
  <c r="J15" i="72"/>
  <c r="K15" i="72"/>
  <c r="G15" i="72"/>
  <c r="H15" i="69"/>
  <c r="I15" i="69"/>
  <c r="J15" i="69"/>
  <c r="K15" i="69"/>
  <c r="G15" i="69"/>
  <c r="H15" i="41"/>
  <c r="I15" i="41"/>
  <c r="J15" i="41"/>
  <c r="K15" i="41"/>
  <c r="L15" i="41"/>
  <c r="G15" i="41"/>
  <c r="H15" i="59"/>
  <c r="I15" i="59"/>
  <c r="J15" i="59"/>
  <c r="K15" i="59"/>
  <c r="G15" i="59"/>
  <c r="H15" i="50"/>
  <c r="I15" i="50"/>
  <c r="J15" i="50"/>
  <c r="K15" i="50"/>
  <c r="G15" i="50"/>
  <c r="H15" i="58"/>
  <c r="I15" i="58"/>
  <c r="J15" i="58"/>
  <c r="K15" i="58"/>
  <c r="G15" i="58"/>
  <c r="H15" i="42"/>
  <c r="I15" i="42"/>
  <c r="J15" i="42"/>
  <c r="K15" i="42"/>
  <c r="L15" i="42"/>
  <c r="G15" i="42"/>
  <c r="H15" i="53"/>
  <c r="I15" i="53"/>
  <c r="J15" i="53"/>
  <c r="K15" i="53"/>
  <c r="G15" i="53"/>
  <c r="L15" i="46"/>
  <c r="H15" i="48"/>
  <c r="I15" i="48"/>
  <c r="J15" i="48"/>
  <c r="K15" i="48"/>
  <c r="G15" i="48"/>
  <c r="H15" i="46"/>
  <c r="I15" i="46"/>
  <c r="J15" i="46"/>
  <c r="K15" i="46"/>
  <c r="G15" i="46"/>
  <c r="H15" i="60"/>
  <c r="I15" i="60"/>
  <c r="J15" i="60"/>
  <c r="K15" i="60"/>
  <c r="G15" i="60"/>
  <c r="H15" i="51"/>
  <c r="I15" i="51"/>
  <c r="J15" i="51"/>
  <c r="K15" i="51"/>
  <c r="L15" i="51"/>
  <c r="G15" i="51"/>
  <c r="H15" i="64"/>
  <c r="I15" i="64"/>
  <c r="J15" i="64"/>
  <c r="K15" i="64"/>
  <c r="G15" i="64"/>
  <c r="H15" i="70"/>
  <c r="I15" i="70"/>
  <c r="J15" i="70"/>
  <c r="K15" i="70"/>
  <c r="G15" i="70"/>
  <c r="H15" i="55"/>
  <c r="I15" i="55"/>
  <c r="J15" i="55"/>
  <c r="K15" i="55"/>
  <c r="G15" i="55"/>
  <c r="H15" i="62"/>
  <c r="I15" i="62"/>
  <c r="J15" i="62"/>
  <c r="K15" i="62"/>
  <c r="G15" i="62"/>
  <c r="H15" i="57"/>
  <c r="I15" i="57"/>
  <c r="J15" i="57"/>
  <c r="K15" i="57"/>
  <c r="G15" i="57"/>
  <c r="H15" i="68"/>
  <c r="I15" i="68"/>
  <c r="J15" i="68"/>
  <c r="K15" i="68"/>
  <c r="G15" i="68"/>
  <c r="H15" i="63"/>
  <c r="I15" i="63"/>
  <c r="J15" i="63"/>
  <c r="K15" i="63"/>
  <c r="L15" i="63"/>
  <c r="G15" i="63"/>
  <c r="H15" i="40"/>
  <c r="I15" i="40"/>
  <c r="J15" i="40"/>
  <c r="K15" i="40"/>
  <c r="L15" i="40"/>
  <c r="G15" i="40"/>
  <c r="H15" i="44"/>
  <c r="I15" i="44"/>
  <c r="J15" i="44"/>
  <c r="K15" i="44"/>
  <c r="G15" i="44"/>
  <c r="H71" i="36"/>
  <c r="I71" i="36"/>
  <c r="G71" i="36"/>
  <c r="H43" i="36"/>
  <c r="I43" i="36"/>
  <c r="J43" i="36"/>
  <c r="K43" i="36"/>
  <c r="G43" i="36"/>
  <c r="H71" i="35"/>
  <c r="I71" i="35"/>
  <c r="G71" i="35"/>
  <c r="H43" i="35"/>
  <c r="I43" i="35"/>
  <c r="J43" i="35"/>
  <c r="K43" i="35"/>
  <c r="G43" i="35"/>
  <c r="H71" i="34"/>
  <c r="G71" i="34"/>
  <c r="H43" i="34"/>
  <c r="I43" i="34"/>
  <c r="J43" i="34"/>
  <c r="K43" i="34"/>
  <c r="G43" i="34"/>
  <c r="H71" i="33"/>
  <c r="G71" i="33"/>
  <c r="H43" i="33"/>
  <c r="I43" i="33"/>
  <c r="J43" i="33"/>
  <c r="K43" i="33"/>
  <c r="L43" i="33"/>
  <c r="M43" i="33"/>
  <c r="G43" i="33"/>
  <c r="H71" i="32"/>
  <c r="I71" i="32"/>
  <c r="G71" i="32"/>
  <c r="H43" i="32"/>
  <c r="I43" i="32"/>
  <c r="J43" i="32"/>
  <c r="K43" i="32"/>
  <c r="L43" i="32"/>
  <c r="M43" i="32"/>
  <c r="G43" i="32"/>
  <c r="H71" i="31"/>
  <c r="I71" i="31"/>
  <c r="J71" i="31"/>
  <c r="K71" i="31"/>
  <c r="L71" i="31"/>
  <c r="G71" i="31"/>
  <c r="H43" i="31"/>
  <c r="I43" i="31"/>
  <c r="J43" i="31"/>
  <c r="K43" i="31"/>
  <c r="G43" i="31"/>
  <c r="H15" i="37"/>
  <c r="I15" i="37"/>
  <c r="J15" i="37"/>
  <c r="G15" i="37"/>
  <c r="H71" i="28"/>
  <c r="I71" i="28"/>
  <c r="J71" i="28"/>
  <c r="K71" i="28"/>
  <c r="G71" i="28"/>
  <c r="H43" i="28"/>
  <c r="I43" i="28"/>
  <c r="J43" i="28"/>
  <c r="G43" i="28"/>
  <c r="H71" i="27"/>
  <c r="I71" i="27"/>
  <c r="G71" i="27"/>
  <c r="K43" i="27"/>
  <c r="J43" i="27"/>
  <c r="H43" i="27"/>
  <c r="G43" i="27"/>
  <c r="H71" i="26"/>
  <c r="I71" i="26"/>
  <c r="G71" i="26"/>
  <c r="H43" i="26"/>
  <c r="I43" i="26"/>
  <c r="J43" i="26"/>
  <c r="K43" i="26"/>
  <c r="G43" i="26"/>
  <c r="H15" i="29"/>
  <c r="I15" i="29"/>
  <c r="G15" i="29"/>
  <c r="E12" i="76"/>
  <c r="E5" i="76"/>
  <c r="K44" i="31" l="1"/>
  <c r="L44" i="31"/>
  <c r="J44" i="28"/>
  <c r="J16" i="92"/>
  <c r="K16" i="86"/>
  <c r="L16" i="86"/>
  <c r="G16" i="84"/>
  <c r="I16" i="81"/>
  <c r="J16" i="81"/>
  <c r="K16" i="81"/>
  <c r="L16" i="81"/>
  <c r="I16" i="47"/>
  <c r="J16" i="47"/>
  <c r="K16" i="47"/>
  <c r="J16" i="56"/>
  <c r="K16" i="56"/>
  <c r="J16" i="74"/>
  <c r="K16" i="74"/>
  <c r="I16" i="65"/>
  <c r="J16" i="65"/>
  <c r="K16" i="65"/>
  <c r="J16" i="61"/>
  <c r="K16" i="61"/>
  <c r="J16" i="52"/>
  <c r="K16" i="52"/>
  <c r="L16" i="52"/>
  <c r="J16" i="73"/>
  <c r="K16" i="73"/>
  <c r="J16" i="49"/>
  <c r="K16" i="49"/>
  <c r="J16" i="54"/>
  <c r="K16" i="54"/>
  <c r="L16" i="54"/>
  <c r="J16" i="71"/>
  <c r="K16" i="71"/>
  <c r="K16" i="45"/>
  <c r="J16" i="72"/>
  <c r="K16" i="72"/>
  <c r="J16" i="69"/>
  <c r="K16" i="69"/>
  <c r="J16" i="41"/>
  <c r="K16" i="41"/>
  <c r="L16" i="41"/>
  <c r="J16" i="59"/>
  <c r="K16" i="59"/>
  <c r="J16" i="50"/>
  <c r="K16" i="50"/>
  <c r="K16" i="58"/>
  <c r="I16" i="42"/>
  <c r="J16" i="42"/>
  <c r="K16" i="42"/>
  <c r="L16" i="42"/>
  <c r="K16" i="53"/>
  <c r="K16" i="48"/>
  <c r="K16" i="60"/>
  <c r="K16" i="51"/>
  <c r="L16" i="51"/>
  <c r="K16" i="64"/>
  <c r="K16" i="70"/>
  <c r="K16" i="55"/>
  <c r="K16" i="62"/>
  <c r="K44" i="36"/>
  <c r="L44" i="36"/>
  <c r="M44" i="36"/>
  <c r="K44" i="35"/>
  <c r="L44" i="35"/>
  <c r="M44" i="35"/>
  <c r="I72" i="34"/>
  <c r="L44" i="34"/>
  <c r="M44" i="34"/>
  <c r="I44" i="33"/>
  <c r="N44" i="33"/>
  <c r="J44" i="33"/>
  <c r="M44" i="33"/>
  <c r="H73" i="31" l="1"/>
  <c r="I73" i="31"/>
  <c r="J73" i="31"/>
  <c r="K73" i="31"/>
  <c r="L73" i="31"/>
  <c r="G73" i="31"/>
  <c r="H17" i="44"/>
  <c r="I17" i="44"/>
  <c r="J17" i="44"/>
  <c r="H73" i="36"/>
  <c r="I73" i="36"/>
  <c r="H45" i="36"/>
  <c r="I45" i="36"/>
  <c r="J45" i="36"/>
  <c r="K45" i="36"/>
  <c r="K46" i="36"/>
  <c r="H73" i="35"/>
  <c r="I73" i="35"/>
  <c r="H45" i="35"/>
  <c r="I45" i="35"/>
  <c r="J45" i="35"/>
  <c r="K45" i="35"/>
  <c r="K46" i="35"/>
  <c r="H73" i="34"/>
  <c r="H45" i="34"/>
  <c r="I45" i="34"/>
  <c r="J45" i="34"/>
  <c r="K45" i="34"/>
  <c r="H73" i="33"/>
  <c r="H45" i="33"/>
  <c r="I45" i="33"/>
  <c r="J45" i="33"/>
  <c r="K45" i="33"/>
  <c r="L45" i="33"/>
  <c r="M45" i="33"/>
  <c r="J46" i="33"/>
  <c r="M46" i="33"/>
  <c r="H73" i="32"/>
  <c r="I73" i="32"/>
  <c r="H45" i="32"/>
  <c r="I45" i="32"/>
  <c r="J45" i="32"/>
  <c r="K45" i="32"/>
  <c r="L45" i="32"/>
  <c r="M45" i="32"/>
  <c r="K45" i="31"/>
  <c r="K46" i="31"/>
  <c r="H45" i="31"/>
  <c r="I45" i="31"/>
  <c r="J45" i="31"/>
  <c r="H17" i="37"/>
  <c r="I17" i="37"/>
  <c r="J17" i="37"/>
  <c r="H45" i="28"/>
  <c r="I45" i="28"/>
  <c r="J45" i="28"/>
  <c r="J46" i="28"/>
  <c r="H73" i="28"/>
  <c r="I73" i="28"/>
  <c r="J73" i="28"/>
  <c r="K73" i="28"/>
  <c r="H45" i="27"/>
  <c r="I45" i="27"/>
  <c r="J45" i="27"/>
  <c r="K45" i="27"/>
  <c r="I46" i="27"/>
  <c r="H73" i="27"/>
  <c r="I73" i="27"/>
  <c r="H45" i="26"/>
  <c r="I45" i="26"/>
  <c r="J45" i="26"/>
  <c r="K45" i="26"/>
  <c r="H73" i="26"/>
  <c r="I73" i="26"/>
  <c r="H17" i="29"/>
  <c r="I17" i="29"/>
  <c r="J17" i="74"/>
  <c r="K17" i="74"/>
  <c r="J18" i="74"/>
  <c r="K18" i="74"/>
  <c r="J17" i="56"/>
  <c r="K17" i="56"/>
  <c r="J18" i="56"/>
  <c r="K18" i="56"/>
  <c r="I17" i="47"/>
  <c r="J17" i="47"/>
  <c r="K17" i="47"/>
  <c r="I18" i="47"/>
  <c r="J18" i="47"/>
  <c r="K18" i="47"/>
  <c r="H17" i="79"/>
  <c r="I17" i="79"/>
  <c r="H17" i="81"/>
  <c r="I17" i="81"/>
  <c r="J17" i="81"/>
  <c r="H17" i="93"/>
  <c r="I17" i="93"/>
  <c r="G17" i="98"/>
  <c r="G17" i="93"/>
  <c r="H17" i="92"/>
  <c r="I17" i="92"/>
  <c r="J17" i="92"/>
  <c r="G17" i="92"/>
  <c r="G17" i="91"/>
  <c r="G17" i="90"/>
  <c r="G17" i="89"/>
  <c r="G17" i="88"/>
  <c r="G17" i="87"/>
  <c r="H17" i="86"/>
  <c r="I17" i="86"/>
  <c r="J17" i="86"/>
  <c r="K17" i="86"/>
  <c r="L17" i="86"/>
  <c r="K18" i="86"/>
  <c r="L18" i="86"/>
  <c r="G17" i="86"/>
  <c r="H17" i="85"/>
  <c r="I17" i="85"/>
  <c r="J17" i="85"/>
  <c r="K17" i="85"/>
  <c r="L17" i="85"/>
  <c r="M17" i="85"/>
  <c r="N17" i="85"/>
  <c r="G17" i="85"/>
  <c r="H17" i="84"/>
  <c r="I17" i="84"/>
  <c r="J17" i="84"/>
  <c r="K17" i="84"/>
  <c r="L17" i="84"/>
  <c r="J18" i="84"/>
  <c r="K18" i="84"/>
  <c r="L18" i="84"/>
  <c r="G18" i="84"/>
  <c r="G17" i="84"/>
  <c r="H17" i="83"/>
  <c r="I17" i="83"/>
  <c r="G17" i="83"/>
  <c r="H17" i="82"/>
  <c r="I17" i="82"/>
  <c r="J17" i="82"/>
  <c r="K17" i="82"/>
  <c r="L17" i="82"/>
  <c r="G17" i="82"/>
  <c r="G17" i="81"/>
  <c r="G17" i="80"/>
  <c r="G17" i="79"/>
  <c r="G17" i="78"/>
  <c r="G17" i="77"/>
  <c r="G17" i="47"/>
  <c r="G17" i="56"/>
  <c r="G17" i="74"/>
  <c r="H17" i="65"/>
  <c r="I17" i="65"/>
  <c r="J17" i="65"/>
  <c r="K17" i="65"/>
  <c r="I18" i="65"/>
  <c r="J18" i="65"/>
  <c r="K18" i="65"/>
  <c r="G17" i="65"/>
  <c r="J17" i="61"/>
  <c r="K17" i="61"/>
  <c r="J18" i="61"/>
  <c r="K18" i="61"/>
  <c r="G17" i="61"/>
  <c r="J17" i="52"/>
  <c r="K17" i="52"/>
  <c r="L17" i="52"/>
  <c r="J18" i="52"/>
  <c r="K18" i="52"/>
  <c r="L18" i="52"/>
  <c r="G17" i="52"/>
  <c r="J17" i="73"/>
  <c r="K17" i="73"/>
  <c r="J18" i="73"/>
  <c r="K18" i="73"/>
  <c r="G17" i="73"/>
  <c r="J17" i="49"/>
  <c r="K17" i="49"/>
  <c r="J18" i="49"/>
  <c r="K18" i="49"/>
  <c r="G17" i="49"/>
  <c r="J17" i="54"/>
  <c r="K17" i="54"/>
  <c r="L17" i="54"/>
  <c r="J18" i="54"/>
  <c r="K18" i="54"/>
  <c r="L18" i="54"/>
  <c r="G17" i="54"/>
  <c r="J17" i="71"/>
  <c r="K17" i="71"/>
  <c r="J18" i="71"/>
  <c r="K18" i="71"/>
  <c r="G17" i="71"/>
  <c r="K17" i="45"/>
  <c r="K18" i="45"/>
  <c r="G17" i="45"/>
  <c r="J17" i="72"/>
  <c r="K17" i="72"/>
  <c r="J18" i="72"/>
  <c r="K18" i="72"/>
  <c r="G17" i="72"/>
  <c r="J17" i="69"/>
  <c r="K17" i="69"/>
  <c r="J18" i="69"/>
  <c r="K18" i="69"/>
  <c r="G17" i="69"/>
  <c r="J17" i="41"/>
  <c r="K17" i="41"/>
  <c r="J18" i="41"/>
  <c r="K18" i="41"/>
  <c r="G17" i="41"/>
  <c r="J17" i="59"/>
  <c r="K17" i="59"/>
  <c r="J18" i="59"/>
  <c r="K18" i="59"/>
  <c r="G17" i="59"/>
  <c r="J17" i="50"/>
  <c r="K17" i="50"/>
  <c r="J18" i="50"/>
  <c r="K18" i="50"/>
  <c r="G17" i="50"/>
  <c r="K17" i="58"/>
  <c r="K18" i="58"/>
  <c r="G17" i="58"/>
  <c r="I17" i="42"/>
  <c r="J17" i="42"/>
  <c r="K17" i="42"/>
  <c r="L17" i="42"/>
  <c r="I18" i="42"/>
  <c r="J18" i="42"/>
  <c r="K18" i="42"/>
  <c r="L18" i="42"/>
  <c r="G17" i="42"/>
  <c r="K17" i="53"/>
  <c r="K18" i="53"/>
  <c r="G17" i="53"/>
  <c r="K17" i="48"/>
  <c r="K18" i="48"/>
  <c r="G17" i="48"/>
  <c r="G17" i="46"/>
  <c r="K17" i="60"/>
  <c r="K18" i="60"/>
  <c r="G17" i="60"/>
  <c r="K17" i="51"/>
  <c r="L17" i="51"/>
  <c r="K18" i="51"/>
  <c r="L18" i="51"/>
  <c r="G17" i="51"/>
  <c r="K17" i="64"/>
  <c r="K18" i="64"/>
  <c r="G17" i="64"/>
  <c r="K17" i="70"/>
  <c r="K18" i="70"/>
  <c r="G17" i="70"/>
  <c r="K17" i="55"/>
  <c r="K18" i="55"/>
  <c r="G17" i="55"/>
  <c r="K17" i="62"/>
  <c r="K18" i="62"/>
  <c r="G17" i="62"/>
  <c r="G17" i="57"/>
  <c r="G17" i="68"/>
  <c r="G17" i="63"/>
  <c r="G17" i="40"/>
  <c r="G17" i="44"/>
  <c r="I161" i="108" l="1"/>
  <c r="M46" i="32" s="1"/>
  <c r="C19" i="46" l="1"/>
  <c r="C20" i="46"/>
  <c r="C21" i="46"/>
  <c r="J158" i="75"/>
  <c r="J139" i="75"/>
  <c r="J140" i="75"/>
  <c r="J141" i="75"/>
  <c r="J142" i="75"/>
  <c r="J143" i="75"/>
  <c r="J144" i="75"/>
  <c r="J145" i="75"/>
  <c r="J146" i="75"/>
  <c r="J147" i="75"/>
  <c r="J138" i="75"/>
  <c r="B15" i="102" l="1"/>
  <c r="B41" i="102"/>
  <c r="B59" i="102"/>
  <c r="B91" i="102"/>
  <c r="B93" i="102"/>
  <c r="B100" i="102"/>
  <c r="B104" i="102"/>
  <c r="B113" i="102"/>
  <c r="AG3" i="100"/>
  <c r="AG4" i="100"/>
  <c r="AG5" i="100"/>
  <c r="AG6" i="100"/>
  <c r="AG7" i="100"/>
  <c r="AG8" i="100"/>
  <c r="AG9" i="100"/>
  <c r="AG10" i="100"/>
  <c r="AG11" i="100"/>
  <c r="AG12" i="100"/>
  <c r="AG13" i="100"/>
  <c r="AG14" i="100"/>
  <c r="AG15" i="100"/>
  <c r="B2" i="102"/>
  <c r="AG455" i="100"/>
  <c r="I115" i="108" l="1"/>
  <c r="I116" i="108"/>
  <c r="H18" i="29" s="1"/>
  <c r="I117" i="108"/>
  <c r="I18" i="29" s="1"/>
  <c r="I124" i="108"/>
  <c r="H74" i="26" s="1"/>
  <c r="I125" i="108"/>
  <c r="I74" i="26" s="1"/>
  <c r="I131" i="108"/>
  <c r="H74" i="27" s="1"/>
  <c r="I132" i="108"/>
  <c r="I74" i="27" s="1"/>
  <c r="I137" i="108"/>
  <c r="H74" i="28" s="1"/>
  <c r="I138" i="108"/>
  <c r="I74" i="28" s="1"/>
  <c r="I139" i="108"/>
  <c r="J74" i="28" s="1"/>
  <c r="I140" i="108"/>
  <c r="K74" i="28" s="1"/>
  <c r="I141" i="108"/>
  <c r="I142" i="108"/>
  <c r="H18" i="37" s="1"/>
  <c r="I143" i="108"/>
  <c r="I18" i="37" s="1"/>
  <c r="I144" i="108"/>
  <c r="J18" i="37" s="1"/>
  <c r="I150" i="108"/>
  <c r="H74" i="31" s="1"/>
  <c r="I151" i="108"/>
  <c r="I74" i="31" s="1"/>
  <c r="I152" i="108"/>
  <c r="J74" i="31" s="1"/>
  <c r="I153" i="108"/>
  <c r="K74" i="31" s="1"/>
  <c r="I154" i="108"/>
  <c r="L74" i="31" s="1"/>
  <c r="I163" i="108"/>
  <c r="H74" i="32" s="1"/>
  <c r="I164" i="108"/>
  <c r="I74" i="32" s="1"/>
  <c r="I171" i="108"/>
  <c r="H74" i="33" s="1"/>
  <c r="I177" i="108"/>
  <c r="I183" i="108"/>
  <c r="I184" i="108"/>
  <c r="H74" i="35" s="1"/>
  <c r="I190" i="108"/>
  <c r="I191" i="108"/>
  <c r="H74" i="36" s="1"/>
  <c r="I193" i="108"/>
  <c r="G18" i="44" s="1"/>
  <c r="I194" i="108"/>
  <c r="H18" i="44" s="1"/>
  <c r="I195" i="108"/>
  <c r="I18" i="44" s="1"/>
  <c r="I196" i="108"/>
  <c r="J18" i="44" s="1"/>
  <c r="I197" i="108"/>
  <c r="I198" i="108"/>
  <c r="G18" i="77" s="1"/>
  <c r="I199" i="108"/>
  <c r="G18" i="78" s="1"/>
  <c r="I200" i="108"/>
  <c r="G18" i="79" s="1"/>
  <c r="I201" i="108"/>
  <c r="H18" i="79" s="1"/>
  <c r="I202" i="108"/>
  <c r="I18" i="79" s="1"/>
  <c r="I203" i="108"/>
  <c r="G18" i="80" s="1"/>
  <c r="I204" i="108"/>
  <c r="G18" i="81" s="1"/>
  <c r="I205" i="108"/>
  <c r="H18" i="81" s="1"/>
  <c r="I206" i="108"/>
  <c r="I18" i="81" s="1"/>
  <c r="I207" i="108"/>
  <c r="J18" i="81" s="1"/>
  <c r="I208" i="108"/>
  <c r="G18" i="82" s="1"/>
  <c r="I209" i="108"/>
  <c r="H18" i="82" s="1"/>
  <c r="I210" i="108"/>
  <c r="I18" i="82" s="1"/>
  <c r="I211" i="108"/>
  <c r="J18" i="82" s="1"/>
  <c r="I212" i="108"/>
  <c r="K18" i="82" s="1"/>
  <c r="I213" i="108"/>
  <c r="L18" i="82" s="1"/>
  <c r="I214" i="108"/>
  <c r="G18" i="83" s="1"/>
  <c r="I215" i="108"/>
  <c r="H18" i="83" s="1"/>
  <c r="I216" i="108"/>
  <c r="I18" i="83" s="1"/>
  <c r="I217" i="108"/>
  <c r="H18" i="84" s="1"/>
  <c r="I218" i="108"/>
  <c r="I18" i="84" s="1"/>
  <c r="I219" i="108"/>
  <c r="G18" i="85" s="1"/>
  <c r="I220" i="108"/>
  <c r="H18" i="85" s="1"/>
  <c r="I221" i="108"/>
  <c r="I18" i="85" s="1"/>
  <c r="I222" i="108"/>
  <c r="J18" i="85" s="1"/>
  <c r="I223" i="108"/>
  <c r="K18" i="85" s="1"/>
  <c r="I224" i="108"/>
  <c r="L18" i="85" s="1"/>
  <c r="I225" i="108"/>
  <c r="M18" i="85" s="1"/>
  <c r="I226" i="108"/>
  <c r="N18" i="85" s="1"/>
  <c r="I227" i="108"/>
  <c r="G18" i="86" s="1"/>
  <c r="I228" i="108"/>
  <c r="H18" i="86" s="1"/>
  <c r="I229" i="108"/>
  <c r="I18" i="86" s="1"/>
  <c r="I230" i="108"/>
  <c r="J18" i="86" s="1"/>
  <c r="I231" i="108"/>
  <c r="G18" i="87" s="1"/>
  <c r="I232" i="108"/>
  <c r="G18" i="88" s="1"/>
  <c r="I233" i="108"/>
  <c r="G18" i="89" s="1"/>
  <c r="I234" i="108"/>
  <c r="G18" i="90" s="1"/>
  <c r="I235" i="108"/>
  <c r="G18" i="91" s="1"/>
  <c r="I236" i="108"/>
  <c r="G18" i="92" s="1"/>
  <c r="I237" i="108"/>
  <c r="H18" i="92" s="1"/>
  <c r="I238" i="108"/>
  <c r="I18" i="92" s="1"/>
  <c r="I239" i="108"/>
  <c r="J18" i="92" s="1"/>
  <c r="I240" i="108"/>
  <c r="G18" i="93" s="1"/>
  <c r="I241" i="108"/>
  <c r="H18" i="93" s="1"/>
  <c r="I242" i="108"/>
  <c r="I18" i="93" s="1"/>
  <c r="I243" i="108"/>
  <c r="G18" i="98" s="1"/>
  <c r="I133" i="108"/>
  <c r="I188" i="108"/>
  <c r="I46" i="36" s="1"/>
  <c r="I189" i="108"/>
  <c r="J46" i="36" s="1"/>
  <c r="I187" i="108"/>
  <c r="H46" i="36" s="1"/>
  <c r="I181" i="108"/>
  <c r="I46" i="35" s="1"/>
  <c r="I182" i="108"/>
  <c r="J46" i="35" s="1"/>
  <c r="I180" i="108"/>
  <c r="H46" i="35" s="1"/>
  <c r="I174" i="108"/>
  <c r="I46" i="34" s="1"/>
  <c r="I175" i="108"/>
  <c r="J46" i="34" s="1"/>
  <c r="I176" i="108"/>
  <c r="K46" i="34" s="1"/>
  <c r="I173" i="108"/>
  <c r="H46" i="34" s="1"/>
  <c r="I167" i="108"/>
  <c r="I46" i="33" s="1"/>
  <c r="I168" i="108"/>
  <c r="K46" i="33" s="1"/>
  <c r="I169" i="108"/>
  <c r="L46" i="33" s="1"/>
  <c r="I166" i="108"/>
  <c r="H46" i="33" s="1"/>
  <c r="I157" i="108"/>
  <c r="I46" i="32" s="1"/>
  <c r="I158" i="108"/>
  <c r="J46" i="32" s="1"/>
  <c r="I159" i="108"/>
  <c r="K46" i="32" s="1"/>
  <c r="I160" i="108"/>
  <c r="L46" i="32" s="1"/>
  <c r="I156" i="108"/>
  <c r="H46" i="32" s="1"/>
  <c r="I147" i="108"/>
  <c r="I46" i="31" s="1"/>
  <c r="I148" i="108"/>
  <c r="J46" i="31" s="1"/>
  <c r="I146" i="108"/>
  <c r="H46" i="31" s="1"/>
  <c r="I135" i="108"/>
  <c r="I46" i="28" s="1"/>
  <c r="I134" i="108"/>
  <c r="H46" i="28" s="1"/>
  <c r="I129" i="108"/>
  <c r="K46" i="27" s="1"/>
  <c r="I128" i="108"/>
  <c r="J46" i="27" s="1"/>
  <c r="I127" i="108"/>
  <c r="H46" i="27" s="1"/>
  <c r="I120" i="108"/>
  <c r="I46" i="26" s="1"/>
  <c r="I121" i="108"/>
  <c r="J46" i="26" s="1"/>
  <c r="I122" i="108"/>
  <c r="K46" i="26" s="1"/>
  <c r="I119" i="108"/>
  <c r="H46" i="26" s="1"/>
  <c r="I114" i="108"/>
  <c r="H18" i="47" s="1"/>
  <c r="I112" i="108"/>
  <c r="I18" i="56" s="1"/>
  <c r="I111" i="108"/>
  <c r="H18" i="56" s="1"/>
  <c r="I109" i="108"/>
  <c r="I18" i="74" s="1"/>
  <c r="I108" i="108"/>
  <c r="H18" i="74" s="1"/>
  <c r="I106" i="108"/>
  <c r="H18" i="65" s="1"/>
  <c r="I104" i="108"/>
  <c r="I18" i="61" s="1"/>
  <c r="I103" i="108"/>
  <c r="H18" i="61" s="1"/>
  <c r="I101" i="108"/>
  <c r="I18" i="52" s="1"/>
  <c r="I100" i="108"/>
  <c r="H18" i="52" s="1"/>
  <c r="I98" i="108"/>
  <c r="I18" i="73" s="1"/>
  <c r="I97" i="108"/>
  <c r="H18" i="73" s="1"/>
  <c r="I95" i="108"/>
  <c r="I18" i="49" s="1"/>
  <c r="I94" i="108"/>
  <c r="H18" i="49" s="1"/>
  <c r="I92" i="108"/>
  <c r="I18" i="54" s="1"/>
  <c r="I91" i="108"/>
  <c r="H18" i="54" s="1"/>
  <c r="I89" i="108"/>
  <c r="I18" i="71" s="1"/>
  <c r="I88" i="108"/>
  <c r="H18" i="71" s="1"/>
  <c r="I86" i="108"/>
  <c r="J18" i="45" s="1"/>
  <c r="I85" i="108"/>
  <c r="I18" i="45" s="1"/>
  <c r="I84" i="108"/>
  <c r="H18" i="45" s="1"/>
  <c r="I82" i="108"/>
  <c r="I18" i="72" s="1"/>
  <c r="I81" i="108"/>
  <c r="H18" i="72" s="1"/>
  <c r="I79" i="108"/>
  <c r="I18" i="69" s="1"/>
  <c r="I78" i="108"/>
  <c r="H18" i="69" s="1"/>
  <c r="I76" i="108"/>
  <c r="I18" i="41" s="1"/>
  <c r="I75" i="108"/>
  <c r="H18" i="41" s="1"/>
  <c r="I73" i="108"/>
  <c r="I18" i="59" s="1"/>
  <c r="I72" i="108"/>
  <c r="H18" i="59" s="1"/>
  <c r="I70" i="108"/>
  <c r="I18" i="50" s="1"/>
  <c r="I69" i="108"/>
  <c r="H18" i="50" s="1"/>
  <c r="I66" i="108"/>
  <c r="I18" i="58" s="1"/>
  <c r="I67" i="108"/>
  <c r="J18" i="58" s="1"/>
  <c r="I65" i="108"/>
  <c r="H18" i="58" s="1"/>
  <c r="I63" i="108"/>
  <c r="H18" i="42" s="1"/>
  <c r="I60" i="108"/>
  <c r="I18" i="53" s="1"/>
  <c r="I61" i="108"/>
  <c r="J18" i="53" s="1"/>
  <c r="I59" i="108"/>
  <c r="H18" i="53" s="1"/>
  <c r="I56" i="108"/>
  <c r="I18" i="48" s="1"/>
  <c r="I57" i="108"/>
  <c r="J18" i="48" s="1"/>
  <c r="I55" i="108"/>
  <c r="H18" i="48" s="1"/>
  <c r="I51" i="108"/>
  <c r="I18" i="46" s="1"/>
  <c r="I52" i="108"/>
  <c r="J18" i="46" s="1"/>
  <c r="I53" i="108"/>
  <c r="K18" i="46" s="1"/>
  <c r="I50" i="108"/>
  <c r="H18" i="46" s="1"/>
  <c r="I47" i="108"/>
  <c r="I18" i="60" s="1"/>
  <c r="I48" i="108"/>
  <c r="J18" i="60" s="1"/>
  <c r="I46" i="108"/>
  <c r="H18" i="60" s="1"/>
  <c r="I43" i="108"/>
  <c r="I18" i="51" s="1"/>
  <c r="I44" i="108"/>
  <c r="J18" i="51" s="1"/>
  <c r="I42" i="108"/>
  <c r="H18" i="51" s="1"/>
  <c r="I39" i="108"/>
  <c r="I18" i="64" s="1"/>
  <c r="I40" i="108"/>
  <c r="J18" i="64" s="1"/>
  <c r="I38" i="108"/>
  <c r="H18" i="64" s="1"/>
  <c r="I35" i="108"/>
  <c r="I18" i="70" s="1"/>
  <c r="I36" i="108"/>
  <c r="J18" i="70" s="1"/>
  <c r="I34" i="108"/>
  <c r="H18" i="70" s="1"/>
  <c r="I31" i="108"/>
  <c r="I18" i="55" s="1"/>
  <c r="I32" i="108"/>
  <c r="J18" i="55" s="1"/>
  <c r="I30" i="108"/>
  <c r="H18" i="55" s="1"/>
  <c r="I4" i="108"/>
  <c r="H18" i="40" s="1"/>
  <c r="I27" i="108"/>
  <c r="I18" i="62" s="1"/>
  <c r="I28" i="108"/>
  <c r="J18" i="62" s="1"/>
  <c r="I26" i="108"/>
  <c r="H18" i="62" s="1"/>
  <c r="I22" i="108"/>
  <c r="I18" i="57" s="1"/>
  <c r="I23" i="108"/>
  <c r="J18" i="57" s="1"/>
  <c r="I24" i="108"/>
  <c r="K18" i="57" s="1"/>
  <c r="I21" i="108"/>
  <c r="H18" i="57" s="1"/>
  <c r="I17" i="108"/>
  <c r="I18" i="68" s="1"/>
  <c r="I18" i="108"/>
  <c r="J18" i="68" s="1"/>
  <c r="I19" i="108"/>
  <c r="K18" i="68" s="1"/>
  <c r="I16" i="108"/>
  <c r="H18" i="68" s="1"/>
  <c r="I11" i="108"/>
  <c r="I18" i="63" s="1"/>
  <c r="I12" i="108"/>
  <c r="J18" i="63" s="1"/>
  <c r="I13" i="108"/>
  <c r="K18" i="63" s="1"/>
  <c r="I14" i="108"/>
  <c r="L18" i="63" s="1"/>
  <c r="I10" i="108"/>
  <c r="H18" i="63" s="1"/>
  <c r="I5" i="108"/>
  <c r="I18" i="40" s="1"/>
  <c r="I6" i="108"/>
  <c r="J18" i="40" s="1"/>
  <c r="I7" i="108"/>
  <c r="K18" i="40" s="1"/>
  <c r="I8" i="108"/>
  <c r="L18" i="40" s="1"/>
  <c r="AG1194" i="100"/>
  <c r="AG1195" i="100"/>
  <c r="AG1196" i="100"/>
  <c r="AG1197" i="100"/>
  <c r="AG1198" i="100"/>
  <c r="AG1199" i="100"/>
  <c r="AG1200" i="100"/>
  <c r="AG1201" i="100"/>
  <c r="AG1202" i="100"/>
  <c r="AG1203" i="100"/>
  <c r="AG1204" i="100"/>
  <c r="AG1205" i="100"/>
  <c r="AG1206" i="100"/>
  <c r="AG1207" i="100"/>
  <c r="AG1208" i="100"/>
  <c r="AG1209" i="100"/>
  <c r="AG1210" i="100"/>
  <c r="AG1211" i="100"/>
  <c r="AG1212" i="100"/>
  <c r="AG1213" i="100"/>
  <c r="AG1214" i="100"/>
  <c r="AG1215" i="100"/>
  <c r="AG1216" i="100"/>
  <c r="AG1217" i="100"/>
  <c r="AG1218" i="100"/>
  <c r="AG1219" i="100"/>
  <c r="AG1220" i="100"/>
  <c r="AG1221" i="100"/>
  <c r="AG1222" i="100"/>
  <c r="AG1223" i="100"/>
  <c r="AG1224" i="100"/>
  <c r="AG1225" i="100"/>
  <c r="AG1226" i="100"/>
  <c r="AG1227" i="100"/>
  <c r="AG1228" i="100"/>
  <c r="AG1229" i="100"/>
  <c r="AG1230" i="100"/>
  <c r="AG1231" i="100"/>
  <c r="AG1232" i="100"/>
  <c r="AG1233" i="100"/>
  <c r="AG1234" i="100"/>
  <c r="AG1235" i="100"/>
  <c r="AG1236" i="100"/>
  <c r="AG1237" i="100"/>
  <c r="AG1238" i="100"/>
  <c r="AG1239" i="100"/>
  <c r="AG1240" i="100"/>
  <c r="AG1241" i="100"/>
  <c r="AG1242" i="100"/>
  <c r="AG1243" i="100"/>
  <c r="AG1244" i="100"/>
  <c r="AG1245" i="100"/>
  <c r="AG1246" i="100"/>
  <c r="AG1247" i="100"/>
  <c r="AG1248" i="100"/>
  <c r="AG1249" i="100"/>
  <c r="AG1250" i="100"/>
  <c r="AG1251" i="100"/>
  <c r="AG1252" i="100"/>
  <c r="AG1253" i="100"/>
  <c r="AG1254" i="100"/>
  <c r="AG1255" i="100"/>
  <c r="AG1256" i="100"/>
  <c r="AG1257" i="100"/>
  <c r="AG1258" i="100"/>
  <c r="AG1259" i="100"/>
  <c r="AG1260" i="100"/>
  <c r="AG1261" i="100"/>
  <c r="AG1262" i="100"/>
  <c r="AG16" i="100"/>
  <c r="AG17" i="100"/>
  <c r="AG18" i="100"/>
  <c r="AG19" i="100"/>
  <c r="AG20" i="100"/>
  <c r="AG21" i="100"/>
  <c r="AG22" i="100"/>
  <c r="AG23" i="100"/>
  <c r="AG24" i="100"/>
  <c r="AG25" i="100"/>
  <c r="AG26" i="100"/>
  <c r="AG27" i="100"/>
  <c r="AG28" i="100"/>
  <c r="AG29" i="100"/>
  <c r="AG30" i="100"/>
  <c r="AG31" i="100"/>
  <c r="AG32" i="100"/>
  <c r="AG33" i="100"/>
  <c r="AG34" i="100"/>
  <c r="AG35" i="100"/>
  <c r="AG36" i="100"/>
  <c r="AG37" i="100"/>
  <c r="AG38" i="100"/>
  <c r="AG39" i="100"/>
  <c r="AG40" i="100"/>
  <c r="AG41" i="100"/>
  <c r="AG42" i="100"/>
  <c r="AG43" i="100"/>
  <c r="AG44" i="100"/>
  <c r="AG45" i="100"/>
  <c r="AG46" i="100"/>
  <c r="AG47" i="100"/>
  <c r="AG48" i="100"/>
  <c r="AG49" i="100"/>
  <c r="AG50" i="100"/>
  <c r="B95" i="102" s="1"/>
  <c r="AG51" i="100"/>
  <c r="B96" i="102" s="1"/>
  <c r="AG52" i="100"/>
  <c r="B97" i="102" s="1"/>
  <c r="AG53" i="100"/>
  <c r="B98" i="102" s="1"/>
  <c r="AG54" i="100"/>
  <c r="B99" i="102" s="1"/>
  <c r="AG55" i="100"/>
  <c r="AG56" i="100"/>
  <c r="AG57" i="100"/>
  <c r="AG58" i="100"/>
  <c r="AG59" i="100"/>
  <c r="AG60" i="100"/>
  <c r="AG61" i="100"/>
  <c r="AG62" i="100"/>
  <c r="AG63" i="100"/>
  <c r="AG64" i="100"/>
  <c r="AG65" i="100"/>
  <c r="AG66" i="100"/>
  <c r="AG67" i="100"/>
  <c r="AG68" i="100"/>
  <c r="AG69" i="100"/>
  <c r="AG70" i="100"/>
  <c r="AG71" i="100"/>
  <c r="AG72" i="100"/>
  <c r="AG73" i="100"/>
  <c r="AG74" i="100"/>
  <c r="AG75" i="100"/>
  <c r="AG76" i="100"/>
  <c r="AG77" i="100"/>
  <c r="AG78" i="100"/>
  <c r="AG79" i="100"/>
  <c r="AG80" i="100"/>
  <c r="AG81" i="100"/>
  <c r="AG82" i="100"/>
  <c r="AG83" i="100"/>
  <c r="AG84" i="100"/>
  <c r="AG85" i="100"/>
  <c r="AG86" i="100"/>
  <c r="AG87" i="100"/>
  <c r="AG88" i="100"/>
  <c r="AG89" i="100"/>
  <c r="AG90" i="100"/>
  <c r="AG91" i="100"/>
  <c r="AG92" i="100"/>
  <c r="AG93" i="100"/>
  <c r="AG94" i="100"/>
  <c r="B101" i="102" s="1"/>
  <c r="AG95" i="100"/>
  <c r="B103" i="102" s="1"/>
  <c r="AG96" i="100"/>
  <c r="AG97" i="100"/>
  <c r="B102" i="102" s="1"/>
  <c r="AG98" i="100"/>
  <c r="AG99" i="100"/>
  <c r="AG100" i="100"/>
  <c r="AG101" i="100"/>
  <c r="AG102" i="100"/>
  <c r="AG103" i="100"/>
  <c r="AG104" i="100"/>
  <c r="AG105" i="100"/>
  <c r="AG106" i="100"/>
  <c r="B86" i="102" s="1"/>
  <c r="AG107" i="100"/>
  <c r="B87" i="102" s="1"/>
  <c r="AG108" i="100"/>
  <c r="B88" i="102" s="1"/>
  <c r="AG109" i="100"/>
  <c r="AG110" i="100"/>
  <c r="AG111" i="100"/>
  <c r="AG112" i="100"/>
  <c r="AG113" i="100"/>
  <c r="AG114" i="100"/>
  <c r="AG115" i="100"/>
  <c r="AG116" i="100"/>
  <c r="AG117" i="100"/>
  <c r="AG118" i="100"/>
  <c r="AG119" i="100"/>
  <c r="AG120" i="100"/>
  <c r="AG121" i="100"/>
  <c r="AG122" i="100"/>
  <c r="AG123" i="100"/>
  <c r="AG124" i="100"/>
  <c r="AG125" i="100"/>
  <c r="AG126" i="100"/>
  <c r="AG127" i="100"/>
  <c r="AG128" i="100"/>
  <c r="AG129" i="100"/>
  <c r="AG130" i="100"/>
  <c r="AG131" i="100"/>
  <c r="AG132" i="100"/>
  <c r="AG133" i="100"/>
  <c r="AG134" i="100"/>
  <c r="AG135" i="100"/>
  <c r="AG136" i="100"/>
  <c r="AG137" i="100"/>
  <c r="AG138" i="100"/>
  <c r="AG139" i="100"/>
  <c r="AG140" i="100"/>
  <c r="AG141" i="100"/>
  <c r="AG142" i="100"/>
  <c r="B92" i="102" s="1"/>
  <c r="AG143" i="100"/>
  <c r="AG144" i="100"/>
  <c r="B94" i="102" s="1"/>
  <c r="AG145" i="100"/>
  <c r="AG146" i="100"/>
  <c r="AG147" i="100"/>
  <c r="AG148" i="100"/>
  <c r="AG149" i="100"/>
  <c r="AG150" i="100"/>
  <c r="AG151" i="100"/>
  <c r="B90" i="102" s="1"/>
  <c r="AG152" i="100"/>
  <c r="B89" i="102" s="1"/>
  <c r="AG153" i="100"/>
  <c r="AG154" i="100"/>
  <c r="AG155" i="100"/>
  <c r="AG156" i="100"/>
  <c r="AG157" i="100"/>
  <c r="AG158" i="100"/>
  <c r="AG159" i="100"/>
  <c r="AG160" i="100"/>
  <c r="AG161" i="100"/>
  <c r="AG162" i="100"/>
  <c r="AG163" i="100"/>
  <c r="AG164" i="100"/>
  <c r="AG165" i="100"/>
  <c r="AG166" i="100"/>
  <c r="AG167" i="100"/>
  <c r="AG168" i="100"/>
  <c r="AG169" i="100"/>
  <c r="AG170" i="100"/>
  <c r="AG171" i="100"/>
  <c r="AG172" i="100"/>
  <c r="AG173" i="100"/>
  <c r="AG174" i="100"/>
  <c r="AG175" i="100"/>
  <c r="AG176" i="100"/>
  <c r="AG177" i="100"/>
  <c r="AG178" i="100"/>
  <c r="AG179" i="100"/>
  <c r="AG180" i="100"/>
  <c r="AG181" i="100"/>
  <c r="AG182" i="100"/>
  <c r="AG183" i="100"/>
  <c r="AG184" i="100"/>
  <c r="AG185" i="100"/>
  <c r="AG186" i="100"/>
  <c r="AG187" i="100"/>
  <c r="AG188" i="100"/>
  <c r="AG189" i="100"/>
  <c r="AG190" i="100"/>
  <c r="AG191" i="100"/>
  <c r="AG192" i="100"/>
  <c r="AG193" i="100"/>
  <c r="AG194" i="100"/>
  <c r="AG195" i="100"/>
  <c r="AG196" i="100"/>
  <c r="AG197" i="100"/>
  <c r="AG198" i="100"/>
  <c r="AG199" i="100"/>
  <c r="AG200" i="100"/>
  <c r="AG201" i="100"/>
  <c r="AG202" i="100"/>
  <c r="AG203" i="100"/>
  <c r="AG204" i="100"/>
  <c r="AG205" i="100"/>
  <c r="AG206" i="100"/>
  <c r="AG207" i="100"/>
  <c r="AG208" i="100"/>
  <c r="AG209" i="100"/>
  <c r="AG210" i="100"/>
  <c r="AG211" i="100"/>
  <c r="AG212" i="100"/>
  <c r="AG213" i="100"/>
  <c r="AG214" i="100"/>
  <c r="AG215" i="100"/>
  <c r="AG216" i="100"/>
  <c r="AG217" i="100"/>
  <c r="AG218" i="100"/>
  <c r="AG219" i="100"/>
  <c r="AG220" i="100"/>
  <c r="AG221" i="100"/>
  <c r="AG222" i="100"/>
  <c r="AG223" i="100"/>
  <c r="AG224" i="100"/>
  <c r="AG225" i="100"/>
  <c r="AG226" i="100"/>
  <c r="AG227" i="100"/>
  <c r="AG228" i="100"/>
  <c r="AG229" i="100"/>
  <c r="AG230" i="100"/>
  <c r="AG231" i="100"/>
  <c r="AG232" i="100"/>
  <c r="AG233" i="100"/>
  <c r="AG234" i="100"/>
  <c r="AG235" i="100"/>
  <c r="AG236" i="100"/>
  <c r="AG237" i="100"/>
  <c r="AG238" i="100"/>
  <c r="AG239" i="100"/>
  <c r="AG240" i="100"/>
  <c r="AG241" i="100"/>
  <c r="AG242" i="100"/>
  <c r="AG243" i="100"/>
  <c r="AG244" i="100"/>
  <c r="AG245" i="100"/>
  <c r="AG246" i="100"/>
  <c r="AG247" i="100"/>
  <c r="AG248" i="100"/>
  <c r="AG249" i="100"/>
  <c r="AG250" i="100"/>
  <c r="AG251" i="100"/>
  <c r="AG252" i="100"/>
  <c r="AG253" i="100"/>
  <c r="B112" i="102" s="1"/>
  <c r="AG254" i="100"/>
  <c r="B110" i="102" s="1"/>
  <c r="AG255" i="100"/>
  <c r="AG256" i="100"/>
  <c r="B111" i="102" s="1"/>
  <c r="AG257" i="100"/>
  <c r="AG258" i="100"/>
  <c r="AG259" i="100"/>
  <c r="AG260" i="100"/>
  <c r="AG261" i="100"/>
  <c r="AG262" i="100"/>
  <c r="AG263" i="100"/>
  <c r="AG264" i="100"/>
  <c r="AG265" i="100"/>
  <c r="AG266" i="100"/>
  <c r="AG267" i="100"/>
  <c r="AG268" i="100"/>
  <c r="AG269" i="100"/>
  <c r="AG270" i="100"/>
  <c r="AG271" i="100"/>
  <c r="AG272" i="100"/>
  <c r="AG273" i="100"/>
  <c r="B105" i="102" s="1"/>
  <c r="AG274" i="100"/>
  <c r="B106" i="102" s="1"/>
  <c r="AG275" i="100"/>
  <c r="B107" i="102" s="1"/>
  <c r="AG276" i="100"/>
  <c r="AG277" i="100"/>
  <c r="AG278" i="100"/>
  <c r="AG279" i="100"/>
  <c r="AG280" i="100"/>
  <c r="AG281" i="100"/>
  <c r="AG282" i="100"/>
  <c r="AG283" i="100"/>
  <c r="AG284" i="100"/>
  <c r="AG285" i="100"/>
  <c r="AG286" i="100"/>
  <c r="AG287" i="100"/>
  <c r="AG288" i="100"/>
  <c r="AG289" i="100"/>
  <c r="AG290" i="100"/>
  <c r="AG291" i="100"/>
  <c r="AG292" i="100"/>
  <c r="AG293" i="100"/>
  <c r="AG294" i="100"/>
  <c r="AG295" i="100"/>
  <c r="AG296" i="100"/>
  <c r="AG297" i="100"/>
  <c r="AG298" i="100"/>
  <c r="AG299" i="100"/>
  <c r="AG300" i="100"/>
  <c r="AG301" i="100"/>
  <c r="AG302" i="100"/>
  <c r="AG303" i="100"/>
  <c r="AG304" i="100"/>
  <c r="AG305" i="100"/>
  <c r="AG306" i="100"/>
  <c r="AG307" i="100"/>
  <c r="AG308" i="100"/>
  <c r="AG309" i="100"/>
  <c r="AG310" i="100"/>
  <c r="AG311" i="100"/>
  <c r="AG312" i="100"/>
  <c r="AG313" i="100"/>
  <c r="AG314" i="100"/>
  <c r="AG315" i="100"/>
  <c r="AG316" i="100"/>
  <c r="AG317" i="100"/>
  <c r="AG318" i="100"/>
  <c r="AG319" i="100"/>
  <c r="AG320" i="100"/>
  <c r="AG321" i="100"/>
  <c r="AG322" i="100"/>
  <c r="AG323" i="100"/>
  <c r="AG324" i="100"/>
  <c r="AG325" i="100"/>
  <c r="AG326" i="100"/>
  <c r="AG327" i="100"/>
  <c r="AG328" i="100"/>
  <c r="AG329" i="100"/>
  <c r="B108" i="102" s="1"/>
  <c r="AG330" i="100"/>
  <c r="AG331" i="100"/>
  <c r="B109" i="102" s="1"/>
  <c r="AG332" i="100"/>
  <c r="AG333" i="100"/>
  <c r="AG334" i="100"/>
  <c r="AG335" i="100"/>
  <c r="AG336" i="100"/>
  <c r="AG337" i="100"/>
  <c r="AG338" i="100"/>
  <c r="AG339" i="100"/>
  <c r="AG340" i="100"/>
  <c r="AG341" i="100"/>
  <c r="AG342" i="100"/>
  <c r="AG343" i="100"/>
  <c r="AG344" i="100"/>
  <c r="AG345" i="100"/>
  <c r="AG346" i="100"/>
  <c r="AG347" i="100"/>
  <c r="AG348" i="100"/>
  <c r="AG349" i="100"/>
  <c r="AG350" i="100"/>
  <c r="AG351" i="100"/>
  <c r="AG352" i="100"/>
  <c r="AG353" i="100"/>
  <c r="AG354" i="100"/>
  <c r="AG355" i="100"/>
  <c r="AG356" i="100"/>
  <c r="AG357" i="100"/>
  <c r="AG358" i="100"/>
  <c r="AG359" i="100"/>
  <c r="AG360" i="100"/>
  <c r="AG361" i="100"/>
  <c r="AG362" i="100"/>
  <c r="AG363" i="100"/>
  <c r="AG364" i="100"/>
  <c r="AG365" i="100"/>
  <c r="AG366" i="100"/>
  <c r="AG367" i="100"/>
  <c r="AG368" i="100"/>
  <c r="AG369" i="100"/>
  <c r="AG370" i="100"/>
  <c r="AG371" i="100"/>
  <c r="AG372" i="100"/>
  <c r="AG373" i="100"/>
  <c r="AG374" i="100"/>
  <c r="AG375" i="100"/>
  <c r="AG376" i="100"/>
  <c r="AG377" i="100"/>
  <c r="AG378" i="100"/>
  <c r="AG379" i="100"/>
  <c r="AG380" i="100"/>
  <c r="AG381" i="100"/>
  <c r="AG382" i="100"/>
  <c r="AG383" i="100"/>
  <c r="AG384" i="100"/>
  <c r="AG385" i="100"/>
  <c r="AG386" i="100"/>
  <c r="AG387" i="100"/>
  <c r="AG388" i="100"/>
  <c r="AG389" i="100"/>
  <c r="AG390" i="100"/>
  <c r="AG391" i="100"/>
  <c r="AG392" i="100"/>
  <c r="AG393" i="100"/>
  <c r="AG394" i="100"/>
  <c r="AG395" i="100"/>
  <c r="AG396" i="100"/>
  <c r="AG397" i="100"/>
  <c r="AG398" i="100"/>
  <c r="AG399" i="100"/>
  <c r="AG400" i="100"/>
  <c r="AG401" i="100"/>
  <c r="AG402" i="100"/>
  <c r="B83" i="102" s="1"/>
  <c r="AG403" i="100"/>
  <c r="B84" i="102" s="1"/>
  <c r="AG404" i="100"/>
  <c r="B85" i="102" s="1"/>
  <c r="AG405" i="100"/>
  <c r="AG406" i="100"/>
  <c r="AG407" i="100"/>
  <c r="AG408" i="100"/>
  <c r="AG409" i="100"/>
  <c r="AG410" i="100"/>
  <c r="AG411" i="100"/>
  <c r="AG412" i="100"/>
  <c r="AG413" i="100"/>
  <c r="AG414" i="100"/>
  <c r="AG415" i="100"/>
  <c r="AG416" i="100"/>
  <c r="AG417" i="100"/>
  <c r="AG418" i="100"/>
  <c r="AG419" i="100"/>
  <c r="AG420" i="100"/>
  <c r="AG421" i="100"/>
  <c r="AG422" i="100"/>
  <c r="AG423" i="100"/>
  <c r="AG424" i="100"/>
  <c r="AG425" i="100"/>
  <c r="AG426" i="100"/>
  <c r="AG427" i="100"/>
  <c r="AG428" i="100"/>
  <c r="AG429" i="100"/>
  <c r="AG430" i="100"/>
  <c r="AG431" i="100"/>
  <c r="AG432" i="100"/>
  <c r="AG433" i="100"/>
  <c r="AG434" i="100"/>
  <c r="AG435" i="100"/>
  <c r="AG436" i="100"/>
  <c r="AG437" i="100"/>
  <c r="AG438" i="100"/>
  <c r="AG439" i="100"/>
  <c r="AG440" i="100"/>
  <c r="AG441" i="100"/>
  <c r="AG442" i="100"/>
  <c r="AG443" i="100"/>
  <c r="AG444" i="100"/>
  <c r="AG445" i="100"/>
  <c r="AG446" i="100"/>
  <c r="AG447" i="100"/>
  <c r="B18" i="102" s="1"/>
  <c r="AG448" i="100"/>
  <c r="B16" i="102" s="1"/>
  <c r="AG449" i="100"/>
  <c r="B17" i="102" s="1"/>
  <c r="AG450" i="100"/>
  <c r="B19" i="102" s="1"/>
  <c r="AG451" i="100"/>
  <c r="B20" i="102" s="1"/>
  <c r="AG452" i="100"/>
  <c r="AG453" i="100"/>
  <c r="AG454" i="100"/>
  <c r="AG456" i="100"/>
  <c r="AG457" i="100"/>
  <c r="AG458" i="100"/>
  <c r="AG459" i="100"/>
  <c r="AG460" i="100"/>
  <c r="AG461" i="100"/>
  <c r="AG462" i="100"/>
  <c r="B7" i="102" s="1"/>
  <c r="AG463" i="100"/>
  <c r="B8" i="102" s="1"/>
  <c r="AG464" i="100"/>
  <c r="B9" i="102" s="1"/>
  <c r="AG465" i="100"/>
  <c r="B10" i="102" s="1"/>
  <c r="AG466" i="100"/>
  <c r="B11" i="102" s="1"/>
  <c r="AG467" i="100"/>
  <c r="AG468" i="100"/>
  <c r="AG469" i="100"/>
  <c r="AG470" i="100"/>
  <c r="AG471" i="100"/>
  <c r="AG472" i="100"/>
  <c r="AG473" i="100"/>
  <c r="AG474" i="100"/>
  <c r="AG475" i="100"/>
  <c r="AG476" i="100"/>
  <c r="AG477" i="100"/>
  <c r="AG478" i="100"/>
  <c r="B49" i="102" s="1"/>
  <c r="AG479" i="100"/>
  <c r="B50" i="102" s="1"/>
  <c r="AG480" i="100"/>
  <c r="B51" i="102" s="1"/>
  <c r="AG481" i="100"/>
  <c r="B52" i="102" s="1"/>
  <c r="AG482" i="100"/>
  <c r="AG483" i="100"/>
  <c r="AG484" i="100"/>
  <c r="B76" i="102" s="1"/>
  <c r="AG485" i="100"/>
  <c r="AG486" i="100"/>
  <c r="AG487" i="100"/>
  <c r="AG488" i="100"/>
  <c r="AG489" i="100"/>
  <c r="AG490" i="100"/>
  <c r="B77" i="102" s="1"/>
  <c r="AG491" i="100"/>
  <c r="B78" i="102" s="1"/>
  <c r="AG492" i="100"/>
  <c r="B79" i="102" s="1"/>
  <c r="AG493" i="100"/>
  <c r="B80" i="102" s="1"/>
  <c r="AG494" i="100"/>
  <c r="AG495" i="100"/>
  <c r="AG496" i="100"/>
  <c r="AG497" i="100"/>
  <c r="AG498" i="100"/>
  <c r="AG499" i="100"/>
  <c r="AG500" i="100"/>
  <c r="AG501" i="100"/>
  <c r="AG502" i="100"/>
  <c r="B25" i="102" s="1"/>
  <c r="AG503" i="100"/>
  <c r="B27" i="102" s="1"/>
  <c r="AG504" i="100"/>
  <c r="B26" i="102" s="1"/>
  <c r="AG505" i="100"/>
  <c r="AG506" i="100"/>
  <c r="AG507" i="100"/>
  <c r="AG508" i="100"/>
  <c r="AG509" i="100"/>
  <c r="AG510" i="100"/>
  <c r="AG511" i="100"/>
  <c r="B24" i="102" s="1"/>
  <c r="AG512" i="100"/>
  <c r="AG513" i="100"/>
  <c r="AG514" i="100"/>
  <c r="AG515" i="100"/>
  <c r="AG516" i="100"/>
  <c r="AG517" i="100"/>
  <c r="AG518" i="100"/>
  <c r="B54" i="102" s="1"/>
  <c r="AG519" i="100"/>
  <c r="B55" i="102" s="1"/>
  <c r="AG520" i="100"/>
  <c r="B53" i="102" s="1"/>
  <c r="AG521" i="100"/>
  <c r="AG522" i="100"/>
  <c r="AG523" i="100"/>
  <c r="AG524" i="100"/>
  <c r="AG525" i="100"/>
  <c r="AG526" i="100"/>
  <c r="AG527" i="100"/>
  <c r="AG528" i="100"/>
  <c r="AG529" i="100"/>
  <c r="B13" i="102" s="1"/>
  <c r="AG530" i="100"/>
  <c r="B12" i="102" s="1"/>
  <c r="AG531" i="100"/>
  <c r="B14" i="102" s="1"/>
  <c r="AG532" i="100"/>
  <c r="AG533" i="100"/>
  <c r="AG534" i="100"/>
  <c r="AG535" i="100"/>
  <c r="AG536" i="100"/>
  <c r="AG537" i="100"/>
  <c r="AG538" i="100"/>
  <c r="AG539" i="100"/>
  <c r="B39" i="102" s="1"/>
  <c r="AG540" i="100"/>
  <c r="AG541" i="100"/>
  <c r="B40" i="102" s="1"/>
  <c r="AG542" i="100"/>
  <c r="AG543" i="100"/>
  <c r="AG544" i="100"/>
  <c r="AG545" i="100"/>
  <c r="AG546" i="100"/>
  <c r="AG547" i="100"/>
  <c r="AG548" i="100"/>
  <c r="AG549" i="100"/>
  <c r="B21" i="102" s="1"/>
  <c r="AG550" i="100"/>
  <c r="B23" i="102" s="1"/>
  <c r="AG551" i="100"/>
  <c r="B22" i="102" s="1"/>
  <c r="AG552" i="100"/>
  <c r="AG553" i="100"/>
  <c r="AG554" i="100"/>
  <c r="AG555" i="100"/>
  <c r="AG556" i="100"/>
  <c r="AG557" i="100"/>
  <c r="AG558" i="100"/>
  <c r="AG559" i="100"/>
  <c r="B4" i="102" s="1"/>
  <c r="AG560" i="100"/>
  <c r="B5" i="102" s="1"/>
  <c r="AG561" i="100"/>
  <c r="B6" i="102" s="1"/>
  <c r="AG562" i="100"/>
  <c r="AG563" i="100"/>
  <c r="AG564" i="100"/>
  <c r="AG565" i="100"/>
  <c r="AG566" i="100"/>
  <c r="AG567" i="100"/>
  <c r="AG568" i="100"/>
  <c r="AG569" i="100"/>
  <c r="B34" i="102" s="1"/>
  <c r="AG570" i="100"/>
  <c r="B35" i="102" s="1"/>
  <c r="AG571" i="100"/>
  <c r="B36" i="102" s="1"/>
  <c r="AG572" i="100"/>
  <c r="B37" i="102" s="1"/>
  <c r="AG573" i="100"/>
  <c r="AG574" i="100"/>
  <c r="AG575" i="100"/>
  <c r="AG576" i="100"/>
  <c r="AG577" i="100"/>
  <c r="AG578" i="100"/>
  <c r="AG579" i="100"/>
  <c r="B72" i="102" s="1"/>
  <c r="AG580" i="100"/>
  <c r="B73" i="102" s="1"/>
  <c r="AG581" i="100"/>
  <c r="B74" i="102" s="1"/>
  <c r="AG582" i="100"/>
  <c r="AG583" i="100"/>
  <c r="AG584" i="100"/>
  <c r="AG585" i="100"/>
  <c r="AG586" i="100"/>
  <c r="AG587" i="100"/>
  <c r="AG588" i="100"/>
  <c r="B42" i="102" s="1"/>
  <c r="AG589" i="100"/>
  <c r="B43" i="102" s="1"/>
  <c r="AG590" i="100"/>
  <c r="B44" i="102" s="1"/>
  <c r="AG591" i="100"/>
  <c r="AG592" i="100"/>
  <c r="AG593" i="100"/>
  <c r="AG594" i="100"/>
  <c r="AG595" i="100"/>
  <c r="AG596" i="100"/>
  <c r="B65" i="102" s="1"/>
  <c r="AG597" i="100"/>
  <c r="B64" i="102" s="1"/>
  <c r="AG598" i="100"/>
  <c r="B66" i="102" s="1"/>
  <c r="AG599" i="100"/>
  <c r="AG600" i="100"/>
  <c r="AG601" i="100"/>
  <c r="AG602" i="100"/>
  <c r="AG603" i="100"/>
  <c r="AG604" i="100"/>
  <c r="AG605" i="100"/>
  <c r="B58" i="102" s="1"/>
  <c r="AG606" i="100"/>
  <c r="AG607" i="100"/>
  <c r="AG608" i="100"/>
  <c r="AG609" i="100"/>
  <c r="AG610" i="100"/>
  <c r="AG611" i="100"/>
  <c r="AG612" i="100"/>
  <c r="AG613" i="100"/>
  <c r="B67" i="102" s="1"/>
  <c r="AG614" i="100"/>
  <c r="B68" i="102" s="1"/>
  <c r="AG615" i="100"/>
  <c r="B69" i="102" s="1"/>
  <c r="AG616" i="100"/>
  <c r="AG617" i="100"/>
  <c r="AG618" i="100"/>
  <c r="AG619" i="100"/>
  <c r="AG620" i="100"/>
  <c r="AG621" i="100"/>
  <c r="AG622" i="100"/>
  <c r="B32" i="102" s="1"/>
  <c r="AG623" i="100"/>
  <c r="B33" i="102" s="1"/>
  <c r="AG624" i="100"/>
  <c r="AG625" i="100"/>
  <c r="AG626" i="100"/>
  <c r="AG627" i="100"/>
  <c r="AG628" i="100"/>
  <c r="AG629" i="100"/>
  <c r="B30" i="102" s="1"/>
  <c r="AG630" i="100"/>
  <c r="B31" i="102" s="1"/>
  <c r="AG631" i="100"/>
  <c r="AG632" i="100"/>
  <c r="AG633" i="100"/>
  <c r="AG634" i="100"/>
  <c r="AG635" i="100"/>
  <c r="AG636" i="100"/>
  <c r="AG637" i="100"/>
  <c r="AG638" i="100"/>
  <c r="AG639" i="100"/>
  <c r="B45" i="102" s="1"/>
  <c r="AG640" i="100"/>
  <c r="B46" i="102" s="1"/>
  <c r="AG641" i="100"/>
  <c r="AG642" i="100"/>
  <c r="AG643" i="100"/>
  <c r="AG644" i="100"/>
  <c r="AG645" i="100"/>
  <c r="AG646" i="100"/>
  <c r="B61" i="102" s="1"/>
  <c r="AG647" i="100"/>
  <c r="B60" i="102" s="1"/>
  <c r="AG648" i="100"/>
  <c r="AG649" i="100"/>
  <c r="AG650" i="100"/>
  <c r="AG651" i="100"/>
  <c r="AG652" i="100"/>
  <c r="AG653" i="100"/>
  <c r="B47" i="102" s="1"/>
  <c r="AG654" i="100"/>
  <c r="B48" i="102" s="1"/>
  <c r="AG655" i="100"/>
  <c r="AG656" i="100"/>
  <c r="AG657" i="100"/>
  <c r="AG658" i="100"/>
  <c r="AG659" i="100"/>
  <c r="AG660" i="100"/>
  <c r="AG661" i="100"/>
  <c r="AG662" i="100"/>
  <c r="AG663" i="100"/>
  <c r="AG664" i="100"/>
  <c r="AG665" i="100"/>
  <c r="AG666" i="100"/>
  <c r="AG667" i="100"/>
  <c r="AG668" i="100"/>
  <c r="B57" i="102" s="1"/>
  <c r="AG669" i="100"/>
  <c r="B56" i="102" s="1"/>
  <c r="AG670" i="100"/>
  <c r="AG671" i="100"/>
  <c r="AG672" i="100"/>
  <c r="AG673" i="100"/>
  <c r="AG674" i="100"/>
  <c r="AG675" i="100"/>
  <c r="B62" i="102" s="1"/>
  <c r="AG676" i="100"/>
  <c r="B63" i="102" s="1"/>
  <c r="AG677" i="100"/>
  <c r="AG678" i="100"/>
  <c r="AG679" i="100"/>
  <c r="AG680" i="100"/>
  <c r="AG681" i="100"/>
  <c r="B28" i="102" s="1"/>
  <c r="AG682" i="100"/>
  <c r="B29" i="102" s="1"/>
  <c r="AG683" i="100"/>
  <c r="AG684" i="100"/>
  <c r="AG685" i="100"/>
  <c r="AG686" i="100"/>
  <c r="AG687" i="100"/>
  <c r="AG688" i="100"/>
  <c r="AG689" i="100"/>
  <c r="AG690" i="100"/>
  <c r="AG691" i="100"/>
  <c r="AG692" i="100"/>
  <c r="AG693" i="100"/>
  <c r="B75" i="102" s="1"/>
  <c r="AG694" i="100"/>
  <c r="AG695" i="100"/>
  <c r="AG696" i="100"/>
  <c r="AG697" i="100"/>
  <c r="AG698" i="100"/>
  <c r="AG699" i="100"/>
  <c r="B82" i="102" s="1"/>
  <c r="AG700" i="100"/>
  <c r="B81" i="102" s="1"/>
  <c r="AG701" i="100"/>
  <c r="AG702" i="100"/>
  <c r="AG703" i="100"/>
  <c r="AG704" i="100"/>
  <c r="AG705" i="100"/>
  <c r="AG706" i="100"/>
  <c r="AG707" i="100"/>
  <c r="AG708" i="100"/>
  <c r="B70" i="102" s="1"/>
  <c r="AG709" i="100"/>
  <c r="B71" i="102" s="1"/>
  <c r="AG710" i="100"/>
  <c r="AG711" i="100"/>
  <c r="AG712" i="100"/>
  <c r="AG713" i="100"/>
  <c r="B38" i="102" s="1"/>
  <c r="AG714" i="100"/>
  <c r="AG715" i="100"/>
  <c r="AG716" i="100"/>
  <c r="AG717" i="100"/>
  <c r="AG718" i="100"/>
  <c r="AG719" i="100"/>
  <c r="AG720" i="100"/>
  <c r="AG721" i="100"/>
  <c r="AG722" i="100"/>
  <c r="AG723" i="100"/>
  <c r="AG724" i="100"/>
  <c r="AG725" i="100"/>
  <c r="AG726" i="100"/>
  <c r="AG727" i="100"/>
  <c r="AG728" i="100"/>
  <c r="AG729" i="100"/>
  <c r="AG730" i="100"/>
  <c r="AG731" i="100"/>
  <c r="AG732" i="100"/>
  <c r="AG733" i="100"/>
  <c r="AG734" i="100"/>
  <c r="AG735" i="100"/>
  <c r="AG736" i="100"/>
  <c r="AG737" i="100"/>
  <c r="AG738" i="100"/>
  <c r="AG739" i="100"/>
  <c r="AG740" i="100"/>
  <c r="AG741" i="100"/>
  <c r="AG742" i="100"/>
  <c r="AG743" i="100"/>
  <c r="AG744" i="100"/>
  <c r="AG745" i="100"/>
  <c r="AG746" i="100"/>
  <c r="AG747" i="100"/>
  <c r="AG748" i="100"/>
  <c r="AG749" i="100"/>
  <c r="AG750" i="100"/>
  <c r="AG751" i="100"/>
  <c r="AG752" i="100"/>
  <c r="AG753" i="100"/>
  <c r="AG754" i="100"/>
  <c r="AG755" i="100"/>
  <c r="AG756" i="100"/>
  <c r="AG757" i="100"/>
  <c r="AG758" i="100"/>
  <c r="AG759" i="100"/>
  <c r="AG760" i="100"/>
  <c r="AG761" i="100"/>
  <c r="AG762" i="100"/>
  <c r="AG763" i="100"/>
  <c r="AG764" i="100"/>
  <c r="AG765" i="100"/>
  <c r="AG766" i="100"/>
  <c r="AG767" i="100"/>
  <c r="AG768" i="100"/>
  <c r="AG769" i="100"/>
  <c r="AG770" i="100"/>
  <c r="AG771" i="100"/>
  <c r="AG772" i="100"/>
  <c r="AG773" i="100"/>
  <c r="AG774" i="100"/>
  <c r="AG775" i="100"/>
  <c r="AG776" i="100"/>
  <c r="AG777" i="100"/>
  <c r="AG778" i="100"/>
  <c r="AG779" i="100"/>
  <c r="AG780" i="100"/>
  <c r="AG781" i="100"/>
  <c r="AG782" i="100"/>
  <c r="AG783" i="100"/>
  <c r="AG784" i="100"/>
  <c r="AG785" i="100"/>
  <c r="AG786" i="100"/>
  <c r="AG787" i="100"/>
  <c r="AG788" i="100"/>
  <c r="AG789" i="100"/>
  <c r="AG790" i="100"/>
  <c r="AG791" i="100"/>
  <c r="AG792" i="100"/>
  <c r="AG793" i="100"/>
  <c r="AG794" i="100"/>
  <c r="AG795" i="100"/>
  <c r="AG796" i="100"/>
  <c r="AG797" i="100"/>
  <c r="AG798" i="100"/>
  <c r="AG799" i="100"/>
  <c r="AG800" i="100"/>
  <c r="AG801" i="100"/>
  <c r="AG802" i="100"/>
  <c r="AG803" i="100"/>
  <c r="AG804" i="100"/>
  <c r="AG805" i="100"/>
  <c r="AG806" i="100"/>
  <c r="AG807" i="100"/>
  <c r="AG808" i="100"/>
  <c r="AG809" i="100"/>
  <c r="AG810" i="100"/>
  <c r="AG811" i="100"/>
  <c r="AG812" i="100"/>
  <c r="AG813" i="100"/>
  <c r="AG814" i="100"/>
  <c r="AG815" i="100"/>
  <c r="AG816" i="100"/>
  <c r="AG817" i="100"/>
  <c r="AG818" i="100"/>
  <c r="AG819" i="100"/>
  <c r="AG820" i="100"/>
  <c r="AG821" i="100"/>
  <c r="AG822" i="100"/>
  <c r="AG823" i="100"/>
  <c r="AG824" i="100"/>
  <c r="AG825" i="100"/>
  <c r="AG826" i="100"/>
  <c r="AG827" i="100"/>
  <c r="AG828" i="100"/>
  <c r="AG829" i="100"/>
  <c r="AG830" i="100"/>
  <c r="AG831" i="100"/>
  <c r="AG832" i="100"/>
  <c r="AG833" i="100"/>
  <c r="AG834" i="100"/>
  <c r="AG835" i="100"/>
  <c r="AG836" i="100"/>
  <c r="AG837" i="100"/>
  <c r="AG838" i="100"/>
  <c r="AG839" i="100"/>
  <c r="AG840" i="100"/>
  <c r="AG841" i="100"/>
  <c r="AG842" i="100"/>
  <c r="AG843" i="100"/>
  <c r="AG844" i="100"/>
  <c r="AG845" i="100"/>
  <c r="AG846" i="100"/>
  <c r="AG847" i="100"/>
  <c r="AG848" i="100"/>
  <c r="AG849" i="100"/>
  <c r="AG850" i="100"/>
  <c r="AG851" i="100"/>
  <c r="AG852" i="100"/>
  <c r="AG853" i="100"/>
  <c r="AG854" i="100"/>
  <c r="AG855" i="100"/>
  <c r="AG856" i="100"/>
  <c r="AG857" i="100"/>
  <c r="AG858" i="100"/>
  <c r="AG859" i="100"/>
  <c r="AG860" i="100"/>
  <c r="AG861" i="100"/>
  <c r="AG862" i="100"/>
  <c r="AG863" i="100"/>
  <c r="AG864" i="100"/>
  <c r="AG865" i="100"/>
  <c r="AG866" i="100"/>
  <c r="AG867" i="100"/>
  <c r="AG868" i="100"/>
  <c r="AG869" i="100"/>
  <c r="AG870" i="100"/>
  <c r="AG871" i="100"/>
  <c r="AG872" i="100"/>
  <c r="AG873" i="100"/>
  <c r="AG874" i="100"/>
  <c r="AG875" i="100"/>
  <c r="AG876" i="100"/>
  <c r="AG877" i="100"/>
  <c r="AG878" i="100"/>
  <c r="AG879" i="100"/>
  <c r="AG880" i="100"/>
  <c r="AG881" i="100"/>
  <c r="AG882" i="100"/>
  <c r="AG883" i="100"/>
  <c r="AG884" i="100"/>
  <c r="AG885" i="100"/>
  <c r="AG886" i="100"/>
  <c r="AG887" i="100"/>
  <c r="AG888" i="100"/>
  <c r="AG889" i="100"/>
  <c r="AG890" i="100"/>
  <c r="AG891" i="100"/>
  <c r="AG892" i="100"/>
  <c r="AG893" i="100"/>
  <c r="AG894" i="100"/>
  <c r="AG895" i="100"/>
  <c r="AG896" i="100"/>
  <c r="AG897" i="100"/>
  <c r="AG898" i="100"/>
  <c r="AG899" i="100"/>
  <c r="AG900" i="100"/>
  <c r="AG901" i="100"/>
  <c r="AG902" i="100"/>
  <c r="AG903" i="100"/>
  <c r="AG904" i="100"/>
  <c r="AG905" i="100"/>
  <c r="AG906" i="100"/>
  <c r="AG907" i="100"/>
  <c r="AG908" i="100"/>
  <c r="AG909" i="100"/>
  <c r="AG910" i="100"/>
  <c r="AG911" i="100"/>
  <c r="AG912" i="100"/>
  <c r="AG913" i="100"/>
  <c r="AG914" i="100"/>
  <c r="AG915" i="100"/>
  <c r="AG916" i="100"/>
  <c r="AG917" i="100"/>
  <c r="AG918" i="100"/>
  <c r="AG919" i="100"/>
  <c r="AG920" i="100"/>
  <c r="AG921" i="100"/>
  <c r="AG922" i="100"/>
  <c r="AG923" i="100"/>
  <c r="AG924" i="100"/>
  <c r="AG925" i="100"/>
  <c r="AG926" i="100"/>
  <c r="AG927" i="100"/>
  <c r="AG928" i="100"/>
  <c r="AG929" i="100"/>
  <c r="AG930" i="100"/>
  <c r="AG931" i="100"/>
  <c r="AG932" i="100"/>
  <c r="AG933" i="100"/>
  <c r="AG934" i="100"/>
  <c r="AG935" i="100"/>
  <c r="AG936" i="100"/>
  <c r="AG937" i="100"/>
  <c r="AG938" i="100"/>
  <c r="AG939" i="100"/>
  <c r="AG940" i="100"/>
  <c r="AG941" i="100"/>
  <c r="AG942" i="100"/>
  <c r="AG943" i="100"/>
  <c r="AG944" i="100"/>
  <c r="AG945" i="100"/>
  <c r="AG946" i="100"/>
  <c r="AG947" i="100"/>
  <c r="AG948" i="100"/>
  <c r="AG949" i="100"/>
  <c r="AG950" i="100"/>
  <c r="AG951" i="100"/>
  <c r="AG952" i="100"/>
  <c r="AG953" i="100"/>
  <c r="AG954" i="100"/>
  <c r="AG955" i="100"/>
  <c r="AG956" i="100"/>
  <c r="AG957" i="100"/>
  <c r="AG958" i="100"/>
  <c r="AG959" i="100"/>
  <c r="AG960" i="100"/>
  <c r="AG961" i="100"/>
  <c r="AG962" i="100"/>
  <c r="AG963" i="100"/>
  <c r="AG964" i="100"/>
  <c r="AG965" i="100"/>
  <c r="AG966" i="100"/>
  <c r="AG967" i="100"/>
  <c r="AG968" i="100"/>
  <c r="AG969" i="100"/>
  <c r="AG970" i="100"/>
  <c r="AG971" i="100"/>
  <c r="AG972" i="100"/>
  <c r="AG973" i="100"/>
  <c r="AG974" i="100"/>
  <c r="AG975" i="100"/>
  <c r="AG976" i="100"/>
  <c r="AG977" i="100"/>
  <c r="AG978" i="100"/>
  <c r="AG979" i="100"/>
  <c r="AG980" i="100"/>
  <c r="AG981" i="100"/>
  <c r="AG982" i="100"/>
  <c r="AG983" i="100"/>
  <c r="AG984" i="100"/>
  <c r="AG985" i="100"/>
  <c r="AG986" i="100"/>
  <c r="AG987" i="100"/>
  <c r="AG988" i="100"/>
  <c r="AG989" i="100"/>
  <c r="AG990" i="100"/>
  <c r="AG991" i="100"/>
  <c r="AG992" i="100"/>
  <c r="AG993" i="100"/>
  <c r="AG994" i="100"/>
  <c r="AG995" i="100"/>
  <c r="AG996" i="100"/>
  <c r="AG997" i="100"/>
  <c r="AG998" i="100"/>
  <c r="AG999" i="100"/>
  <c r="AG1000" i="100"/>
  <c r="AG1001" i="100"/>
  <c r="AG1002" i="100"/>
  <c r="AG1003" i="100"/>
  <c r="AG1004" i="100"/>
  <c r="AG1005" i="100"/>
  <c r="AG1006" i="100"/>
  <c r="AG1007" i="100"/>
  <c r="AG1008" i="100"/>
  <c r="AG1009" i="100"/>
  <c r="AG1010" i="100"/>
  <c r="AG1011" i="100"/>
  <c r="AG1012" i="100"/>
  <c r="AG1013" i="100"/>
  <c r="AG1014" i="100"/>
  <c r="AG1015" i="100"/>
  <c r="AG1016" i="100"/>
  <c r="AG1017" i="100"/>
  <c r="AG1018" i="100"/>
  <c r="AG1019" i="100"/>
  <c r="AG1020" i="100"/>
  <c r="AG1021" i="100"/>
  <c r="AG1022" i="100"/>
  <c r="AG1023" i="100"/>
  <c r="AG1024" i="100"/>
  <c r="AG1025" i="100"/>
  <c r="AG1026" i="100"/>
  <c r="AG1027" i="100"/>
  <c r="AG1028" i="100"/>
  <c r="AG1029" i="100"/>
  <c r="AG1030" i="100"/>
  <c r="AG1031" i="100"/>
  <c r="AG1032" i="100"/>
  <c r="AG1033" i="100"/>
  <c r="AG1034" i="100"/>
  <c r="AG1035" i="100"/>
  <c r="AG1036" i="100"/>
  <c r="AG1037" i="100"/>
  <c r="AG1038" i="100"/>
  <c r="AG1039" i="100"/>
  <c r="AG1040" i="100"/>
  <c r="AG1041" i="100"/>
  <c r="AG1042" i="100"/>
  <c r="AG1043" i="100"/>
  <c r="AG1044" i="100"/>
  <c r="AG1045" i="100"/>
  <c r="AG1046" i="100"/>
  <c r="AG1047" i="100"/>
  <c r="AG1048" i="100"/>
  <c r="AG1049" i="100"/>
  <c r="AG1050" i="100"/>
  <c r="AG1051" i="100"/>
  <c r="AG1052" i="100"/>
  <c r="AG1053" i="100"/>
  <c r="AG1054" i="100"/>
  <c r="AG1055" i="100"/>
  <c r="AG1056" i="100"/>
  <c r="AG1057" i="100"/>
  <c r="AG1058" i="100"/>
  <c r="AG1059" i="100"/>
  <c r="AG1060" i="100"/>
  <c r="AG1061" i="100"/>
  <c r="AG1062" i="100"/>
  <c r="AG1063" i="100"/>
  <c r="AG1064" i="100"/>
  <c r="AG1065" i="100"/>
  <c r="AG1066" i="100"/>
  <c r="AG1067" i="100"/>
  <c r="AG1068" i="100"/>
  <c r="AG1069" i="100"/>
  <c r="AG1070" i="100"/>
  <c r="AG1071" i="100"/>
  <c r="AG1072" i="100"/>
  <c r="AG1073" i="100"/>
  <c r="AG1074" i="100"/>
  <c r="AG1075" i="100"/>
  <c r="AG1076" i="100"/>
  <c r="AG1077" i="100"/>
  <c r="AG1078" i="100"/>
  <c r="AG1079" i="100"/>
  <c r="AG1080" i="100"/>
  <c r="AG1081" i="100"/>
  <c r="AG1082" i="100"/>
  <c r="AG1083" i="100"/>
  <c r="AG1084" i="100"/>
  <c r="AG1085" i="100"/>
  <c r="AG1086" i="100"/>
  <c r="AG1087" i="100"/>
  <c r="AG1088" i="100"/>
  <c r="AG1089" i="100"/>
  <c r="AG1090" i="100"/>
  <c r="AG1091" i="100"/>
  <c r="AG1092" i="100"/>
  <c r="AG1093" i="100"/>
  <c r="AG1094" i="100"/>
  <c r="AG1095" i="100"/>
  <c r="AG1096" i="100"/>
  <c r="AG1097" i="100"/>
  <c r="AG1098" i="100"/>
  <c r="AG1099" i="100"/>
  <c r="AG1100" i="100"/>
  <c r="AG1101" i="100"/>
  <c r="AG1102" i="100"/>
  <c r="AG1103" i="100"/>
  <c r="AG1104" i="100"/>
  <c r="AG1105" i="100"/>
  <c r="AG1106" i="100"/>
  <c r="AG1107" i="100"/>
  <c r="AG1108" i="100"/>
  <c r="AG1109" i="100"/>
  <c r="AG1110" i="100"/>
  <c r="AG1111" i="100"/>
  <c r="AG1112" i="100"/>
  <c r="AG1113" i="100"/>
  <c r="AG1114" i="100"/>
  <c r="AG1115" i="100"/>
  <c r="AG1116" i="100"/>
  <c r="AG1117" i="100"/>
  <c r="AG1118" i="100"/>
  <c r="AG1119" i="100"/>
  <c r="AG1120" i="100"/>
  <c r="AG1121" i="100"/>
  <c r="AG1122" i="100"/>
  <c r="AG1123" i="100"/>
  <c r="AG1124" i="100"/>
  <c r="AG1125" i="100"/>
  <c r="AG1126" i="100"/>
  <c r="AG1127" i="100"/>
  <c r="AG1128" i="100"/>
  <c r="AG1129" i="100"/>
  <c r="AG1130" i="100"/>
  <c r="AG1131" i="100"/>
  <c r="AG1132" i="100"/>
  <c r="AG1133" i="100"/>
  <c r="AG1134" i="100"/>
  <c r="AG1135" i="100"/>
  <c r="AG1136" i="100"/>
  <c r="AG1137" i="100"/>
  <c r="AG1138" i="100"/>
  <c r="AG1139" i="100"/>
  <c r="AG1140" i="100"/>
  <c r="AG1141" i="100"/>
  <c r="AG1142" i="100"/>
  <c r="AG1143" i="100"/>
  <c r="AG1144" i="100"/>
  <c r="AG1145" i="100"/>
  <c r="AG1146" i="100"/>
  <c r="AG1147" i="100"/>
  <c r="AG1148" i="100"/>
  <c r="AG1149" i="100"/>
  <c r="AG1150" i="100"/>
  <c r="AG1151" i="100"/>
  <c r="AG1152" i="100"/>
  <c r="AG1153" i="100"/>
  <c r="AG1154" i="100"/>
  <c r="AG1155" i="100"/>
  <c r="AG1156" i="100"/>
  <c r="AG1157" i="100"/>
  <c r="AG1158" i="100"/>
  <c r="AG1159" i="100"/>
  <c r="AG1160" i="100"/>
  <c r="AG1161" i="100"/>
  <c r="AG1162" i="100"/>
  <c r="AG1163" i="100"/>
  <c r="AG1164" i="100"/>
  <c r="AG1165" i="100"/>
  <c r="AG1166" i="100"/>
  <c r="AG1167" i="100"/>
  <c r="AG1168" i="100"/>
  <c r="AG1169" i="100"/>
  <c r="AG1170" i="100"/>
  <c r="AG1171" i="100"/>
  <c r="AG1172" i="100"/>
  <c r="AG1173" i="100"/>
  <c r="AG1174" i="100"/>
  <c r="AG1175" i="100"/>
  <c r="AG1176" i="100"/>
  <c r="AG1177" i="100"/>
  <c r="AG1178" i="100"/>
  <c r="AG1179" i="100"/>
  <c r="AG1180" i="100"/>
  <c r="AG1181" i="100"/>
  <c r="AG1182" i="100"/>
  <c r="AG1183" i="100"/>
  <c r="AG1184" i="100"/>
  <c r="AG1185" i="100"/>
  <c r="AG1186" i="100"/>
  <c r="AG1187" i="100"/>
  <c r="AG1188" i="100"/>
  <c r="AG1189" i="100"/>
  <c r="AG1190" i="100"/>
  <c r="AG1191" i="100"/>
  <c r="AG1192" i="100"/>
  <c r="AG1193" i="100"/>
  <c r="AG2" i="100"/>
  <c r="B3" i="102" l="1"/>
  <c r="AB28" i="108"/>
  <c r="H29" i="47" l="1"/>
  <c r="I29" i="61"/>
  <c r="I29" i="73"/>
  <c r="H29" i="54"/>
  <c r="I29" i="72"/>
  <c r="I29" i="41"/>
  <c r="I29" i="50"/>
  <c r="H29" i="58"/>
  <c r="H29" i="53"/>
  <c r="I29" i="46"/>
  <c r="I29" i="60"/>
  <c r="J29" i="51"/>
  <c r="H29" i="64"/>
  <c r="I29" i="55"/>
  <c r="J29" i="62"/>
  <c r="K29" i="57"/>
  <c r="K29" i="68"/>
  <c r="K29" i="63"/>
  <c r="K29" i="40"/>
  <c r="I29" i="56"/>
  <c r="H29" i="61"/>
  <c r="H29" i="73"/>
  <c r="H29" i="71"/>
  <c r="H29" i="72"/>
  <c r="H29" i="41"/>
  <c r="H29" i="50"/>
  <c r="H29" i="42"/>
  <c r="I29" i="48"/>
  <c r="J29" i="46"/>
  <c r="J29" i="60"/>
  <c r="H29" i="51"/>
  <c r="I29" i="70"/>
  <c r="J29" i="55"/>
  <c r="H29" i="62"/>
  <c r="H29" i="57"/>
  <c r="H29" i="68"/>
  <c r="L29" i="63"/>
  <c r="J29" i="40"/>
  <c r="H29" i="56"/>
  <c r="I29" i="52"/>
  <c r="I29" i="49"/>
  <c r="I29" i="45"/>
  <c r="I29" i="69"/>
  <c r="I29" i="59"/>
  <c r="I29" i="58"/>
  <c r="I29" i="53"/>
  <c r="J29" i="48"/>
  <c r="K29" i="46"/>
  <c r="H29" i="60"/>
  <c r="I29" i="64"/>
  <c r="J29" i="70"/>
  <c r="H29" i="55"/>
  <c r="I29" i="57"/>
  <c r="I29" i="68"/>
  <c r="I29" i="63"/>
  <c r="H29" i="63"/>
  <c r="I29" i="40"/>
  <c r="H29" i="74"/>
  <c r="H29" i="52"/>
  <c r="I29" i="54"/>
  <c r="H29" i="45"/>
  <c r="H29" i="69"/>
  <c r="H29" i="59"/>
  <c r="J29" i="58"/>
  <c r="J29" i="53"/>
  <c r="H29" i="48"/>
  <c r="H29" i="46"/>
  <c r="I29" i="51"/>
  <c r="J29" i="64"/>
  <c r="H29" i="70"/>
  <c r="I29" i="62"/>
  <c r="J29" i="57"/>
  <c r="J29" i="68"/>
  <c r="J29" i="63"/>
  <c r="L29" i="40"/>
  <c r="H29" i="40"/>
  <c r="H26" i="28"/>
  <c r="I27" i="28"/>
  <c r="I53" i="28" s="1"/>
  <c r="I51" i="28" s="1"/>
  <c r="I52" i="28" s="1"/>
  <c r="H27" i="28"/>
  <c r="H53" i="28" s="1"/>
  <c r="H51" i="28" s="1"/>
  <c r="I25" i="28"/>
  <c r="H25" i="28"/>
  <c r="I26" i="28"/>
  <c r="H52" i="28"/>
  <c r="C4" i="108"/>
  <c r="C5" i="108"/>
  <c r="C6" i="108"/>
  <c r="C7" i="108"/>
  <c r="C8" i="108"/>
  <c r="C9" i="108"/>
  <c r="C10" i="108"/>
  <c r="C11" i="108"/>
  <c r="C12" i="108"/>
  <c r="C13" i="108"/>
  <c r="C14" i="108"/>
  <c r="C16" i="108"/>
  <c r="C17" i="108"/>
  <c r="C18" i="108"/>
  <c r="C19" i="108"/>
  <c r="C20" i="108"/>
  <c r="C21" i="108"/>
  <c r="C22" i="108"/>
  <c r="C23" i="108"/>
  <c r="C24" i="108"/>
  <c r="C25" i="108"/>
  <c r="C26" i="108"/>
  <c r="C27" i="108"/>
  <c r="C28" i="108"/>
  <c r="C29" i="108"/>
  <c r="C30" i="108"/>
  <c r="C31" i="108"/>
  <c r="C32" i="108"/>
  <c r="C33" i="108"/>
  <c r="C34" i="108"/>
  <c r="C35" i="108"/>
  <c r="C36" i="108"/>
  <c r="C37" i="108"/>
  <c r="C38" i="108"/>
  <c r="C39" i="108"/>
  <c r="C40" i="108"/>
  <c r="C41" i="108"/>
  <c r="C42" i="108"/>
  <c r="C43" i="108"/>
  <c r="C44" i="108"/>
  <c r="C45" i="108"/>
  <c r="C46" i="108"/>
  <c r="C47" i="108"/>
  <c r="C48" i="108"/>
  <c r="C49" i="108"/>
  <c r="C50" i="108"/>
  <c r="C51" i="108"/>
  <c r="C52" i="108"/>
  <c r="C53" i="108"/>
  <c r="C54" i="108"/>
  <c r="C55" i="108"/>
  <c r="C56" i="108"/>
  <c r="C57" i="108"/>
  <c r="C58" i="108"/>
  <c r="C59" i="108"/>
  <c r="C60" i="108"/>
  <c r="C61" i="108"/>
  <c r="C62" i="108"/>
  <c r="C63" i="108"/>
  <c r="H17" i="42" s="1"/>
  <c r="C64" i="108"/>
  <c r="C65" i="108"/>
  <c r="C66" i="108"/>
  <c r="C67" i="108"/>
  <c r="C68" i="108"/>
  <c r="C69" i="108"/>
  <c r="C70" i="108"/>
  <c r="C71" i="108"/>
  <c r="C72" i="108"/>
  <c r="C73" i="108"/>
  <c r="C74" i="108"/>
  <c r="C75" i="108"/>
  <c r="C76" i="108"/>
  <c r="C77" i="108"/>
  <c r="C78" i="108"/>
  <c r="C79" i="108"/>
  <c r="C80" i="108"/>
  <c r="C81" i="108"/>
  <c r="C82" i="108"/>
  <c r="C83" i="108"/>
  <c r="C84" i="108"/>
  <c r="C85" i="108"/>
  <c r="C87" i="108"/>
  <c r="C88" i="108"/>
  <c r="C90" i="108"/>
  <c r="C91" i="108"/>
  <c r="C92" i="108"/>
  <c r="C93" i="108"/>
  <c r="C95" i="108"/>
  <c r="C96" i="108"/>
  <c r="C97" i="108"/>
  <c r="C98" i="108"/>
  <c r="C99" i="108"/>
  <c r="C100" i="108"/>
  <c r="C101" i="108"/>
  <c r="C102" i="108"/>
  <c r="C103" i="108"/>
  <c r="C104" i="108"/>
  <c r="C105" i="108"/>
  <c r="C107" i="108"/>
  <c r="C108" i="108"/>
  <c r="C110" i="108"/>
  <c r="C111" i="108"/>
  <c r="C112" i="108"/>
  <c r="C113" i="108"/>
  <c r="C114" i="108"/>
  <c r="H17" i="47" s="1"/>
  <c r="C115" i="108"/>
  <c r="C116" i="108"/>
  <c r="C117" i="108"/>
  <c r="C118" i="108"/>
  <c r="C119" i="108"/>
  <c r="C120" i="108"/>
  <c r="C121" i="108"/>
  <c r="C122" i="108"/>
  <c r="C123" i="108"/>
  <c r="C124" i="108"/>
  <c r="C125" i="108"/>
  <c r="C126" i="108"/>
  <c r="C127" i="108"/>
  <c r="C128" i="108"/>
  <c r="C129" i="108"/>
  <c r="C130" i="108"/>
  <c r="C131" i="108"/>
  <c r="C132" i="108"/>
  <c r="C133" i="108"/>
  <c r="C134" i="108"/>
  <c r="C135" i="108"/>
  <c r="C136" i="108"/>
  <c r="C137" i="108"/>
  <c r="C138" i="108"/>
  <c r="C139" i="108"/>
  <c r="C140" i="108"/>
  <c r="C141" i="108"/>
  <c r="C142" i="108"/>
  <c r="C143" i="108"/>
  <c r="C144" i="108"/>
  <c r="C145" i="108"/>
  <c r="C146" i="108"/>
  <c r="C147" i="108"/>
  <c r="C148" i="108"/>
  <c r="C149" i="108"/>
  <c r="C150" i="108"/>
  <c r="C151" i="108"/>
  <c r="C152" i="108"/>
  <c r="C153" i="108"/>
  <c r="C154" i="108"/>
  <c r="C155" i="108"/>
  <c r="C156" i="108"/>
  <c r="C157" i="108"/>
  <c r="C158" i="108"/>
  <c r="C159" i="108"/>
  <c r="C160" i="108"/>
  <c r="C162" i="108"/>
  <c r="C163" i="108"/>
  <c r="C164" i="108"/>
  <c r="C165" i="108"/>
  <c r="C166" i="108"/>
  <c r="C167" i="108"/>
  <c r="C168" i="108"/>
  <c r="C169" i="108"/>
  <c r="C170" i="108"/>
  <c r="C171" i="108"/>
  <c r="C172" i="108"/>
  <c r="C173" i="108"/>
  <c r="C174" i="108"/>
  <c r="C176" i="108"/>
  <c r="C177" i="108"/>
  <c r="C178" i="108"/>
  <c r="C179" i="108"/>
  <c r="C180" i="108"/>
  <c r="C181" i="108"/>
  <c r="C183" i="108"/>
  <c r="C184" i="108"/>
  <c r="C185" i="108"/>
  <c r="C186" i="108"/>
  <c r="C187" i="108"/>
  <c r="C188" i="108"/>
  <c r="C190" i="108"/>
  <c r="C191" i="108"/>
  <c r="C192" i="108"/>
  <c r="C193" i="108"/>
  <c r="C194" i="108"/>
  <c r="C195" i="108"/>
  <c r="C196" i="108"/>
  <c r="C197" i="108"/>
  <c r="C198" i="108"/>
  <c r="C199" i="108"/>
  <c r="C200" i="108"/>
  <c r="C201" i="108"/>
  <c r="C202" i="108"/>
  <c r="C203" i="108"/>
  <c r="C204" i="108"/>
  <c r="C205" i="108"/>
  <c r="C206" i="108"/>
  <c r="C207" i="108"/>
  <c r="C208" i="108"/>
  <c r="C209" i="108"/>
  <c r="C210" i="108"/>
  <c r="C211" i="108"/>
  <c r="C212" i="108"/>
  <c r="C213" i="108"/>
  <c r="C214" i="108"/>
  <c r="C215" i="108"/>
  <c r="C216" i="108"/>
  <c r="C217" i="108"/>
  <c r="C218" i="108"/>
  <c r="C219" i="108"/>
  <c r="C220" i="108"/>
  <c r="C221" i="108"/>
  <c r="C222" i="108"/>
  <c r="C223" i="108"/>
  <c r="C224" i="108"/>
  <c r="C225" i="108"/>
  <c r="C226" i="108"/>
  <c r="C227" i="108"/>
  <c r="C228" i="108"/>
  <c r="C229" i="108"/>
  <c r="C230" i="108"/>
  <c r="C231" i="108"/>
  <c r="C232" i="108"/>
  <c r="C233" i="108"/>
  <c r="C234" i="108"/>
  <c r="C235" i="108"/>
  <c r="C236" i="108"/>
  <c r="C237" i="108"/>
  <c r="C238" i="108"/>
  <c r="C239" i="108"/>
  <c r="C240" i="108"/>
  <c r="C241" i="108"/>
  <c r="C242" i="108"/>
  <c r="C243" i="108"/>
  <c r="C3" i="108"/>
  <c r="I17" i="72" l="1"/>
  <c r="I17" i="41"/>
  <c r="I17" i="50"/>
  <c r="I17" i="53"/>
  <c r="J17" i="48"/>
  <c r="K17" i="57"/>
  <c r="I17" i="57"/>
  <c r="I17" i="63"/>
  <c r="J17" i="40"/>
  <c r="I17" i="61"/>
  <c r="I17" i="73"/>
  <c r="I17" i="49"/>
  <c r="I17" i="69"/>
  <c r="I17" i="59"/>
  <c r="I17" i="46"/>
  <c r="J17" i="60"/>
  <c r="I17" i="51"/>
  <c r="J17" i="64"/>
  <c r="H17" i="55"/>
  <c r="J17" i="55"/>
  <c r="I17" i="62"/>
  <c r="I17" i="68"/>
  <c r="H17" i="40"/>
  <c r="H17" i="52"/>
  <c r="I17" i="52"/>
  <c r="H17" i="54"/>
  <c r="I17" i="54"/>
  <c r="H17" i="71"/>
  <c r="I17" i="71"/>
  <c r="H17" i="72"/>
  <c r="H17" i="41"/>
  <c r="H17" i="50"/>
  <c r="I17" i="58"/>
  <c r="H17" i="58"/>
  <c r="J17" i="58"/>
  <c r="J17" i="53"/>
  <c r="H17" i="53"/>
  <c r="I17" i="48"/>
  <c r="H17" i="48"/>
  <c r="J17" i="57"/>
  <c r="H17" i="57"/>
  <c r="H17" i="56"/>
  <c r="I17" i="56"/>
  <c r="H17" i="74"/>
  <c r="I17" i="74"/>
  <c r="H17" i="61"/>
  <c r="H17" i="73"/>
  <c r="H17" i="49"/>
  <c r="J17" i="45"/>
  <c r="I17" i="45"/>
  <c r="H17" i="45"/>
  <c r="H17" i="69"/>
  <c r="H17" i="59"/>
  <c r="H17" i="46"/>
  <c r="J17" i="46"/>
  <c r="K17" i="46"/>
  <c r="I17" i="60"/>
  <c r="H17" i="60"/>
  <c r="H17" i="51"/>
  <c r="J17" i="51"/>
  <c r="I17" i="64"/>
  <c r="H17" i="64"/>
  <c r="I17" i="70"/>
  <c r="H17" i="70"/>
  <c r="J17" i="70"/>
  <c r="I17" i="55"/>
  <c r="J17" i="62"/>
  <c r="H17" i="62"/>
  <c r="J17" i="68"/>
  <c r="H17" i="68"/>
  <c r="K17" i="68"/>
  <c r="J17" i="63"/>
  <c r="L17" i="63"/>
  <c r="K17" i="63"/>
  <c r="H17" i="63"/>
  <c r="I17" i="40"/>
  <c r="K17" i="40"/>
  <c r="L17" i="40"/>
  <c r="G74" i="36"/>
  <c r="G73" i="36"/>
  <c r="C73" i="36" s="1"/>
  <c r="G45" i="36"/>
  <c r="G74" i="35"/>
  <c r="G73" i="35"/>
  <c r="C73" i="35" s="1"/>
  <c r="G45" i="35"/>
  <c r="I73" i="34"/>
  <c r="I74" i="34"/>
  <c r="G74" i="34"/>
  <c r="G73" i="34"/>
  <c r="L45" i="34"/>
  <c r="M45" i="34"/>
  <c r="L46" i="34"/>
  <c r="M46" i="34"/>
  <c r="G45" i="34"/>
  <c r="G73" i="33"/>
  <c r="G45" i="33"/>
  <c r="C45" i="33" s="1"/>
  <c r="G73" i="32"/>
  <c r="G45" i="32"/>
  <c r="G45" i="31"/>
  <c r="G18" i="37"/>
  <c r="G17" i="37"/>
  <c r="G73" i="28"/>
  <c r="G45" i="28"/>
  <c r="G73" i="27"/>
  <c r="G45" i="27"/>
  <c r="C45" i="27" s="1"/>
  <c r="G73" i="26"/>
  <c r="G45" i="26"/>
  <c r="G18" i="29"/>
  <c r="G17" i="29"/>
  <c r="E165" i="108" l="1"/>
  <c r="E4" i="108"/>
  <c r="E5" i="108"/>
  <c r="E6" i="108"/>
  <c r="E7" i="108"/>
  <c r="E8" i="108"/>
  <c r="E10" i="108"/>
  <c r="E11" i="108"/>
  <c r="E12" i="108"/>
  <c r="E13" i="108"/>
  <c r="E14" i="108"/>
  <c r="E16" i="108"/>
  <c r="E17" i="108"/>
  <c r="E18" i="108"/>
  <c r="E19" i="108"/>
  <c r="E21" i="108"/>
  <c r="E22" i="108"/>
  <c r="E23" i="108"/>
  <c r="E24" i="108"/>
  <c r="E26" i="108"/>
  <c r="E27" i="108"/>
  <c r="E28" i="108"/>
  <c r="E30" i="108"/>
  <c r="E31" i="108"/>
  <c r="E32" i="108"/>
  <c r="E34" i="108"/>
  <c r="E35" i="108"/>
  <c r="E36" i="108"/>
  <c r="E38" i="108"/>
  <c r="E39" i="108"/>
  <c r="E40" i="108"/>
  <c r="E42" i="108"/>
  <c r="E43" i="108"/>
  <c r="E44" i="108"/>
  <c r="E46" i="108"/>
  <c r="E47" i="108"/>
  <c r="E48" i="108"/>
  <c r="V292" i="108" l="1"/>
  <c r="V291" i="108"/>
  <c r="V290" i="108"/>
  <c r="V289" i="108"/>
  <c r="V288" i="108"/>
  <c r="V287" i="108"/>
  <c r="E83" i="108" s="1"/>
  <c r="V286" i="108"/>
  <c r="V285" i="108"/>
  <c r="V284" i="108"/>
  <c r="V283" i="108"/>
  <c r="V282" i="108"/>
  <c r="V281" i="108"/>
  <c r="E74" i="108" s="1"/>
  <c r="V280" i="108"/>
  <c r="V279" i="108"/>
  <c r="V278" i="108"/>
  <c r="V277" i="108"/>
  <c r="V276" i="108"/>
  <c r="V275" i="108"/>
  <c r="E41" i="108" s="1"/>
  <c r="V274" i="108"/>
  <c r="V273" i="108"/>
  <c r="E102" i="108" s="1"/>
  <c r="V272" i="108"/>
  <c r="V271" i="108"/>
  <c r="E71" i="108" s="1"/>
  <c r="V270" i="108"/>
  <c r="V269" i="108"/>
  <c r="V268" i="108"/>
  <c r="V267" i="108"/>
  <c r="E77" i="108" s="1"/>
  <c r="V266" i="108"/>
  <c r="V265" i="108"/>
  <c r="E96" i="108" s="1"/>
  <c r="V264" i="108"/>
  <c r="V263" i="108"/>
  <c r="E87" i="108" s="1"/>
  <c r="W292" i="108"/>
  <c r="W291" i="108"/>
  <c r="W290" i="108"/>
  <c r="W280" i="108"/>
  <c r="W279" i="108"/>
  <c r="W278" i="108"/>
  <c r="W270" i="108"/>
  <c r="W269" i="108"/>
  <c r="W282" i="108"/>
  <c r="W268" i="108"/>
  <c r="W267" i="108"/>
  <c r="W266" i="108"/>
  <c r="W263" i="108"/>
  <c r="E9" i="108"/>
  <c r="E15" i="108"/>
  <c r="E20" i="108"/>
  <c r="E25" i="108"/>
  <c r="E29" i="108"/>
  <c r="E33" i="108"/>
  <c r="E37" i="108"/>
  <c r="E45" i="108"/>
  <c r="E49" i="108"/>
  <c r="E50" i="108"/>
  <c r="E51" i="108"/>
  <c r="E52" i="108"/>
  <c r="E53" i="108"/>
  <c r="E54" i="108"/>
  <c r="E55" i="108"/>
  <c r="E56" i="108"/>
  <c r="E57" i="108"/>
  <c r="E58" i="108"/>
  <c r="E59" i="108"/>
  <c r="E60" i="108"/>
  <c r="E61" i="108"/>
  <c r="E62" i="108"/>
  <c r="E63" i="108"/>
  <c r="E64" i="108"/>
  <c r="E65" i="108"/>
  <c r="E66" i="108"/>
  <c r="E67" i="108"/>
  <c r="E68" i="108"/>
  <c r="E69" i="108"/>
  <c r="E70" i="108"/>
  <c r="E72" i="108"/>
  <c r="E73" i="108"/>
  <c r="E75" i="108"/>
  <c r="E76" i="108"/>
  <c r="E78" i="108"/>
  <c r="E79" i="108"/>
  <c r="E80" i="108"/>
  <c r="E81" i="108"/>
  <c r="E82" i="108"/>
  <c r="E84" i="108"/>
  <c r="E85" i="108"/>
  <c r="E86" i="108"/>
  <c r="E88" i="108"/>
  <c r="E89" i="108"/>
  <c r="E90" i="108"/>
  <c r="E91" i="108"/>
  <c r="E92" i="108"/>
  <c r="E93" i="108"/>
  <c r="E94" i="108"/>
  <c r="E95" i="108"/>
  <c r="E97" i="108"/>
  <c r="E98" i="108"/>
  <c r="E99" i="108"/>
  <c r="E100" i="108"/>
  <c r="E101" i="108"/>
  <c r="E103" i="108"/>
  <c r="E104" i="108"/>
  <c r="E105" i="108"/>
  <c r="E106" i="108"/>
  <c r="E107" i="108"/>
  <c r="E108" i="108"/>
  <c r="E109" i="108"/>
  <c r="E110" i="108"/>
  <c r="E111" i="108"/>
  <c r="E112" i="108"/>
  <c r="E113" i="108"/>
  <c r="E114" i="108"/>
  <c r="E3" i="108"/>
  <c r="AB246" i="108" l="1"/>
  <c r="AB247" i="108"/>
  <c r="AB269" i="108"/>
  <c r="AB250" i="108"/>
  <c r="AB251" i="108"/>
  <c r="AB252" i="108"/>
  <c r="AB253" i="108"/>
  <c r="AB254" i="108"/>
  <c r="AB255" i="108"/>
  <c r="AB256" i="108"/>
  <c r="AB257" i="108"/>
  <c r="AB258" i="108"/>
  <c r="AB259" i="108"/>
  <c r="AB260" i="108"/>
  <c r="AB261" i="108"/>
  <c r="AB262" i="108"/>
  <c r="AB264" i="108"/>
  <c r="AB265" i="108"/>
  <c r="AB266" i="108"/>
  <c r="AB267" i="108"/>
  <c r="AB268" i="108"/>
  <c r="AB270" i="108"/>
  <c r="AB271" i="108"/>
  <c r="AB272" i="108"/>
  <c r="AB273" i="108"/>
  <c r="AB274" i="108"/>
  <c r="AB275" i="108"/>
  <c r="AB276" i="108"/>
  <c r="AB277" i="108"/>
  <c r="AB278" i="108"/>
  <c r="AB279" i="108"/>
  <c r="AB280" i="108"/>
  <c r="AB281" i="108"/>
  <c r="AB282" i="108"/>
  <c r="AB283" i="108"/>
  <c r="AB284" i="108"/>
  <c r="AB285" i="108"/>
  <c r="AB286" i="108"/>
  <c r="AB287" i="108"/>
  <c r="AB288" i="108"/>
  <c r="AB289" i="108"/>
  <c r="AB290" i="108"/>
  <c r="AB291" i="108"/>
  <c r="AB292" i="108"/>
  <c r="AB249" i="108"/>
  <c r="AB1" i="108" l="1"/>
  <c r="W265" i="108"/>
  <c r="W264" i="108"/>
  <c r="W274" i="108"/>
  <c r="W273" i="108"/>
  <c r="W272" i="108"/>
  <c r="W271" i="108"/>
  <c r="W276" i="108"/>
  <c r="W275" i="108"/>
  <c r="W277" i="108"/>
  <c r="W281" i="108"/>
  <c r="W283" i="108"/>
  <c r="W287" i="108"/>
  <c r="W289" i="108"/>
  <c r="W288" i="108"/>
  <c r="W286" i="108"/>
  <c r="W285" i="108"/>
  <c r="W284" i="108"/>
  <c r="AB4" i="108"/>
  <c r="AB5" i="108"/>
  <c r="AB6" i="108"/>
  <c r="AB7" i="108"/>
  <c r="AB8" i="108"/>
  <c r="AB9" i="108"/>
  <c r="AB10" i="108"/>
  <c r="AB11" i="108"/>
  <c r="AB12" i="108"/>
  <c r="AB13" i="108"/>
  <c r="AB14" i="108"/>
  <c r="AB15" i="108"/>
  <c r="AB16" i="108"/>
  <c r="AB17" i="108"/>
  <c r="AB18" i="108"/>
  <c r="AB19" i="108"/>
  <c r="AB20" i="108"/>
  <c r="AB21" i="108"/>
  <c r="AB22" i="108"/>
  <c r="AB23" i="108"/>
  <c r="AB24" i="108"/>
  <c r="AB25" i="108"/>
  <c r="AB26" i="108"/>
  <c r="AB27" i="108"/>
  <c r="AB29" i="108"/>
  <c r="AB30" i="108"/>
  <c r="AB31" i="108"/>
  <c r="AB32" i="108"/>
  <c r="AB33" i="108"/>
  <c r="AB34" i="108"/>
  <c r="AB35" i="108"/>
  <c r="AB36" i="108"/>
  <c r="AB37" i="108"/>
  <c r="AB38" i="108"/>
  <c r="AB39" i="108"/>
  <c r="AB40" i="108"/>
  <c r="AB41" i="108"/>
  <c r="AB42" i="108"/>
  <c r="AB43" i="108"/>
  <c r="AB44" i="108"/>
  <c r="AB45" i="108"/>
  <c r="AB46" i="108"/>
  <c r="AB47" i="108"/>
  <c r="AB48" i="108"/>
  <c r="AB49" i="108"/>
  <c r="AB50" i="108"/>
  <c r="AB51" i="108"/>
  <c r="AB52" i="108"/>
  <c r="AB53" i="108"/>
  <c r="AB54" i="108"/>
  <c r="AB55" i="108"/>
  <c r="AB56" i="108"/>
  <c r="AB57" i="108"/>
  <c r="AB58" i="108"/>
  <c r="AB59" i="108"/>
  <c r="AB60" i="108"/>
  <c r="AB61" i="108"/>
  <c r="AB62" i="108"/>
  <c r="AB63" i="108"/>
  <c r="AB64" i="108"/>
  <c r="AB65" i="108"/>
  <c r="AB66" i="108"/>
  <c r="AB67" i="108"/>
  <c r="AB68" i="108"/>
  <c r="AB69" i="108"/>
  <c r="AB70" i="108"/>
  <c r="AB71" i="108"/>
  <c r="AB72" i="108"/>
  <c r="AB73" i="108"/>
  <c r="AB74" i="108"/>
  <c r="AB75" i="108"/>
  <c r="AB76" i="108"/>
  <c r="AB77" i="108"/>
  <c r="AB78" i="108"/>
  <c r="AB79" i="108"/>
  <c r="AB80" i="108"/>
  <c r="AB81" i="108"/>
  <c r="AB82" i="108"/>
  <c r="AB83" i="108"/>
  <c r="AB84" i="108"/>
  <c r="AB85" i="108"/>
  <c r="AB86" i="108"/>
  <c r="AB87" i="108"/>
  <c r="AB88" i="108"/>
  <c r="AB89" i="108"/>
  <c r="AB90" i="108"/>
  <c r="AB91" i="108"/>
  <c r="AB92" i="108"/>
  <c r="AB93" i="108"/>
  <c r="AB94" i="108"/>
  <c r="AB95" i="108"/>
  <c r="AB96" i="108"/>
  <c r="AB97" i="108"/>
  <c r="AB98" i="108"/>
  <c r="AB99" i="108"/>
  <c r="AB100" i="108"/>
  <c r="AB101" i="108"/>
  <c r="AB102" i="108"/>
  <c r="AB103" i="108"/>
  <c r="AB104" i="108"/>
  <c r="AB105" i="108"/>
  <c r="AB106" i="108"/>
  <c r="AB107" i="108"/>
  <c r="AB108" i="108"/>
  <c r="AB109" i="108"/>
  <c r="AB110" i="108"/>
  <c r="AB111" i="108"/>
  <c r="AB112" i="108"/>
  <c r="AB113" i="108"/>
  <c r="AB114" i="108"/>
  <c r="AB115" i="108"/>
  <c r="AB116" i="108"/>
  <c r="AB117" i="108"/>
  <c r="AB118" i="108"/>
  <c r="AB119" i="108"/>
  <c r="AB120" i="108"/>
  <c r="AB121" i="108"/>
  <c r="AB122" i="108"/>
  <c r="AB123" i="108"/>
  <c r="AB124" i="108"/>
  <c r="AB125" i="108"/>
  <c r="AB126" i="108"/>
  <c r="AB127" i="108"/>
  <c r="AB128" i="108"/>
  <c r="AB129" i="108"/>
  <c r="AB130" i="108"/>
  <c r="AB131" i="108"/>
  <c r="AB132" i="108"/>
  <c r="AB133" i="108"/>
  <c r="AB134" i="108"/>
  <c r="AB135" i="108"/>
  <c r="AB136" i="108"/>
  <c r="AB137" i="108"/>
  <c r="AB138" i="108"/>
  <c r="AB139" i="108"/>
  <c r="AB140" i="108"/>
  <c r="AB141" i="108"/>
  <c r="AB142" i="108"/>
  <c r="AB143" i="108"/>
  <c r="AB144" i="108"/>
  <c r="AB145" i="108"/>
  <c r="AB146" i="108"/>
  <c r="AB147" i="108"/>
  <c r="AB148" i="108"/>
  <c r="AB149" i="108"/>
  <c r="AB150" i="108"/>
  <c r="AB151" i="108"/>
  <c r="AB152" i="108"/>
  <c r="AB153" i="108"/>
  <c r="AB154" i="108"/>
  <c r="AB155" i="108"/>
  <c r="AB156" i="108"/>
  <c r="AB157" i="108"/>
  <c r="AB158" i="108"/>
  <c r="AB159" i="108"/>
  <c r="AB160" i="108"/>
  <c r="AB161" i="108"/>
  <c r="AB162" i="108"/>
  <c r="AB163" i="108"/>
  <c r="AB164" i="108"/>
  <c r="AB165" i="108"/>
  <c r="AB166" i="108"/>
  <c r="AB167" i="108"/>
  <c r="AB168" i="108"/>
  <c r="AB169" i="108"/>
  <c r="AB171" i="108"/>
  <c r="AB172" i="108"/>
  <c r="AB173" i="108"/>
  <c r="AB174" i="108"/>
  <c r="AB175" i="108"/>
  <c r="AB176" i="108"/>
  <c r="AB177" i="108"/>
  <c r="AB178" i="108"/>
  <c r="AB179" i="108"/>
  <c r="AB180" i="108"/>
  <c r="AB181" i="108"/>
  <c r="AB182" i="108"/>
  <c r="AB183" i="108"/>
  <c r="AB184" i="108"/>
  <c r="AB185" i="108"/>
  <c r="AB186" i="108"/>
  <c r="AB187" i="108"/>
  <c r="AB188" i="108"/>
  <c r="AB189" i="108"/>
  <c r="AB190" i="108"/>
  <c r="AB191" i="108"/>
  <c r="AB192" i="108"/>
  <c r="AB193" i="108"/>
  <c r="AB194" i="108"/>
  <c r="AB195" i="108"/>
  <c r="AB196" i="108"/>
  <c r="AB197" i="108"/>
  <c r="AB198" i="108"/>
  <c r="AB199" i="108"/>
  <c r="AB200" i="108"/>
  <c r="AB201" i="108"/>
  <c r="AB202" i="108"/>
  <c r="AB203" i="108"/>
  <c r="AB204" i="108"/>
  <c r="AB205" i="108"/>
  <c r="AB206" i="108"/>
  <c r="AB207" i="108"/>
  <c r="AB208" i="108"/>
  <c r="AB209" i="108"/>
  <c r="AB210" i="108"/>
  <c r="AB211" i="108"/>
  <c r="AB212" i="108"/>
  <c r="AB213" i="108"/>
  <c r="AB214" i="108"/>
  <c r="AB215" i="108"/>
  <c r="AB216" i="108"/>
  <c r="AB217" i="108"/>
  <c r="AB218" i="108"/>
  <c r="AB219" i="108"/>
  <c r="AB220" i="108"/>
  <c r="AB221" i="108"/>
  <c r="AB222" i="108"/>
  <c r="AB223" i="108"/>
  <c r="AB224" i="108"/>
  <c r="AB225" i="108"/>
  <c r="AB226" i="108"/>
  <c r="AB227" i="108"/>
  <c r="AB228" i="108"/>
  <c r="AB229" i="108"/>
  <c r="AB230" i="108"/>
  <c r="AB231" i="108"/>
  <c r="AB232" i="108"/>
  <c r="AB233" i="108"/>
  <c r="AB234" i="108"/>
  <c r="AB235" i="108"/>
  <c r="AB236" i="108"/>
  <c r="AB237" i="108"/>
  <c r="AB238" i="108"/>
  <c r="AB239" i="108"/>
  <c r="AB240" i="108"/>
  <c r="AB241" i="108"/>
  <c r="AB242" i="108"/>
  <c r="AB243" i="108"/>
  <c r="AB244" i="108"/>
  <c r="AB245" i="108"/>
  <c r="AB248" i="108"/>
  <c r="AB3" i="108"/>
  <c r="J25" i="36" l="1"/>
  <c r="I26" i="36"/>
  <c r="K26" i="36"/>
  <c r="J27" i="36"/>
  <c r="H27" i="36"/>
  <c r="H25" i="36"/>
  <c r="J25" i="35"/>
  <c r="I26" i="35"/>
  <c r="K26" i="35"/>
  <c r="J27" i="35"/>
  <c r="H27" i="35"/>
  <c r="H25" i="35"/>
  <c r="J25" i="34"/>
  <c r="I26" i="34"/>
  <c r="K26" i="34"/>
  <c r="J27" i="34"/>
  <c r="H27" i="34"/>
  <c r="H25" i="34"/>
  <c r="J25" i="33"/>
  <c r="L25" i="33"/>
  <c r="I26" i="33"/>
  <c r="K26" i="33"/>
  <c r="M26" i="33"/>
  <c r="J27" i="33"/>
  <c r="L27" i="33"/>
  <c r="H27" i="33"/>
  <c r="H25" i="33"/>
  <c r="J25" i="32"/>
  <c r="L25" i="32"/>
  <c r="I26" i="32"/>
  <c r="K26" i="32"/>
  <c r="M26" i="32"/>
  <c r="J27" i="32"/>
  <c r="L27" i="32"/>
  <c r="H27" i="32"/>
  <c r="H25" i="32"/>
  <c r="J25" i="31"/>
  <c r="I26" i="31"/>
  <c r="K26" i="31"/>
  <c r="J27" i="31"/>
  <c r="H27" i="31"/>
  <c r="H25" i="31"/>
  <c r="I25" i="26"/>
  <c r="K25" i="26"/>
  <c r="I26" i="26"/>
  <c r="K27" i="26"/>
  <c r="N27" i="33"/>
  <c r="I25" i="36"/>
  <c r="K25" i="36"/>
  <c r="J26" i="36"/>
  <c r="I27" i="36"/>
  <c r="K27" i="36"/>
  <c r="H26" i="36"/>
  <c r="I25" i="35"/>
  <c r="K25" i="35"/>
  <c r="J26" i="35"/>
  <c r="I27" i="35"/>
  <c r="K27" i="35"/>
  <c r="H26" i="35"/>
  <c r="I25" i="34"/>
  <c r="K25" i="34"/>
  <c r="J26" i="34"/>
  <c r="I27" i="34"/>
  <c r="K27" i="34"/>
  <c r="H26" i="34"/>
  <c r="I25" i="33"/>
  <c r="K25" i="33"/>
  <c r="M25" i="33"/>
  <c r="J26" i="33"/>
  <c r="L26" i="33"/>
  <c r="I27" i="33"/>
  <c r="K27" i="33"/>
  <c r="M27" i="33"/>
  <c r="H26" i="33"/>
  <c r="I25" i="32"/>
  <c r="K25" i="32"/>
  <c r="M25" i="32"/>
  <c r="J26" i="32"/>
  <c r="L26" i="32"/>
  <c r="I27" i="32"/>
  <c r="K27" i="32"/>
  <c r="M27" i="32"/>
  <c r="H26" i="32"/>
  <c r="I25" i="31"/>
  <c r="K25" i="31"/>
  <c r="J26" i="31"/>
  <c r="I27" i="31"/>
  <c r="K27" i="31"/>
  <c r="H26" i="31"/>
  <c r="J25" i="27"/>
  <c r="K26" i="27"/>
  <c r="J27" i="27"/>
  <c r="H27" i="27"/>
  <c r="H25" i="27"/>
  <c r="J25" i="26"/>
  <c r="J26" i="26"/>
  <c r="J27" i="26"/>
  <c r="H26" i="26"/>
  <c r="L26" i="34"/>
  <c r="N26" i="33"/>
  <c r="L26" i="31"/>
  <c r="K25" i="27"/>
  <c r="J26" i="27"/>
  <c r="K27" i="27"/>
  <c r="H26" i="27"/>
  <c r="K26" i="26"/>
  <c r="I27" i="26"/>
  <c r="H27" i="26"/>
  <c r="H25" i="26"/>
  <c r="L27" i="34"/>
  <c r="L27" i="31"/>
  <c r="W1" i="108"/>
  <c r="V1" i="108"/>
  <c r="H242" i="108" l="1"/>
  <c r="H237" i="108"/>
  <c r="H240" i="108"/>
  <c r="H233" i="108"/>
  <c r="H229" i="108"/>
  <c r="H225" i="108"/>
  <c r="H221" i="108"/>
  <c r="H217" i="108"/>
  <c r="H214" i="108"/>
  <c r="H210" i="108"/>
  <c r="H206" i="108"/>
  <c r="H202" i="108"/>
  <c r="H198" i="108"/>
  <c r="H194" i="108"/>
  <c r="H190" i="108"/>
  <c r="H187" i="108"/>
  <c r="H183" i="108"/>
  <c r="H180" i="108"/>
  <c r="H176" i="108"/>
  <c r="H172" i="108"/>
  <c r="H169" i="108"/>
  <c r="H166" i="108"/>
  <c r="H162" i="108"/>
  <c r="H156" i="108"/>
  <c r="H142" i="108"/>
  <c r="H131" i="108"/>
  <c r="H124" i="108"/>
  <c r="H117" i="108"/>
  <c r="H109" i="108"/>
  <c r="H101" i="108"/>
  <c r="H93" i="108"/>
  <c r="H85" i="108"/>
  <c r="H77" i="108"/>
  <c r="H69" i="108"/>
  <c r="H61" i="108"/>
  <c r="H53" i="108"/>
  <c r="H45" i="108"/>
  <c r="H37" i="108"/>
  <c r="H29" i="108"/>
  <c r="H21" i="108"/>
  <c r="H13" i="108"/>
  <c r="H5" i="108"/>
  <c r="H243" i="108"/>
  <c r="H241" i="108"/>
  <c r="H239" i="108"/>
  <c r="H235" i="108"/>
  <c r="H231" i="108"/>
  <c r="H227" i="108"/>
  <c r="H223" i="108"/>
  <c r="H219" i="108"/>
  <c r="H216" i="108"/>
  <c r="H212" i="108"/>
  <c r="H208" i="108"/>
  <c r="H204" i="108"/>
  <c r="H200" i="108"/>
  <c r="H196" i="108"/>
  <c r="H192" i="108"/>
  <c r="H189" i="108"/>
  <c r="H185" i="108"/>
  <c r="H182" i="108"/>
  <c r="H178" i="108"/>
  <c r="H174" i="108"/>
  <c r="H170" i="108"/>
  <c r="H164" i="108"/>
  <c r="H159" i="108"/>
  <c r="H152" i="108"/>
  <c r="H146" i="108"/>
  <c r="H138" i="108"/>
  <c r="H134" i="108"/>
  <c r="H121" i="108"/>
  <c r="H113" i="108"/>
  <c r="H105" i="108"/>
  <c r="H97" i="108"/>
  <c r="H89" i="108"/>
  <c r="H81" i="108"/>
  <c r="H73" i="108"/>
  <c r="H65" i="108"/>
  <c r="H57" i="108"/>
  <c r="H49" i="108"/>
  <c r="H41" i="108"/>
  <c r="H33" i="108"/>
  <c r="H25" i="108"/>
  <c r="H17" i="108"/>
  <c r="H9" i="108"/>
  <c r="H238" i="108"/>
  <c r="H236" i="108"/>
  <c r="H234" i="108"/>
  <c r="H232" i="108"/>
  <c r="H230" i="108"/>
  <c r="H228" i="108"/>
  <c r="H226" i="108"/>
  <c r="H224" i="108"/>
  <c r="H222" i="108"/>
  <c r="H220" i="108"/>
  <c r="H218" i="108"/>
  <c r="H215" i="108"/>
  <c r="H213" i="108"/>
  <c r="H211" i="108"/>
  <c r="H209" i="108"/>
  <c r="H207" i="108"/>
  <c r="H205" i="108"/>
  <c r="H203" i="108"/>
  <c r="H201" i="108"/>
  <c r="H199" i="108"/>
  <c r="H197" i="108"/>
  <c r="H195" i="108"/>
  <c r="H193" i="108"/>
  <c r="H191" i="108"/>
  <c r="H188" i="108"/>
  <c r="H186" i="108"/>
  <c r="H184" i="108"/>
  <c r="H181" i="108"/>
  <c r="H179" i="108"/>
  <c r="H177" i="108"/>
  <c r="H175" i="108"/>
  <c r="H173" i="108"/>
  <c r="H171" i="108"/>
  <c r="H168" i="108"/>
  <c r="H167" i="108"/>
  <c r="H165" i="108"/>
  <c r="H163" i="108"/>
  <c r="H160" i="108"/>
  <c r="H158" i="108"/>
  <c r="H154" i="108"/>
  <c r="H150" i="108"/>
  <c r="H148" i="108"/>
  <c r="H144" i="108"/>
  <c r="H140" i="108"/>
  <c r="H136" i="108"/>
  <c r="H133" i="108"/>
  <c r="H129" i="108"/>
  <c r="H126" i="108"/>
  <c r="H119" i="108"/>
  <c r="H115" i="108"/>
  <c r="H111" i="108"/>
  <c r="H107" i="108"/>
  <c r="H103" i="108"/>
  <c r="H99" i="108"/>
  <c r="H95" i="108"/>
  <c r="H91" i="108"/>
  <c r="H87" i="108"/>
  <c r="H83" i="108"/>
  <c r="H79" i="108"/>
  <c r="H75" i="108"/>
  <c r="H71" i="108"/>
  <c r="H67" i="108"/>
  <c r="H63" i="108"/>
  <c r="H59" i="108"/>
  <c r="H55" i="108"/>
  <c r="H51" i="108"/>
  <c r="H47" i="108"/>
  <c r="H43" i="108"/>
  <c r="H39" i="108"/>
  <c r="H35" i="108"/>
  <c r="H31" i="108"/>
  <c r="H27" i="108"/>
  <c r="H23" i="108"/>
  <c r="H19" i="108"/>
  <c r="H15" i="108"/>
  <c r="H11" i="108"/>
  <c r="H7" i="108"/>
  <c r="H3" i="108"/>
  <c r="H157" i="108"/>
  <c r="H155" i="108"/>
  <c r="H153" i="108"/>
  <c r="H151" i="108"/>
  <c r="H149" i="108"/>
  <c r="H147" i="108"/>
  <c r="H145" i="108"/>
  <c r="H143" i="108"/>
  <c r="H141" i="108"/>
  <c r="H139" i="108"/>
  <c r="H137" i="108"/>
  <c r="H135" i="108"/>
  <c r="H132" i="108"/>
  <c r="H130" i="108"/>
  <c r="H128" i="108"/>
  <c r="H127" i="108"/>
  <c r="H125" i="108"/>
  <c r="H123" i="108"/>
  <c r="H122" i="108"/>
  <c r="H120" i="108"/>
  <c r="H118" i="108"/>
  <c r="H116" i="108"/>
  <c r="H114" i="108"/>
  <c r="H112" i="108"/>
  <c r="H110" i="108"/>
  <c r="H108" i="108"/>
  <c r="H106" i="108"/>
  <c r="H104" i="108"/>
  <c r="H102" i="108"/>
  <c r="H100" i="108"/>
  <c r="H98" i="108"/>
  <c r="H96" i="108"/>
  <c r="H94" i="108"/>
  <c r="H92" i="108"/>
  <c r="H90" i="108"/>
  <c r="H88" i="108"/>
  <c r="H86" i="108"/>
  <c r="H84" i="108"/>
  <c r="H82" i="108"/>
  <c r="H80" i="108"/>
  <c r="H78" i="108"/>
  <c r="H76" i="108"/>
  <c r="H74" i="108"/>
  <c r="H72" i="108"/>
  <c r="H70" i="108"/>
  <c r="H68" i="108"/>
  <c r="H66" i="108"/>
  <c r="H64" i="108"/>
  <c r="H62" i="108"/>
  <c r="H60" i="108"/>
  <c r="H58" i="108"/>
  <c r="H56" i="108"/>
  <c r="H54" i="108"/>
  <c r="H52" i="108"/>
  <c r="H50" i="108"/>
  <c r="H48" i="108"/>
  <c r="H46" i="108"/>
  <c r="H44" i="108"/>
  <c r="H42" i="108"/>
  <c r="H40" i="108"/>
  <c r="H38" i="108"/>
  <c r="H36" i="108"/>
  <c r="H34" i="108"/>
  <c r="H32" i="108"/>
  <c r="H30" i="108"/>
  <c r="H28" i="108"/>
  <c r="H26" i="108"/>
  <c r="H24" i="108"/>
  <c r="H22" i="108"/>
  <c r="H20" i="108"/>
  <c r="H18" i="108"/>
  <c r="H16" i="108"/>
  <c r="H14" i="108"/>
  <c r="H12" i="108"/>
  <c r="H10" i="108"/>
  <c r="H8" i="108"/>
  <c r="H6" i="108"/>
  <c r="H4" i="108"/>
  <c r="N125" i="107" l="1"/>
  <c r="N124" i="107"/>
  <c r="N123" i="107"/>
  <c r="N122" i="107"/>
  <c r="N121" i="107"/>
  <c r="N120" i="107"/>
  <c r="N119" i="107"/>
  <c r="N118" i="107"/>
  <c r="N117" i="107"/>
  <c r="N116" i="107"/>
  <c r="N115" i="107"/>
  <c r="N114" i="107"/>
  <c r="N113" i="107"/>
  <c r="N112" i="107"/>
  <c r="N111" i="107"/>
  <c r="N110" i="107"/>
  <c r="N109" i="107"/>
  <c r="N108" i="107"/>
  <c r="N107" i="107"/>
  <c r="N106" i="107"/>
  <c r="N105" i="107"/>
  <c r="N104" i="107"/>
  <c r="N103" i="107"/>
  <c r="N102" i="107"/>
  <c r="N101" i="107"/>
  <c r="N100" i="107"/>
  <c r="N99" i="107"/>
  <c r="N98" i="107"/>
  <c r="N97" i="107"/>
  <c r="N96" i="107"/>
  <c r="N95" i="107"/>
  <c r="N94" i="107"/>
  <c r="N93" i="107"/>
  <c r="N92" i="107"/>
  <c r="N91" i="107"/>
  <c r="N90" i="107"/>
  <c r="N89" i="107"/>
  <c r="N88" i="107"/>
  <c r="N87" i="107"/>
  <c r="N86" i="107"/>
  <c r="N85" i="107"/>
  <c r="N84" i="107"/>
  <c r="N83" i="107"/>
  <c r="N82" i="107"/>
  <c r="N81" i="107"/>
  <c r="N80" i="107"/>
  <c r="N79" i="107"/>
  <c r="N78" i="107"/>
  <c r="N77" i="107"/>
  <c r="N76" i="107"/>
  <c r="N75" i="107"/>
  <c r="N74" i="107"/>
  <c r="N73" i="107"/>
  <c r="N72" i="107"/>
  <c r="N71" i="107"/>
  <c r="N70" i="107"/>
  <c r="N69" i="107"/>
  <c r="N68" i="107"/>
  <c r="N67" i="107"/>
  <c r="N66" i="107"/>
  <c r="N65" i="107"/>
  <c r="N64" i="107"/>
  <c r="N63" i="107"/>
  <c r="N62" i="107"/>
  <c r="N61" i="107"/>
  <c r="N60" i="107"/>
  <c r="N59" i="107"/>
  <c r="N58" i="107"/>
  <c r="N57" i="107"/>
  <c r="N56" i="107"/>
  <c r="N55" i="107"/>
  <c r="N54" i="107"/>
  <c r="N53" i="107"/>
  <c r="N52" i="107"/>
  <c r="N51" i="107"/>
  <c r="N50" i="107"/>
  <c r="N49" i="107"/>
  <c r="N48" i="107"/>
  <c r="N47" i="107"/>
  <c r="N46" i="107"/>
  <c r="N45" i="107"/>
  <c r="N44" i="107"/>
  <c r="N43" i="107"/>
  <c r="N42" i="107"/>
  <c r="N41" i="107"/>
  <c r="N40" i="107"/>
  <c r="N39" i="107"/>
  <c r="N38" i="107"/>
  <c r="N37" i="107"/>
  <c r="N36" i="107"/>
  <c r="N35" i="107"/>
  <c r="N34" i="107"/>
  <c r="N33" i="107"/>
  <c r="N32" i="107"/>
  <c r="N31" i="107"/>
  <c r="N30" i="107"/>
  <c r="N29" i="107"/>
  <c r="N28" i="107"/>
  <c r="N27" i="107"/>
  <c r="N26" i="107"/>
  <c r="N25" i="107"/>
  <c r="N24" i="107"/>
  <c r="N23" i="107"/>
  <c r="N22" i="107"/>
  <c r="N21" i="107"/>
  <c r="N20" i="107"/>
  <c r="N19" i="107"/>
  <c r="N18" i="107"/>
  <c r="N17" i="107"/>
  <c r="N16" i="107"/>
  <c r="N15" i="107"/>
  <c r="N14" i="107"/>
  <c r="N13" i="107"/>
  <c r="N12" i="107"/>
  <c r="N11" i="107"/>
  <c r="N10" i="107"/>
  <c r="N9" i="107"/>
  <c r="N8" i="107"/>
  <c r="N7" i="107"/>
  <c r="N6" i="107"/>
  <c r="N5" i="107"/>
  <c r="N4" i="107"/>
  <c r="N3" i="107"/>
  <c r="N2" i="107"/>
  <c r="J760" i="106" l="1"/>
  <c r="J759" i="106"/>
  <c r="J758" i="106"/>
  <c r="J757" i="106"/>
  <c r="J756" i="106"/>
  <c r="J755" i="106"/>
  <c r="J754" i="106"/>
  <c r="J753" i="106"/>
  <c r="J752" i="106"/>
  <c r="J751" i="106"/>
  <c r="J750" i="106"/>
  <c r="J749" i="106"/>
  <c r="J748" i="106"/>
  <c r="J747" i="106"/>
  <c r="J746" i="106"/>
  <c r="J745" i="106"/>
  <c r="J744" i="106"/>
  <c r="J743" i="106"/>
  <c r="J742" i="106"/>
  <c r="J741" i="106"/>
  <c r="J740" i="106"/>
  <c r="J739" i="106"/>
  <c r="J738" i="106"/>
  <c r="J737" i="106"/>
  <c r="J736" i="106"/>
  <c r="J735" i="106"/>
  <c r="J734" i="106"/>
  <c r="J733" i="106"/>
  <c r="J732" i="106"/>
  <c r="J731" i="106"/>
  <c r="J730" i="106"/>
  <c r="J729" i="106"/>
  <c r="J728" i="106"/>
  <c r="J727" i="106"/>
  <c r="J726" i="106"/>
  <c r="J725" i="106"/>
  <c r="J724" i="106"/>
  <c r="J723" i="106"/>
  <c r="J722" i="106"/>
  <c r="J721" i="106"/>
  <c r="J720" i="106"/>
  <c r="J719" i="106"/>
  <c r="J718" i="106"/>
  <c r="J717" i="106"/>
  <c r="J716" i="106"/>
  <c r="J715" i="106"/>
  <c r="J714" i="106"/>
  <c r="J713" i="106"/>
  <c r="J712" i="106"/>
  <c r="J711" i="106"/>
  <c r="J710" i="106"/>
  <c r="J709" i="106"/>
  <c r="J708" i="106"/>
  <c r="J707" i="106"/>
  <c r="J706" i="106"/>
  <c r="J705" i="106"/>
  <c r="J704" i="106"/>
  <c r="J703" i="106"/>
  <c r="J702" i="106"/>
  <c r="J701" i="106"/>
  <c r="J700" i="106"/>
  <c r="J699" i="106"/>
  <c r="J698" i="106"/>
  <c r="J697" i="106"/>
  <c r="J696" i="106"/>
  <c r="J695" i="106"/>
  <c r="J694" i="106"/>
  <c r="J693" i="106"/>
  <c r="J692" i="106"/>
  <c r="J691" i="106"/>
  <c r="J690" i="106"/>
  <c r="J689" i="106"/>
  <c r="J688" i="106"/>
  <c r="J687" i="106"/>
  <c r="J686" i="106"/>
  <c r="J685" i="106"/>
  <c r="J684" i="106"/>
  <c r="J683" i="106"/>
  <c r="J682" i="106"/>
  <c r="J681" i="106"/>
  <c r="J680" i="106"/>
  <c r="J679" i="106"/>
  <c r="J678" i="106"/>
  <c r="J677" i="106"/>
  <c r="J676" i="106"/>
  <c r="J675" i="106"/>
  <c r="J674" i="106"/>
  <c r="J673" i="106"/>
  <c r="J672" i="106"/>
  <c r="J671" i="106"/>
  <c r="J670" i="106"/>
  <c r="J669" i="106"/>
  <c r="J668" i="106"/>
  <c r="J667" i="106"/>
  <c r="J666" i="106"/>
  <c r="J665" i="106"/>
  <c r="J664" i="106"/>
  <c r="J663" i="106"/>
  <c r="J662" i="106"/>
  <c r="J661" i="106"/>
  <c r="J660" i="106"/>
  <c r="J659" i="106"/>
  <c r="J658" i="106"/>
  <c r="J657" i="106"/>
  <c r="J656" i="106"/>
  <c r="J655" i="106"/>
  <c r="J654" i="106"/>
  <c r="J653" i="106"/>
  <c r="J652" i="106"/>
  <c r="J651" i="106"/>
  <c r="J650" i="106"/>
  <c r="J649" i="106"/>
  <c r="J648" i="106"/>
  <c r="J647" i="106"/>
  <c r="J646" i="106"/>
  <c r="J645" i="106"/>
  <c r="J644" i="106"/>
  <c r="J643" i="106"/>
  <c r="J642" i="106"/>
  <c r="J641" i="106"/>
  <c r="J640" i="106"/>
  <c r="J639" i="106"/>
  <c r="J638" i="106"/>
  <c r="J637" i="106"/>
  <c r="J636" i="106"/>
  <c r="J635" i="106"/>
  <c r="J634" i="106"/>
  <c r="J633" i="106"/>
  <c r="J632" i="106"/>
  <c r="J631" i="106"/>
  <c r="J630" i="106"/>
  <c r="J629" i="106"/>
  <c r="J628" i="106"/>
  <c r="J627" i="106"/>
  <c r="J626" i="106"/>
  <c r="J625" i="106"/>
  <c r="J624" i="106"/>
  <c r="J623" i="106"/>
  <c r="J622" i="106"/>
  <c r="J621" i="106"/>
  <c r="J620" i="106"/>
  <c r="J619" i="106"/>
  <c r="J618" i="106"/>
  <c r="J617" i="106"/>
  <c r="J616" i="106"/>
  <c r="J615" i="106"/>
  <c r="J614" i="106"/>
  <c r="J613" i="106"/>
  <c r="J612" i="106"/>
  <c r="J611" i="106"/>
  <c r="J610" i="106"/>
  <c r="J609" i="106"/>
  <c r="J608" i="106"/>
  <c r="J607" i="106"/>
  <c r="J606" i="106"/>
  <c r="J605" i="106"/>
  <c r="J604" i="106"/>
  <c r="J603" i="106"/>
  <c r="J602" i="106"/>
  <c r="J601" i="106"/>
  <c r="J600" i="106"/>
  <c r="J599" i="106"/>
  <c r="J598" i="106"/>
  <c r="J597" i="106"/>
  <c r="J596" i="106"/>
  <c r="J595" i="106"/>
  <c r="J594" i="106"/>
  <c r="J593" i="106"/>
  <c r="J592" i="106"/>
  <c r="J591" i="106"/>
  <c r="J590" i="106"/>
  <c r="J589" i="106"/>
  <c r="J588" i="106"/>
  <c r="J587" i="106"/>
  <c r="J586" i="106"/>
  <c r="J585" i="106"/>
  <c r="J584" i="106"/>
  <c r="J583" i="106"/>
  <c r="J582" i="106"/>
  <c r="J581" i="106"/>
  <c r="J580" i="106"/>
  <c r="J579" i="106"/>
  <c r="J578" i="106"/>
  <c r="J577" i="106"/>
  <c r="J576" i="106"/>
  <c r="J575" i="106"/>
  <c r="J574" i="106"/>
  <c r="J573" i="106"/>
  <c r="J572" i="106"/>
  <c r="J571" i="106"/>
  <c r="J570" i="106"/>
  <c r="J569" i="106"/>
  <c r="J568" i="106"/>
  <c r="J567" i="106"/>
  <c r="J566" i="106"/>
  <c r="J565" i="106"/>
  <c r="J564" i="106"/>
  <c r="N563" i="106"/>
  <c r="J563" i="106"/>
  <c r="J562" i="106"/>
  <c r="J561" i="106"/>
  <c r="J560" i="106"/>
  <c r="J559" i="106"/>
  <c r="J558" i="106"/>
  <c r="J557" i="106"/>
  <c r="J556" i="106"/>
  <c r="J555" i="106"/>
  <c r="J554" i="106"/>
  <c r="J553" i="106"/>
  <c r="J552" i="106"/>
  <c r="J551" i="106"/>
  <c r="J550" i="106"/>
  <c r="J549" i="106"/>
  <c r="J548" i="106"/>
  <c r="J547" i="106"/>
  <c r="J546" i="106"/>
  <c r="J545" i="106"/>
  <c r="J544" i="106"/>
  <c r="J543" i="106"/>
  <c r="J542" i="106"/>
  <c r="J541" i="106"/>
  <c r="J540" i="106"/>
  <c r="J539" i="106"/>
  <c r="J538" i="106"/>
  <c r="J537" i="106"/>
  <c r="J536" i="106"/>
  <c r="J535" i="106"/>
  <c r="J534" i="106"/>
  <c r="J533" i="106"/>
  <c r="J532" i="106"/>
  <c r="J531" i="106"/>
  <c r="J530" i="106"/>
  <c r="J529" i="106"/>
  <c r="J528" i="106"/>
  <c r="J527" i="106"/>
  <c r="J526" i="106"/>
  <c r="J525" i="106"/>
  <c r="J524" i="106"/>
  <c r="J523" i="106"/>
  <c r="J522" i="106"/>
  <c r="J521" i="106"/>
  <c r="J520" i="106"/>
  <c r="J519" i="106"/>
  <c r="J518" i="106"/>
  <c r="J517" i="106"/>
  <c r="J516" i="106"/>
  <c r="J515" i="106"/>
  <c r="J514" i="106"/>
  <c r="J513" i="106"/>
  <c r="J512" i="106"/>
  <c r="J511" i="106"/>
  <c r="J510" i="106"/>
  <c r="J509" i="106"/>
  <c r="J508" i="106"/>
  <c r="J507" i="106"/>
  <c r="J506" i="106"/>
  <c r="J505" i="106"/>
  <c r="J504" i="106"/>
  <c r="J503" i="106"/>
  <c r="J502" i="106"/>
  <c r="J501" i="106"/>
  <c r="J500" i="106"/>
  <c r="J499" i="106"/>
  <c r="J498" i="106"/>
  <c r="J497" i="106"/>
  <c r="J496" i="106"/>
  <c r="J495" i="106"/>
  <c r="J494" i="106"/>
  <c r="J493" i="106"/>
  <c r="J492" i="106"/>
  <c r="J491" i="106"/>
  <c r="J490" i="106"/>
  <c r="J489" i="106"/>
  <c r="J488" i="106"/>
  <c r="J487" i="106"/>
  <c r="J486" i="106"/>
  <c r="J485" i="106"/>
  <c r="J484" i="106"/>
  <c r="J483" i="106"/>
  <c r="J482" i="106"/>
  <c r="J481" i="106"/>
  <c r="J480" i="106"/>
  <c r="J479" i="106"/>
  <c r="J478" i="106"/>
  <c r="J477" i="106"/>
  <c r="J476" i="106"/>
  <c r="J475" i="106"/>
  <c r="J474" i="106"/>
  <c r="J473" i="106"/>
  <c r="J472" i="106"/>
  <c r="J471" i="106"/>
  <c r="J470" i="106"/>
  <c r="J469" i="106"/>
  <c r="J468" i="106"/>
  <c r="J467" i="106"/>
  <c r="J466" i="106"/>
  <c r="J465" i="106"/>
  <c r="J464" i="106"/>
  <c r="J463" i="106"/>
  <c r="J462" i="106"/>
  <c r="J461" i="106"/>
  <c r="J460" i="106"/>
  <c r="J459" i="106"/>
  <c r="J458" i="106"/>
  <c r="J457" i="106"/>
  <c r="J456" i="106"/>
  <c r="J455" i="106"/>
  <c r="J454" i="106"/>
  <c r="J453" i="106"/>
  <c r="J452" i="106"/>
  <c r="J451" i="106"/>
  <c r="J450" i="106"/>
  <c r="J449" i="106"/>
  <c r="J448" i="106"/>
  <c r="J447" i="106"/>
  <c r="J446" i="106"/>
  <c r="J445" i="106"/>
  <c r="J444" i="106"/>
  <c r="J443" i="106"/>
  <c r="J442" i="106"/>
  <c r="J441" i="106"/>
  <c r="J440" i="106"/>
  <c r="J439" i="106"/>
  <c r="J438" i="106"/>
  <c r="J437" i="106"/>
  <c r="J436" i="106"/>
  <c r="J435" i="106"/>
  <c r="J434" i="106"/>
  <c r="J433" i="106"/>
  <c r="J432" i="106"/>
  <c r="J431" i="106"/>
  <c r="J430" i="106"/>
  <c r="J429" i="106"/>
  <c r="J428" i="106"/>
  <c r="J427" i="106"/>
  <c r="J426" i="106"/>
  <c r="J425" i="106"/>
  <c r="J424" i="106"/>
  <c r="J423" i="106"/>
  <c r="J422" i="106"/>
  <c r="J421" i="106"/>
  <c r="J420" i="106"/>
  <c r="J419" i="106"/>
  <c r="J418" i="106"/>
  <c r="J417" i="106"/>
  <c r="J416" i="106"/>
  <c r="J415" i="106"/>
  <c r="J414" i="106"/>
  <c r="J413" i="106"/>
  <c r="J412" i="106"/>
  <c r="J411" i="106"/>
  <c r="J410" i="106"/>
  <c r="J409" i="106"/>
  <c r="J408" i="106"/>
  <c r="J407" i="106"/>
  <c r="J406" i="106"/>
  <c r="J405" i="106"/>
  <c r="J404" i="106"/>
  <c r="J403" i="106"/>
  <c r="J402" i="106"/>
  <c r="J401" i="106"/>
  <c r="J400" i="106"/>
  <c r="J399" i="106"/>
  <c r="J398" i="106"/>
  <c r="J397" i="106"/>
  <c r="J396" i="106"/>
  <c r="J395" i="106"/>
  <c r="J394" i="106"/>
  <c r="J393" i="106"/>
  <c r="J392" i="106"/>
  <c r="J391" i="106"/>
  <c r="J390" i="106"/>
  <c r="J389" i="106"/>
  <c r="J388" i="106"/>
  <c r="J387" i="106"/>
  <c r="J386" i="106"/>
  <c r="J385" i="106"/>
  <c r="J384" i="106"/>
  <c r="J383" i="106"/>
  <c r="J382" i="106"/>
  <c r="J381" i="106"/>
  <c r="J380" i="106"/>
  <c r="J379" i="106"/>
  <c r="J378" i="106"/>
  <c r="J377" i="106"/>
  <c r="J376" i="106"/>
  <c r="J375" i="106"/>
  <c r="J374" i="106"/>
  <c r="J373" i="106"/>
  <c r="J372" i="106"/>
  <c r="J371" i="106"/>
  <c r="J370" i="106"/>
  <c r="J369" i="106"/>
  <c r="J368" i="106"/>
  <c r="J367" i="106"/>
  <c r="J366" i="106"/>
  <c r="J365" i="106"/>
  <c r="J364" i="106"/>
  <c r="J363" i="106"/>
  <c r="J362" i="106"/>
  <c r="J361" i="106"/>
  <c r="J360" i="106"/>
  <c r="J359" i="106"/>
  <c r="J358" i="106"/>
  <c r="J357" i="106"/>
  <c r="J356" i="106"/>
  <c r="J355" i="106"/>
  <c r="J354" i="106"/>
  <c r="J353" i="106"/>
  <c r="J352" i="106"/>
  <c r="J351" i="106"/>
  <c r="J350" i="106"/>
  <c r="J349" i="106"/>
  <c r="J348" i="106"/>
  <c r="J347" i="106"/>
  <c r="J346" i="106"/>
  <c r="J345" i="106"/>
  <c r="J344" i="106"/>
  <c r="J343" i="106"/>
  <c r="J342" i="106"/>
  <c r="J341" i="106"/>
  <c r="J340" i="106"/>
  <c r="J339" i="106"/>
  <c r="J338" i="106"/>
  <c r="J337" i="106"/>
  <c r="J336" i="106"/>
  <c r="J335" i="106"/>
  <c r="J334" i="106"/>
  <c r="J333" i="106"/>
  <c r="J332" i="106"/>
  <c r="J331" i="106"/>
  <c r="J330" i="106"/>
  <c r="J329" i="106"/>
  <c r="J328" i="106"/>
  <c r="J327" i="106"/>
  <c r="J326" i="106"/>
  <c r="J325" i="106"/>
  <c r="J324" i="106"/>
  <c r="J323" i="106"/>
  <c r="J322" i="106"/>
  <c r="J321" i="106"/>
  <c r="J320" i="106"/>
  <c r="J319" i="106"/>
  <c r="J318" i="106"/>
  <c r="J317" i="106"/>
  <c r="J316" i="106"/>
  <c r="J315" i="106"/>
  <c r="J314" i="106"/>
  <c r="J313" i="106"/>
  <c r="J312" i="106"/>
  <c r="J311" i="106"/>
  <c r="J310" i="106"/>
  <c r="J309" i="106"/>
  <c r="J308" i="106"/>
  <c r="J307" i="106"/>
  <c r="J306" i="106"/>
  <c r="J305" i="106"/>
  <c r="J304" i="106"/>
  <c r="J303" i="106"/>
  <c r="J302" i="106"/>
  <c r="J301" i="106"/>
  <c r="J300" i="106"/>
  <c r="J299" i="106"/>
  <c r="J298" i="106"/>
  <c r="J297" i="106"/>
  <c r="J296" i="106"/>
  <c r="J295" i="106"/>
  <c r="J294" i="106"/>
  <c r="J293" i="106"/>
  <c r="J292" i="106"/>
  <c r="J291" i="106"/>
  <c r="J290" i="106"/>
  <c r="J289" i="106"/>
  <c r="J288" i="106"/>
  <c r="J287" i="106"/>
  <c r="J286" i="106"/>
  <c r="J285" i="106"/>
  <c r="J284" i="106"/>
  <c r="J283" i="106"/>
  <c r="J282" i="106"/>
  <c r="J281" i="106"/>
  <c r="J280" i="106"/>
  <c r="J279" i="106"/>
  <c r="J278" i="106"/>
  <c r="J277" i="106"/>
  <c r="J276" i="106"/>
  <c r="J275" i="106"/>
  <c r="J274" i="106"/>
  <c r="J273" i="106"/>
  <c r="J272" i="106"/>
  <c r="J271" i="106"/>
  <c r="J270" i="106"/>
  <c r="J269" i="106"/>
  <c r="J268" i="106"/>
  <c r="J267" i="106"/>
  <c r="J266" i="106"/>
  <c r="J265" i="106"/>
  <c r="J264" i="106"/>
  <c r="J263" i="106"/>
  <c r="J262" i="106"/>
  <c r="J261" i="106"/>
  <c r="J260" i="106"/>
  <c r="J259" i="106"/>
  <c r="J258" i="106"/>
  <c r="J257" i="106"/>
  <c r="J256" i="106"/>
  <c r="J255" i="106"/>
  <c r="J254" i="106"/>
  <c r="J253" i="106"/>
  <c r="J252" i="106"/>
  <c r="J251" i="106"/>
  <c r="J250" i="106"/>
  <c r="J249" i="106"/>
  <c r="J248" i="106"/>
  <c r="J247" i="106"/>
  <c r="J246" i="106"/>
  <c r="J245" i="106"/>
  <c r="J244" i="106"/>
  <c r="J243" i="106"/>
  <c r="J242" i="106"/>
  <c r="J241" i="106"/>
  <c r="J240" i="106"/>
  <c r="J239" i="106"/>
  <c r="J238" i="106"/>
  <c r="J237" i="106"/>
  <c r="J236" i="106"/>
  <c r="J235" i="106"/>
  <c r="J234" i="106"/>
  <c r="J233" i="106"/>
  <c r="J232" i="106"/>
  <c r="J231" i="106"/>
  <c r="J230" i="106"/>
  <c r="J229" i="106"/>
  <c r="J228" i="106"/>
  <c r="J227" i="106"/>
  <c r="J226" i="106"/>
  <c r="J225" i="106"/>
  <c r="J224" i="106"/>
  <c r="J223" i="106"/>
  <c r="J222" i="106"/>
  <c r="J221" i="106"/>
  <c r="J220" i="106"/>
  <c r="J219" i="106"/>
  <c r="J218" i="106"/>
  <c r="J217" i="106"/>
  <c r="J216" i="106"/>
  <c r="J215" i="106"/>
  <c r="J214" i="106"/>
  <c r="J213" i="106"/>
  <c r="J212" i="106"/>
  <c r="J211" i="106"/>
  <c r="J210" i="106"/>
  <c r="J209" i="106"/>
  <c r="J208" i="106"/>
  <c r="J207" i="106"/>
  <c r="J206" i="106"/>
  <c r="J205" i="106"/>
  <c r="J204" i="106"/>
  <c r="J203" i="106"/>
  <c r="J202" i="106"/>
  <c r="J201" i="106"/>
  <c r="J200" i="106"/>
  <c r="J199" i="106"/>
  <c r="J198" i="106"/>
  <c r="J197" i="106"/>
  <c r="J196" i="106"/>
  <c r="J195" i="106"/>
  <c r="J194" i="106"/>
  <c r="J193" i="106"/>
  <c r="J192" i="106"/>
  <c r="J191" i="106"/>
  <c r="J190" i="106"/>
  <c r="J189" i="106"/>
  <c r="J188" i="106"/>
  <c r="J187" i="106"/>
  <c r="J186" i="106"/>
  <c r="J185" i="106"/>
  <c r="J184" i="106"/>
  <c r="J183" i="106"/>
  <c r="J182" i="106"/>
  <c r="J181" i="106"/>
  <c r="J180" i="106"/>
  <c r="J179" i="106"/>
  <c r="J178" i="106"/>
  <c r="J177" i="106"/>
  <c r="J176" i="106"/>
  <c r="J175" i="106"/>
  <c r="J174" i="106"/>
  <c r="J173" i="106"/>
  <c r="J172" i="106"/>
  <c r="J171" i="106"/>
  <c r="J170" i="106"/>
  <c r="J169" i="106"/>
  <c r="J168" i="106"/>
  <c r="J167" i="106"/>
  <c r="J166" i="106"/>
  <c r="J165" i="106"/>
  <c r="J164" i="106"/>
  <c r="J163" i="106"/>
  <c r="J162" i="106"/>
  <c r="J161" i="106"/>
  <c r="J160" i="106"/>
  <c r="J159" i="106"/>
  <c r="J158" i="106"/>
  <c r="J157" i="106"/>
  <c r="J156" i="106"/>
  <c r="J155" i="106"/>
  <c r="J154" i="106"/>
  <c r="J153" i="106"/>
  <c r="J152" i="106"/>
  <c r="J151" i="106"/>
  <c r="J150" i="106"/>
  <c r="J149" i="106"/>
  <c r="J148" i="106"/>
  <c r="J147" i="106"/>
  <c r="J146" i="106"/>
  <c r="J145" i="106"/>
  <c r="J144" i="106"/>
  <c r="J143" i="106"/>
  <c r="J142" i="106"/>
  <c r="J141" i="106"/>
  <c r="J140" i="106"/>
  <c r="J139" i="106"/>
  <c r="J138" i="106"/>
  <c r="J137" i="106"/>
  <c r="J136" i="106"/>
  <c r="J135" i="106"/>
  <c r="J134" i="106"/>
  <c r="J133" i="106"/>
  <c r="J132" i="106"/>
  <c r="J131" i="106"/>
  <c r="J130" i="106"/>
  <c r="J129" i="106"/>
  <c r="J128" i="106"/>
  <c r="J127" i="106"/>
  <c r="J126" i="106"/>
  <c r="J125" i="106"/>
  <c r="J124" i="106"/>
  <c r="J123" i="106"/>
  <c r="J122" i="106"/>
  <c r="J121" i="106"/>
  <c r="J120" i="106"/>
  <c r="J119" i="106"/>
  <c r="J118" i="106"/>
  <c r="J117" i="106"/>
  <c r="J116" i="106"/>
  <c r="J115" i="106"/>
  <c r="J114" i="106"/>
  <c r="J113" i="106"/>
  <c r="J112" i="106"/>
  <c r="J111" i="106"/>
  <c r="J110" i="106"/>
  <c r="J109" i="106"/>
  <c r="J108" i="106"/>
  <c r="J107" i="106"/>
  <c r="J106" i="106"/>
  <c r="J105" i="106"/>
  <c r="J104" i="106"/>
  <c r="J103" i="106"/>
  <c r="J102" i="106"/>
  <c r="J101" i="106"/>
  <c r="J100" i="106"/>
  <c r="J99" i="106"/>
  <c r="J98" i="106"/>
  <c r="J97" i="106"/>
  <c r="J96" i="106"/>
  <c r="J95" i="106"/>
  <c r="J94" i="106"/>
  <c r="J93" i="106"/>
  <c r="J92" i="106"/>
  <c r="J91" i="106"/>
  <c r="J90" i="106"/>
  <c r="J89" i="106"/>
  <c r="J88" i="106"/>
  <c r="J87" i="106"/>
  <c r="J86" i="106"/>
  <c r="J85" i="106"/>
  <c r="J84" i="106"/>
  <c r="J83" i="106"/>
  <c r="J82" i="106"/>
  <c r="J81" i="106"/>
  <c r="J80" i="106"/>
  <c r="J79" i="106"/>
  <c r="J78" i="106"/>
  <c r="J77" i="106"/>
  <c r="J76" i="106"/>
  <c r="J75" i="106"/>
  <c r="J74" i="106"/>
  <c r="J73" i="106"/>
  <c r="J72" i="106"/>
  <c r="J71" i="106"/>
  <c r="J70" i="106"/>
  <c r="J69" i="106"/>
  <c r="J68" i="106"/>
  <c r="J67" i="106"/>
  <c r="J66" i="106"/>
  <c r="J65" i="106"/>
  <c r="J64" i="106"/>
  <c r="J63" i="106"/>
  <c r="J62" i="106"/>
  <c r="J61" i="106"/>
  <c r="J60" i="106"/>
  <c r="J59" i="106"/>
  <c r="J58" i="106"/>
  <c r="J57" i="106"/>
  <c r="J56" i="106"/>
  <c r="J55" i="106"/>
  <c r="J54" i="106"/>
  <c r="J53" i="106"/>
  <c r="J52" i="106"/>
  <c r="J51" i="106"/>
  <c r="J50" i="106"/>
  <c r="J49" i="106"/>
  <c r="J48" i="106"/>
  <c r="J47" i="106"/>
  <c r="J46" i="106"/>
  <c r="J45" i="106"/>
  <c r="J44" i="106"/>
  <c r="J43" i="106"/>
  <c r="J42" i="106"/>
  <c r="J41" i="106"/>
  <c r="J40" i="106"/>
  <c r="J39" i="106"/>
  <c r="J38" i="106"/>
  <c r="J37" i="106"/>
  <c r="J36" i="106"/>
  <c r="J35" i="106"/>
  <c r="J34" i="106"/>
  <c r="J33" i="106"/>
  <c r="J32" i="106"/>
  <c r="J31" i="106"/>
  <c r="J30" i="106"/>
  <c r="J29" i="106"/>
  <c r="J28" i="106"/>
  <c r="J27" i="106"/>
  <c r="J26" i="106"/>
  <c r="J25" i="106"/>
  <c r="J24" i="106"/>
  <c r="J23" i="106"/>
  <c r="J22" i="106"/>
  <c r="J21" i="106"/>
  <c r="J20" i="106"/>
  <c r="J19" i="106"/>
  <c r="J18" i="106"/>
  <c r="J17" i="106"/>
  <c r="J16" i="106"/>
  <c r="J15" i="106"/>
  <c r="J14" i="106"/>
  <c r="J13" i="106"/>
  <c r="J12" i="106"/>
  <c r="J11" i="106"/>
  <c r="J10" i="106"/>
  <c r="J9" i="106"/>
  <c r="J8" i="106"/>
  <c r="J7" i="106"/>
  <c r="J6" i="106"/>
  <c r="J5" i="106"/>
  <c r="J4" i="106"/>
  <c r="J3" i="106"/>
  <c r="J2" i="106"/>
  <c r="K81" i="28"/>
  <c r="K79" i="28" s="1"/>
  <c r="K80" i="28" s="1"/>
  <c r="I11" i="84" l="1"/>
  <c r="J11" i="84"/>
  <c r="J23" i="84"/>
  <c r="J24" i="84"/>
  <c r="I58" i="108" l="1"/>
  <c r="G18" i="53" s="1"/>
  <c r="I25" i="108"/>
  <c r="G18" i="62" s="1"/>
  <c r="I3" i="108"/>
  <c r="I107" i="108"/>
  <c r="G18" i="74" s="1"/>
  <c r="I102" i="108"/>
  <c r="G18" i="61" s="1"/>
  <c r="I96" i="108"/>
  <c r="G18" i="73" s="1"/>
  <c r="I93" i="108"/>
  <c r="G18" i="49" s="1"/>
  <c r="I87" i="108"/>
  <c r="G18" i="71" s="1"/>
  <c r="I80" i="108"/>
  <c r="G18" i="72" s="1"/>
  <c r="I74" i="108"/>
  <c r="G18" i="41" s="1"/>
  <c r="I68" i="108"/>
  <c r="G18" i="50" s="1"/>
  <c r="I41" i="108"/>
  <c r="G18" i="51" s="1"/>
  <c r="I192" i="108"/>
  <c r="I74" i="36" s="1"/>
  <c r="C74" i="36" s="1"/>
  <c r="I185" i="108"/>
  <c r="I74" i="35" s="1"/>
  <c r="I178" i="108"/>
  <c r="H74" i="34" s="1"/>
  <c r="I162" i="108"/>
  <c r="I149" i="108"/>
  <c r="G74" i="31" s="1"/>
  <c r="I136" i="108"/>
  <c r="I130" i="108"/>
  <c r="I123" i="108"/>
  <c r="I113" i="108"/>
  <c r="G18" i="47" s="1"/>
  <c r="I110" i="108"/>
  <c r="G18" i="56" s="1"/>
  <c r="I105" i="108"/>
  <c r="G18" i="65" s="1"/>
  <c r="I99" i="108"/>
  <c r="G18" i="52" s="1"/>
  <c r="I90" i="108"/>
  <c r="G18" i="54" s="1"/>
  <c r="I83" i="108"/>
  <c r="G18" i="45" s="1"/>
  <c r="I77" i="108"/>
  <c r="G18" i="69" s="1"/>
  <c r="I71" i="108"/>
  <c r="G18" i="59" s="1"/>
  <c r="I62" i="108"/>
  <c r="G18" i="42" s="1"/>
  <c r="I54" i="108"/>
  <c r="G18" i="48" s="1"/>
  <c r="I45" i="108"/>
  <c r="G18" i="60" s="1"/>
  <c r="I37" i="108"/>
  <c r="G18" i="64" s="1"/>
  <c r="I29" i="108"/>
  <c r="G18" i="55" s="1"/>
  <c r="I20" i="108"/>
  <c r="G18" i="57" s="1"/>
  <c r="G46" i="28"/>
  <c r="C10" i="84"/>
  <c r="K15" i="47"/>
  <c r="K15" i="56"/>
  <c r="C15" i="46"/>
  <c r="G18" i="40" l="1"/>
  <c r="I170" i="108"/>
  <c r="I9" i="108"/>
  <c r="G18" i="63" s="1"/>
  <c r="I15" i="108"/>
  <c r="G18" i="68" s="1"/>
  <c r="I33" i="108"/>
  <c r="G18" i="70" s="1"/>
  <c r="G18" i="46"/>
  <c r="C18" i="46" s="1"/>
  <c r="I64" i="108"/>
  <c r="G18" i="58" s="1"/>
  <c r="I118" i="108"/>
  <c r="G46" i="26" s="1"/>
  <c r="I145" i="108"/>
  <c r="G46" i="31" s="1"/>
  <c r="I165" i="108"/>
  <c r="G46" i="33" s="1"/>
  <c r="C46" i="33" s="1"/>
  <c r="I179" i="108"/>
  <c r="G46" i="35" s="1"/>
  <c r="C46" i="35" s="1"/>
  <c r="I126" i="108"/>
  <c r="G46" i="27" s="1"/>
  <c r="C46" i="27" s="1"/>
  <c r="I155" i="108"/>
  <c r="G46" i="32" s="1"/>
  <c r="I172" i="108"/>
  <c r="G46" i="34" s="1"/>
  <c r="I186" i="108"/>
  <c r="G46" i="36" s="1"/>
  <c r="C46" i="36" s="1"/>
  <c r="G74" i="26"/>
  <c r="G74" i="27"/>
  <c r="C74" i="27" s="1"/>
  <c r="G74" i="33"/>
  <c r="G74" i="28"/>
  <c r="G74" i="32"/>
  <c r="C74" i="32" s="1"/>
  <c r="I1" i="108" l="1"/>
  <c r="B143" i="75"/>
  <c r="B144" i="75"/>
  <c r="B145" i="75"/>
  <c r="B146" i="75"/>
  <c r="B142" i="75"/>
  <c r="B139" i="75"/>
  <c r="B140" i="75"/>
  <c r="H26" i="91" l="1"/>
  <c r="G9" i="49" l="1"/>
  <c r="G10" i="49" s="1"/>
  <c r="G11" i="49" s="1"/>
  <c r="G23" i="49"/>
  <c r="G24" i="49"/>
  <c r="L31" i="47"/>
  <c r="L30" i="47"/>
  <c r="K30" i="47"/>
  <c r="J30" i="47"/>
  <c r="I30" i="47"/>
  <c r="H30" i="47"/>
  <c r="L28" i="47"/>
  <c r="K28" i="47"/>
  <c r="J28" i="47"/>
  <c r="I28" i="47"/>
  <c r="H28" i="47"/>
  <c r="L31" i="56"/>
  <c r="L30" i="56"/>
  <c r="K30" i="56"/>
  <c r="J30" i="56"/>
  <c r="I30" i="56"/>
  <c r="H30" i="56"/>
  <c r="L28" i="56"/>
  <c r="K28" i="56"/>
  <c r="J28" i="56"/>
  <c r="I28" i="56"/>
  <c r="H28" i="56"/>
  <c r="L31" i="74"/>
  <c r="L30" i="74"/>
  <c r="K30" i="74"/>
  <c r="J30" i="74"/>
  <c r="I30" i="74"/>
  <c r="H30" i="74"/>
  <c r="L28" i="74"/>
  <c r="K28" i="74"/>
  <c r="J28" i="74"/>
  <c r="I28" i="74"/>
  <c r="H28" i="74"/>
  <c r="L31" i="65"/>
  <c r="L30" i="65"/>
  <c r="K30" i="65"/>
  <c r="J30" i="65"/>
  <c r="I30" i="65"/>
  <c r="H30" i="65"/>
  <c r="L28" i="65"/>
  <c r="K28" i="65"/>
  <c r="J28" i="65"/>
  <c r="I28" i="65"/>
  <c r="H28" i="65"/>
  <c r="L31" i="61"/>
  <c r="L30" i="61"/>
  <c r="K30" i="61"/>
  <c r="J30" i="61"/>
  <c r="I30" i="61"/>
  <c r="H30" i="61"/>
  <c r="L28" i="61"/>
  <c r="K28" i="61"/>
  <c r="J28" i="61"/>
  <c r="I28" i="61"/>
  <c r="H28" i="61"/>
  <c r="L30" i="52"/>
  <c r="K30" i="52"/>
  <c r="J30" i="52"/>
  <c r="I30" i="52"/>
  <c r="H30" i="52"/>
  <c r="L28" i="52"/>
  <c r="K28" i="52"/>
  <c r="J28" i="52"/>
  <c r="I28" i="52"/>
  <c r="H28" i="52"/>
  <c r="L31" i="73"/>
  <c r="L30" i="73"/>
  <c r="K30" i="73"/>
  <c r="J30" i="73"/>
  <c r="I30" i="73"/>
  <c r="H30" i="73"/>
  <c r="L28" i="73"/>
  <c r="K28" i="73"/>
  <c r="J28" i="73"/>
  <c r="I28" i="73"/>
  <c r="H28" i="73"/>
  <c r="K30" i="49"/>
  <c r="K25" i="49" s="1"/>
  <c r="K23" i="49" s="1"/>
  <c r="J30" i="49"/>
  <c r="J25" i="49" s="1"/>
  <c r="J23" i="49" s="1"/>
  <c r="I30" i="49"/>
  <c r="I25" i="49" s="1"/>
  <c r="I23" i="49" s="1"/>
  <c r="H30" i="49"/>
  <c r="H25" i="49" s="1"/>
  <c r="H23" i="49" s="1"/>
  <c r="K28" i="49"/>
  <c r="J28" i="49"/>
  <c r="I28" i="49"/>
  <c r="H28" i="49"/>
  <c r="L30" i="54"/>
  <c r="K30" i="54"/>
  <c r="J30" i="54"/>
  <c r="I30" i="54"/>
  <c r="H30" i="54"/>
  <c r="L28" i="54"/>
  <c r="K28" i="54"/>
  <c r="J28" i="54"/>
  <c r="I28" i="54"/>
  <c r="H28" i="54"/>
  <c r="L31" i="71"/>
  <c r="L30" i="71"/>
  <c r="K30" i="71"/>
  <c r="J30" i="71"/>
  <c r="I30" i="71"/>
  <c r="H30" i="71"/>
  <c r="L28" i="71"/>
  <c r="K28" i="71"/>
  <c r="J28" i="71"/>
  <c r="I28" i="71"/>
  <c r="H28" i="71"/>
  <c r="L31" i="45"/>
  <c r="L30" i="45"/>
  <c r="K30" i="45"/>
  <c r="J30" i="45"/>
  <c r="I30" i="45"/>
  <c r="H30" i="45"/>
  <c r="L28" i="45"/>
  <c r="K28" i="45"/>
  <c r="J28" i="45"/>
  <c r="I28" i="45"/>
  <c r="H28" i="45"/>
  <c r="L31" i="72"/>
  <c r="L30" i="72"/>
  <c r="K30" i="72"/>
  <c r="J30" i="72"/>
  <c r="I30" i="72"/>
  <c r="H30" i="72"/>
  <c r="L28" i="72"/>
  <c r="K28" i="72"/>
  <c r="J28" i="72"/>
  <c r="I28" i="72"/>
  <c r="H28" i="72"/>
  <c r="L31" i="69"/>
  <c r="L30" i="69"/>
  <c r="K30" i="69"/>
  <c r="J30" i="69"/>
  <c r="I30" i="69"/>
  <c r="H30" i="69"/>
  <c r="L28" i="69"/>
  <c r="K28" i="69"/>
  <c r="J28" i="69"/>
  <c r="I28" i="69"/>
  <c r="H28" i="69"/>
  <c r="L30" i="41"/>
  <c r="K30" i="41"/>
  <c r="J30" i="41"/>
  <c r="I30" i="41"/>
  <c r="H30" i="41"/>
  <c r="L28" i="41"/>
  <c r="K28" i="41"/>
  <c r="J28" i="41"/>
  <c r="I28" i="41"/>
  <c r="H28" i="41"/>
  <c r="L31" i="59"/>
  <c r="L30" i="59"/>
  <c r="K30" i="59"/>
  <c r="J30" i="59"/>
  <c r="I30" i="59"/>
  <c r="H30" i="59"/>
  <c r="L28" i="59"/>
  <c r="K28" i="59"/>
  <c r="J28" i="59"/>
  <c r="I28" i="59"/>
  <c r="H28" i="59"/>
  <c r="L31" i="50"/>
  <c r="L30" i="50"/>
  <c r="K30" i="50"/>
  <c r="J30" i="50"/>
  <c r="I30" i="50"/>
  <c r="H30" i="50"/>
  <c r="L28" i="50"/>
  <c r="K28" i="50"/>
  <c r="J28" i="50"/>
  <c r="I28" i="50"/>
  <c r="H28" i="50"/>
  <c r="L31" i="58"/>
  <c r="L30" i="58"/>
  <c r="K30" i="58"/>
  <c r="J30" i="58"/>
  <c r="I30" i="58"/>
  <c r="H30" i="58"/>
  <c r="L28" i="58"/>
  <c r="K28" i="58"/>
  <c r="J28" i="58"/>
  <c r="I28" i="58"/>
  <c r="H28" i="58"/>
  <c r="L30" i="42"/>
  <c r="K30" i="42"/>
  <c r="J30" i="42"/>
  <c r="I30" i="42"/>
  <c r="H30" i="42"/>
  <c r="L28" i="42"/>
  <c r="K28" i="42"/>
  <c r="J28" i="42"/>
  <c r="I28" i="42"/>
  <c r="H28" i="42"/>
  <c r="L31" i="53"/>
  <c r="L30" i="53"/>
  <c r="K30" i="53"/>
  <c r="J30" i="53"/>
  <c r="I30" i="53"/>
  <c r="H30" i="53"/>
  <c r="L28" i="53"/>
  <c r="K28" i="53"/>
  <c r="J28" i="53"/>
  <c r="I28" i="53"/>
  <c r="H28" i="53"/>
  <c r="L31" i="48"/>
  <c r="L30" i="48"/>
  <c r="K30" i="48"/>
  <c r="J30" i="48"/>
  <c r="I30" i="48"/>
  <c r="H30" i="48"/>
  <c r="L28" i="48"/>
  <c r="K28" i="48"/>
  <c r="J28" i="48"/>
  <c r="I28" i="48"/>
  <c r="H28" i="48"/>
  <c r="L31" i="46"/>
  <c r="L30" i="46"/>
  <c r="K30" i="46"/>
  <c r="J30" i="46"/>
  <c r="I30" i="46"/>
  <c r="H30" i="46"/>
  <c r="L28" i="46"/>
  <c r="K28" i="46"/>
  <c r="J28" i="46"/>
  <c r="I28" i="46"/>
  <c r="H28" i="46"/>
  <c r="L31" i="60"/>
  <c r="L30" i="60"/>
  <c r="K30" i="60"/>
  <c r="J30" i="60"/>
  <c r="I30" i="60"/>
  <c r="H30" i="60"/>
  <c r="L28" i="60"/>
  <c r="K28" i="60"/>
  <c r="J28" i="60"/>
  <c r="I28" i="60"/>
  <c r="H28" i="60"/>
  <c r="L30" i="51"/>
  <c r="K30" i="51"/>
  <c r="J30" i="51"/>
  <c r="I30" i="51"/>
  <c r="H30" i="51"/>
  <c r="L28" i="51"/>
  <c r="K28" i="51"/>
  <c r="J28" i="51"/>
  <c r="I28" i="51"/>
  <c r="H28" i="51"/>
  <c r="L31" i="64"/>
  <c r="L30" i="64"/>
  <c r="K30" i="64"/>
  <c r="J30" i="64"/>
  <c r="I30" i="64"/>
  <c r="H30" i="64"/>
  <c r="L28" i="64"/>
  <c r="K28" i="64"/>
  <c r="J28" i="64"/>
  <c r="I28" i="64"/>
  <c r="H28" i="64"/>
  <c r="K30" i="70"/>
  <c r="J30" i="70"/>
  <c r="I30" i="70"/>
  <c r="H30" i="70"/>
  <c r="K28" i="70"/>
  <c r="J28" i="70"/>
  <c r="I28" i="70"/>
  <c r="H28" i="70"/>
  <c r="L31" i="55"/>
  <c r="L30" i="55"/>
  <c r="K30" i="55"/>
  <c r="J30" i="55"/>
  <c r="I30" i="55"/>
  <c r="H30" i="55"/>
  <c r="L28" i="55"/>
  <c r="K28" i="55"/>
  <c r="J28" i="55"/>
  <c r="I28" i="55"/>
  <c r="H28" i="55"/>
  <c r="K30" i="62"/>
  <c r="J30" i="62"/>
  <c r="I30" i="62"/>
  <c r="H30" i="62"/>
  <c r="K28" i="62"/>
  <c r="J28" i="62"/>
  <c r="I28" i="62"/>
  <c r="H28" i="62"/>
  <c r="C15" i="63"/>
  <c r="K30" i="57"/>
  <c r="J30" i="57"/>
  <c r="I30" i="57"/>
  <c r="H30" i="57"/>
  <c r="K28" i="57"/>
  <c r="J28" i="57"/>
  <c r="I28" i="57"/>
  <c r="H28" i="57"/>
  <c r="K30" i="68"/>
  <c r="J30" i="68"/>
  <c r="I30" i="68"/>
  <c r="H30" i="68"/>
  <c r="K28" i="68"/>
  <c r="J28" i="68"/>
  <c r="I28" i="68"/>
  <c r="H28" i="68"/>
  <c r="L30" i="63"/>
  <c r="K30" i="63"/>
  <c r="J30" i="63"/>
  <c r="I30" i="63"/>
  <c r="H30" i="63"/>
  <c r="L28" i="63"/>
  <c r="K28" i="63"/>
  <c r="J28" i="63"/>
  <c r="I28" i="63"/>
  <c r="H28" i="63"/>
  <c r="C19" i="63"/>
  <c r="C20" i="63"/>
  <c r="C21" i="63"/>
  <c r="C18" i="63"/>
  <c r="C7" i="63"/>
  <c r="C6" i="63"/>
  <c r="C3" i="63"/>
  <c r="L25" i="63"/>
  <c r="L23" i="63" s="1"/>
  <c r="L24" i="63" s="1"/>
  <c r="G29" i="73" l="1"/>
  <c r="G29" i="68"/>
  <c r="G29" i="57"/>
  <c r="G29" i="55"/>
  <c r="G29" i="64"/>
  <c r="G29" i="46"/>
  <c r="G29" i="59"/>
  <c r="G29" i="61"/>
  <c r="G29" i="74"/>
  <c r="G29" i="56"/>
  <c r="G29" i="47"/>
  <c r="G29" i="70"/>
  <c r="G29" i="51"/>
  <c r="G29" i="60"/>
  <c r="G29" i="53"/>
  <c r="G29" i="71"/>
  <c r="G29" i="54"/>
  <c r="G29" i="52"/>
  <c r="G29" i="62"/>
  <c r="G29" i="65"/>
  <c r="G29" i="63"/>
  <c r="G29" i="48"/>
  <c r="G29" i="58"/>
  <c r="G29" i="50"/>
  <c r="G29" i="69"/>
  <c r="G29" i="72"/>
  <c r="G29" i="45"/>
  <c r="G29" i="49"/>
  <c r="G29" i="41"/>
  <c r="K24" i="49"/>
  <c r="I24" i="49"/>
  <c r="J24" i="49"/>
  <c r="H24" i="49"/>
  <c r="G29" i="42"/>
  <c r="C4" i="63"/>
  <c r="H15" i="81" l="1"/>
  <c r="K13" i="44"/>
  <c r="L13" i="44"/>
  <c r="L15" i="44"/>
  <c r="I79" i="36"/>
  <c r="I80" i="36" s="1"/>
  <c r="H79" i="36"/>
  <c r="H80" i="36" s="1"/>
  <c r="G26" i="36" l="1"/>
  <c r="L26" i="35"/>
  <c r="M26" i="35"/>
  <c r="L27" i="35"/>
  <c r="M27" i="35"/>
  <c r="G26" i="35" l="1"/>
  <c r="G81" i="36" l="1"/>
  <c r="G81" i="34"/>
  <c r="H81" i="33"/>
  <c r="I81" i="32"/>
  <c r="H81" i="32"/>
  <c r="I81" i="31"/>
  <c r="J81" i="31"/>
  <c r="H81" i="31"/>
  <c r="H81" i="28"/>
  <c r="I81" i="26"/>
  <c r="H81" i="26"/>
  <c r="I81" i="28"/>
  <c r="J81" i="28"/>
  <c r="I81" i="27"/>
  <c r="H81" i="27"/>
  <c r="G26" i="34" l="1"/>
  <c r="G26" i="33"/>
  <c r="C46" i="32" l="1"/>
  <c r="G27" i="32"/>
  <c r="G89" i="32"/>
  <c r="L41" i="31"/>
  <c r="L42" i="31"/>
  <c r="L43" i="31"/>
  <c r="G26" i="31" l="1"/>
  <c r="G84" i="32"/>
  <c r="G26" i="32"/>
  <c r="F49" i="101"/>
  <c r="F48" i="101"/>
  <c r="F47" i="101"/>
  <c r="F46" i="101"/>
  <c r="F45" i="101"/>
  <c r="F44" i="101"/>
  <c r="K84" i="31" l="1"/>
  <c r="L84" i="31"/>
  <c r="M84" i="31"/>
  <c r="N84" i="31"/>
  <c r="G27" i="28" l="1"/>
  <c r="H53" i="27"/>
  <c r="G27" i="27"/>
  <c r="I84" i="27"/>
  <c r="G27" i="26"/>
  <c r="G84" i="28" l="1"/>
  <c r="G26" i="27"/>
  <c r="G26" i="28"/>
  <c r="G84" i="27"/>
  <c r="H53" i="26" l="1"/>
  <c r="G26" i="26" l="1"/>
  <c r="F58" i="101"/>
  <c r="G57" i="101" s="1"/>
  <c r="G65" i="26"/>
  <c r="G79" i="26"/>
  <c r="G80" i="26" s="1"/>
  <c r="I79" i="26"/>
  <c r="I80" i="26" s="1"/>
  <c r="G66" i="26" l="1"/>
  <c r="G67" i="26" l="1"/>
  <c r="I57" i="103" l="1"/>
  <c r="J57" i="103" s="1"/>
  <c r="H57" i="103"/>
  <c r="I56" i="103"/>
  <c r="H56" i="103"/>
  <c r="J56" i="103" s="1"/>
  <c r="I55" i="103"/>
  <c r="J55" i="103" s="1"/>
  <c r="H55" i="103"/>
  <c r="I54" i="103"/>
  <c r="H54" i="103"/>
  <c r="J54" i="103" s="1"/>
  <c r="I53" i="103"/>
  <c r="J53" i="103" s="1"/>
  <c r="H53" i="103"/>
  <c r="I52" i="103"/>
  <c r="H52" i="103"/>
  <c r="J52" i="103" s="1"/>
  <c r="I51" i="103"/>
  <c r="J51" i="103" s="1"/>
  <c r="H51" i="103"/>
  <c r="I50" i="103"/>
  <c r="H50" i="103"/>
  <c r="J50" i="103" s="1"/>
  <c r="I49" i="103"/>
  <c r="J49" i="103" s="1"/>
  <c r="H49" i="103"/>
  <c r="I48" i="103"/>
  <c r="H48" i="103"/>
  <c r="J48" i="103" s="1"/>
  <c r="I47" i="103"/>
  <c r="J47" i="103" s="1"/>
  <c r="H47" i="103"/>
  <c r="I46" i="103"/>
  <c r="H46" i="103"/>
  <c r="J46" i="103" s="1"/>
  <c r="I45" i="103"/>
  <c r="J45" i="103" s="1"/>
  <c r="H45" i="103"/>
  <c r="I44" i="103"/>
  <c r="H44" i="103"/>
  <c r="J44" i="103" s="1"/>
  <c r="I43" i="103"/>
  <c r="J43" i="103" s="1"/>
  <c r="H43" i="103"/>
  <c r="I42" i="103"/>
  <c r="H42" i="103"/>
  <c r="J42" i="103" s="1"/>
  <c r="I41" i="103"/>
  <c r="J41" i="103" s="1"/>
  <c r="H41" i="103"/>
  <c r="I40" i="103"/>
  <c r="H40" i="103"/>
  <c r="J40" i="103" s="1"/>
  <c r="I39" i="103"/>
  <c r="J39" i="103" s="1"/>
  <c r="H39" i="103"/>
  <c r="I38" i="103"/>
  <c r="H38" i="103"/>
  <c r="J38" i="103" s="1"/>
  <c r="I37" i="103"/>
  <c r="J37" i="103" s="1"/>
  <c r="H37" i="103"/>
  <c r="I36" i="103"/>
  <c r="H36" i="103"/>
  <c r="J36" i="103" s="1"/>
  <c r="I35" i="103"/>
  <c r="J35" i="103" s="1"/>
  <c r="H35" i="103"/>
  <c r="I34" i="103"/>
  <c r="H34" i="103"/>
  <c r="J34" i="103" s="1"/>
  <c r="I33" i="103"/>
  <c r="J33" i="103" s="1"/>
  <c r="H33" i="103"/>
  <c r="I32" i="103"/>
  <c r="H32" i="103"/>
  <c r="J32" i="103" s="1"/>
  <c r="I31" i="103"/>
  <c r="J31" i="103" s="1"/>
  <c r="H31" i="103"/>
  <c r="I30" i="103"/>
  <c r="H30" i="103"/>
  <c r="J30" i="103" s="1"/>
  <c r="I29" i="103"/>
  <c r="J29" i="103" s="1"/>
  <c r="H29" i="103"/>
  <c r="I28" i="103"/>
  <c r="H28" i="103"/>
  <c r="J28" i="103" s="1"/>
  <c r="I27" i="103"/>
  <c r="J27" i="103" s="1"/>
  <c r="H27" i="103"/>
  <c r="I26" i="103"/>
  <c r="H26" i="103"/>
  <c r="J26" i="103" s="1"/>
  <c r="I25" i="103"/>
  <c r="J25" i="103" s="1"/>
  <c r="H25" i="103"/>
  <c r="I24" i="103"/>
  <c r="H24" i="103"/>
  <c r="J24" i="103" s="1"/>
  <c r="I23" i="103"/>
  <c r="J23" i="103" s="1"/>
  <c r="H23" i="103"/>
  <c r="I22" i="103"/>
  <c r="H22" i="103"/>
  <c r="J22" i="103" s="1"/>
  <c r="I21" i="103"/>
  <c r="J21" i="103" s="1"/>
  <c r="H21" i="103"/>
  <c r="I20" i="103"/>
  <c r="H20" i="103"/>
  <c r="J20" i="103" s="1"/>
  <c r="I19" i="103"/>
  <c r="J19" i="103" s="1"/>
  <c r="H19" i="103"/>
  <c r="I18" i="103"/>
  <c r="H18" i="103"/>
  <c r="J18" i="103" s="1"/>
  <c r="I17" i="103"/>
  <c r="J17" i="103" s="1"/>
  <c r="H17" i="103"/>
  <c r="I16" i="103"/>
  <c r="H16" i="103"/>
  <c r="J16" i="103" s="1"/>
  <c r="I15" i="103"/>
  <c r="J15" i="103" s="1"/>
  <c r="H15" i="103"/>
  <c r="I14" i="103"/>
  <c r="H14" i="103"/>
  <c r="J14" i="103" s="1"/>
  <c r="I13" i="103"/>
  <c r="J13" i="103" s="1"/>
  <c r="H13" i="103"/>
  <c r="I12" i="103"/>
  <c r="H12" i="103"/>
  <c r="J12" i="103" s="1"/>
  <c r="I11" i="103"/>
  <c r="J11" i="103" s="1"/>
  <c r="H11" i="103"/>
  <c r="I10" i="103"/>
  <c r="H10" i="103"/>
  <c r="J10" i="103" s="1"/>
  <c r="I9" i="103"/>
  <c r="J9" i="103" s="1"/>
  <c r="H9" i="103"/>
  <c r="I8" i="103"/>
  <c r="H8" i="103"/>
  <c r="J8" i="103" s="1"/>
  <c r="I7" i="103"/>
  <c r="J7" i="103" s="1"/>
  <c r="H7" i="103"/>
  <c r="I6" i="103"/>
  <c r="H6" i="103"/>
  <c r="J6" i="103" s="1"/>
  <c r="I5" i="103"/>
  <c r="J5" i="103" s="1"/>
  <c r="H5" i="103"/>
  <c r="I4" i="103"/>
  <c r="H4" i="103"/>
  <c r="J4" i="103" s="1"/>
  <c r="I3" i="103"/>
  <c r="J3" i="103" s="1"/>
  <c r="H3" i="103"/>
  <c r="I2" i="103"/>
  <c r="I58" i="103" s="1"/>
  <c r="H2" i="103"/>
  <c r="J2" i="103" s="1"/>
  <c r="H58" i="103" l="1"/>
  <c r="I30" i="40" l="1"/>
  <c r="J30" i="40"/>
  <c r="K30" i="40"/>
  <c r="L30" i="40"/>
  <c r="H30" i="40"/>
  <c r="H25" i="40" s="1"/>
  <c r="I28" i="40"/>
  <c r="J28" i="40"/>
  <c r="K28" i="40"/>
  <c r="L28" i="40"/>
  <c r="H28" i="40"/>
  <c r="G29" i="40" l="1"/>
  <c r="E29" i="40" s="1"/>
  <c r="F51" i="101"/>
  <c r="F40" i="101"/>
  <c r="G37" i="101" s="1"/>
  <c r="C20" i="101"/>
  <c r="F28" i="101"/>
  <c r="I14" i="101"/>
  <c r="J12" i="101"/>
  <c r="G20" i="79" s="1"/>
  <c r="G48" i="101" l="1"/>
  <c r="G44" i="101"/>
  <c r="G45" i="101"/>
  <c r="G47" i="101"/>
  <c r="G46" i="101"/>
  <c r="G49" i="101"/>
  <c r="G33" i="101"/>
  <c r="G38" i="101"/>
  <c r="G34" i="101"/>
  <c r="G3" i="101"/>
  <c r="G5" i="101"/>
  <c r="G7" i="101"/>
  <c r="G18" i="101"/>
  <c r="G24" i="101"/>
  <c r="G22" i="101"/>
  <c r="G19" i="101"/>
  <c r="G21" i="101"/>
  <c r="G23" i="101"/>
  <c r="G25" i="101"/>
  <c r="G4" i="101"/>
  <c r="G6" i="101"/>
  <c r="G8" i="101"/>
  <c r="G10" i="101"/>
  <c r="G20" i="101"/>
  <c r="G26" i="101"/>
  <c r="G9" i="101"/>
  <c r="G35" i="101"/>
  <c r="G36" i="101"/>
  <c r="G55" i="101"/>
  <c r="G56" i="101"/>
  <c r="G2" i="101"/>
  <c r="G14" i="101" s="1"/>
  <c r="G40" i="101" l="1"/>
  <c r="G58" i="101"/>
  <c r="C8" i="80" l="1"/>
  <c r="C7" i="79"/>
  <c r="C20" i="78"/>
  <c r="C6" i="78"/>
  <c r="C4" i="77"/>
  <c r="K25" i="47"/>
  <c r="J25" i="47"/>
  <c r="J23" i="47" s="1"/>
  <c r="J24" i="47" s="1"/>
  <c r="I25" i="47"/>
  <c r="I23" i="47" s="1"/>
  <c r="I24" i="47" s="1"/>
  <c r="H25" i="47"/>
  <c r="H23" i="47" s="1"/>
  <c r="H24" i="47" s="1"/>
  <c r="K23" i="47"/>
  <c r="K24" i="47" s="1"/>
  <c r="G23" i="47"/>
  <c r="G24" i="47" s="1"/>
  <c r="G9" i="47"/>
  <c r="G10" i="47" s="1"/>
  <c r="K25" i="56"/>
  <c r="J25" i="56"/>
  <c r="I25" i="56"/>
  <c r="I23" i="56" s="1"/>
  <c r="I24" i="56" s="1"/>
  <c r="H25" i="56"/>
  <c r="K23" i="56"/>
  <c r="K24" i="56" s="1"/>
  <c r="G23" i="56"/>
  <c r="G24" i="56" s="1"/>
  <c r="G10" i="56"/>
  <c r="G9" i="56"/>
  <c r="G11" i="56" s="1"/>
  <c r="K25" i="74"/>
  <c r="J25" i="74"/>
  <c r="I25" i="74"/>
  <c r="I23" i="74" s="1"/>
  <c r="I24" i="74" s="1"/>
  <c r="H25" i="74"/>
  <c r="K23" i="74"/>
  <c r="K24" i="74" s="1"/>
  <c r="G23" i="74"/>
  <c r="G24" i="74" s="1"/>
  <c r="G10" i="74"/>
  <c r="G9" i="74"/>
  <c r="G11" i="74" s="1"/>
  <c r="K25" i="65"/>
  <c r="J25" i="65"/>
  <c r="I25" i="65"/>
  <c r="H25" i="65"/>
  <c r="H23" i="65" s="1"/>
  <c r="H24" i="65" s="1"/>
  <c r="G24" i="65"/>
  <c r="J23" i="65"/>
  <c r="J24" i="65" s="1"/>
  <c r="G23" i="65"/>
  <c r="G9" i="65"/>
  <c r="G10" i="65" s="1"/>
  <c r="K25" i="61"/>
  <c r="J25" i="61"/>
  <c r="J23" i="61" s="1"/>
  <c r="J24" i="61" s="1"/>
  <c r="I25" i="61"/>
  <c r="I23" i="61" s="1"/>
  <c r="I24" i="61" s="1"/>
  <c r="H25" i="61"/>
  <c r="K23" i="61"/>
  <c r="K24" i="61" s="1"/>
  <c r="H23" i="61"/>
  <c r="H24" i="61" s="1"/>
  <c r="G23" i="61"/>
  <c r="G24" i="61" s="1"/>
  <c r="G9" i="61"/>
  <c r="G10" i="61" s="1"/>
  <c r="K25" i="52"/>
  <c r="J25" i="52"/>
  <c r="I25" i="52"/>
  <c r="I23" i="52" s="1"/>
  <c r="I24" i="52" s="1"/>
  <c r="H25" i="52"/>
  <c r="H23" i="52" s="1"/>
  <c r="H24" i="52" s="1"/>
  <c r="K23" i="52"/>
  <c r="K24" i="52" s="1"/>
  <c r="J23" i="52"/>
  <c r="J24" i="52" s="1"/>
  <c r="G23" i="52"/>
  <c r="G24" i="52" s="1"/>
  <c r="G9" i="52"/>
  <c r="G10" i="52" s="1"/>
  <c r="K25" i="73"/>
  <c r="J25" i="73"/>
  <c r="J23" i="73" s="1"/>
  <c r="J24" i="73" s="1"/>
  <c r="I25" i="73"/>
  <c r="I23" i="73" s="1"/>
  <c r="I24" i="73" s="1"/>
  <c r="H25" i="73"/>
  <c r="H23" i="73" s="1"/>
  <c r="H24" i="73" s="1"/>
  <c r="K23" i="73"/>
  <c r="K24" i="73" s="1"/>
  <c r="G23" i="73"/>
  <c r="G24" i="73" s="1"/>
  <c r="G9" i="73"/>
  <c r="G10" i="73" s="1"/>
  <c r="K25" i="71"/>
  <c r="J25" i="71"/>
  <c r="I25" i="71"/>
  <c r="I23" i="71" s="1"/>
  <c r="I24" i="71" s="1"/>
  <c r="H25" i="71"/>
  <c r="K23" i="71"/>
  <c r="K24" i="71" s="1"/>
  <c r="G23" i="71"/>
  <c r="G24" i="71" s="1"/>
  <c r="G10" i="71"/>
  <c r="G9" i="71"/>
  <c r="G11" i="71" s="1"/>
  <c r="J25" i="45"/>
  <c r="J23" i="45" s="1"/>
  <c r="J24" i="45" s="1"/>
  <c r="I25" i="45"/>
  <c r="H25" i="45"/>
  <c r="H23" i="45" s="1"/>
  <c r="H24" i="45" s="1"/>
  <c r="I23" i="45"/>
  <c r="I24" i="45" s="1"/>
  <c r="G23" i="45"/>
  <c r="G24" i="45" s="1"/>
  <c r="G9" i="45"/>
  <c r="G10" i="45" s="1"/>
  <c r="K25" i="72"/>
  <c r="J25" i="72"/>
  <c r="I25" i="72"/>
  <c r="I23" i="72" s="1"/>
  <c r="H25" i="72"/>
  <c r="K23" i="72"/>
  <c r="K24" i="72" s="1"/>
  <c r="G23" i="72"/>
  <c r="G24" i="72" s="1"/>
  <c r="G9" i="72"/>
  <c r="G10" i="72" s="1"/>
  <c r="K25" i="69"/>
  <c r="K23" i="69" s="1"/>
  <c r="K24" i="69" s="1"/>
  <c r="J25" i="69"/>
  <c r="I25" i="69"/>
  <c r="I23" i="69" s="1"/>
  <c r="I24" i="69" s="1"/>
  <c r="H25" i="69"/>
  <c r="G23" i="69"/>
  <c r="G24" i="69" s="1"/>
  <c r="G9" i="69"/>
  <c r="G10" i="69" s="1"/>
  <c r="K25" i="41"/>
  <c r="J25" i="41"/>
  <c r="J23" i="41" s="1"/>
  <c r="J24" i="41" s="1"/>
  <c r="I25" i="41"/>
  <c r="G24" i="41"/>
  <c r="G23" i="41"/>
  <c r="G9" i="41"/>
  <c r="G10" i="41" s="1"/>
  <c r="K25" i="59"/>
  <c r="J25" i="59"/>
  <c r="I25" i="59"/>
  <c r="I23" i="59" s="1"/>
  <c r="I24" i="59" s="1"/>
  <c r="H25" i="59"/>
  <c r="K23" i="59"/>
  <c r="K24" i="59" s="1"/>
  <c r="G23" i="59"/>
  <c r="G24" i="59" s="1"/>
  <c r="G9" i="59"/>
  <c r="G10" i="59" s="1"/>
  <c r="K25" i="50"/>
  <c r="J25" i="50"/>
  <c r="I25" i="50"/>
  <c r="I23" i="50" s="1"/>
  <c r="I24" i="50" s="1"/>
  <c r="H25" i="50"/>
  <c r="K23" i="50"/>
  <c r="K24" i="50" s="1"/>
  <c r="G23" i="50"/>
  <c r="G24" i="50" s="1"/>
  <c r="G9" i="50"/>
  <c r="G10" i="50" s="1"/>
  <c r="K25" i="58"/>
  <c r="J25" i="58"/>
  <c r="I25" i="58"/>
  <c r="I23" i="58" s="1"/>
  <c r="I24" i="58" s="1"/>
  <c r="H25" i="58"/>
  <c r="K23" i="58"/>
  <c r="K24" i="58" s="1"/>
  <c r="G23" i="58"/>
  <c r="G24" i="58" s="1"/>
  <c r="G9" i="58"/>
  <c r="G10" i="58" s="1"/>
  <c r="K25" i="53"/>
  <c r="K23" i="53" s="1"/>
  <c r="K24" i="53" s="1"/>
  <c r="J25" i="53"/>
  <c r="I25" i="53"/>
  <c r="I23" i="53" s="1"/>
  <c r="H25" i="53"/>
  <c r="G23" i="53"/>
  <c r="G24" i="53" s="1"/>
  <c r="G10" i="53"/>
  <c r="G9" i="53"/>
  <c r="G11" i="53" s="1"/>
  <c r="K25" i="48"/>
  <c r="J25" i="48"/>
  <c r="J23" i="48" s="1"/>
  <c r="J24" i="48" s="1"/>
  <c r="I25" i="48"/>
  <c r="H25" i="48"/>
  <c r="H23" i="48" s="1"/>
  <c r="H24" i="48" s="1"/>
  <c r="G23" i="48"/>
  <c r="G24" i="48" s="1"/>
  <c r="G9" i="48"/>
  <c r="G10" i="48" s="1"/>
  <c r="J25" i="46"/>
  <c r="J23" i="46" s="1"/>
  <c r="J24" i="46" s="1"/>
  <c r="I25" i="46"/>
  <c r="I23" i="46" s="1"/>
  <c r="I24" i="46" s="1"/>
  <c r="H25" i="46"/>
  <c r="H23" i="46" s="1"/>
  <c r="H24" i="46" s="1"/>
  <c r="G23" i="46"/>
  <c r="G24" i="46" s="1"/>
  <c r="G9" i="46"/>
  <c r="G10" i="46" s="1"/>
  <c r="E29" i="60"/>
  <c r="K25" i="60"/>
  <c r="K23" i="60" s="1"/>
  <c r="K24" i="60" s="1"/>
  <c r="J25" i="60"/>
  <c r="J23" i="60" s="1"/>
  <c r="J24" i="60" s="1"/>
  <c r="I25" i="60"/>
  <c r="H25" i="60"/>
  <c r="H23" i="60" s="1"/>
  <c r="H24" i="60" s="1"/>
  <c r="I23" i="60"/>
  <c r="I24" i="60" s="1"/>
  <c r="G23" i="60"/>
  <c r="G24" i="60" s="1"/>
  <c r="G9" i="60"/>
  <c r="G10" i="60" s="1"/>
  <c r="L4" i="51"/>
  <c r="L9" i="51" s="1"/>
  <c r="L10" i="51" s="1"/>
  <c r="L25" i="51"/>
  <c r="L23" i="51" s="1"/>
  <c r="L24" i="51" s="1"/>
  <c r="K25" i="64"/>
  <c r="J25" i="64"/>
  <c r="I25" i="64"/>
  <c r="I23" i="64" s="1"/>
  <c r="I24" i="64" s="1"/>
  <c r="H25" i="64"/>
  <c r="K23" i="64"/>
  <c r="K24" i="64" s="1"/>
  <c r="G23" i="64"/>
  <c r="G24" i="64" s="1"/>
  <c r="G10" i="64"/>
  <c r="G9" i="64"/>
  <c r="G11" i="64" s="1"/>
  <c r="C20" i="70"/>
  <c r="K25" i="70"/>
  <c r="J25" i="70"/>
  <c r="I25" i="70"/>
  <c r="I23" i="70" s="1"/>
  <c r="H25" i="70"/>
  <c r="K23" i="70"/>
  <c r="K24" i="70" s="1"/>
  <c r="G23" i="70"/>
  <c r="G24" i="70" s="1"/>
  <c r="G10" i="70"/>
  <c r="G9" i="70"/>
  <c r="G11" i="70" s="1"/>
  <c r="K25" i="55"/>
  <c r="J25" i="55"/>
  <c r="I25" i="55"/>
  <c r="I23" i="55" s="1"/>
  <c r="I24" i="55" s="1"/>
  <c r="H25" i="55"/>
  <c r="K23" i="55"/>
  <c r="K24" i="55" s="1"/>
  <c r="G23" i="55"/>
  <c r="G24" i="55" s="1"/>
  <c r="G9" i="55"/>
  <c r="G10" i="55" s="1"/>
  <c r="K25" i="62"/>
  <c r="K23" i="62" s="1"/>
  <c r="K24" i="62" s="1"/>
  <c r="J25" i="62"/>
  <c r="J23" i="62" s="1"/>
  <c r="J24" i="62" s="1"/>
  <c r="I25" i="62"/>
  <c r="I23" i="62" s="1"/>
  <c r="I24" i="62" s="1"/>
  <c r="H25" i="62"/>
  <c r="H23" i="62" s="1"/>
  <c r="H24" i="62" s="1"/>
  <c r="G23" i="62"/>
  <c r="G24" i="62" s="1"/>
  <c r="G9" i="62"/>
  <c r="G10" i="62" s="1"/>
  <c r="K25" i="57"/>
  <c r="J25" i="57"/>
  <c r="I25" i="57"/>
  <c r="H25" i="57"/>
  <c r="H23" i="57" s="1"/>
  <c r="H24" i="57" s="1"/>
  <c r="G24" i="57"/>
  <c r="J23" i="57"/>
  <c r="J24" i="57" s="1"/>
  <c r="G23" i="57"/>
  <c r="G10" i="57"/>
  <c r="G9" i="57"/>
  <c r="G11" i="57" s="1"/>
  <c r="K25" i="68"/>
  <c r="K23" i="68" s="1"/>
  <c r="K24" i="68" s="1"/>
  <c r="J25" i="68"/>
  <c r="J23" i="68" s="1"/>
  <c r="J24" i="68" s="1"/>
  <c r="I25" i="68"/>
  <c r="I23" i="68" s="1"/>
  <c r="I24" i="68" s="1"/>
  <c r="H25" i="68"/>
  <c r="H23" i="68" s="1"/>
  <c r="H24" i="68" s="1"/>
  <c r="G23" i="68"/>
  <c r="G24" i="68" s="1"/>
  <c r="G9" i="68"/>
  <c r="K25" i="63"/>
  <c r="K23" i="63" s="1"/>
  <c r="J25" i="63"/>
  <c r="I25" i="63"/>
  <c r="H25" i="63"/>
  <c r="G23" i="63"/>
  <c r="G24" i="63" s="1"/>
  <c r="G9" i="63"/>
  <c r="L25" i="41"/>
  <c r="L23" i="41" s="1"/>
  <c r="L24" i="41" s="1"/>
  <c r="I24" i="72" l="1"/>
  <c r="I24" i="53"/>
  <c r="I24" i="70"/>
  <c r="K24" i="63"/>
  <c r="G11" i="47"/>
  <c r="H23" i="56"/>
  <c r="J23" i="56"/>
  <c r="H23" i="74"/>
  <c r="J23" i="74"/>
  <c r="G11" i="65"/>
  <c r="I23" i="65"/>
  <c r="K23" i="65"/>
  <c r="G11" i="61"/>
  <c r="G11" i="52"/>
  <c r="G11" i="73"/>
  <c r="H23" i="71"/>
  <c r="J23" i="71"/>
  <c r="G11" i="45"/>
  <c r="G11" i="72"/>
  <c r="H23" i="72"/>
  <c r="J23" i="72"/>
  <c r="G11" i="69"/>
  <c r="H23" i="69"/>
  <c r="J23" i="69"/>
  <c r="G11" i="41"/>
  <c r="I23" i="41"/>
  <c r="K23" i="41"/>
  <c r="G11" i="59"/>
  <c r="H23" i="59"/>
  <c r="J23" i="59"/>
  <c r="G11" i="50"/>
  <c r="H23" i="50"/>
  <c r="J23" i="50"/>
  <c r="G11" i="58"/>
  <c r="H23" i="58"/>
  <c r="J23" i="58"/>
  <c r="H23" i="53"/>
  <c r="J23" i="53"/>
  <c r="G11" i="48"/>
  <c r="I23" i="48"/>
  <c r="K23" i="48"/>
  <c r="G11" i="46"/>
  <c r="G11" i="60"/>
  <c r="L11" i="51"/>
  <c r="H23" i="64"/>
  <c r="J23" i="64"/>
  <c r="H23" i="70"/>
  <c r="J23" i="70"/>
  <c r="G11" i="55"/>
  <c r="H23" i="55"/>
  <c r="J23" i="55"/>
  <c r="G11" i="62"/>
  <c r="I23" i="57"/>
  <c r="K23" i="57"/>
  <c r="G11" i="68"/>
  <c r="G10" i="68"/>
  <c r="I23" i="63"/>
  <c r="H23" i="63"/>
  <c r="J23" i="63"/>
  <c r="G10" i="63"/>
  <c r="G11" i="63" s="1"/>
  <c r="I24" i="63" l="1"/>
  <c r="J24" i="56"/>
  <c r="H24" i="56"/>
  <c r="J24" i="74"/>
  <c r="H24" i="74"/>
  <c r="K24" i="65"/>
  <c r="I24" i="65"/>
  <c r="J24" i="71"/>
  <c r="H24" i="71"/>
  <c r="J24" i="72"/>
  <c r="H24" i="72"/>
  <c r="H24" i="69"/>
  <c r="J24" i="69"/>
  <c r="K24" i="41"/>
  <c r="I24" i="41"/>
  <c r="H24" i="59"/>
  <c r="J24" i="59"/>
  <c r="J24" i="50"/>
  <c r="H24" i="50"/>
  <c r="H24" i="58"/>
  <c r="J24" i="58"/>
  <c r="H24" i="53"/>
  <c r="J24" i="53"/>
  <c r="K24" i="48"/>
  <c r="I24" i="48"/>
  <c r="H24" i="64"/>
  <c r="J24" i="64"/>
  <c r="J24" i="70"/>
  <c r="H24" i="70"/>
  <c r="H24" i="55"/>
  <c r="J24" i="55"/>
  <c r="K24" i="57"/>
  <c r="I24" i="57"/>
  <c r="J24" i="63"/>
  <c r="H24" i="63"/>
  <c r="L25" i="52" l="1"/>
  <c r="L23" i="52" s="1"/>
  <c r="L24" i="52" s="1"/>
  <c r="C21" i="52"/>
  <c r="C20" i="52"/>
  <c r="C19" i="52"/>
  <c r="C18" i="52"/>
  <c r="C15" i="52"/>
  <c r="C8" i="52"/>
  <c r="C7" i="52"/>
  <c r="C6" i="52"/>
  <c r="E3" i="52"/>
  <c r="C3" i="52"/>
  <c r="I25" i="54"/>
  <c r="I23" i="54" s="1"/>
  <c r="I24" i="54" s="1"/>
  <c r="H25" i="54"/>
  <c r="H23" i="54" s="1"/>
  <c r="H24" i="54" s="1"/>
  <c r="E29" i="54"/>
  <c r="L25" i="54"/>
  <c r="L23" i="54" s="1"/>
  <c r="L24" i="54" s="1"/>
  <c r="K25" i="54"/>
  <c r="K23" i="54" s="1"/>
  <c r="K24" i="54" s="1"/>
  <c r="J25" i="54"/>
  <c r="J23" i="54" s="1"/>
  <c r="J24" i="54" s="1"/>
  <c r="G23" i="54"/>
  <c r="G24" i="54" s="1"/>
  <c r="C21" i="54"/>
  <c r="C20" i="54"/>
  <c r="C19" i="54"/>
  <c r="C18" i="54"/>
  <c r="C15" i="54"/>
  <c r="G9" i="54"/>
  <c r="C8" i="54"/>
  <c r="C7" i="54"/>
  <c r="C6" i="54"/>
  <c r="E3" i="54"/>
  <c r="C3" i="54"/>
  <c r="J25" i="51"/>
  <c r="J23" i="51" s="1"/>
  <c r="J24" i="51" s="1"/>
  <c r="I25" i="51"/>
  <c r="I23" i="51" s="1"/>
  <c r="I24" i="51" s="1"/>
  <c r="H25" i="51"/>
  <c r="H23" i="51" s="1"/>
  <c r="H24" i="51" s="1"/>
  <c r="K25" i="51"/>
  <c r="K23" i="51" s="1"/>
  <c r="K24" i="51" s="1"/>
  <c r="G23" i="51"/>
  <c r="G24" i="51" s="1"/>
  <c r="C21" i="51"/>
  <c r="C20" i="51"/>
  <c r="C19" i="51"/>
  <c r="C18" i="51"/>
  <c r="C15" i="51"/>
  <c r="G9" i="51"/>
  <c r="C8" i="51"/>
  <c r="C7" i="51"/>
  <c r="C6" i="51"/>
  <c r="E3" i="51"/>
  <c r="C3" i="51"/>
  <c r="E3" i="41"/>
  <c r="C4" i="54" l="1"/>
  <c r="E29" i="51"/>
  <c r="E29" i="52"/>
  <c r="C4" i="52"/>
  <c r="G10" i="54"/>
  <c r="C4" i="51"/>
  <c r="G10" i="51"/>
  <c r="G11" i="51" s="1"/>
  <c r="C17" i="54" l="1"/>
  <c r="G11" i="54"/>
  <c r="C17" i="52" l="1"/>
  <c r="C17" i="51"/>
  <c r="I25" i="42" l="1"/>
  <c r="I23" i="42" s="1"/>
  <c r="I24" i="42" s="1"/>
  <c r="H25" i="42"/>
  <c r="H23" i="42" s="1"/>
  <c r="H24" i="42" s="1"/>
  <c r="E29" i="42"/>
  <c r="L25" i="42"/>
  <c r="L23" i="42" s="1"/>
  <c r="L24" i="42" s="1"/>
  <c r="K25" i="42"/>
  <c r="K23" i="42" s="1"/>
  <c r="K24" i="42" s="1"/>
  <c r="J25" i="42"/>
  <c r="J23" i="42" s="1"/>
  <c r="J24" i="42" s="1"/>
  <c r="G23" i="42"/>
  <c r="G24" i="42" s="1"/>
  <c r="C21" i="42"/>
  <c r="C20" i="42"/>
  <c r="C19" i="42"/>
  <c r="C18" i="42"/>
  <c r="C15" i="42"/>
  <c r="G9" i="42"/>
  <c r="C8" i="42"/>
  <c r="C7" i="42"/>
  <c r="C6" i="42"/>
  <c r="L4" i="42"/>
  <c r="K4" i="42"/>
  <c r="J4" i="42"/>
  <c r="E3" i="42"/>
  <c r="C3" i="42"/>
  <c r="C20" i="40"/>
  <c r="H25" i="41"/>
  <c r="C21" i="41"/>
  <c r="C20" i="41"/>
  <c r="C19" i="41"/>
  <c r="C18" i="41"/>
  <c r="C15" i="41"/>
  <c r="C8" i="41"/>
  <c r="C7" i="41"/>
  <c r="C6" i="41"/>
  <c r="C3" i="41"/>
  <c r="C15" i="40"/>
  <c r="C18" i="40"/>
  <c r="C19" i="40"/>
  <c r="C21" i="40"/>
  <c r="C3" i="40"/>
  <c r="C6" i="40"/>
  <c r="C7" i="40"/>
  <c r="C8" i="40"/>
  <c r="L25" i="40"/>
  <c r="K25" i="40"/>
  <c r="J25" i="40"/>
  <c r="I25" i="40"/>
  <c r="I23" i="40" s="1"/>
  <c r="I24" i="40" s="1"/>
  <c r="G23" i="40"/>
  <c r="G24" i="40" s="1"/>
  <c r="C4" i="42" l="1"/>
  <c r="H23" i="41"/>
  <c r="C4" i="41"/>
  <c r="G11" i="42"/>
  <c r="G10" i="42"/>
  <c r="C4" i="40"/>
  <c r="H23" i="40"/>
  <c r="J23" i="40"/>
  <c r="K23" i="40"/>
  <c r="L23" i="40"/>
  <c r="E29" i="41" l="1"/>
  <c r="H24" i="41"/>
  <c r="C17" i="42"/>
  <c r="K24" i="40"/>
  <c r="H24" i="40"/>
  <c r="L24" i="40"/>
  <c r="J24" i="40"/>
  <c r="L17" i="41" l="1"/>
  <c r="C17" i="41" l="1"/>
  <c r="L9" i="42" l="1"/>
  <c r="L10" i="42" s="1"/>
  <c r="K9" i="42"/>
  <c r="K10" i="42" s="1"/>
  <c r="J9" i="42"/>
  <c r="J10" i="42" s="1"/>
  <c r="L11" i="42" l="1"/>
  <c r="J11" i="42"/>
  <c r="K11" i="42"/>
  <c r="B167" i="75" l="1"/>
  <c r="B84" i="75"/>
  <c r="B185" i="75"/>
  <c r="B174" i="75"/>
  <c r="B172" i="75"/>
  <c r="B173" i="75"/>
  <c r="B170" i="75"/>
  <c r="B171" i="75"/>
  <c r="B165" i="75"/>
  <c r="B169" i="75"/>
  <c r="B166" i="75"/>
  <c r="C17" i="89" l="1"/>
  <c r="J153" i="75" s="1"/>
  <c r="C15" i="89"/>
  <c r="J151" i="75" s="1"/>
  <c r="C18" i="89"/>
  <c r="J154" i="75" s="1"/>
  <c r="C19" i="89"/>
  <c r="J155" i="75" s="1"/>
  <c r="C20" i="89"/>
  <c r="J156" i="75" s="1"/>
  <c r="C21" i="89"/>
  <c r="J157" i="75" s="1"/>
  <c r="C8" i="88"/>
  <c r="C21" i="88"/>
  <c r="C20" i="88"/>
  <c r="C19" i="88"/>
  <c r="C18" i="88"/>
  <c r="C17" i="88"/>
  <c r="C15" i="88"/>
  <c r="C7" i="88"/>
  <c r="C6" i="88"/>
  <c r="C4" i="88"/>
  <c r="C3" i="88"/>
  <c r="C6" i="87"/>
  <c r="C6" i="85"/>
  <c r="C3" i="83"/>
  <c r="C2" i="82"/>
  <c r="C21" i="81"/>
  <c r="C20" i="81"/>
  <c r="C19" i="81"/>
  <c r="C18" i="81"/>
  <c r="C17" i="81"/>
  <c r="C15" i="81"/>
  <c r="C8" i="81"/>
  <c r="C7" i="81"/>
  <c r="C6" i="81"/>
  <c r="C4" i="81"/>
  <c r="C3" i="81" s="1"/>
  <c r="C21" i="80"/>
  <c r="C20" i="80"/>
  <c r="C19" i="80"/>
  <c r="C18" i="80"/>
  <c r="C17" i="80"/>
  <c r="C15" i="80"/>
  <c r="C7" i="80"/>
  <c r="C6" i="80"/>
  <c r="C4" i="80"/>
  <c r="C3" i="80"/>
  <c r="C21" i="79"/>
  <c r="C20" i="79"/>
  <c r="C19" i="79"/>
  <c r="C18" i="79"/>
  <c r="C17" i="79"/>
  <c r="C15" i="79"/>
  <c r="C8" i="79"/>
  <c r="C6" i="79"/>
  <c r="C4" i="79"/>
  <c r="C3" i="79"/>
  <c r="C21" i="78"/>
  <c r="C19" i="78"/>
  <c r="C18" i="78"/>
  <c r="C17" i="78"/>
  <c r="C15" i="78"/>
  <c r="C8" i="78"/>
  <c r="C7" i="78"/>
  <c r="C4" i="78"/>
  <c r="C3" i="78" s="1"/>
  <c r="C21" i="77"/>
  <c r="C20" i="77"/>
  <c r="C19" i="77"/>
  <c r="C18" i="77"/>
  <c r="C17" i="77"/>
  <c r="C15" i="77"/>
  <c r="C8" i="77"/>
  <c r="C7" i="77"/>
  <c r="C6" i="77"/>
  <c r="C3" i="77"/>
  <c r="C4" i="44"/>
  <c r="C21" i="44"/>
  <c r="C20" i="44"/>
  <c r="C19" i="44"/>
  <c r="C18" i="44"/>
  <c r="C17" i="44"/>
  <c r="C15" i="44"/>
  <c r="C8" i="44"/>
  <c r="C7" i="44"/>
  <c r="C6" i="44"/>
  <c r="C3" i="44"/>
  <c r="C4" i="37"/>
  <c r="C3" i="37"/>
  <c r="C21" i="37"/>
  <c r="C20" i="37"/>
  <c r="C19" i="37"/>
  <c r="C18" i="37"/>
  <c r="C17" i="37"/>
  <c r="C15" i="37"/>
  <c r="C8" i="37"/>
  <c r="C7" i="37"/>
  <c r="C6" i="37"/>
  <c r="G37" i="36"/>
  <c r="L37" i="35"/>
  <c r="M37" i="35"/>
  <c r="J65" i="35"/>
  <c r="K65" i="35"/>
  <c r="L65" i="35"/>
  <c r="L37" i="34"/>
  <c r="M37" i="34"/>
  <c r="I65" i="34"/>
  <c r="J65" i="34"/>
  <c r="K65" i="34"/>
  <c r="L65" i="34"/>
  <c r="N37" i="33"/>
  <c r="G37" i="33"/>
  <c r="G65" i="33"/>
  <c r="M37" i="32"/>
  <c r="G37" i="32"/>
  <c r="J65" i="32"/>
  <c r="K65" i="32"/>
  <c r="L65" i="32"/>
  <c r="G65" i="32"/>
  <c r="G37" i="28"/>
  <c r="G65" i="28"/>
  <c r="L37" i="27"/>
  <c r="M37" i="27"/>
  <c r="G37" i="27"/>
  <c r="J65" i="27"/>
  <c r="K65" i="27"/>
  <c r="L65" i="27"/>
  <c r="G65" i="27"/>
  <c r="C71" i="31"/>
  <c r="C8" i="29"/>
  <c r="C9" i="29"/>
  <c r="C6" i="29"/>
  <c r="C3" i="29"/>
  <c r="C7" i="29"/>
  <c r="C4" i="29"/>
  <c r="C11" i="88" l="1"/>
  <c r="C9" i="88"/>
  <c r="C10" i="88" s="1"/>
  <c r="C11" i="81"/>
  <c r="C9" i="81"/>
  <c r="C10" i="81" s="1"/>
  <c r="C9" i="80"/>
  <c r="C10" i="80" s="1"/>
  <c r="C9" i="79"/>
  <c r="C10" i="79" s="1"/>
  <c r="C9" i="78"/>
  <c r="C10" i="78" s="1"/>
  <c r="C11" i="78" s="1"/>
  <c r="C9" i="77"/>
  <c r="C10" i="77" s="1"/>
  <c r="C11" i="44"/>
  <c r="C9" i="44"/>
  <c r="C10" i="44" s="1"/>
  <c r="C11" i="37"/>
  <c r="C9" i="37"/>
  <c r="C10" i="37" s="1"/>
  <c r="C11" i="29"/>
  <c r="C10" i="29"/>
  <c r="C11" i="80" l="1"/>
  <c r="C11" i="79"/>
  <c r="C11" i="77"/>
  <c r="C31" i="28" l="1"/>
  <c r="C32" i="28"/>
  <c r="G37" i="26"/>
  <c r="C77" i="26"/>
  <c r="C73" i="26"/>
  <c r="C46" i="26"/>
  <c r="C45" i="26"/>
  <c r="C35" i="26"/>
  <c r="C34" i="26"/>
  <c r="C32" i="26"/>
  <c r="C31" i="26"/>
  <c r="F166" i="75"/>
  <c r="F167" i="75"/>
  <c r="F168" i="75"/>
  <c r="F169" i="75"/>
  <c r="F170" i="75"/>
  <c r="F171" i="75"/>
  <c r="F172" i="75"/>
  <c r="F173" i="75"/>
  <c r="F174" i="75"/>
  <c r="F185" i="75"/>
  <c r="F165" i="75"/>
  <c r="F139" i="75"/>
  <c r="G139" i="75"/>
  <c r="H139" i="75"/>
  <c r="I139" i="75"/>
  <c r="F140" i="75"/>
  <c r="G140" i="75"/>
  <c r="H140" i="75"/>
  <c r="I140" i="75"/>
  <c r="F141" i="75"/>
  <c r="G141" i="75"/>
  <c r="H141" i="75"/>
  <c r="I141" i="75"/>
  <c r="F142" i="75"/>
  <c r="G142" i="75"/>
  <c r="H142" i="75"/>
  <c r="I142" i="75"/>
  <c r="F143" i="75"/>
  <c r="G143" i="75"/>
  <c r="H143" i="75"/>
  <c r="I143" i="75"/>
  <c r="F144" i="75"/>
  <c r="G144" i="75"/>
  <c r="H144" i="75"/>
  <c r="I144" i="75"/>
  <c r="F145" i="75"/>
  <c r="G145" i="75"/>
  <c r="H145" i="75"/>
  <c r="I145" i="75"/>
  <c r="F146" i="75"/>
  <c r="G146" i="75"/>
  <c r="H146" i="75"/>
  <c r="I146" i="75"/>
  <c r="F147" i="75"/>
  <c r="G147" i="75"/>
  <c r="I147" i="75"/>
  <c r="F158" i="75"/>
  <c r="G158" i="75"/>
  <c r="H158" i="75"/>
  <c r="I158" i="75"/>
  <c r="I138" i="75"/>
  <c r="G138" i="75"/>
  <c r="F138" i="75"/>
  <c r="G112" i="75"/>
  <c r="I112" i="75"/>
  <c r="J112" i="75"/>
  <c r="K112" i="75"/>
  <c r="L112" i="75"/>
  <c r="G113" i="75"/>
  <c r="I113" i="75"/>
  <c r="J113" i="75"/>
  <c r="K113" i="75"/>
  <c r="L113" i="75"/>
  <c r="G114" i="75"/>
  <c r="I114" i="75"/>
  <c r="J114" i="75"/>
  <c r="K114" i="75"/>
  <c r="L114" i="75"/>
  <c r="G115" i="75"/>
  <c r="I115" i="75"/>
  <c r="J115" i="75"/>
  <c r="K115" i="75"/>
  <c r="L115" i="75"/>
  <c r="G116" i="75"/>
  <c r="I116" i="75"/>
  <c r="J116" i="75"/>
  <c r="K116" i="75"/>
  <c r="L116" i="75"/>
  <c r="G117" i="75"/>
  <c r="I117" i="75"/>
  <c r="J117" i="75"/>
  <c r="K117" i="75"/>
  <c r="L117" i="75"/>
  <c r="G118" i="75"/>
  <c r="I118" i="75"/>
  <c r="J118" i="75"/>
  <c r="K118" i="75"/>
  <c r="L118" i="75"/>
  <c r="G119" i="75"/>
  <c r="I119" i="75"/>
  <c r="J119" i="75"/>
  <c r="K119" i="75"/>
  <c r="L119" i="75"/>
  <c r="L120" i="75"/>
  <c r="L124" i="75"/>
  <c r="L126" i="75"/>
  <c r="L127" i="75"/>
  <c r="K128" i="75"/>
  <c r="L128" i="75"/>
  <c r="K129" i="75"/>
  <c r="L129" i="75"/>
  <c r="K130" i="75"/>
  <c r="L130" i="75"/>
  <c r="F131" i="75"/>
  <c r="G131" i="75"/>
  <c r="H131" i="75"/>
  <c r="I131" i="75"/>
  <c r="J131" i="75"/>
  <c r="K131" i="75"/>
  <c r="L131" i="75"/>
  <c r="L111" i="75"/>
  <c r="F111" i="75"/>
  <c r="F85" i="75"/>
  <c r="G85" i="75"/>
  <c r="H85" i="75"/>
  <c r="I85" i="75"/>
  <c r="J85" i="75"/>
  <c r="F86" i="75"/>
  <c r="G86" i="75"/>
  <c r="B86" i="75" s="1"/>
  <c r="H86" i="75"/>
  <c r="I86" i="75"/>
  <c r="J86" i="75"/>
  <c r="F87" i="75"/>
  <c r="G87" i="75"/>
  <c r="H87" i="75"/>
  <c r="I87" i="75"/>
  <c r="J87" i="75"/>
  <c r="F88" i="75"/>
  <c r="G88" i="75"/>
  <c r="H88" i="75"/>
  <c r="I88" i="75"/>
  <c r="J88" i="75"/>
  <c r="F89" i="75"/>
  <c r="G89" i="75"/>
  <c r="H89" i="75"/>
  <c r="I89" i="75"/>
  <c r="J89" i="75"/>
  <c r="F90" i="75"/>
  <c r="G90" i="75"/>
  <c r="H90" i="75"/>
  <c r="I90" i="75"/>
  <c r="J90" i="75"/>
  <c r="F91" i="75"/>
  <c r="G91" i="75"/>
  <c r="H91" i="75"/>
  <c r="I91" i="75"/>
  <c r="J91" i="75"/>
  <c r="F92" i="75"/>
  <c r="G92" i="75"/>
  <c r="H92" i="75"/>
  <c r="I92" i="75"/>
  <c r="J92" i="75"/>
  <c r="F93" i="75"/>
  <c r="G93" i="75"/>
  <c r="H93" i="75"/>
  <c r="I93" i="75"/>
  <c r="J93" i="75"/>
  <c r="F97" i="75"/>
  <c r="G97" i="75"/>
  <c r="H97" i="75"/>
  <c r="I97" i="75"/>
  <c r="J97" i="75"/>
  <c r="F99" i="75"/>
  <c r="G99" i="75"/>
  <c r="H99" i="75"/>
  <c r="I99" i="75"/>
  <c r="J99" i="75"/>
  <c r="F100" i="75"/>
  <c r="G100" i="75"/>
  <c r="H100" i="75"/>
  <c r="I100" i="75"/>
  <c r="J100" i="75"/>
  <c r="F101" i="75"/>
  <c r="G101" i="75"/>
  <c r="H101" i="75"/>
  <c r="I101" i="75"/>
  <c r="J101" i="75"/>
  <c r="F102" i="75"/>
  <c r="G102" i="75"/>
  <c r="H102" i="75"/>
  <c r="I102" i="75"/>
  <c r="J102" i="75"/>
  <c r="F103" i="75"/>
  <c r="G103" i="75"/>
  <c r="H103" i="75"/>
  <c r="I103" i="75"/>
  <c r="J103" i="75"/>
  <c r="F104" i="75"/>
  <c r="G104" i="75"/>
  <c r="H104" i="75"/>
  <c r="I104" i="75"/>
  <c r="J104" i="75"/>
  <c r="J84" i="75"/>
  <c r="I84" i="75"/>
  <c r="H84" i="75"/>
  <c r="G84" i="75"/>
  <c r="F84" i="75"/>
  <c r="F58" i="75"/>
  <c r="O58" i="75"/>
  <c r="T58" i="75"/>
  <c r="AF58" i="75"/>
  <c r="F59" i="75"/>
  <c r="O59" i="75"/>
  <c r="T59" i="75"/>
  <c r="AF59" i="75"/>
  <c r="F60" i="75"/>
  <c r="G60" i="75"/>
  <c r="H60" i="75"/>
  <c r="I60" i="75"/>
  <c r="J60" i="75"/>
  <c r="K60" i="75"/>
  <c r="L60" i="75"/>
  <c r="M60" i="75"/>
  <c r="N60" i="75"/>
  <c r="O60" i="75"/>
  <c r="P60" i="75"/>
  <c r="Q60" i="75"/>
  <c r="R60" i="75"/>
  <c r="S60" i="75"/>
  <c r="T60" i="75"/>
  <c r="U60" i="75"/>
  <c r="V60" i="75"/>
  <c r="W60" i="75"/>
  <c r="X60" i="75"/>
  <c r="Y60" i="75"/>
  <c r="Z60" i="75"/>
  <c r="AA60" i="75"/>
  <c r="AB60" i="75"/>
  <c r="AC60" i="75"/>
  <c r="AD60" i="75"/>
  <c r="AE60" i="75"/>
  <c r="AF60" i="75"/>
  <c r="AG60" i="75"/>
  <c r="AH60" i="75"/>
  <c r="AI60" i="75"/>
  <c r="AJ60" i="75"/>
  <c r="AK60" i="75"/>
  <c r="F61" i="75"/>
  <c r="O61" i="75"/>
  <c r="T61" i="75"/>
  <c r="AF61" i="75"/>
  <c r="F62" i="75"/>
  <c r="O62" i="75"/>
  <c r="T62" i="75"/>
  <c r="AF62" i="75"/>
  <c r="F63" i="75"/>
  <c r="O63" i="75"/>
  <c r="T63" i="75"/>
  <c r="AF63" i="75"/>
  <c r="F64" i="75"/>
  <c r="F65" i="75"/>
  <c r="F66" i="75"/>
  <c r="F70" i="75"/>
  <c r="O70" i="75"/>
  <c r="T70" i="75"/>
  <c r="AF70" i="75"/>
  <c r="F72" i="75"/>
  <c r="O72" i="75"/>
  <c r="T72" i="75"/>
  <c r="AF72" i="75"/>
  <c r="F73" i="75"/>
  <c r="O73" i="75"/>
  <c r="T73" i="75"/>
  <c r="AF73" i="75"/>
  <c r="F74" i="75"/>
  <c r="O74" i="75"/>
  <c r="T74" i="75"/>
  <c r="AF74" i="75"/>
  <c r="F75" i="75"/>
  <c r="O75" i="75"/>
  <c r="T75" i="75"/>
  <c r="AF75" i="75"/>
  <c r="F76" i="75"/>
  <c r="O76" i="75"/>
  <c r="T76" i="75"/>
  <c r="AF76" i="75"/>
  <c r="F77" i="75"/>
  <c r="F57" i="75"/>
  <c r="K49" i="75"/>
  <c r="F31" i="75"/>
  <c r="F32" i="75"/>
  <c r="F33" i="75"/>
  <c r="F34" i="75"/>
  <c r="F35" i="75"/>
  <c r="F36" i="75"/>
  <c r="F37" i="75"/>
  <c r="F38" i="75"/>
  <c r="F39" i="75"/>
  <c r="F43" i="75"/>
  <c r="F45" i="75"/>
  <c r="F46" i="75"/>
  <c r="F47" i="75"/>
  <c r="F48" i="75"/>
  <c r="F49" i="75"/>
  <c r="F50" i="75"/>
  <c r="F30" i="75"/>
  <c r="B103" i="75" l="1"/>
  <c r="B101" i="75"/>
  <c r="B99" i="75"/>
  <c r="B97" i="75"/>
  <c r="B93" i="75"/>
  <c r="B91" i="75"/>
  <c r="B89" i="75"/>
  <c r="B85" i="75"/>
  <c r="B102" i="75"/>
  <c r="B100" i="75"/>
  <c r="B92" i="75"/>
  <c r="B90" i="75"/>
  <c r="B88" i="75"/>
  <c r="F3" i="75" l="1"/>
  <c r="F4" i="75"/>
  <c r="F5" i="75"/>
  <c r="F6" i="75"/>
  <c r="F7" i="75"/>
  <c r="F8" i="75"/>
  <c r="F9" i="75"/>
  <c r="F10" i="75"/>
  <c r="F11" i="75"/>
  <c r="F19" i="75"/>
  <c r="F20" i="75"/>
  <c r="F21" i="75"/>
  <c r="F22" i="75"/>
  <c r="F2" i="75"/>
  <c r="C21" i="98" l="1"/>
  <c r="F184" i="75" s="1"/>
  <c r="B184" i="75" s="1"/>
  <c r="C20" i="98"/>
  <c r="F183" i="75" s="1"/>
  <c r="B183" i="75" s="1"/>
  <c r="C19" i="98"/>
  <c r="F182" i="75" s="1"/>
  <c r="B182" i="75" s="1"/>
  <c r="C18" i="98"/>
  <c r="F181" i="75" s="1"/>
  <c r="B181" i="75" s="1"/>
  <c r="C17" i="98"/>
  <c r="F180" i="75" s="1"/>
  <c r="B180" i="75" s="1"/>
  <c r="C15" i="98"/>
  <c r="F178" i="75" s="1"/>
  <c r="B178" i="75" s="1"/>
  <c r="L12" i="98"/>
  <c r="L23" i="98" s="1"/>
  <c r="K12" i="98"/>
  <c r="K23" i="98" s="1"/>
  <c r="J12" i="98"/>
  <c r="J23" i="98" s="1"/>
  <c r="I12" i="98"/>
  <c r="I23" i="98" s="1"/>
  <c r="H12" i="98"/>
  <c r="H23" i="98" s="1"/>
  <c r="H24" i="98" l="1"/>
  <c r="H25" i="98" s="1"/>
  <c r="H26" i="98" s="1"/>
  <c r="J24" i="98"/>
  <c r="J25" i="98" s="1"/>
  <c r="J26" i="98" s="1"/>
  <c r="L24" i="98"/>
  <c r="L25" i="98" s="1"/>
  <c r="L26" i="98" s="1"/>
  <c r="I24" i="98"/>
  <c r="I25" i="98" s="1"/>
  <c r="I26" i="98" s="1"/>
  <c r="K24" i="98"/>
  <c r="K25" i="98" s="1"/>
  <c r="K26" i="98" s="1"/>
  <c r="C21" i="93" l="1"/>
  <c r="I157" i="75" s="1"/>
  <c r="C20" i="93"/>
  <c r="I156" i="75" s="1"/>
  <c r="C19" i="93"/>
  <c r="I155" i="75" s="1"/>
  <c r="C18" i="93"/>
  <c r="I154" i="75" s="1"/>
  <c r="C17" i="93"/>
  <c r="I153" i="75" s="1"/>
  <c r="C15" i="93"/>
  <c r="I151" i="75" s="1"/>
  <c r="L12" i="93"/>
  <c r="L23" i="93" s="1"/>
  <c r="K12" i="93"/>
  <c r="K23" i="93" s="1"/>
  <c r="J12" i="93"/>
  <c r="J23" i="93" s="1"/>
  <c r="K25" i="93" l="1"/>
  <c r="K26" i="93" s="1"/>
  <c r="K24" i="93"/>
  <c r="J24" i="93"/>
  <c r="J25" i="93"/>
  <c r="J26" i="93" s="1"/>
  <c r="L24" i="93"/>
  <c r="L25" i="93"/>
  <c r="L26" i="93" s="1"/>
  <c r="L26" i="92" l="1"/>
  <c r="K24" i="92"/>
  <c r="G24" i="92"/>
  <c r="L23" i="92"/>
  <c r="L24" i="92" s="1"/>
  <c r="K23" i="92"/>
  <c r="G23" i="92"/>
  <c r="C21" i="92"/>
  <c r="H157" i="75" s="1"/>
  <c r="C20" i="92"/>
  <c r="H156" i="75" s="1"/>
  <c r="C19" i="92"/>
  <c r="H155" i="75" s="1"/>
  <c r="C18" i="92"/>
  <c r="H154" i="75" s="1"/>
  <c r="C17" i="92"/>
  <c r="H153" i="75" s="1"/>
  <c r="C15" i="92"/>
  <c r="H151" i="75" s="1"/>
  <c r="K12" i="92"/>
  <c r="K26" i="92" s="1"/>
  <c r="L11" i="92"/>
  <c r="K11" i="92"/>
  <c r="J11" i="92"/>
  <c r="I11" i="92"/>
  <c r="H11" i="92"/>
  <c r="G11" i="92"/>
  <c r="C10" i="92"/>
  <c r="C9" i="92"/>
  <c r="C8" i="92"/>
  <c r="C7" i="92"/>
  <c r="C6" i="92"/>
  <c r="C5" i="92"/>
  <c r="C4" i="92"/>
  <c r="E3" i="92"/>
  <c r="C3" i="92"/>
  <c r="E2" i="92"/>
  <c r="C2" i="92"/>
  <c r="C11" i="92" l="1"/>
  <c r="H147" i="75" s="1"/>
  <c r="B147" i="75" s="1"/>
  <c r="H138" i="75"/>
  <c r="B138" i="75" s="1"/>
  <c r="C21" i="91"/>
  <c r="G157" i="75" s="1"/>
  <c r="C20" i="91"/>
  <c r="G156" i="75" s="1"/>
  <c r="C19" i="91"/>
  <c r="G155" i="75" s="1"/>
  <c r="C18" i="91"/>
  <c r="G154" i="75" s="1"/>
  <c r="C17" i="91"/>
  <c r="G153" i="75" s="1"/>
  <c r="C15" i="91"/>
  <c r="G151" i="75" s="1"/>
  <c r="L12" i="91"/>
  <c r="L23" i="91" s="1"/>
  <c r="K12" i="91"/>
  <c r="K23" i="91" s="1"/>
  <c r="J12" i="91"/>
  <c r="J23" i="91" s="1"/>
  <c r="I12" i="91"/>
  <c r="I23" i="91" s="1"/>
  <c r="J24" i="91" l="1"/>
  <c r="J25" i="91" s="1"/>
  <c r="J26" i="91" s="1"/>
  <c r="I25" i="91"/>
  <c r="I26" i="91" s="1"/>
  <c r="I24" i="91"/>
  <c r="K25" i="91"/>
  <c r="K26" i="91" s="1"/>
  <c r="K24" i="91"/>
  <c r="L24" i="91"/>
  <c r="L25" i="91"/>
  <c r="L26" i="91" s="1"/>
  <c r="C21" i="90" l="1"/>
  <c r="F157" i="75" s="1"/>
  <c r="B157" i="75" s="1"/>
  <c r="C20" i="90"/>
  <c r="F156" i="75" s="1"/>
  <c r="B156" i="75" s="1"/>
  <c r="C19" i="90"/>
  <c r="F155" i="75" s="1"/>
  <c r="B155" i="75" s="1"/>
  <c r="C18" i="90"/>
  <c r="F154" i="75" s="1"/>
  <c r="B154" i="75" s="1"/>
  <c r="C17" i="90"/>
  <c r="F153" i="75" s="1"/>
  <c r="B153" i="75" s="1"/>
  <c r="C15" i="90"/>
  <c r="F151" i="75" s="1"/>
  <c r="B151" i="75" s="1"/>
  <c r="L12" i="90"/>
  <c r="L23" i="90" s="1"/>
  <c r="K12" i="90"/>
  <c r="K23" i="90" s="1"/>
  <c r="J12" i="90"/>
  <c r="J23" i="90" s="1"/>
  <c r="I12" i="90"/>
  <c r="I23" i="90" s="1"/>
  <c r="H12" i="90"/>
  <c r="H23" i="90" s="1"/>
  <c r="I24" i="90" l="1"/>
  <c r="I25" i="90" s="1"/>
  <c r="I26" i="90" s="1"/>
  <c r="K24" i="90"/>
  <c r="K25" i="90" s="1"/>
  <c r="K26" i="90" s="1"/>
  <c r="H24" i="90"/>
  <c r="H25" i="90"/>
  <c r="H26" i="90" s="1"/>
  <c r="J24" i="90"/>
  <c r="J25" i="90"/>
  <c r="J26" i="90" s="1"/>
  <c r="L24" i="90"/>
  <c r="L25" i="90"/>
  <c r="L26" i="90" s="1"/>
  <c r="L12" i="89" l="1"/>
  <c r="L23" i="89" s="1"/>
  <c r="K12" i="89"/>
  <c r="K23" i="89" s="1"/>
  <c r="J12" i="89"/>
  <c r="J23" i="89" s="1"/>
  <c r="I12" i="89"/>
  <c r="I23" i="89" s="1"/>
  <c r="H12" i="89"/>
  <c r="H23" i="89" s="1"/>
  <c r="H24" i="89" l="1"/>
  <c r="H25" i="89" s="1"/>
  <c r="H26" i="89" s="1"/>
  <c r="J24" i="89"/>
  <c r="J25" i="89" s="1"/>
  <c r="J26" i="89" s="1"/>
  <c r="L24" i="89"/>
  <c r="L25" i="89" s="1"/>
  <c r="L26" i="89" s="1"/>
  <c r="I25" i="89"/>
  <c r="I26" i="89" s="1"/>
  <c r="I24" i="89"/>
  <c r="K25" i="89"/>
  <c r="K26" i="89" s="1"/>
  <c r="K24" i="89"/>
  <c r="L12" i="88" l="1"/>
  <c r="L23" i="88" s="1"/>
  <c r="K12" i="88"/>
  <c r="K23" i="88" s="1"/>
  <c r="J12" i="88"/>
  <c r="J23" i="88" s="1"/>
  <c r="I12" i="88"/>
  <c r="I23" i="88" s="1"/>
  <c r="H12" i="88"/>
  <c r="H23" i="88" s="1"/>
  <c r="I25" i="88" l="1"/>
  <c r="I26" i="88" s="1"/>
  <c r="I24" i="88"/>
  <c r="H24" i="88"/>
  <c r="H25" i="88" s="1"/>
  <c r="H26" i="88" s="1"/>
  <c r="J24" i="88"/>
  <c r="J25" i="88" s="1"/>
  <c r="J26" i="88" s="1"/>
  <c r="L24" i="88"/>
  <c r="L25" i="88" s="1"/>
  <c r="L26" i="88" s="1"/>
  <c r="K25" i="88"/>
  <c r="K26" i="88" s="1"/>
  <c r="K24" i="88"/>
  <c r="C21" i="87" l="1"/>
  <c r="C20" i="87"/>
  <c r="C19" i="87"/>
  <c r="C18" i="87"/>
  <c r="K127" i="75" s="1"/>
  <c r="C17" i="87"/>
  <c r="K126" i="75" s="1"/>
  <c r="L11" i="87"/>
  <c r="K11" i="87"/>
  <c r="J11" i="87"/>
  <c r="I11" i="87"/>
  <c r="H11" i="87"/>
  <c r="G11" i="87"/>
  <c r="C10" i="87"/>
  <c r="C9" i="87"/>
  <c r="C8" i="87"/>
  <c r="C7" i="87"/>
  <c r="C5" i="87"/>
  <c r="C4" i="87"/>
  <c r="E3" i="87"/>
  <c r="C3" i="87"/>
  <c r="E2" i="87"/>
  <c r="C2" i="87"/>
  <c r="K111" i="75" s="1"/>
  <c r="C11" i="87" l="1"/>
  <c r="K120" i="75" s="1"/>
  <c r="C15" i="87"/>
  <c r="K124" i="75" s="1"/>
  <c r="L23" i="86" l="1"/>
  <c r="L24" i="86" s="1"/>
  <c r="K23" i="86"/>
  <c r="K24" i="86" s="1"/>
  <c r="G23" i="86"/>
  <c r="G24" i="86" s="1"/>
  <c r="C21" i="86"/>
  <c r="J130" i="75" s="1"/>
  <c r="C20" i="86"/>
  <c r="J129" i="75" s="1"/>
  <c r="C19" i="86"/>
  <c r="J128" i="75" s="1"/>
  <c r="C18" i="86"/>
  <c r="J127" i="75" s="1"/>
  <c r="C17" i="86"/>
  <c r="J126" i="75" s="1"/>
  <c r="C15" i="86"/>
  <c r="J124" i="75" s="1"/>
  <c r="L12" i="86"/>
  <c r="L26" i="86" s="1"/>
  <c r="L11" i="86"/>
  <c r="K11" i="86"/>
  <c r="J11" i="86"/>
  <c r="I11" i="86"/>
  <c r="H11" i="86"/>
  <c r="G11" i="86"/>
  <c r="C10" i="86"/>
  <c r="C9" i="86"/>
  <c r="C8" i="86"/>
  <c r="C7" i="86"/>
  <c r="C6" i="86"/>
  <c r="C5" i="86"/>
  <c r="C4" i="86"/>
  <c r="E3" i="86"/>
  <c r="C3" i="86"/>
  <c r="E2" i="86"/>
  <c r="C2" i="86"/>
  <c r="C11" i="86" l="1"/>
  <c r="J120" i="75" s="1"/>
  <c r="J111" i="75"/>
  <c r="K12" i="86"/>
  <c r="K26" i="86" s="1"/>
  <c r="N24" i="85" l="1"/>
  <c r="L24" i="85"/>
  <c r="J24" i="85"/>
  <c r="H24" i="85"/>
  <c r="N23" i="85"/>
  <c r="M23" i="85"/>
  <c r="M24" i="85" s="1"/>
  <c r="L23" i="85"/>
  <c r="K23" i="85"/>
  <c r="K24" i="85" s="1"/>
  <c r="J23" i="85"/>
  <c r="I23" i="85"/>
  <c r="I24" i="85" s="1"/>
  <c r="H23" i="85"/>
  <c r="G23" i="85"/>
  <c r="G24" i="85" s="1"/>
  <c r="C21" i="85"/>
  <c r="I130" i="75" s="1"/>
  <c r="C20" i="85"/>
  <c r="I129" i="75" s="1"/>
  <c r="C19" i="85"/>
  <c r="I128" i="75" s="1"/>
  <c r="C18" i="85"/>
  <c r="I127" i="75" s="1"/>
  <c r="C17" i="85"/>
  <c r="I126" i="75" s="1"/>
  <c r="C15" i="85"/>
  <c r="I124" i="75" s="1"/>
  <c r="G11" i="85"/>
  <c r="C10" i="85"/>
  <c r="C9" i="85"/>
  <c r="C8" i="85"/>
  <c r="C7" i="85"/>
  <c r="C5" i="85"/>
  <c r="C4" i="85"/>
  <c r="E3" i="85"/>
  <c r="C3" i="85"/>
  <c r="L23" i="84" l="1"/>
  <c r="L24" i="84" s="1"/>
  <c r="K23" i="84"/>
  <c r="K24" i="84" s="1"/>
  <c r="C21" i="84"/>
  <c r="H130" i="75" s="1"/>
  <c r="C20" i="84"/>
  <c r="H129" i="75" s="1"/>
  <c r="C19" i="84"/>
  <c r="H128" i="75" s="1"/>
  <c r="C18" i="84"/>
  <c r="H127" i="75" s="1"/>
  <c r="C17" i="84"/>
  <c r="H126" i="75" s="1"/>
  <c r="C15" i="84"/>
  <c r="H124" i="75" s="1"/>
  <c r="L12" i="84"/>
  <c r="L11" i="84"/>
  <c r="K11" i="84"/>
  <c r="C9" i="84"/>
  <c r="H118" i="75" s="1"/>
  <c r="C8" i="84"/>
  <c r="H117" i="75" s="1"/>
  <c r="C7" i="84"/>
  <c r="H116" i="75" s="1"/>
  <c r="C6" i="84"/>
  <c r="H115" i="75" s="1"/>
  <c r="C5" i="84"/>
  <c r="H114" i="75" s="1"/>
  <c r="C4" i="84"/>
  <c r="H113" i="75" s="1"/>
  <c r="E3" i="84"/>
  <c r="C3" i="84"/>
  <c r="H112" i="75" s="1"/>
  <c r="E2" i="84"/>
  <c r="C2" i="84"/>
  <c r="H111" i="75" s="1"/>
  <c r="L26" i="84" l="1"/>
  <c r="J12" i="84"/>
  <c r="J26" i="84" s="1"/>
  <c r="H119" i="75"/>
  <c r="K12" i="84"/>
  <c r="K26" i="84" s="1"/>
  <c r="C11" i="84" l="1"/>
  <c r="H120" i="75" s="1"/>
  <c r="L23" i="83" l="1"/>
  <c r="L24" i="83" s="1"/>
  <c r="K23" i="83"/>
  <c r="K24" i="83" s="1"/>
  <c r="J23" i="83"/>
  <c r="J24" i="83" s="1"/>
  <c r="G23" i="83"/>
  <c r="G24" i="83" s="1"/>
  <c r="C21" i="83"/>
  <c r="G130" i="75" s="1"/>
  <c r="C20" i="83"/>
  <c r="G129" i="75" s="1"/>
  <c r="C19" i="83"/>
  <c r="G128" i="75" s="1"/>
  <c r="C18" i="83"/>
  <c r="G127" i="75" s="1"/>
  <c r="C17" i="83"/>
  <c r="G126" i="75" s="1"/>
  <c r="C15" i="83"/>
  <c r="G124" i="75" s="1"/>
  <c r="L12" i="83"/>
  <c r="L26" i="83" s="1"/>
  <c r="L11" i="83"/>
  <c r="K11" i="83"/>
  <c r="J11" i="83"/>
  <c r="I11" i="83"/>
  <c r="H11" i="83"/>
  <c r="G11" i="83"/>
  <c r="C10" i="83"/>
  <c r="C9" i="83"/>
  <c r="C8" i="83"/>
  <c r="C7" i="83"/>
  <c r="C6" i="83"/>
  <c r="C4" i="83"/>
  <c r="E3" i="83"/>
  <c r="E2" i="83"/>
  <c r="C2" i="83"/>
  <c r="C11" i="83" l="1"/>
  <c r="G120" i="75" s="1"/>
  <c r="G111" i="75"/>
  <c r="J12" i="83"/>
  <c r="J26" i="83" s="1"/>
  <c r="K12" i="83"/>
  <c r="K26" i="83" s="1"/>
  <c r="G23" i="82" l="1"/>
  <c r="G24" i="82" s="1"/>
  <c r="C21" i="82"/>
  <c r="F130" i="75" s="1"/>
  <c r="B130" i="75" s="1"/>
  <c r="C20" i="82"/>
  <c r="F129" i="75" s="1"/>
  <c r="B129" i="75" s="1"/>
  <c r="C19" i="82"/>
  <c r="F128" i="75" s="1"/>
  <c r="B128" i="75" s="1"/>
  <c r="C18" i="82"/>
  <c r="F127" i="75" s="1"/>
  <c r="B127" i="75" s="1"/>
  <c r="C17" i="82"/>
  <c r="F126" i="75" s="1"/>
  <c r="B126" i="75" s="1"/>
  <c r="C15" i="82"/>
  <c r="F124" i="75" s="1"/>
  <c r="B124" i="75" s="1"/>
  <c r="G11" i="82"/>
  <c r="C10" i="82"/>
  <c r="F119" i="75" s="1"/>
  <c r="B119" i="75" s="1"/>
  <c r="C9" i="82"/>
  <c r="F118" i="75" s="1"/>
  <c r="B118" i="75" s="1"/>
  <c r="C8" i="82"/>
  <c r="F117" i="75" s="1"/>
  <c r="B117" i="75" s="1"/>
  <c r="C7" i="82"/>
  <c r="F116" i="75" s="1"/>
  <c r="B116" i="75" s="1"/>
  <c r="C6" i="82"/>
  <c r="F115" i="75" s="1"/>
  <c r="B115" i="75" s="1"/>
  <c r="C5" i="82"/>
  <c r="F114" i="75" s="1"/>
  <c r="C4" i="82"/>
  <c r="F113" i="75" s="1"/>
  <c r="B113" i="75" s="1"/>
  <c r="E3" i="82"/>
  <c r="C3" i="82"/>
  <c r="F112" i="75" s="1"/>
  <c r="B112" i="75" s="1"/>
  <c r="E2" i="82"/>
  <c r="C11" i="82"/>
  <c r="F120" i="75" s="1"/>
  <c r="L12" i="81"/>
  <c r="L23" i="81" s="1"/>
  <c r="K12" i="81"/>
  <c r="K23" i="81" s="1"/>
  <c r="J12" i="81"/>
  <c r="J23" i="81" s="1"/>
  <c r="K24" i="81" l="1"/>
  <c r="K25" i="81" s="1"/>
  <c r="K26" i="81" s="1"/>
  <c r="J24" i="81"/>
  <c r="J25" i="81" s="1"/>
  <c r="J26" i="81" s="1"/>
  <c r="L24" i="81"/>
  <c r="L25" i="81" s="1"/>
  <c r="L26" i="81" s="1"/>
  <c r="L12" i="80" l="1"/>
  <c r="L23" i="80" s="1"/>
  <c r="K12" i="80"/>
  <c r="K23" i="80" s="1"/>
  <c r="J12" i="80"/>
  <c r="J23" i="80" s="1"/>
  <c r="I12" i="80"/>
  <c r="I23" i="80" s="1"/>
  <c r="H12" i="80"/>
  <c r="H23" i="80" s="1"/>
  <c r="H24" i="80" l="1"/>
  <c r="H25" i="80" s="1"/>
  <c r="H26" i="80" s="1"/>
  <c r="J24" i="80"/>
  <c r="J25" i="80" s="1"/>
  <c r="J26" i="80" s="1"/>
  <c r="L24" i="80"/>
  <c r="L25" i="80" s="1"/>
  <c r="L26" i="80" s="1"/>
  <c r="I25" i="80"/>
  <c r="I26" i="80" s="1"/>
  <c r="I24" i="80"/>
  <c r="K25" i="80"/>
  <c r="K26" i="80" s="1"/>
  <c r="K24" i="80"/>
  <c r="L12" i="79" l="1"/>
  <c r="L23" i="79" s="1"/>
  <c r="K12" i="79"/>
  <c r="K23" i="79" s="1"/>
  <c r="J12" i="79"/>
  <c r="J23" i="79" s="1"/>
  <c r="K25" i="79" l="1"/>
  <c r="K26" i="79" s="1"/>
  <c r="K24" i="79"/>
  <c r="J24" i="79"/>
  <c r="J25" i="79"/>
  <c r="J26" i="79" s="1"/>
  <c r="L24" i="79"/>
  <c r="L25" i="79"/>
  <c r="L26" i="79" s="1"/>
  <c r="L12" i="78" l="1"/>
  <c r="L23" i="78" s="1"/>
  <c r="K12" i="78"/>
  <c r="K23" i="78" s="1"/>
  <c r="J12" i="78"/>
  <c r="J23" i="78" s="1"/>
  <c r="H26" i="78" l="1"/>
  <c r="K24" i="78"/>
  <c r="K25" i="78" s="1"/>
  <c r="K26" i="78" s="1"/>
  <c r="J24" i="78"/>
  <c r="J25" i="78"/>
  <c r="J26" i="78" s="1"/>
  <c r="L24" i="78"/>
  <c r="L25" i="78"/>
  <c r="L26" i="78" s="1"/>
  <c r="I26" i="78" l="1"/>
  <c r="K23" i="77" l="1"/>
  <c r="K24" i="77" s="1"/>
  <c r="I23" i="77"/>
  <c r="I24" i="77" s="1"/>
  <c r="L12" i="77"/>
  <c r="L23" i="77" s="1"/>
  <c r="K12" i="77"/>
  <c r="J12" i="77"/>
  <c r="J23" i="77" s="1"/>
  <c r="I12" i="77"/>
  <c r="H12" i="77"/>
  <c r="H23" i="77" s="1"/>
  <c r="H25" i="77" l="1"/>
  <c r="H26" i="77" s="1"/>
  <c r="H24" i="77"/>
  <c r="J25" i="77"/>
  <c r="J26" i="77" s="1"/>
  <c r="J24" i="77"/>
  <c r="L25" i="77"/>
  <c r="L26" i="77" s="1"/>
  <c r="L24" i="77"/>
  <c r="I25" i="77"/>
  <c r="I26" i="77" s="1"/>
  <c r="K25" i="77"/>
  <c r="K26" i="77" s="1"/>
  <c r="E29" i="74" l="1"/>
  <c r="C21" i="74"/>
  <c r="AI76" i="75" s="1"/>
  <c r="C20" i="74"/>
  <c r="AI75" i="75" s="1"/>
  <c r="C19" i="74"/>
  <c r="AI74" i="75" s="1"/>
  <c r="C18" i="74"/>
  <c r="AI73" i="75" s="1"/>
  <c r="C15" i="74"/>
  <c r="AI70" i="75" s="1"/>
  <c r="C8" i="74"/>
  <c r="AI63" i="75" s="1"/>
  <c r="C7" i="74"/>
  <c r="AI62" i="75" s="1"/>
  <c r="C6" i="74"/>
  <c r="AI61" i="75" s="1"/>
  <c r="C4" i="74"/>
  <c r="AI59" i="75" s="1"/>
  <c r="E3" i="74"/>
  <c r="C3" i="74"/>
  <c r="AI58" i="75" s="1"/>
  <c r="E29" i="73"/>
  <c r="C21" i="73"/>
  <c r="AE76" i="75" s="1"/>
  <c r="C20" i="73"/>
  <c r="AE75" i="75" s="1"/>
  <c r="C19" i="73"/>
  <c r="AE74" i="75" s="1"/>
  <c r="C18" i="73"/>
  <c r="AE73" i="75" s="1"/>
  <c r="C15" i="73"/>
  <c r="AE70" i="75" s="1"/>
  <c r="C8" i="73"/>
  <c r="AE63" i="75" s="1"/>
  <c r="C7" i="73"/>
  <c r="AE62" i="75" s="1"/>
  <c r="C6" i="73"/>
  <c r="AE61" i="75" s="1"/>
  <c r="C4" i="73"/>
  <c r="AE59" i="75" s="1"/>
  <c r="E3" i="73"/>
  <c r="C3" i="73"/>
  <c r="AE58" i="75" s="1"/>
  <c r="E29" i="72"/>
  <c r="C21" i="72"/>
  <c r="Z76" i="75" s="1"/>
  <c r="C20" i="72"/>
  <c r="Z75" i="75" s="1"/>
  <c r="C19" i="72"/>
  <c r="Z74" i="75" s="1"/>
  <c r="C18" i="72"/>
  <c r="Z73" i="75" s="1"/>
  <c r="C15" i="72"/>
  <c r="Z70" i="75" s="1"/>
  <c r="C8" i="72"/>
  <c r="Z63" i="75" s="1"/>
  <c r="C7" i="72"/>
  <c r="Z62" i="75" s="1"/>
  <c r="C6" i="72"/>
  <c r="Z61" i="75" s="1"/>
  <c r="C4" i="72"/>
  <c r="Z59" i="75" s="1"/>
  <c r="E3" i="72"/>
  <c r="C3" i="72"/>
  <c r="Z58" i="75" s="1"/>
  <c r="E29" i="71"/>
  <c r="C21" i="71"/>
  <c r="AB76" i="75" s="1"/>
  <c r="C20" i="71"/>
  <c r="AB75" i="75" s="1"/>
  <c r="C19" i="71"/>
  <c r="AB74" i="75" s="1"/>
  <c r="C18" i="71"/>
  <c r="AB73" i="75" s="1"/>
  <c r="C15" i="71"/>
  <c r="AB70" i="75" s="1"/>
  <c r="C8" i="71"/>
  <c r="AB63" i="75" s="1"/>
  <c r="C7" i="71"/>
  <c r="AB62" i="75" s="1"/>
  <c r="C6" i="71"/>
  <c r="AB61" i="75" s="1"/>
  <c r="C4" i="71"/>
  <c r="AB59" i="75" s="1"/>
  <c r="E3" i="71"/>
  <c r="C3" i="71"/>
  <c r="AB58" i="75" s="1"/>
  <c r="E29" i="70"/>
  <c r="C21" i="70"/>
  <c r="M76" i="75" s="1"/>
  <c r="M75" i="75"/>
  <c r="C19" i="70"/>
  <c r="M74" i="75" s="1"/>
  <c r="C18" i="70"/>
  <c r="M73" i="75" s="1"/>
  <c r="C15" i="70"/>
  <c r="M70" i="75" s="1"/>
  <c r="C8" i="70"/>
  <c r="M63" i="75" s="1"/>
  <c r="C7" i="70"/>
  <c r="M62" i="75" s="1"/>
  <c r="C6" i="70"/>
  <c r="M61" i="75" s="1"/>
  <c r="C4" i="70"/>
  <c r="M59" i="75" s="1"/>
  <c r="E3" i="70"/>
  <c r="C3" i="70"/>
  <c r="M58" i="75" s="1"/>
  <c r="E29" i="69"/>
  <c r="C21" i="69"/>
  <c r="Y76" i="75" s="1"/>
  <c r="C20" i="69"/>
  <c r="Y75" i="75" s="1"/>
  <c r="C19" i="69"/>
  <c r="Y74" i="75" s="1"/>
  <c r="C18" i="69"/>
  <c r="Y73" i="75" s="1"/>
  <c r="C15" i="69"/>
  <c r="Y70" i="75" s="1"/>
  <c r="C8" i="69"/>
  <c r="Y63" i="75" s="1"/>
  <c r="C7" i="69"/>
  <c r="Y62" i="75" s="1"/>
  <c r="C6" i="69"/>
  <c r="Y61" i="75" s="1"/>
  <c r="C4" i="69"/>
  <c r="Y59" i="75" s="1"/>
  <c r="E3" i="69"/>
  <c r="C3" i="69"/>
  <c r="Y58" i="75" s="1"/>
  <c r="E29" i="65"/>
  <c r="C21" i="65"/>
  <c r="AH76" i="75" s="1"/>
  <c r="C20" i="65"/>
  <c r="AH75" i="75" s="1"/>
  <c r="C19" i="65"/>
  <c r="AH74" i="75" s="1"/>
  <c r="C18" i="65"/>
  <c r="AH73" i="75" s="1"/>
  <c r="C15" i="65"/>
  <c r="AH70" i="75" s="1"/>
  <c r="C8" i="65"/>
  <c r="AH63" i="75" s="1"/>
  <c r="C7" i="65"/>
  <c r="AH62" i="75" s="1"/>
  <c r="C6" i="65"/>
  <c r="AH61" i="75" s="1"/>
  <c r="C4" i="65"/>
  <c r="AH59" i="75" s="1"/>
  <c r="E3" i="65"/>
  <c r="C3" i="65"/>
  <c r="AH58" i="75" s="1"/>
  <c r="E29" i="64"/>
  <c r="C21" i="64"/>
  <c r="N76" i="75" s="1"/>
  <c r="C20" i="64"/>
  <c r="N75" i="75" s="1"/>
  <c r="C19" i="64"/>
  <c r="N74" i="75" s="1"/>
  <c r="C18" i="64"/>
  <c r="N73" i="75" s="1"/>
  <c r="C15" i="64"/>
  <c r="N70" i="75" s="1"/>
  <c r="C8" i="64"/>
  <c r="N63" i="75" s="1"/>
  <c r="C7" i="64"/>
  <c r="N62" i="75" s="1"/>
  <c r="C6" i="64"/>
  <c r="N61" i="75" s="1"/>
  <c r="C4" i="64"/>
  <c r="N59" i="75" s="1"/>
  <c r="E3" i="64"/>
  <c r="C3" i="64"/>
  <c r="N58" i="75" s="1"/>
  <c r="E29" i="61"/>
  <c r="C21" i="61"/>
  <c r="AG76" i="75" s="1"/>
  <c r="C20" i="61"/>
  <c r="AG75" i="75" s="1"/>
  <c r="C19" i="61"/>
  <c r="AG74" i="75" s="1"/>
  <c r="C18" i="61"/>
  <c r="AG73" i="75" s="1"/>
  <c r="C15" i="61"/>
  <c r="AG70" i="75" s="1"/>
  <c r="C8" i="61"/>
  <c r="AG63" i="75" s="1"/>
  <c r="C7" i="61"/>
  <c r="AG62" i="75" s="1"/>
  <c r="C6" i="61"/>
  <c r="AG61" i="75" s="1"/>
  <c r="C4" i="61"/>
  <c r="AG59" i="75" s="1"/>
  <c r="E3" i="61"/>
  <c r="C3" i="61"/>
  <c r="AG58" i="75" s="1"/>
  <c r="C21" i="60"/>
  <c r="P76" i="75" s="1"/>
  <c r="C20" i="60"/>
  <c r="P75" i="75" s="1"/>
  <c r="C19" i="60"/>
  <c r="P74" i="75" s="1"/>
  <c r="C18" i="60"/>
  <c r="P73" i="75" s="1"/>
  <c r="C15" i="60"/>
  <c r="P70" i="75" s="1"/>
  <c r="C8" i="60"/>
  <c r="P63" i="75" s="1"/>
  <c r="C7" i="60"/>
  <c r="P62" i="75" s="1"/>
  <c r="C6" i="60"/>
  <c r="P61" i="75" s="1"/>
  <c r="C4" i="60"/>
  <c r="P59" i="75" s="1"/>
  <c r="E3" i="60"/>
  <c r="C3" i="60"/>
  <c r="P58" i="75" s="1"/>
  <c r="E29" i="59"/>
  <c r="C21" i="59"/>
  <c r="W76" i="75" s="1"/>
  <c r="C20" i="59"/>
  <c r="W75" i="75" s="1"/>
  <c r="C19" i="59"/>
  <c r="W74" i="75" s="1"/>
  <c r="C18" i="59"/>
  <c r="W73" i="75" s="1"/>
  <c r="C15" i="59"/>
  <c r="W70" i="75" s="1"/>
  <c r="C8" i="59"/>
  <c r="W63" i="75" s="1"/>
  <c r="C7" i="59"/>
  <c r="W62" i="75" s="1"/>
  <c r="C6" i="59"/>
  <c r="W61" i="75" s="1"/>
  <c r="C4" i="59"/>
  <c r="W59" i="75" s="1"/>
  <c r="E3" i="59"/>
  <c r="C3" i="59"/>
  <c r="W58" i="75" s="1"/>
  <c r="E29" i="58"/>
  <c r="C21" i="58"/>
  <c r="U76" i="75" s="1"/>
  <c r="C20" i="58"/>
  <c r="U75" i="75" s="1"/>
  <c r="C19" i="58"/>
  <c r="U74" i="75" s="1"/>
  <c r="C18" i="58"/>
  <c r="U73" i="75" s="1"/>
  <c r="C15" i="58"/>
  <c r="U70" i="75" s="1"/>
  <c r="C8" i="58"/>
  <c r="U63" i="75" s="1"/>
  <c r="C7" i="58"/>
  <c r="U62" i="75" s="1"/>
  <c r="C6" i="58"/>
  <c r="U61" i="75" s="1"/>
  <c r="C4" i="58"/>
  <c r="U59" i="75" s="1"/>
  <c r="E3" i="58"/>
  <c r="C3" i="58"/>
  <c r="U58" i="75" s="1"/>
  <c r="E29" i="56"/>
  <c r="C21" i="56"/>
  <c r="AJ76" i="75" s="1"/>
  <c r="C20" i="56"/>
  <c r="AJ75" i="75" s="1"/>
  <c r="C19" i="56"/>
  <c r="AJ74" i="75" s="1"/>
  <c r="C18" i="56"/>
  <c r="AJ73" i="75" s="1"/>
  <c r="C15" i="56"/>
  <c r="AJ70" i="75" s="1"/>
  <c r="C8" i="56"/>
  <c r="AJ63" i="75" s="1"/>
  <c r="C7" i="56"/>
  <c r="AJ62" i="75" s="1"/>
  <c r="C6" i="56"/>
  <c r="AJ61" i="75" s="1"/>
  <c r="C4" i="56"/>
  <c r="AJ59" i="75" s="1"/>
  <c r="E3" i="56"/>
  <c r="C3" i="56"/>
  <c r="AJ58" i="75" s="1"/>
  <c r="E29" i="55"/>
  <c r="C21" i="55"/>
  <c r="L76" i="75" s="1"/>
  <c r="C20" i="55"/>
  <c r="L75" i="75" s="1"/>
  <c r="C19" i="55"/>
  <c r="L74" i="75" s="1"/>
  <c r="C18" i="55"/>
  <c r="L73" i="75" s="1"/>
  <c r="C15" i="55"/>
  <c r="L70" i="75" s="1"/>
  <c r="C8" i="55"/>
  <c r="L63" i="75" s="1"/>
  <c r="C7" i="55"/>
  <c r="L62" i="75" s="1"/>
  <c r="C6" i="55"/>
  <c r="L61" i="75" s="1"/>
  <c r="C4" i="55"/>
  <c r="L59" i="75" s="1"/>
  <c r="E3" i="55"/>
  <c r="C3" i="55"/>
  <c r="L58" i="75" s="1"/>
  <c r="E29" i="53"/>
  <c r="C21" i="53"/>
  <c r="S76" i="75" s="1"/>
  <c r="C20" i="53"/>
  <c r="S75" i="75" s="1"/>
  <c r="C19" i="53"/>
  <c r="S74" i="75" s="1"/>
  <c r="C15" i="53"/>
  <c r="S70" i="75" s="1"/>
  <c r="C8" i="53"/>
  <c r="S63" i="75" s="1"/>
  <c r="C7" i="53"/>
  <c r="S62" i="75" s="1"/>
  <c r="C6" i="53"/>
  <c r="S61" i="75" s="1"/>
  <c r="C4" i="53"/>
  <c r="S59" i="75" s="1"/>
  <c r="AC76" i="75"/>
  <c r="AC75" i="75"/>
  <c r="AC74" i="75"/>
  <c r="AC73" i="75"/>
  <c r="AC70" i="75"/>
  <c r="AC63" i="75"/>
  <c r="AC62" i="75"/>
  <c r="AC61" i="75"/>
  <c r="AC59" i="75"/>
  <c r="AC58" i="75"/>
  <c r="E29" i="50"/>
  <c r="C21" i="50"/>
  <c r="V76" i="75" s="1"/>
  <c r="C20" i="50"/>
  <c r="V75" i="75" s="1"/>
  <c r="C19" i="50"/>
  <c r="V74" i="75" s="1"/>
  <c r="C18" i="50"/>
  <c r="V73" i="75" s="1"/>
  <c r="C15" i="50"/>
  <c r="V70" i="75" s="1"/>
  <c r="C8" i="50"/>
  <c r="V63" i="75" s="1"/>
  <c r="C7" i="50"/>
  <c r="V62" i="75" s="1"/>
  <c r="C6" i="50"/>
  <c r="V61" i="75" s="1"/>
  <c r="C4" i="50"/>
  <c r="V59" i="75" s="1"/>
  <c r="E3" i="50"/>
  <c r="C3" i="50"/>
  <c r="V58" i="75" s="1"/>
  <c r="E29" i="49"/>
  <c r="C21" i="49"/>
  <c r="AD76" i="75" s="1"/>
  <c r="C20" i="49"/>
  <c r="AD75" i="75" s="1"/>
  <c r="C19" i="49"/>
  <c r="AD74" i="75" s="1"/>
  <c r="C18" i="49"/>
  <c r="AD73" i="75" s="1"/>
  <c r="C15" i="49"/>
  <c r="AD70" i="75" s="1"/>
  <c r="C8" i="49"/>
  <c r="AD63" i="75" s="1"/>
  <c r="C7" i="49"/>
  <c r="AD62" i="75" s="1"/>
  <c r="C6" i="49"/>
  <c r="AD61" i="75" s="1"/>
  <c r="C4" i="49"/>
  <c r="AD59" i="75" s="1"/>
  <c r="E3" i="49"/>
  <c r="C3" i="49"/>
  <c r="AD58" i="75" s="1"/>
  <c r="E29" i="48"/>
  <c r="C21" i="48"/>
  <c r="R76" i="75" s="1"/>
  <c r="C20" i="48"/>
  <c r="R75" i="75" s="1"/>
  <c r="C19" i="48"/>
  <c r="R74" i="75" s="1"/>
  <c r="C18" i="48"/>
  <c r="R73" i="75" s="1"/>
  <c r="C15" i="48"/>
  <c r="R70" i="75" s="1"/>
  <c r="C8" i="48"/>
  <c r="R63" i="75" s="1"/>
  <c r="C7" i="48"/>
  <c r="R62" i="75" s="1"/>
  <c r="C6" i="48"/>
  <c r="R61" i="75" s="1"/>
  <c r="C4" i="48"/>
  <c r="R59" i="75" s="1"/>
  <c r="E3" i="48"/>
  <c r="C3" i="48"/>
  <c r="R58" i="75" s="1"/>
  <c r="E29" i="47"/>
  <c r="C21" i="47"/>
  <c r="AK76" i="75" s="1"/>
  <c r="C20" i="47"/>
  <c r="AK75" i="75" s="1"/>
  <c r="C19" i="47"/>
  <c r="AK74" i="75" s="1"/>
  <c r="C18" i="47"/>
  <c r="AK73" i="75" s="1"/>
  <c r="C15" i="47"/>
  <c r="AK70" i="75" s="1"/>
  <c r="C8" i="47"/>
  <c r="AK63" i="75" s="1"/>
  <c r="C7" i="47"/>
  <c r="AK62" i="75" s="1"/>
  <c r="C6" i="47"/>
  <c r="AK61" i="75" s="1"/>
  <c r="C4" i="47"/>
  <c r="AK59" i="75" s="1"/>
  <c r="E3" i="47"/>
  <c r="C3" i="47"/>
  <c r="AK58" i="75" s="1"/>
  <c r="E29" i="62"/>
  <c r="C21" i="62"/>
  <c r="K76" i="75" s="1"/>
  <c r="C20" i="62"/>
  <c r="K75" i="75" s="1"/>
  <c r="C19" i="62"/>
  <c r="K74" i="75" s="1"/>
  <c r="C18" i="62"/>
  <c r="K73" i="75" s="1"/>
  <c r="C15" i="62"/>
  <c r="K70" i="75" s="1"/>
  <c r="C8" i="62"/>
  <c r="K63" i="75" s="1"/>
  <c r="C7" i="62"/>
  <c r="K62" i="75" s="1"/>
  <c r="C6" i="62"/>
  <c r="K61" i="75" s="1"/>
  <c r="C4" i="62"/>
  <c r="K59" i="75" s="1"/>
  <c r="E3" i="62"/>
  <c r="C3" i="62"/>
  <c r="K58" i="75" s="1"/>
  <c r="E29" i="57"/>
  <c r="C21" i="57"/>
  <c r="J76" i="75" s="1"/>
  <c r="C20" i="57"/>
  <c r="J75" i="75" s="1"/>
  <c r="C19" i="57"/>
  <c r="J74" i="75" s="1"/>
  <c r="C18" i="57"/>
  <c r="J73" i="75" s="1"/>
  <c r="C15" i="57"/>
  <c r="J70" i="75" s="1"/>
  <c r="C8" i="57"/>
  <c r="J63" i="75" s="1"/>
  <c r="C7" i="57"/>
  <c r="J62" i="75" s="1"/>
  <c r="C6" i="57"/>
  <c r="J61" i="75" s="1"/>
  <c r="C4" i="57"/>
  <c r="J59" i="75" s="1"/>
  <c r="E3" i="57"/>
  <c r="C3" i="57"/>
  <c r="J58" i="75" s="1"/>
  <c r="X76" i="75"/>
  <c r="X75" i="75"/>
  <c r="X74" i="75"/>
  <c r="X73" i="75"/>
  <c r="X70" i="75"/>
  <c r="X63" i="75"/>
  <c r="X62" i="75"/>
  <c r="X61" i="75"/>
  <c r="X59" i="75"/>
  <c r="X58" i="75"/>
  <c r="E29" i="68"/>
  <c r="C21" i="68"/>
  <c r="I76" i="75" s="1"/>
  <c r="C20" i="68"/>
  <c r="I75" i="75" s="1"/>
  <c r="C19" i="68"/>
  <c r="I74" i="75" s="1"/>
  <c r="C18" i="68"/>
  <c r="I73" i="75" s="1"/>
  <c r="C15" i="68"/>
  <c r="I70" i="75" s="1"/>
  <c r="C8" i="68"/>
  <c r="I63" i="75" s="1"/>
  <c r="C7" i="68"/>
  <c r="I62" i="75" s="1"/>
  <c r="C6" i="68"/>
  <c r="I61" i="75" s="1"/>
  <c r="C4" i="68"/>
  <c r="I59" i="75" s="1"/>
  <c r="E3" i="68"/>
  <c r="C3" i="68"/>
  <c r="I58" i="75" s="1"/>
  <c r="E29" i="63"/>
  <c r="H76" i="75"/>
  <c r="H75" i="75"/>
  <c r="H74" i="75"/>
  <c r="H73" i="75"/>
  <c r="H70" i="75"/>
  <c r="C8" i="63"/>
  <c r="H63" i="75" s="1"/>
  <c r="H62" i="75"/>
  <c r="H61" i="75"/>
  <c r="H59" i="75"/>
  <c r="E3" i="63"/>
  <c r="H58" i="75"/>
  <c r="M12" i="44" l="1"/>
  <c r="M23" i="44" s="1"/>
  <c r="L12" i="44"/>
  <c r="L23" i="44" s="1"/>
  <c r="C17" i="47" l="1"/>
  <c r="C17" i="56"/>
  <c r="C17" i="74"/>
  <c r="C17" i="65"/>
  <c r="C17" i="61"/>
  <c r="C17" i="73"/>
  <c r="C17" i="49"/>
  <c r="C17" i="71"/>
  <c r="C17" i="72"/>
  <c r="C17" i="69"/>
  <c r="C17" i="59"/>
  <c r="C17" i="50"/>
  <c r="C17" i="58"/>
  <c r="C17" i="48"/>
  <c r="C17" i="64"/>
  <c r="C17" i="70"/>
  <c r="C17" i="55"/>
  <c r="C17" i="62"/>
  <c r="C17" i="57"/>
  <c r="C17" i="68"/>
  <c r="C17" i="63"/>
  <c r="C17" i="60"/>
  <c r="C17" i="53"/>
  <c r="S72" i="75" s="1"/>
  <c r="C18" i="53"/>
  <c r="S73" i="75" s="1"/>
  <c r="L24" i="44"/>
  <c r="L25" i="44" s="1"/>
  <c r="L26" i="44" s="1"/>
  <c r="M24" i="44"/>
  <c r="M25" i="44" s="1"/>
  <c r="M26" i="44" s="1"/>
  <c r="AK72" i="75" l="1"/>
  <c r="AJ72" i="75"/>
  <c r="AI72" i="75"/>
  <c r="AH72" i="75"/>
  <c r="AG72" i="75"/>
  <c r="AE72" i="75"/>
  <c r="AD72" i="75"/>
  <c r="AB72" i="75"/>
  <c r="Z72" i="75"/>
  <c r="Y72" i="75"/>
  <c r="W72" i="75"/>
  <c r="V72" i="75"/>
  <c r="U72" i="75"/>
  <c r="R72" i="75"/>
  <c r="N72" i="75"/>
  <c r="M72" i="75"/>
  <c r="L72" i="75"/>
  <c r="K72" i="75"/>
  <c r="J72" i="75"/>
  <c r="I72" i="75"/>
  <c r="P72" i="75"/>
  <c r="H72" i="75"/>
  <c r="E3" i="53"/>
  <c r="C3" i="53"/>
  <c r="S58" i="75" s="1"/>
  <c r="AC72" i="75"/>
  <c r="X72" i="75"/>
  <c r="L12" i="37" l="1"/>
  <c r="L23" i="37" s="1"/>
  <c r="K12" i="37"/>
  <c r="K23" i="37" s="1"/>
  <c r="L1" i="37"/>
  <c r="G79" i="36"/>
  <c r="G80" i="36" s="1"/>
  <c r="C77" i="36"/>
  <c r="C75" i="36"/>
  <c r="E60" i="36"/>
  <c r="C60" i="36"/>
  <c r="G51" i="36"/>
  <c r="G52" i="36" s="1"/>
  <c r="C49" i="36"/>
  <c r="C48" i="36"/>
  <c r="C47" i="36"/>
  <c r="C45" i="36"/>
  <c r="C36" i="36"/>
  <c r="C35" i="36"/>
  <c r="C34" i="36"/>
  <c r="C32" i="36"/>
  <c r="E31" i="36"/>
  <c r="C31" i="36"/>
  <c r="K53" i="36"/>
  <c r="J53" i="36"/>
  <c r="I53" i="36"/>
  <c r="H53" i="36"/>
  <c r="C4" i="36" l="1"/>
  <c r="L32" i="75" s="1"/>
  <c r="C18" i="36"/>
  <c r="L46" i="75" s="1"/>
  <c r="C17" i="36"/>
  <c r="L45" i="75" s="1"/>
  <c r="C19" i="36"/>
  <c r="L47" i="75" s="1"/>
  <c r="C21" i="36"/>
  <c r="L49" i="75" s="1"/>
  <c r="C71" i="36"/>
  <c r="L24" i="37"/>
  <c r="L25" i="37" s="1"/>
  <c r="L26" i="37" s="1"/>
  <c r="K25" i="37"/>
  <c r="K26" i="37" s="1"/>
  <c r="K24" i="37"/>
  <c r="H51" i="36"/>
  <c r="J51" i="36"/>
  <c r="I51" i="36"/>
  <c r="K51" i="36"/>
  <c r="G38" i="36"/>
  <c r="G39" i="36" s="1"/>
  <c r="C43" i="36" l="1"/>
  <c r="C15" i="36" s="1"/>
  <c r="L43" i="75" s="1"/>
  <c r="K52" i="36"/>
  <c r="I52" i="36"/>
  <c r="J52" i="36"/>
  <c r="H52" i="36"/>
  <c r="L79" i="35" l="1"/>
  <c r="L80" i="35" s="1"/>
  <c r="K79" i="35"/>
  <c r="K80" i="35" s="1"/>
  <c r="J79" i="35"/>
  <c r="J80" i="35" s="1"/>
  <c r="I79" i="35"/>
  <c r="I80" i="35" s="1"/>
  <c r="C77" i="35"/>
  <c r="C75" i="35"/>
  <c r="C19" i="35" s="1"/>
  <c r="K47" i="75" s="1"/>
  <c r="C74" i="35"/>
  <c r="L68" i="35"/>
  <c r="L82" i="35" s="1"/>
  <c r="K68" i="35"/>
  <c r="K82" i="35" s="1"/>
  <c r="J68" i="35"/>
  <c r="J82" i="35" s="1"/>
  <c r="L66" i="35"/>
  <c r="J66" i="35"/>
  <c r="K66" i="35"/>
  <c r="J67" i="35"/>
  <c r="C64" i="35"/>
  <c r="C63" i="35"/>
  <c r="C62" i="35"/>
  <c r="E60" i="35"/>
  <c r="C60" i="35"/>
  <c r="G51" i="35"/>
  <c r="G52" i="35" s="1"/>
  <c r="C49" i="35"/>
  <c r="C48" i="35"/>
  <c r="C47" i="35"/>
  <c r="C45" i="35"/>
  <c r="C36" i="35"/>
  <c r="C8" i="35" s="1"/>
  <c r="K36" i="75" s="1"/>
  <c r="C35" i="35"/>
  <c r="C34" i="35"/>
  <c r="C32" i="35"/>
  <c r="C4" i="35" s="1"/>
  <c r="K32" i="75" s="1"/>
  <c r="E31" i="35"/>
  <c r="C31" i="35"/>
  <c r="M53" i="35"/>
  <c r="L53" i="35"/>
  <c r="K53" i="35"/>
  <c r="J53" i="35"/>
  <c r="I53" i="35"/>
  <c r="H53" i="35"/>
  <c r="C21" i="35"/>
  <c r="C6" i="35"/>
  <c r="K34" i="75" s="1"/>
  <c r="C7" i="35" l="1"/>
  <c r="K35" i="75" s="1"/>
  <c r="C17" i="35"/>
  <c r="K45" i="75" s="1"/>
  <c r="C18" i="35"/>
  <c r="K46" i="75" s="1"/>
  <c r="G81" i="35"/>
  <c r="G79" i="35" s="1"/>
  <c r="G80" i="35" s="1"/>
  <c r="H79" i="35"/>
  <c r="H80" i="35" s="1"/>
  <c r="H51" i="35"/>
  <c r="J51" i="35"/>
  <c r="L51" i="35"/>
  <c r="L52" i="35" s="1"/>
  <c r="I51" i="35"/>
  <c r="K51" i="35"/>
  <c r="M51" i="35"/>
  <c r="M52" i="35" s="1"/>
  <c r="M38" i="35"/>
  <c r="M39" i="35" s="1"/>
  <c r="L38" i="35"/>
  <c r="L39" i="35" s="1"/>
  <c r="C71" i="35" l="1"/>
  <c r="C43" i="35"/>
  <c r="K52" i="35"/>
  <c r="I52" i="35"/>
  <c r="J52" i="35"/>
  <c r="H52" i="35"/>
  <c r="C15" i="35" l="1"/>
  <c r="K43" i="75" s="1"/>
  <c r="G79" i="34" l="1"/>
  <c r="G80" i="34" s="1"/>
  <c r="L80" i="34"/>
  <c r="J80" i="34"/>
  <c r="H80" i="34"/>
  <c r="L79" i="34"/>
  <c r="K79" i="34"/>
  <c r="K80" i="34" s="1"/>
  <c r="J79" i="34"/>
  <c r="I79" i="34"/>
  <c r="I80" i="34" s="1"/>
  <c r="H79" i="34"/>
  <c r="C77" i="34"/>
  <c r="C75" i="34"/>
  <c r="C74" i="34"/>
  <c r="C73" i="34"/>
  <c r="L68" i="34"/>
  <c r="L82" i="34" s="1"/>
  <c r="K68" i="34"/>
  <c r="K82" i="34" s="1"/>
  <c r="J68" i="34"/>
  <c r="J82" i="34" s="1"/>
  <c r="I68" i="34"/>
  <c r="I82" i="34" s="1"/>
  <c r="L66" i="34"/>
  <c r="K66" i="34"/>
  <c r="J66" i="34"/>
  <c r="E60" i="34"/>
  <c r="C60" i="34"/>
  <c r="G51" i="34"/>
  <c r="G52" i="34" s="1"/>
  <c r="C49" i="34"/>
  <c r="C48" i="34"/>
  <c r="C47" i="34"/>
  <c r="C46" i="34"/>
  <c r="C45" i="34"/>
  <c r="C36" i="34"/>
  <c r="C35" i="34"/>
  <c r="C34" i="34"/>
  <c r="C32" i="34"/>
  <c r="E31" i="34"/>
  <c r="C31" i="34"/>
  <c r="M53" i="34"/>
  <c r="L53" i="34"/>
  <c r="K53" i="34"/>
  <c r="J53" i="34"/>
  <c r="I53" i="34"/>
  <c r="H53" i="34"/>
  <c r="C21" i="34"/>
  <c r="J49" i="75" s="1"/>
  <c r="C19" i="34"/>
  <c r="J47" i="75" s="1"/>
  <c r="C4" i="34" l="1"/>
  <c r="J32" i="75" s="1"/>
  <c r="C17" i="34"/>
  <c r="J45" i="75" s="1"/>
  <c r="C18" i="34"/>
  <c r="J46" i="75" s="1"/>
  <c r="I51" i="34"/>
  <c r="K51" i="34"/>
  <c r="M51" i="34"/>
  <c r="M52" i="34" s="1"/>
  <c r="L38" i="34"/>
  <c r="L39" i="34" s="1"/>
  <c r="H51" i="34"/>
  <c r="J51" i="34"/>
  <c r="L51" i="34"/>
  <c r="L52" i="34" s="1"/>
  <c r="M38" i="34"/>
  <c r="M39" i="34" s="1"/>
  <c r="I66" i="34"/>
  <c r="I67" i="34" s="1"/>
  <c r="J67" i="34"/>
  <c r="C71" i="34"/>
  <c r="C43" i="34" l="1"/>
  <c r="C15" i="34" s="1"/>
  <c r="J43" i="75" s="1"/>
  <c r="J52" i="34"/>
  <c r="H52" i="34"/>
  <c r="K52" i="34"/>
  <c r="I52" i="34"/>
  <c r="G84" i="33" l="1"/>
  <c r="G80" i="33"/>
  <c r="H79" i="33"/>
  <c r="H80" i="33" s="1"/>
  <c r="G79" i="33"/>
  <c r="C77" i="33"/>
  <c r="C75" i="33"/>
  <c r="C74" i="33"/>
  <c r="C73" i="33"/>
  <c r="G66" i="33"/>
  <c r="G67" i="33" s="1"/>
  <c r="E60" i="33"/>
  <c r="C60" i="33"/>
  <c r="G52" i="33"/>
  <c r="G51" i="33"/>
  <c r="C49" i="33"/>
  <c r="C48" i="33"/>
  <c r="C47" i="33"/>
  <c r="N38" i="33"/>
  <c r="G38" i="33"/>
  <c r="C36" i="33"/>
  <c r="C35" i="33"/>
  <c r="C34" i="33"/>
  <c r="C32" i="33"/>
  <c r="E31" i="33"/>
  <c r="C31" i="33"/>
  <c r="N53" i="33"/>
  <c r="M53" i="33"/>
  <c r="L53" i="33"/>
  <c r="K53" i="33"/>
  <c r="J53" i="33"/>
  <c r="I53" i="33"/>
  <c r="H53" i="33"/>
  <c r="C21" i="33"/>
  <c r="I49" i="75" s="1"/>
  <c r="C19" i="33"/>
  <c r="I47" i="75" s="1"/>
  <c r="C4" i="33"/>
  <c r="I32" i="75" s="1"/>
  <c r="C17" i="33" l="1"/>
  <c r="I45" i="75" s="1"/>
  <c r="C18" i="33"/>
  <c r="I46" i="75" s="1"/>
  <c r="C71" i="33"/>
  <c r="I51" i="33"/>
  <c r="K51" i="33"/>
  <c r="M51" i="33"/>
  <c r="H51" i="33"/>
  <c r="J51" i="33"/>
  <c r="L51" i="33"/>
  <c r="N51" i="33"/>
  <c r="N52" i="33" s="1"/>
  <c r="N39" i="33"/>
  <c r="G39" i="33"/>
  <c r="C43" i="33"/>
  <c r="C15" i="33" l="1"/>
  <c r="I43" i="75" s="1"/>
  <c r="L52" i="33"/>
  <c r="J52" i="33"/>
  <c r="H52" i="33"/>
  <c r="M52" i="33"/>
  <c r="K52" i="33"/>
  <c r="I52" i="33"/>
  <c r="H79" i="32" l="1"/>
  <c r="H80" i="32" s="1"/>
  <c r="L79" i="32"/>
  <c r="L80" i="32" s="1"/>
  <c r="K79" i="32"/>
  <c r="K80" i="32" s="1"/>
  <c r="J79" i="32"/>
  <c r="J80" i="32" s="1"/>
  <c r="I79" i="32"/>
  <c r="I80" i="32" s="1"/>
  <c r="G79" i="32"/>
  <c r="G80" i="32" s="1"/>
  <c r="C77" i="32"/>
  <c r="C75" i="32"/>
  <c r="C73" i="32"/>
  <c r="L68" i="32"/>
  <c r="L82" i="32" s="1"/>
  <c r="K68" i="32"/>
  <c r="K82" i="32" s="1"/>
  <c r="J68" i="32"/>
  <c r="J82" i="32" s="1"/>
  <c r="K66" i="32"/>
  <c r="G66" i="32"/>
  <c r="G67" i="32" s="1"/>
  <c r="L66" i="32"/>
  <c r="J66" i="32"/>
  <c r="E60" i="32"/>
  <c r="C60" i="32"/>
  <c r="G51" i="32"/>
  <c r="G52" i="32" s="1"/>
  <c r="C49" i="32"/>
  <c r="C48" i="32"/>
  <c r="C47" i="32"/>
  <c r="C45" i="32"/>
  <c r="C36" i="32"/>
  <c r="C35" i="32"/>
  <c r="C34" i="32"/>
  <c r="E31" i="32"/>
  <c r="C31" i="32"/>
  <c r="M53" i="32"/>
  <c r="L53" i="32"/>
  <c r="K53" i="32"/>
  <c r="J53" i="32"/>
  <c r="I53" i="32"/>
  <c r="H53" i="32"/>
  <c r="C21" i="32"/>
  <c r="H49" i="75" s="1"/>
  <c r="C19" i="32"/>
  <c r="H47" i="75" s="1"/>
  <c r="C18" i="32"/>
  <c r="H46" i="75" s="1"/>
  <c r="C17" i="32" l="1"/>
  <c r="H45" i="75" s="1"/>
  <c r="C43" i="32"/>
  <c r="C71" i="32"/>
  <c r="C32" i="32"/>
  <c r="C4" i="32" s="1"/>
  <c r="H32" i="75" s="1"/>
  <c r="I51" i="32"/>
  <c r="K51" i="32"/>
  <c r="K52" i="32" s="1"/>
  <c r="M51" i="32"/>
  <c r="M52" i="32" s="1"/>
  <c r="H51" i="32"/>
  <c r="J51" i="32"/>
  <c r="J52" i="32" s="1"/>
  <c r="L51" i="32"/>
  <c r="L52" i="32" s="1"/>
  <c r="J67" i="32"/>
  <c r="G38" i="32"/>
  <c r="G39" i="32" s="1"/>
  <c r="M38" i="32"/>
  <c r="M39" i="32" s="1"/>
  <c r="C15" i="32" l="1"/>
  <c r="H43" i="75" s="1"/>
  <c r="H52" i="32"/>
  <c r="I52" i="32"/>
  <c r="G84" i="31" l="1"/>
  <c r="L79" i="31"/>
  <c r="L80" i="31" s="1"/>
  <c r="J79" i="31"/>
  <c r="J80" i="31" s="1"/>
  <c r="H79" i="31"/>
  <c r="H80" i="31" s="1"/>
  <c r="G80" i="31"/>
  <c r="K79" i="31"/>
  <c r="I79" i="31"/>
  <c r="I80" i="31" s="1"/>
  <c r="G79" i="31"/>
  <c r="C77" i="31"/>
  <c r="C75" i="31"/>
  <c r="C74" i="31"/>
  <c r="C73" i="31"/>
  <c r="G65" i="31"/>
  <c r="E60" i="31"/>
  <c r="C60" i="31"/>
  <c r="G52" i="31"/>
  <c r="G51" i="31"/>
  <c r="C49" i="31"/>
  <c r="C48" i="31"/>
  <c r="C47" i="31"/>
  <c r="C19" i="31" s="1"/>
  <c r="G47" i="75" s="1"/>
  <c r="B47" i="75" s="1"/>
  <c r="C46" i="31"/>
  <c r="C45" i="31"/>
  <c r="G37" i="31"/>
  <c r="G38" i="31" s="1"/>
  <c r="C36" i="31"/>
  <c r="C35" i="31"/>
  <c r="C34" i="31"/>
  <c r="E31" i="31"/>
  <c r="C31" i="31"/>
  <c r="N53" i="31"/>
  <c r="N51" i="31" s="1"/>
  <c r="N52" i="31" s="1"/>
  <c r="M53" i="31"/>
  <c r="L53" i="31"/>
  <c r="L51" i="31" s="1"/>
  <c r="L52" i="31" s="1"/>
  <c r="K53" i="31"/>
  <c r="J53" i="31"/>
  <c r="J51" i="31" s="1"/>
  <c r="J52" i="31" s="1"/>
  <c r="I53" i="31"/>
  <c r="H53" i="31"/>
  <c r="H51" i="31" s="1"/>
  <c r="N32" i="31"/>
  <c r="M32" i="31"/>
  <c r="L32" i="31"/>
  <c r="C21" i="31" l="1"/>
  <c r="G49" i="75" s="1"/>
  <c r="B49" i="75" s="1"/>
  <c r="C17" i="31"/>
  <c r="G45" i="75" s="1"/>
  <c r="B45" i="75" s="1"/>
  <c r="C18" i="31"/>
  <c r="G46" i="75" s="1"/>
  <c r="B46" i="75" s="1"/>
  <c r="C43" i="31"/>
  <c r="C32" i="31"/>
  <c r="C4" i="31" s="1"/>
  <c r="G32" i="75" s="1"/>
  <c r="B32" i="75" s="1"/>
  <c r="L37" i="31"/>
  <c r="L38" i="31" s="1"/>
  <c r="N37" i="31"/>
  <c r="N38" i="31" s="1"/>
  <c r="H52" i="31"/>
  <c r="M37" i="31"/>
  <c r="M38" i="31" s="1"/>
  <c r="I51" i="31"/>
  <c r="K51" i="31"/>
  <c r="M51" i="31"/>
  <c r="M52" i="31" s="1"/>
  <c r="G39" i="31"/>
  <c r="G66" i="31"/>
  <c r="N39" i="31" l="1"/>
  <c r="L39" i="31"/>
  <c r="M39" i="31"/>
  <c r="K52" i="31"/>
  <c r="I52" i="31"/>
  <c r="C15" i="31"/>
  <c r="G43" i="75" s="1"/>
  <c r="B43" i="75" s="1"/>
  <c r="G67" i="31"/>
  <c r="C15" i="29" l="1"/>
  <c r="F15" i="75" s="1"/>
  <c r="C21" i="29"/>
  <c r="C20" i="29"/>
  <c r="C19" i="29"/>
  <c r="C18" i="29"/>
  <c r="F18" i="75" s="1"/>
  <c r="C17" i="29"/>
  <c r="F17" i="75" s="1"/>
  <c r="L12" i="29"/>
  <c r="L23" i="29" s="1"/>
  <c r="K12" i="29"/>
  <c r="K23" i="29" s="1"/>
  <c r="J12" i="29"/>
  <c r="J23" i="29" s="1"/>
  <c r="L1" i="29"/>
  <c r="K24" i="29" l="1"/>
  <c r="K25" i="29" s="1"/>
  <c r="K26" i="29" s="1"/>
  <c r="J24" i="29"/>
  <c r="J25" i="29"/>
  <c r="J26" i="29" s="1"/>
  <c r="L24" i="29"/>
  <c r="L25" i="29"/>
  <c r="L26" i="29" s="1"/>
  <c r="E3" i="40" l="1"/>
  <c r="K25" i="46"/>
  <c r="K23" i="46" s="1"/>
  <c r="K24" i="46" s="1"/>
  <c r="E29" i="46"/>
  <c r="Q76" i="75"/>
  <c r="Q75" i="75"/>
  <c r="Q74" i="75"/>
  <c r="Q73" i="75"/>
  <c r="E17" i="46"/>
  <c r="E16" i="46"/>
  <c r="Q70" i="75"/>
  <c r="C8" i="46"/>
  <c r="Q63" i="75" s="1"/>
  <c r="C7" i="46"/>
  <c r="Q62" i="75" s="1"/>
  <c r="C6" i="46"/>
  <c r="Q61" i="75" s="1"/>
  <c r="E3" i="46"/>
  <c r="C3" i="46"/>
  <c r="Q58" i="75" s="1"/>
  <c r="E3" i="45"/>
  <c r="K25" i="45"/>
  <c r="K23" i="45" s="1"/>
  <c r="K24" i="45" s="1"/>
  <c r="C21" i="45"/>
  <c r="AA76" i="75" s="1"/>
  <c r="C20" i="45"/>
  <c r="AA75" i="75" s="1"/>
  <c r="C19" i="45"/>
  <c r="AA74" i="75" s="1"/>
  <c r="C18" i="45"/>
  <c r="AA73" i="75" s="1"/>
  <c r="E17" i="45"/>
  <c r="E16" i="45"/>
  <c r="C15" i="45"/>
  <c r="AA70" i="75" s="1"/>
  <c r="C8" i="45"/>
  <c r="AA63" i="75" s="1"/>
  <c r="C7" i="45"/>
  <c r="AA62" i="75" s="1"/>
  <c r="C6" i="45"/>
  <c r="AA61" i="75" s="1"/>
  <c r="C3" i="45"/>
  <c r="AA58" i="75" s="1"/>
  <c r="E29" i="45" l="1"/>
  <c r="C17" i="46"/>
  <c r="C4" i="45"/>
  <c r="AA59" i="75" s="1"/>
  <c r="C4" i="46"/>
  <c r="Q59" i="75" s="1"/>
  <c r="Q72" i="75" l="1"/>
  <c r="C17" i="45" l="1"/>
  <c r="AA72" i="75" l="1"/>
  <c r="G76" i="75" l="1"/>
  <c r="B76" i="75" s="1"/>
  <c r="G75" i="75"/>
  <c r="B75" i="75" s="1"/>
  <c r="G74" i="75"/>
  <c r="B74" i="75" s="1"/>
  <c r="G73" i="75"/>
  <c r="B73" i="75" s="1"/>
  <c r="G63" i="75"/>
  <c r="B63" i="75" s="1"/>
  <c r="G62" i="75"/>
  <c r="B62" i="75" s="1"/>
  <c r="G61" i="75"/>
  <c r="B61" i="75" s="1"/>
  <c r="G58" i="75"/>
  <c r="B58" i="75" s="1"/>
  <c r="G70" i="75" l="1"/>
  <c r="B70" i="75" s="1"/>
  <c r="G80" i="28" l="1"/>
  <c r="J79" i="28"/>
  <c r="J80" i="28" s="1"/>
  <c r="H79" i="28"/>
  <c r="H80" i="28" s="1"/>
  <c r="G79" i="28"/>
  <c r="C77" i="28"/>
  <c r="C75" i="28"/>
  <c r="C74" i="28"/>
  <c r="C73" i="28"/>
  <c r="G66" i="28"/>
  <c r="G67" i="28" s="1"/>
  <c r="E60" i="28"/>
  <c r="C60" i="28"/>
  <c r="G52" i="28"/>
  <c r="G51" i="28"/>
  <c r="C49" i="28"/>
  <c r="C48" i="28"/>
  <c r="C47" i="28"/>
  <c r="C46" i="28"/>
  <c r="C45" i="28"/>
  <c r="G38" i="28"/>
  <c r="C36" i="28"/>
  <c r="C35" i="28"/>
  <c r="C34" i="28"/>
  <c r="E31" i="28"/>
  <c r="C19" i="28"/>
  <c r="I19" i="75" s="1"/>
  <c r="C4" i="28"/>
  <c r="I4" i="75" s="1"/>
  <c r="C17" i="28" l="1"/>
  <c r="I17" i="75" s="1"/>
  <c r="C21" i="28"/>
  <c r="I21" i="75" s="1"/>
  <c r="C18" i="28"/>
  <c r="I18" i="75" s="1"/>
  <c r="C71" i="28"/>
  <c r="G39" i="28"/>
  <c r="I79" i="28"/>
  <c r="I80" i="28" l="1"/>
  <c r="C43" i="28"/>
  <c r="C15" i="28" s="1"/>
  <c r="I15" i="75" s="1"/>
  <c r="H79" i="27" l="1"/>
  <c r="H80" i="27" s="1"/>
  <c r="K80" i="27"/>
  <c r="G80" i="27"/>
  <c r="L79" i="27"/>
  <c r="L80" i="27" s="1"/>
  <c r="K79" i="27"/>
  <c r="G79" i="27"/>
  <c r="C77" i="27"/>
  <c r="C75" i="27"/>
  <c r="C73" i="27"/>
  <c r="L68" i="27"/>
  <c r="L82" i="27" s="1"/>
  <c r="K68" i="27"/>
  <c r="K82" i="27" s="1"/>
  <c r="K66" i="27"/>
  <c r="G66" i="27"/>
  <c r="G67" i="27" s="1"/>
  <c r="L66" i="27"/>
  <c r="E60" i="27"/>
  <c r="C60" i="27"/>
  <c r="G51" i="27"/>
  <c r="G52" i="27" s="1"/>
  <c r="C49" i="27"/>
  <c r="C48" i="27"/>
  <c r="C47" i="27"/>
  <c r="C36" i="27"/>
  <c r="C35" i="27"/>
  <c r="C34" i="27"/>
  <c r="C32" i="27"/>
  <c r="E31" i="27"/>
  <c r="C31" i="27"/>
  <c r="M53" i="27"/>
  <c r="L53" i="27"/>
  <c r="K53" i="27"/>
  <c r="J53" i="27"/>
  <c r="C21" i="27"/>
  <c r="H21" i="75" s="1"/>
  <c r="C19" i="27"/>
  <c r="H19" i="75" s="1"/>
  <c r="C4" i="27"/>
  <c r="H4" i="75" s="1"/>
  <c r="C17" i="27" l="1"/>
  <c r="H17" i="75" s="1"/>
  <c r="C18" i="27"/>
  <c r="H18" i="75" s="1"/>
  <c r="K51" i="27"/>
  <c r="K52" i="27" s="1"/>
  <c r="M51" i="27"/>
  <c r="M52" i="27" s="1"/>
  <c r="H51" i="27"/>
  <c r="J51" i="27"/>
  <c r="L51" i="27"/>
  <c r="L52" i="27" s="1"/>
  <c r="L38" i="27"/>
  <c r="L39" i="27" s="1"/>
  <c r="G38" i="27"/>
  <c r="G39" i="27" s="1"/>
  <c r="M38" i="27"/>
  <c r="M39" i="27" s="1"/>
  <c r="I79" i="27"/>
  <c r="I80" i="27" l="1"/>
  <c r="C71" i="27"/>
  <c r="C43" i="27"/>
  <c r="J52" i="27"/>
  <c r="H52" i="27"/>
  <c r="C15" i="27" l="1"/>
  <c r="H15" i="75" s="1"/>
  <c r="H79" i="26" l="1"/>
  <c r="H80" i="26" s="1"/>
  <c r="K80" i="26"/>
  <c r="L79" i="26"/>
  <c r="L80" i="26" s="1"/>
  <c r="K79" i="26"/>
  <c r="J79" i="26"/>
  <c r="J80" i="26" s="1"/>
  <c r="C75" i="26"/>
  <c r="C74" i="26"/>
  <c r="C18" i="26" s="1"/>
  <c r="G18" i="75" s="1"/>
  <c r="B18" i="75" s="1"/>
  <c r="F18" i="76" s="1"/>
  <c r="L68" i="26"/>
  <c r="L82" i="26" s="1"/>
  <c r="K68" i="26"/>
  <c r="K82" i="26" s="1"/>
  <c r="J68" i="26"/>
  <c r="J82" i="26" s="1"/>
  <c r="L66" i="26"/>
  <c r="J66" i="26"/>
  <c r="L65" i="26"/>
  <c r="K65" i="26"/>
  <c r="K66" i="26" s="1"/>
  <c r="J65" i="26"/>
  <c r="J67" i="26" s="1"/>
  <c r="E60" i="26"/>
  <c r="C60" i="26"/>
  <c r="C4" i="26" s="1"/>
  <c r="G4" i="75" s="1"/>
  <c r="B4" i="75" s="1"/>
  <c r="G51" i="26"/>
  <c r="G52" i="26" s="1"/>
  <c r="C49" i="26"/>
  <c r="C48" i="26"/>
  <c r="C47" i="26"/>
  <c r="C19" i="26" s="1"/>
  <c r="G19" i="75" s="1"/>
  <c r="B19" i="75" s="1"/>
  <c r="F19" i="76" s="1"/>
  <c r="C17" i="26"/>
  <c r="G17" i="75" s="1"/>
  <c r="B17" i="75" s="1"/>
  <c r="C36" i="26"/>
  <c r="E31" i="26"/>
  <c r="N28" i="26"/>
  <c r="K53" i="26"/>
  <c r="J53" i="26"/>
  <c r="I53" i="26"/>
  <c r="C21" i="26"/>
  <c r="G21" i="75" s="1"/>
  <c r="B21" i="75" s="1"/>
  <c r="F21" i="76" s="1"/>
  <c r="C71" i="26" l="1"/>
  <c r="H51" i="26"/>
  <c r="J51" i="26"/>
  <c r="I51" i="26"/>
  <c r="K51" i="26"/>
  <c r="G38" i="26"/>
  <c r="G39" i="26" s="1"/>
  <c r="K52" i="26" l="1"/>
  <c r="I52" i="26"/>
  <c r="C43" i="26"/>
  <c r="C15" i="26" s="1"/>
  <c r="G15" i="75" s="1"/>
  <c r="B15" i="75" s="1"/>
  <c r="J52" i="26"/>
  <c r="H52" i="26"/>
  <c r="G59" i="75" l="1"/>
  <c r="B59" i="75" s="1"/>
  <c r="C17" i="40" l="1"/>
  <c r="G72" i="75" l="1"/>
  <c r="B72" i="75" s="1"/>
  <c r="F17" i="76" s="1"/>
  <c r="I11" i="85" l="1"/>
  <c r="N11" i="85"/>
  <c r="J11" i="85"/>
  <c r="G11" i="88"/>
  <c r="K11" i="85"/>
  <c r="M11" i="85"/>
  <c r="L11" i="85"/>
  <c r="C2" i="85"/>
  <c r="H11" i="85"/>
  <c r="E2" i="85"/>
  <c r="I111" i="75" l="1"/>
  <c r="B111" i="75" s="1"/>
  <c r="C11" i="85"/>
  <c r="L12" i="87"/>
  <c r="L23" i="87" s="1"/>
  <c r="L24" i="87" s="1"/>
  <c r="L25" i="87" s="1"/>
  <c r="L26" i="87" s="1"/>
  <c r="K12" i="87"/>
  <c r="K23" i="87" s="1"/>
  <c r="K24" i="87" s="1"/>
  <c r="K25" i="87" s="1"/>
  <c r="K26" i="87" s="1"/>
  <c r="J12" i="87"/>
  <c r="J23" i="87" s="1"/>
  <c r="J24" i="87" s="1"/>
  <c r="J25" i="87" s="1"/>
  <c r="J26" i="87" s="1"/>
  <c r="I12" i="87"/>
  <c r="I23" i="87" s="1"/>
  <c r="I24" i="87" s="1"/>
  <c r="I25" i="87" s="1"/>
  <c r="I26" i="87" s="1"/>
  <c r="H12" i="87"/>
  <c r="H23" i="87" s="1"/>
  <c r="H24" i="87" s="1"/>
  <c r="H25" i="87" s="1"/>
  <c r="H26" i="87" s="1"/>
  <c r="H47" i="101" l="1"/>
  <c r="H49" i="101"/>
  <c r="H46" i="101"/>
  <c r="H45" i="101"/>
  <c r="H44" i="101"/>
  <c r="H51" i="101" s="1"/>
  <c r="H48" i="101"/>
  <c r="I120" i="75"/>
  <c r="B120" i="75" s="1"/>
  <c r="C2" i="74" l="1"/>
  <c r="E2" i="74"/>
  <c r="C2" i="60"/>
  <c r="E2" i="60"/>
  <c r="E2" i="46"/>
  <c r="C2" i="46"/>
  <c r="C2" i="65"/>
  <c r="E2" i="65"/>
  <c r="C2" i="55"/>
  <c r="E2" i="55"/>
  <c r="C2" i="48"/>
  <c r="E2" i="48"/>
  <c r="C2" i="49"/>
  <c r="E2" i="49"/>
  <c r="C2" i="52"/>
  <c r="AF57" i="75" s="1"/>
  <c r="E2" i="52"/>
  <c r="E2" i="54"/>
  <c r="C2" i="54"/>
  <c r="AC57" i="75" s="1"/>
  <c r="C2" i="69"/>
  <c r="E2" i="69"/>
  <c r="E2" i="50"/>
  <c r="C2" i="50"/>
  <c r="C2" i="70"/>
  <c r="E2" i="70"/>
  <c r="C2" i="59"/>
  <c r="E2" i="59"/>
  <c r="E2" i="42"/>
  <c r="C2" i="42"/>
  <c r="T57" i="75" s="1"/>
  <c r="C30" i="26"/>
  <c r="E30" i="26"/>
  <c r="C2" i="63"/>
  <c r="H57" i="75" s="1"/>
  <c r="E2" i="63"/>
  <c r="E2" i="47"/>
  <c r="C2" i="47"/>
  <c r="E2" i="62"/>
  <c r="C2" i="62"/>
  <c r="C2" i="56"/>
  <c r="E2" i="56"/>
  <c r="C2" i="57"/>
  <c r="E2" i="57"/>
  <c r="C2" i="53"/>
  <c r="E2" i="53"/>
  <c r="C2" i="61"/>
  <c r="E2" i="61"/>
  <c r="E2" i="45"/>
  <c r="C2" i="45"/>
  <c r="C2" i="51"/>
  <c r="O57" i="75" s="1"/>
  <c r="E2" i="51"/>
  <c r="C2" i="73"/>
  <c r="E2" i="73"/>
  <c r="C2" i="41"/>
  <c r="X57" i="75" s="1"/>
  <c r="E2" i="41"/>
  <c r="C2" i="68"/>
  <c r="E2" i="68"/>
  <c r="E2" i="72"/>
  <c r="C2" i="72"/>
  <c r="C2" i="64"/>
  <c r="E2" i="64"/>
  <c r="C30" i="28"/>
  <c r="E30" i="28"/>
  <c r="C30" i="27"/>
  <c r="E30" i="27"/>
  <c r="C2" i="71"/>
  <c r="E2" i="71"/>
  <c r="C2" i="58"/>
  <c r="E2" i="58"/>
  <c r="C2" i="40"/>
  <c r="G57" i="75" s="1"/>
  <c r="E2" i="40"/>
  <c r="C37" i="28" l="1"/>
  <c r="C38" i="28" s="1"/>
  <c r="C9" i="64"/>
  <c r="N64" i="75" s="1"/>
  <c r="C10" i="64"/>
  <c r="N65" i="75" s="1"/>
  <c r="I57" i="75"/>
  <c r="AE57" i="75"/>
  <c r="AG57" i="75"/>
  <c r="C9" i="53"/>
  <c r="S64" i="75" s="1"/>
  <c r="C10" i="53"/>
  <c r="S65" i="75" s="1"/>
  <c r="S57" i="75"/>
  <c r="C10" i="62"/>
  <c r="K65" i="75" s="1"/>
  <c r="C9" i="62"/>
  <c r="K64" i="75" s="1"/>
  <c r="C37" i="26"/>
  <c r="C38" i="26" s="1"/>
  <c r="C9" i="42"/>
  <c r="T64" i="75" s="1"/>
  <c r="C9" i="59"/>
  <c r="W64" i="75" s="1"/>
  <c r="C9" i="70"/>
  <c r="M64" i="75" s="1"/>
  <c r="M57" i="75"/>
  <c r="C9" i="50"/>
  <c r="V64" i="75" s="1"/>
  <c r="C9" i="69"/>
  <c r="Y64" i="75" s="1"/>
  <c r="Y57" i="75"/>
  <c r="C9" i="54"/>
  <c r="AC64" i="75" s="1"/>
  <c r="C9" i="52"/>
  <c r="AF64" i="75" s="1"/>
  <c r="R57" i="75"/>
  <c r="C9" i="65"/>
  <c r="AH64" i="75" s="1"/>
  <c r="C10" i="65"/>
  <c r="AH65" i="75" s="1"/>
  <c r="C9" i="46"/>
  <c r="Q64" i="75" s="1"/>
  <c r="C9" i="60"/>
  <c r="P64" i="75" s="1"/>
  <c r="P57" i="75"/>
  <c r="C9" i="74"/>
  <c r="AI64" i="75" s="1"/>
  <c r="AI57" i="75"/>
  <c r="C10" i="58"/>
  <c r="U65" i="75" s="1"/>
  <c r="C9" i="58"/>
  <c r="U64" i="75" s="1"/>
  <c r="U57" i="75"/>
  <c r="C9" i="71"/>
  <c r="AB64" i="75" s="1"/>
  <c r="C10" i="71"/>
  <c r="AB65" i="75" s="1"/>
  <c r="AB57" i="75"/>
  <c r="C37" i="27"/>
  <c r="C38" i="27" s="1"/>
  <c r="C39" i="27" s="1"/>
  <c r="C10" i="72"/>
  <c r="Z65" i="75" s="1"/>
  <c r="C9" i="72"/>
  <c r="Z64" i="75" s="1"/>
  <c r="C9" i="68"/>
  <c r="I64" i="75" s="1"/>
  <c r="C10" i="68"/>
  <c r="I65" i="75" s="1"/>
  <c r="C9" i="57"/>
  <c r="J64" i="75" s="1"/>
  <c r="C10" i="57"/>
  <c r="J65" i="75" s="1"/>
  <c r="C9" i="56"/>
  <c r="AJ64" i="75" s="1"/>
  <c r="C10" i="56"/>
  <c r="AJ65" i="75" s="1"/>
  <c r="AJ57" i="75"/>
  <c r="AK57" i="75"/>
  <c r="C10" i="40"/>
  <c r="G65" i="75" s="1"/>
  <c r="C9" i="40"/>
  <c r="G64" i="75" s="1"/>
  <c r="N57" i="75"/>
  <c r="Z57" i="75"/>
  <c r="C9" i="41"/>
  <c r="X64" i="75" s="1"/>
  <c r="C9" i="73"/>
  <c r="AE64" i="75" s="1"/>
  <c r="C9" i="51"/>
  <c r="O64" i="75" s="1"/>
  <c r="AA57" i="75"/>
  <c r="C9" i="45"/>
  <c r="AA64" i="75" s="1"/>
  <c r="C9" i="61"/>
  <c r="AG64" i="75" s="1"/>
  <c r="J57" i="75"/>
  <c r="K57" i="75"/>
  <c r="C10" i="47"/>
  <c r="AK65" i="75" s="1"/>
  <c r="C9" i="47"/>
  <c r="AK64" i="75" s="1"/>
  <c r="C9" i="63"/>
  <c r="H64" i="75" s="1"/>
  <c r="W57" i="75"/>
  <c r="V57" i="75"/>
  <c r="C9" i="49"/>
  <c r="AD64" i="75" s="1"/>
  <c r="C10" i="49"/>
  <c r="AD65" i="75" s="1"/>
  <c r="AD57" i="75"/>
  <c r="C10" i="48"/>
  <c r="R65" i="75" s="1"/>
  <c r="C9" i="48"/>
  <c r="R64" i="75" s="1"/>
  <c r="L57" i="75"/>
  <c r="C10" i="55"/>
  <c r="L65" i="75" s="1"/>
  <c r="C9" i="55"/>
  <c r="L64" i="75" s="1"/>
  <c r="AH57" i="75"/>
  <c r="Q57" i="75"/>
  <c r="C11" i="64" l="1"/>
  <c r="C11" i="62"/>
  <c r="C11" i="57"/>
  <c r="J66" i="75" s="1"/>
  <c r="C11" i="65"/>
  <c r="AH66" i="75" s="1"/>
  <c r="C39" i="28"/>
  <c r="C11" i="49"/>
  <c r="B57" i="75"/>
  <c r="C11" i="56"/>
  <c r="C11" i="53"/>
  <c r="S66" i="75" s="1"/>
  <c r="C10" i="41"/>
  <c r="X65" i="75" s="1"/>
  <c r="B64" i="75"/>
  <c r="C10" i="54"/>
  <c r="AC65" i="75" s="1"/>
  <c r="C10" i="70"/>
  <c r="C10" i="59"/>
  <c r="C10" i="42"/>
  <c r="T65" i="75" s="1"/>
  <c r="C11" i="68"/>
  <c r="C10" i="63"/>
  <c r="H65" i="75" s="1"/>
  <c r="C10" i="61"/>
  <c r="AG65" i="75" s="1"/>
  <c r="C11" i="55"/>
  <c r="K66" i="75"/>
  <c r="C10" i="45"/>
  <c r="AA65" i="75" s="1"/>
  <c r="C10" i="51"/>
  <c r="O65" i="75" s="1"/>
  <c r="C10" i="73"/>
  <c r="AE65" i="75" s="1"/>
  <c r="C11" i="72"/>
  <c r="C11" i="40"/>
  <c r="C11" i="47"/>
  <c r="C11" i="71"/>
  <c r="C11" i="58"/>
  <c r="C10" i="74"/>
  <c r="AI65" i="75" s="1"/>
  <c r="C10" i="60"/>
  <c r="C10" i="46"/>
  <c r="C11" i="48"/>
  <c r="C10" i="52"/>
  <c r="AF65" i="75" s="1"/>
  <c r="C10" i="69"/>
  <c r="Y65" i="75" s="1"/>
  <c r="C10" i="50"/>
  <c r="C39" i="26"/>
  <c r="N66" i="75" l="1"/>
  <c r="AJ66" i="75"/>
  <c r="C11" i="45"/>
  <c r="AA66" i="75" s="1"/>
  <c r="AD66" i="75"/>
  <c r="C11" i="69"/>
  <c r="E58" i="28"/>
  <c r="C58" i="28"/>
  <c r="Q65" i="75"/>
  <c r="C11" i="46"/>
  <c r="P65" i="75"/>
  <c r="C11" i="60"/>
  <c r="U66" i="75"/>
  <c r="AK66" i="75"/>
  <c r="Z66" i="75"/>
  <c r="C11" i="51"/>
  <c r="C11" i="63"/>
  <c r="C11" i="73"/>
  <c r="C11" i="42"/>
  <c r="C11" i="54"/>
  <c r="C11" i="41"/>
  <c r="V65" i="75"/>
  <c r="C11" i="50"/>
  <c r="C11" i="52"/>
  <c r="R66" i="75"/>
  <c r="C11" i="74"/>
  <c r="AB66" i="75"/>
  <c r="G66" i="75"/>
  <c r="L66" i="75"/>
  <c r="I66" i="75"/>
  <c r="C11" i="61"/>
  <c r="W65" i="75"/>
  <c r="C11" i="59"/>
  <c r="M65" i="75"/>
  <c r="B65" i="75" s="1"/>
  <c r="C11" i="70"/>
  <c r="C64" i="34"/>
  <c r="C8" i="34" s="1"/>
  <c r="J36" i="75" s="1"/>
  <c r="C62" i="34"/>
  <c r="C6" i="34" s="1"/>
  <c r="J34" i="75" s="1"/>
  <c r="C58" i="34"/>
  <c r="E58" i="34"/>
  <c r="C63" i="34"/>
  <c r="C7" i="34" s="1"/>
  <c r="J35" i="75" s="1"/>
  <c r="C58" i="33"/>
  <c r="C64" i="33"/>
  <c r="C8" i="33" s="1"/>
  <c r="I36" i="75" s="1"/>
  <c r="C62" i="33"/>
  <c r="C6" i="33" s="1"/>
  <c r="I34" i="75" s="1"/>
  <c r="E58" i="33"/>
  <c r="C63" i="33"/>
  <c r="C7" i="33" s="1"/>
  <c r="I35" i="75" s="1"/>
  <c r="E58" i="32"/>
  <c r="C58" i="32"/>
  <c r="Y66" i="75" l="1"/>
  <c r="C62" i="32"/>
  <c r="C6" i="32" s="1"/>
  <c r="H34" i="75" s="1"/>
  <c r="C64" i="32"/>
  <c r="C8" i="32" s="1"/>
  <c r="H36" i="75" s="1"/>
  <c r="E59" i="32"/>
  <c r="C59" i="32"/>
  <c r="C3" i="32" s="1"/>
  <c r="H31" i="75" s="1"/>
  <c r="AG66" i="75"/>
  <c r="AI66" i="75"/>
  <c r="E30" i="32"/>
  <c r="C30" i="32"/>
  <c r="AF66" i="75"/>
  <c r="E58" i="36"/>
  <c r="C64" i="36"/>
  <c r="C8" i="36" s="1"/>
  <c r="L36" i="75" s="1"/>
  <c r="C58" i="36"/>
  <c r="C63" i="36"/>
  <c r="C7" i="36" s="1"/>
  <c r="L35" i="75" s="1"/>
  <c r="C62" i="36"/>
  <c r="C6" i="36" s="1"/>
  <c r="L34" i="75" s="1"/>
  <c r="C30" i="33"/>
  <c r="C2" i="33" s="1"/>
  <c r="E30" i="33"/>
  <c r="AC66" i="75"/>
  <c r="T66" i="75"/>
  <c r="AE66" i="75"/>
  <c r="H66" i="75"/>
  <c r="O66" i="75"/>
  <c r="C58" i="27"/>
  <c r="C62" i="27"/>
  <c r="C6" i="27" s="1"/>
  <c r="H6" i="75" s="1"/>
  <c r="C64" i="27"/>
  <c r="C8" i="27" s="1"/>
  <c r="H8" i="75" s="1"/>
  <c r="C63" i="27"/>
  <c r="C7" i="27" s="1"/>
  <c r="H7" i="75" s="1"/>
  <c r="E58" i="27"/>
  <c r="P66" i="75"/>
  <c r="Q66" i="75"/>
  <c r="C62" i="28"/>
  <c r="C6" i="28" s="1"/>
  <c r="I6" i="75" s="1"/>
  <c r="C63" i="28"/>
  <c r="C7" i="28" s="1"/>
  <c r="I7" i="75" s="1"/>
  <c r="C2" i="28"/>
  <c r="C63" i="32"/>
  <c r="C7" i="32" s="1"/>
  <c r="H35" i="75" s="1"/>
  <c r="C59" i="33"/>
  <c r="C3" i="33" s="1"/>
  <c r="I31" i="75" s="1"/>
  <c r="E59" i="33"/>
  <c r="E59" i="34"/>
  <c r="C59" i="34"/>
  <c r="C3" i="34" s="1"/>
  <c r="J31" i="75" s="1"/>
  <c r="M66" i="75"/>
  <c r="W66" i="75"/>
  <c r="C30" i="36"/>
  <c r="E30" i="36"/>
  <c r="C30" i="35"/>
  <c r="E30" i="35"/>
  <c r="V66" i="75"/>
  <c r="X66" i="75"/>
  <c r="C64" i="31"/>
  <c r="C8" i="31" s="1"/>
  <c r="G36" i="75" s="1"/>
  <c r="E58" i="31"/>
  <c r="C62" i="31"/>
  <c r="C6" i="31" s="1"/>
  <c r="G34" i="75" s="1"/>
  <c r="C58" i="31"/>
  <c r="C63" i="31"/>
  <c r="C7" i="31" s="1"/>
  <c r="G35" i="75" s="1"/>
  <c r="E30" i="34"/>
  <c r="C30" i="34"/>
  <c r="E58" i="35"/>
  <c r="C58" i="35"/>
  <c r="C59" i="28"/>
  <c r="C3" i="28" s="1"/>
  <c r="I3" i="75" s="1"/>
  <c r="E59" i="28"/>
  <c r="C64" i="28"/>
  <c r="C8" i="28" s="1"/>
  <c r="I8" i="75" s="1"/>
  <c r="B66" i="75" l="1"/>
  <c r="J37" i="31"/>
  <c r="J38" i="31" s="1"/>
  <c r="I37" i="31"/>
  <c r="I38" i="31" s="1"/>
  <c r="K37" i="31"/>
  <c r="K38" i="31" s="1"/>
  <c r="B34" i="75"/>
  <c r="C61" i="32"/>
  <c r="B35" i="75"/>
  <c r="B36" i="75"/>
  <c r="C65" i="32"/>
  <c r="C66" i="32" s="1"/>
  <c r="C67" i="32"/>
  <c r="C37" i="35"/>
  <c r="C38" i="35" s="1"/>
  <c r="C2" i="35"/>
  <c r="C39" i="35"/>
  <c r="C37" i="36"/>
  <c r="C38" i="36" s="1"/>
  <c r="C39" i="36" s="1"/>
  <c r="C2" i="36"/>
  <c r="I5" i="75"/>
  <c r="C9" i="28"/>
  <c r="I2" i="75"/>
  <c r="C65" i="28"/>
  <c r="C66" i="28" s="1"/>
  <c r="C67" i="28" s="1"/>
  <c r="C2" i="27"/>
  <c r="I30" i="75"/>
  <c r="C9" i="33"/>
  <c r="C2" i="32"/>
  <c r="C37" i="32"/>
  <c r="C38" i="32" s="1"/>
  <c r="C39" i="32" s="1"/>
  <c r="C65" i="34"/>
  <c r="C66" i="34" s="1"/>
  <c r="C67" i="34" s="1"/>
  <c r="C65" i="31"/>
  <c r="C66" i="31"/>
  <c r="C59" i="35"/>
  <c r="C3" i="35" s="1"/>
  <c r="K31" i="75" s="1"/>
  <c r="E59" i="35"/>
  <c r="C2" i="34"/>
  <c r="C37" i="34"/>
  <c r="C38" i="34" s="1"/>
  <c r="C59" i="31"/>
  <c r="C3" i="31" s="1"/>
  <c r="G31" i="75" s="1"/>
  <c r="E59" i="31"/>
  <c r="C61" i="28"/>
  <c r="E59" i="27"/>
  <c r="C59" i="27"/>
  <c r="C3" i="27" s="1"/>
  <c r="H3" i="75" s="1"/>
  <c r="C37" i="33"/>
  <c r="C38" i="33" s="1"/>
  <c r="C39" i="33" s="1"/>
  <c r="C59" i="36"/>
  <c r="C3" i="36" s="1"/>
  <c r="L31" i="75" s="1"/>
  <c r="E59" i="36"/>
  <c r="C61" i="34"/>
  <c r="C65" i="33"/>
  <c r="C66" i="33" s="1"/>
  <c r="C61" i="33"/>
  <c r="B31" i="75" l="1"/>
  <c r="K39" i="31"/>
  <c r="I39" i="31"/>
  <c r="J39" i="31"/>
  <c r="C30" i="31"/>
  <c r="H37" i="31"/>
  <c r="H38" i="31" s="1"/>
  <c r="E30" i="31"/>
  <c r="H39" i="31"/>
  <c r="C65" i="35"/>
  <c r="C66" i="35" s="1"/>
  <c r="C9" i="32"/>
  <c r="H30" i="75"/>
  <c r="C61" i="27"/>
  <c r="K30" i="75"/>
  <c r="C9" i="35"/>
  <c r="C65" i="36"/>
  <c r="C66" i="36" s="1"/>
  <c r="C67" i="36" s="1"/>
  <c r="C9" i="34"/>
  <c r="J30" i="75"/>
  <c r="C61" i="31"/>
  <c r="C67" i="33"/>
  <c r="E58" i="26"/>
  <c r="C58" i="26"/>
  <c r="C64" i="26"/>
  <c r="C8" i="26" s="1"/>
  <c r="G8" i="75" s="1"/>
  <c r="B8" i="75" s="1"/>
  <c r="C62" i="26"/>
  <c r="C6" i="26" s="1"/>
  <c r="G6" i="75" s="1"/>
  <c r="B6" i="75" s="1"/>
  <c r="C63" i="26"/>
  <c r="C7" i="26" s="1"/>
  <c r="G7" i="75" s="1"/>
  <c r="B7" i="75" s="1"/>
  <c r="C61" i="36"/>
  <c r="C39" i="34"/>
  <c r="C67" i="31"/>
  <c r="C61" i="35"/>
  <c r="C10" i="33"/>
  <c r="I37" i="75"/>
  <c r="C9" i="27"/>
  <c r="H2" i="75"/>
  <c r="H5" i="75"/>
  <c r="C65" i="27"/>
  <c r="C66" i="27" s="1"/>
  <c r="C67" i="27" s="1"/>
  <c r="C10" i="28"/>
  <c r="I9" i="75"/>
  <c r="L30" i="75"/>
  <c r="C9" i="36"/>
  <c r="C37" i="31" l="1"/>
  <c r="C38" i="31" s="1"/>
  <c r="C2" i="31"/>
  <c r="C67" i="35"/>
  <c r="I10" i="75"/>
  <c r="C11" i="28"/>
  <c r="I38" i="75"/>
  <c r="C11" i="33"/>
  <c r="C10" i="36"/>
  <c r="L38" i="75" s="1"/>
  <c r="L37" i="75"/>
  <c r="C11" i="36"/>
  <c r="C10" i="27"/>
  <c r="H9" i="75"/>
  <c r="C59" i="26"/>
  <c r="C3" i="26" s="1"/>
  <c r="G3" i="75" s="1"/>
  <c r="B3" i="75" s="1"/>
  <c r="E59" i="26"/>
  <c r="C2" i="26"/>
  <c r="C10" i="34"/>
  <c r="J37" i="75"/>
  <c r="C10" i="35"/>
  <c r="K37" i="75"/>
  <c r="H37" i="75"/>
  <c r="C10" i="32"/>
  <c r="C39" i="31" l="1"/>
  <c r="G30" i="75"/>
  <c r="B30" i="75" s="1"/>
  <c r="C9" i="31"/>
  <c r="C65" i="26"/>
  <c r="C66" i="26" s="1"/>
  <c r="C67" i="26" s="1"/>
  <c r="C61" i="26"/>
  <c r="H38" i="75"/>
  <c r="C11" i="32"/>
  <c r="C9" i="26"/>
  <c r="G5" i="75"/>
  <c r="G2" i="75"/>
  <c r="B2" i="75" s="1"/>
  <c r="K38" i="75"/>
  <c r="C11" i="35"/>
  <c r="J38" i="75"/>
  <c r="C11" i="34"/>
  <c r="H10" i="75"/>
  <c r="C11" i="27"/>
  <c r="I39" i="75"/>
  <c r="I11" i="75"/>
  <c r="L39" i="75"/>
  <c r="G37" i="75" l="1"/>
  <c r="B37" i="75" s="1"/>
  <c r="C10" i="31"/>
  <c r="H11" i="75"/>
  <c r="K39" i="75"/>
  <c r="H39" i="75"/>
  <c r="J39" i="75"/>
  <c r="G9" i="75"/>
  <c r="B9" i="75" s="1"/>
  <c r="C10" i="26"/>
  <c r="G38" i="75" l="1"/>
  <c r="B38" i="75" s="1"/>
  <c r="C11" i="31"/>
  <c r="G10" i="75"/>
  <c r="B10" i="75" s="1"/>
  <c r="C11" i="26"/>
  <c r="G39" i="75" l="1"/>
  <c r="B39" i="75" s="1"/>
  <c r="G11" i="75"/>
  <c r="B11" i="75" s="1"/>
  <c r="H72" i="32" l="1"/>
  <c r="K72" i="31" l="1"/>
  <c r="H16" i="49"/>
  <c r="J16" i="45" l="1"/>
  <c r="I16" i="53"/>
  <c r="I44" i="31"/>
  <c r="K16" i="46"/>
  <c r="I16" i="50"/>
  <c r="H16" i="56"/>
  <c r="H16" i="59"/>
  <c r="I16" i="62"/>
  <c r="I16" i="54"/>
  <c r="H16" i="42"/>
  <c r="I16" i="51"/>
  <c r="H16" i="40"/>
  <c r="I16" i="58"/>
  <c r="H16" i="70"/>
  <c r="H16" i="64"/>
  <c r="I16" i="63"/>
  <c r="H16" i="60"/>
  <c r="H44" i="26"/>
  <c r="H44" i="34"/>
  <c r="J44" i="36"/>
  <c r="K44" i="27"/>
  <c r="H44" i="35"/>
  <c r="L44" i="32"/>
  <c r="H44" i="32"/>
  <c r="H16" i="68"/>
  <c r="G72" i="33"/>
  <c r="H16" i="41"/>
  <c r="I16" i="48"/>
  <c r="H16" i="45"/>
  <c r="H16" i="47"/>
  <c r="I16" i="69"/>
  <c r="I16" i="46"/>
  <c r="J16" i="55"/>
  <c r="H16" i="55"/>
  <c r="J16" i="57"/>
  <c r="H16" i="57"/>
  <c r="H16" i="61"/>
  <c r="I16" i="73"/>
  <c r="H16" i="72"/>
  <c r="L16" i="40"/>
  <c r="J16" i="40"/>
  <c r="H16" i="71"/>
  <c r="J16" i="70"/>
  <c r="I16" i="52"/>
  <c r="J16" i="64"/>
  <c r="K16" i="63"/>
  <c r="J16" i="60"/>
  <c r="H16" i="74"/>
  <c r="J44" i="26"/>
  <c r="J44" i="34"/>
  <c r="L44" i="33"/>
  <c r="H44" i="36"/>
  <c r="I44" i="28"/>
  <c r="J44" i="35"/>
  <c r="J44" i="32"/>
  <c r="J16" i="68"/>
  <c r="I72" i="35"/>
  <c r="G72" i="28"/>
  <c r="G72" i="26"/>
  <c r="I16" i="41"/>
  <c r="J16" i="48"/>
  <c r="H16" i="48"/>
  <c r="I16" i="45"/>
  <c r="J16" i="53"/>
  <c r="H16" i="53"/>
  <c r="J44" i="31"/>
  <c r="H44" i="31"/>
  <c r="H16" i="69"/>
  <c r="J16" i="46"/>
  <c r="H16" i="46"/>
  <c r="H16" i="50"/>
  <c r="I16" i="55"/>
  <c r="I16" i="56"/>
  <c r="K16" i="57"/>
  <c r="I16" i="57"/>
  <c r="I16" i="59"/>
  <c r="I16" i="61"/>
  <c r="J16" i="62"/>
  <c r="H16" i="62"/>
  <c r="H16" i="73"/>
  <c r="H16" i="54"/>
  <c r="I16" i="72"/>
  <c r="J16" i="51"/>
  <c r="H16" i="51"/>
  <c r="K16" i="40"/>
  <c r="I16" i="40"/>
  <c r="I16" i="71"/>
  <c r="J16" i="58"/>
  <c r="H16" i="58"/>
  <c r="I16" i="70"/>
  <c r="H16" i="65"/>
  <c r="H16" i="52"/>
  <c r="I16" i="64"/>
  <c r="L16" i="63"/>
  <c r="J16" i="63"/>
  <c r="H16" i="63"/>
  <c r="I16" i="60"/>
  <c r="I16" i="74"/>
  <c r="K44" i="26"/>
  <c r="I44" i="26"/>
  <c r="K44" i="34"/>
  <c r="I44" i="34"/>
  <c r="K44" i="33"/>
  <c r="H44" i="33"/>
  <c r="I44" i="36"/>
  <c r="H44" i="28"/>
  <c r="J44" i="27"/>
  <c r="H44" i="27"/>
  <c r="I44" i="35"/>
  <c r="M44" i="32"/>
  <c r="K44" i="32"/>
  <c r="I44" i="32"/>
  <c r="K16" i="68"/>
  <c r="I16" i="68"/>
  <c r="I16" i="49"/>
  <c r="G72" i="27"/>
  <c r="I72" i="36"/>
  <c r="H72" i="34"/>
  <c r="G72" i="31"/>
  <c r="G16" i="45" l="1"/>
  <c r="G16" i="69"/>
  <c r="G16" i="56"/>
  <c r="G16" i="62"/>
  <c r="G16" i="72"/>
  <c r="G16" i="58"/>
  <c r="G16" i="64"/>
  <c r="G44" i="26"/>
  <c r="G44" i="35"/>
  <c r="G44" i="34"/>
  <c r="G44" i="36"/>
  <c r="G44" i="31"/>
  <c r="G16" i="55"/>
  <c r="G16" i="61"/>
  <c r="G16" i="42"/>
  <c r="G16" i="71"/>
  <c r="G16" i="52"/>
  <c r="G44" i="33"/>
  <c r="G44" i="32"/>
  <c r="G16" i="41"/>
  <c r="G16" i="47"/>
  <c r="G16" i="50"/>
  <c r="G16" i="59"/>
  <c r="G16" i="54"/>
  <c r="G16" i="40"/>
  <c r="G16" i="65"/>
  <c r="G16" i="60"/>
  <c r="G44" i="28"/>
  <c r="G16" i="68"/>
  <c r="G16" i="63"/>
  <c r="G16" i="53"/>
  <c r="G16" i="46"/>
  <c r="G16" i="57"/>
  <c r="G16" i="73"/>
  <c r="G16" i="51"/>
  <c r="G16" i="70"/>
  <c r="G16" i="74"/>
  <c r="G44" i="27"/>
  <c r="G16" i="48"/>
  <c r="G16" i="49"/>
  <c r="C16" i="48" l="1"/>
  <c r="C44" i="27"/>
  <c r="C16" i="74"/>
  <c r="C16" i="70"/>
  <c r="C16" i="51"/>
  <c r="C16" i="73"/>
  <c r="C16" i="57"/>
  <c r="C16" i="46"/>
  <c r="C16" i="53"/>
  <c r="C16" i="63"/>
  <c r="C16" i="68"/>
  <c r="C44" i="28"/>
  <c r="C16" i="60"/>
  <c r="C16" i="65"/>
  <c r="C16" i="40"/>
  <c r="C16" i="54"/>
  <c r="C16" i="59"/>
  <c r="C16" i="50"/>
  <c r="C16" i="47"/>
  <c r="C16" i="41"/>
  <c r="C44" i="32"/>
  <c r="C44" i="33"/>
  <c r="C16" i="52"/>
  <c r="C16" i="71"/>
  <c r="C16" i="42"/>
  <c r="C16" i="61"/>
  <c r="C16" i="55"/>
  <c r="C44" i="31"/>
  <c r="C44" i="36"/>
  <c r="C44" i="34"/>
  <c r="C44" i="35"/>
  <c r="C44" i="26"/>
  <c r="C16" i="64"/>
  <c r="C16" i="58"/>
  <c r="C16" i="72"/>
  <c r="C16" i="62"/>
  <c r="C16" i="56"/>
  <c r="C16" i="69"/>
  <c r="C16" i="45"/>
  <c r="C16" i="49"/>
  <c r="AD71" i="75" l="1"/>
  <c r="AA71" i="75"/>
  <c r="Y71" i="75"/>
  <c r="AJ71" i="75"/>
  <c r="K71" i="75"/>
  <c r="Z71" i="75"/>
  <c r="U71" i="75"/>
  <c r="N71" i="75"/>
  <c r="L71" i="75"/>
  <c r="AG71" i="75"/>
  <c r="T71" i="75"/>
  <c r="AB71" i="75"/>
  <c r="AF71" i="75"/>
  <c r="X71" i="75"/>
  <c r="AK71" i="75"/>
  <c r="V71" i="75"/>
  <c r="W71" i="75"/>
  <c r="AC71" i="75"/>
  <c r="G71" i="75"/>
  <c r="AH71" i="75"/>
  <c r="P71" i="75"/>
  <c r="I71" i="75"/>
  <c r="H71" i="75"/>
  <c r="S71" i="75"/>
  <c r="Q71" i="75"/>
  <c r="J71" i="75"/>
  <c r="AE71" i="75"/>
  <c r="O71" i="75"/>
  <c r="M71" i="75"/>
  <c r="AI71" i="75"/>
  <c r="R71" i="75"/>
  <c r="G16" i="98" l="1"/>
  <c r="C16" i="98" l="1"/>
  <c r="G16" i="44"/>
  <c r="L72" i="31" l="1"/>
  <c r="K16" i="44"/>
  <c r="J16" i="85"/>
  <c r="L16" i="82"/>
  <c r="I16" i="92"/>
  <c r="H72" i="27"/>
  <c r="I16" i="83"/>
  <c r="H16" i="79"/>
  <c r="G16" i="92"/>
  <c r="K72" i="28"/>
  <c r="H16" i="81"/>
  <c r="K16" i="85"/>
  <c r="L16" i="85"/>
  <c r="K16" i="82"/>
  <c r="G72" i="36"/>
  <c r="G16" i="86"/>
  <c r="H16" i="82"/>
  <c r="G72" i="34"/>
  <c r="H16" i="44"/>
  <c r="F179" i="75"/>
  <c r="B179" i="75" s="1"/>
  <c r="G72" i="35" l="1"/>
  <c r="H72" i="33"/>
  <c r="M16" i="85"/>
  <c r="H16" i="86"/>
  <c r="I72" i="32"/>
  <c r="G16" i="85"/>
  <c r="H16" i="84"/>
  <c r="H72" i="35"/>
  <c r="I16" i="84"/>
  <c r="J16" i="86"/>
  <c r="I72" i="28"/>
  <c r="I72" i="26"/>
  <c r="G16" i="82"/>
  <c r="J16" i="44"/>
  <c r="H72" i="31"/>
  <c r="H72" i="36"/>
  <c r="G16" i="77"/>
  <c r="G16" i="87"/>
  <c r="H72" i="28"/>
  <c r="I72" i="27"/>
  <c r="C72" i="27" s="1"/>
  <c r="G16" i="91"/>
  <c r="J72" i="28"/>
  <c r="G16" i="78"/>
  <c r="H16" i="85"/>
  <c r="I16" i="85"/>
  <c r="N16" i="85"/>
  <c r="I16" i="44"/>
  <c r="C16" i="44" s="1"/>
  <c r="I16" i="37"/>
  <c r="G16" i="80"/>
  <c r="G16" i="29"/>
  <c r="G16" i="37"/>
  <c r="J16" i="37"/>
  <c r="C72" i="34"/>
  <c r="I16" i="82"/>
  <c r="G16" i="89"/>
  <c r="I72" i="31"/>
  <c r="G16" i="88"/>
  <c r="J72" i="31"/>
  <c r="H16" i="92"/>
  <c r="H16" i="93"/>
  <c r="H72" i="26"/>
  <c r="J16" i="82"/>
  <c r="I16" i="79"/>
  <c r="H16" i="83"/>
  <c r="I16" i="86"/>
  <c r="G16" i="93"/>
  <c r="C72" i="26" l="1"/>
  <c r="C16" i="92"/>
  <c r="C16" i="88"/>
  <c r="C16" i="89"/>
  <c r="C16" i="80"/>
  <c r="F71" i="75"/>
  <c r="B71" i="75" s="1"/>
  <c r="C16" i="78"/>
  <c r="C16" i="91"/>
  <c r="C16" i="27"/>
  <c r="C72" i="28"/>
  <c r="C16" i="87"/>
  <c r="C16" i="77"/>
  <c r="C72" i="36"/>
  <c r="C72" i="31"/>
  <c r="C16" i="31" s="1"/>
  <c r="C16" i="82"/>
  <c r="C16" i="84"/>
  <c r="C16" i="85"/>
  <c r="C72" i="33"/>
  <c r="C16" i="33" s="1"/>
  <c r="C72" i="35"/>
  <c r="G16" i="81"/>
  <c r="I16" i="29"/>
  <c r="H16" i="37"/>
  <c r="G16" i="90"/>
  <c r="H16" i="29"/>
  <c r="I16" i="93"/>
  <c r="G16" i="79"/>
  <c r="C16" i="86"/>
  <c r="C16" i="34"/>
  <c r="J125" i="75" l="1"/>
  <c r="I125" i="75"/>
  <c r="H125" i="75"/>
  <c r="F125" i="75"/>
  <c r="C16" i="36"/>
  <c r="F98" i="75"/>
  <c r="K125" i="75"/>
  <c r="H16" i="75"/>
  <c r="G152" i="75"/>
  <c r="G98" i="75"/>
  <c r="I98" i="75"/>
  <c r="C16" i="29"/>
  <c r="C16" i="26"/>
  <c r="J44" i="75"/>
  <c r="C16" i="79"/>
  <c r="C16" i="93"/>
  <c r="C16" i="90"/>
  <c r="C16" i="37"/>
  <c r="C16" i="81"/>
  <c r="C16" i="35"/>
  <c r="I44" i="75"/>
  <c r="G44" i="75"/>
  <c r="C16" i="28"/>
  <c r="J152" i="75"/>
  <c r="L125" i="75"/>
  <c r="H152" i="75"/>
  <c r="I16" i="75" l="1"/>
  <c r="K44" i="75"/>
  <c r="J98" i="75"/>
  <c r="F44" i="75"/>
  <c r="F152" i="75"/>
  <c r="I152" i="75"/>
  <c r="H98" i="75"/>
  <c r="G16" i="75"/>
  <c r="F16" i="75"/>
  <c r="L44" i="75"/>
  <c r="B16" i="75" l="1"/>
  <c r="B152" i="75"/>
  <c r="B98" i="75"/>
  <c r="G72" i="32" l="1"/>
  <c r="C72" i="32" l="1"/>
  <c r="C16" i="32" s="1"/>
  <c r="G16" i="83"/>
  <c r="H44" i="75" l="1"/>
  <c r="B44" i="75" s="1"/>
  <c r="C16" i="83"/>
  <c r="G125" i="75" l="1"/>
  <c r="B125" i="75" s="1"/>
  <c r="F16" i="76"/>
  <c r="I13" i="81" l="1"/>
  <c r="J13" i="50"/>
  <c r="K13" i="72"/>
  <c r="K13" i="74"/>
  <c r="J13" i="71"/>
  <c r="K13" i="53"/>
  <c r="K13" i="56"/>
  <c r="K13" i="42"/>
  <c r="J13" i="69"/>
  <c r="K13" i="64"/>
  <c r="K13" i="69"/>
  <c r="K13" i="55"/>
  <c r="K13" i="65"/>
  <c r="G13" i="91"/>
  <c r="G13" i="93"/>
  <c r="J13" i="85"/>
  <c r="H13" i="86"/>
  <c r="J13" i="82"/>
  <c r="J41" i="35"/>
  <c r="M41" i="32"/>
  <c r="J13" i="51"/>
  <c r="H13" i="52"/>
  <c r="G41" i="34"/>
  <c r="G13" i="47"/>
  <c r="H13" i="70"/>
  <c r="J41" i="32"/>
  <c r="H13" i="47"/>
  <c r="H13" i="69"/>
  <c r="H13" i="53"/>
  <c r="G41" i="35"/>
  <c r="H13" i="71"/>
  <c r="J13" i="37"/>
  <c r="I41" i="32"/>
  <c r="J13" i="60"/>
  <c r="G13" i="65"/>
  <c r="I41" i="34"/>
  <c r="H13" i="74"/>
  <c r="J13" i="40"/>
  <c r="J13" i="46"/>
  <c r="G69" i="28"/>
  <c r="K69" i="31"/>
  <c r="I69" i="28"/>
  <c r="K13" i="73"/>
  <c r="K13" i="61"/>
  <c r="J41" i="33"/>
  <c r="K41" i="31"/>
  <c r="K13" i="52"/>
  <c r="J13" i="92"/>
  <c r="K13" i="41"/>
  <c r="J13" i="52"/>
  <c r="K13" i="47"/>
  <c r="J13" i="59"/>
  <c r="K13" i="54"/>
  <c r="L13" i="42"/>
  <c r="L13" i="54"/>
  <c r="G13" i="98"/>
  <c r="G13" i="92"/>
  <c r="H13" i="92"/>
  <c r="G13" i="77"/>
  <c r="I13" i="84"/>
  <c r="H13" i="93"/>
  <c r="I13" i="71"/>
  <c r="G41" i="27"/>
  <c r="J13" i="53"/>
  <c r="I41" i="36"/>
  <c r="G13" i="74"/>
  <c r="H13" i="57"/>
  <c r="I41" i="26"/>
  <c r="I13" i="72"/>
  <c r="G13" i="52"/>
  <c r="G13" i="73"/>
  <c r="I13" i="49"/>
  <c r="G69" i="26"/>
  <c r="K41" i="32"/>
  <c r="I13" i="45"/>
  <c r="I13" i="59"/>
  <c r="I13" i="40"/>
  <c r="H69" i="36"/>
  <c r="J13" i="62"/>
  <c r="I13" i="51"/>
  <c r="G13" i="42"/>
  <c r="H69" i="32"/>
  <c r="G13" i="70"/>
  <c r="I69" i="32"/>
  <c r="G69" i="36"/>
  <c r="J13" i="74"/>
  <c r="L13" i="46"/>
  <c r="K13" i="45"/>
  <c r="H13" i="84"/>
  <c r="H13" i="79"/>
  <c r="H13" i="85"/>
  <c r="G13" i="81"/>
  <c r="L13" i="85"/>
  <c r="J13" i="70"/>
  <c r="I13" i="41"/>
  <c r="H41" i="34"/>
  <c r="J13" i="68"/>
  <c r="I13" i="44"/>
  <c r="I13" i="37"/>
  <c r="I13" i="73"/>
  <c r="I41" i="28"/>
  <c r="K13" i="57"/>
  <c r="I13" i="61"/>
  <c r="I13" i="46"/>
  <c r="H69" i="34"/>
  <c r="I13" i="62"/>
  <c r="G13" i="64"/>
  <c r="K13" i="68"/>
  <c r="K13" i="40"/>
  <c r="G69" i="27"/>
  <c r="J13" i="63"/>
  <c r="H69" i="28"/>
  <c r="H13" i="50"/>
  <c r="I69" i="27"/>
  <c r="G69" i="32"/>
  <c r="H69" i="35"/>
  <c r="G13" i="50"/>
  <c r="G13" i="29"/>
  <c r="G13" i="69"/>
  <c r="K13" i="49"/>
  <c r="K13" i="70"/>
  <c r="G13" i="83"/>
  <c r="H13" i="82"/>
  <c r="I13" i="92"/>
  <c r="I13" i="82"/>
  <c r="K13" i="85"/>
  <c r="I41" i="35"/>
  <c r="I13" i="60"/>
  <c r="H13" i="68"/>
  <c r="H41" i="36"/>
  <c r="G13" i="44"/>
  <c r="H13" i="44"/>
  <c r="H13" i="54"/>
  <c r="H13" i="56"/>
  <c r="H13" i="46"/>
  <c r="G13" i="59"/>
  <c r="H13" i="40"/>
  <c r="I69" i="36"/>
  <c r="J13" i="58"/>
  <c r="I13" i="56"/>
  <c r="J41" i="26"/>
  <c r="G13" i="51"/>
  <c r="H41" i="35"/>
  <c r="G13" i="71"/>
  <c r="G13" i="62"/>
  <c r="J13" i="45"/>
  <c r="J69" i="31"/>
  <c r="G13" i="40"/>
  <c r="I41" i="33"/>
  <c r="K13" i="58"/>
  <c r="J13" i="49"/>
  <c r="J13" i="56"/>
  <c r="L13" i="41"/>
  <c r="I13" i="42"/>
  <c r="M41" i="33"/>
  <c r="K13" i="60"/>
  <c r="K13" i="71"/>
  <c r="K13" i="51"/>
  <c r="K41" i="36"/>
  <c r="I13" i="65"/>
  <c r="J13" i="44"/>
  <c r="G13" i="85"/>
  <c r="M13" i="85"/>
  <c r="J13" i="86"/>
  <c r="I13" i="79"/>
  <c r="I13" i="85"/>
  <c r="G13" i="82"/>
  <c r="I13" i="53"/>
  <c r="G41" i="33"/>
  <c r="H13" i="65"/>
  <c r="H13" i="41"/>
  <c r="G41" i="32"/>
  <c r="H13" i="59"/>
  <c r="I13" i="52"/>
  <c r="H41" i="32"/>
  <c r="I13" i="57"/>
  <c r="I13" i="54"/>
  <c r="G69" i="33"/>
  <c r="G13" i="58"/>
  <c r="G13" i="41"/>
  <c r="H13" i="72"/>
  <c r="H13" i="55"/>
  <c r="G69" i="35"/>
  <c r="I13" i="69"/>
  <c r="H41" i="26"/>
  <c r="G13" i="45"/>
  <c r="I13" i="29"/>
  <c r="I69" i="26"/>
  <c r="G13" i="60"/>
  <c r="G69" i="34"/>
  <c r="J13" i="65"/>
  <c r="L13" i="51"/>
  <c r="J13" i="41"/>
  <c r="K13" i="62"/>
  <c r="J13" i="61"/>
  <c r="K13" i="59"/>
  <c r="L13" i="52"/>
  <c r="I13" i="47"/>
  <c r="K13" i="50"/>
  <c r="J41" i="28"/>
  <c r="H13" i="81"/>
  <c r="J13" i="42"/>
  <c r="J13" i="54"/>
  <c r="G13" i="86"/>
  <c r="G13" i="87"/>
  <c r="G13" i="88"/>
  <c r="G13" i="80"/>
  <c r="H13" i="83"/>
  <c r="K41" i="34"/>
  <c r="J41" i="31"/>
  <c r="I13" i="64"/>
  <c r="J41" i="36"/>
  <c r="G13" i="53"/>
  <c r="G41" i="31"/>
  <c r="K41" i="33"/>
  <c r="I13" i="58"/>
  <c r="H13" i="42"/>
  <c r="I13" i="70"/>
  <c r="L13" i="40"/>
  <c r="H69" i="27"/>
  <c r="G13" i="56"/>
  <c r="J69" i="28"/>
  <c r="I13" i="68"/>
  <c r="H41" i="31"/>
  <c r="I13" i="48"/>
  <c r="H69" i="26"/>
  <c r="H13" i="48"/>
  <c r="K13" i="63"/>
  <c r="H69" i="33"/>
  <c r="G13" i="57"/>
  <c r="I69" i="31"/>
  <c r="G13" i="63"/>
  <c r="J13" i="72"/>
  <c r="J13" i="47"/>
  <c r="K13" i="48"/>
  <c r="I13" i="93"/>
  <c r="I13" i="83"/>
  <c r="G13" i="78"/>
  <c r="K13" i="82"/>
  <c r="G13" i="79"/>
  <c r="H13" i="62"/>
  <c r="L41" i="33"/>
  <c r="I13" i="74"/>
  <c r="H13" i="49"/>
  <c r="L41" i="32"/>
  <c r="G13" i="72"/>
  <c r="K41" i="27"/>
  <c r="I41" i="31"/>
  <c r="J13" i="64"/>
  <c r="H13" i="73"/>
  <c r="I13" i="55"/>
  <c r="I69" i="35"/>
  <c r="G13" i="68"/>
  <c r="H41" i="28"/>
  <c r="H41" i="27"/>
  <c r="H13" i="29"/>
  <c r="G13" i="46"/>
  <c r="K41" i="26"/>
  <c r="G13" i="61"/>
  <c r="H13" i="64"/>
  <c r="G13" i="48"/>
  <c r="G69" i="31"/>
  <c r="G13" i="54"/>
  <c r="H69" i="31"/>
  <c r="G13" i="55"/>
  <c r="L69" i="31"/>
  <c r="J13" i="73"/>
  <c r="K41" i="35"/>
  <c r="G13" i="90"/>
  <c r="G13" i="89"/>
  <c r="I13" i="86"/>
  <c r="L13" i="82"/>
  <c r="N13" i="85"/>
  <c r="K69" i="28"/>
  <c r="H13" i="45"/>
  <c r="H13" i="61"/>
  <c r="H13" i="60"/>
  <c r="K13" i="46"/>
  <c r="G41" i="36"/>
  <c r="J41" i="34"/>
  <c r="H13" i="51"/>
  <c r="I13" i="50"/>
  <c r="H41" i="33"/>
  <c r="G41" i="28"/>
  <c r="H13" i="37"/>
  <c r="G13" i="37"/>
  <c r="G13" i="49"/>
  <c r="J13" i="48"/>
  <c r="H13" i="58"/>
  <c r="H13" i="63"/>
  <c r="J41" i="27"/>
  <c r="J13" i="57"/>
  <c r="J13" i="55"/>
  <c r="L13" i="63"/>
  <c r="G41" i="26"/>
  <c r="I13" i="63"/>
  <c r="I14" i="81"/>
  <c r="I12" i="81" s="1"/>
  <c r="I23" i="81" s="1"/>
  <c r="I24" i="81" s="1"/>
  <c r="I25" i="81" s="1"/>
  <c r="I26" i="81" s="1"/>
  <c r="L14" i="42"/>
  <c r="J14" i="61"/>
  <c r="J14" i="49"/>
  <c r="J14" i="59"/>
  <c r="J14" i="69"/>
  <c r="J14" i="50"/>
  <c r="L14" i="46"/>
  <c r="K14" i="53"/>
  <c r="K14" i="71"/>
  <c r="L14" i="41"/>
  <c r="K14" i="62"/>
  <c r="J14" i="56"/>
  <c r="J14" i="54"/>
  <c r="K14" i="42"/>
  <c r="G14" i="37"/>
  <c r="C14" i="37" s="1"/>
  <c r="F42" i="75" s="1"/>
  <c r="H42" i="28"/>
  <c r="I70" i="36"/>
  <c r="G14" i="57"/>
  <c r="C14" i="57" s="1"/>
  <c r="J69" i="75" s="1"/>
  <c r="G14" i="52"/>
  <c r="C14" i="52" s="1"/>
  <c r="AF69" i="75" s="1"/>
  <c r="G14" i="69"/>
  <c r="C14" i="69" s="1"/>
  <c r="Y69" i="75" s="1"/>
  <c r="H14" i="73"/>
  <c r="G14" i="79"/>
  <c r="C14" i="79" s="1"/>
  <c r="H96" i="75" s="1"/>
  <c r="H14" i="61"/>
  <c r="L42" i="33"/>
  <c r="G14" i="63"/>
  <c r="C14" i="63" s="1"/>
  <c r="H69" i="75" s="1"/>
  <c r="H14" i="37"/>
  <c r="H12" i="37" s="1"/>
  <c r="M42" i="32"/>
  <c r="H42" i="31"/>
  <c r="G14" i="48"/>
  <c r="C14" i="48" s="1"/>
  <c r="R69" i="75" s="1"/>
  <c r="I14" i="59"/>
  <c r="J14" i="60"/>
  <c r="I14" i="83"/>
  <c r="I12" i="83" s="1"/>
  <c r="I23" i="83" s="1"/>
  <c r="I24" i="83" s="1"/>
  <c r="I25" i="83" s="1"/>
  <c r="I26" i="83" s="1"/>
  <c r="G14" i="74"/>
  <c r="C14" i="74" s="1"/>
  <c r="AI69" i="75" s="1"/>
  <c r="G14" i="87"/>
  <c r="C14" i="87" s="1"/>
  <c r="K123" i="75" s="1"/>
  <c r="I70" i="26"/>
  <c r="H70" i="32"/>
  <c r="G14" i="44"/>
  <c r="C14" i="44" s="1"/>
  <c r="F69" i="75" s="1"/>
  <c r="H70" i="26"/>
  <c r="H14" i="55"/>
  <c r="K14" i="57"/>
  <c r="H14" i="83"/>
  <c r="G14" i="56"/>
  <c r="C14" i="56" s="1"/>
  <c r="AJ69" i="75" s="1"/>
  <c r="K14" i="55"/>
  <c r="K14" i="49"/>
  <c r="K42" i="31"/>
  <c r="J14" i="44"/>
  <c r="J12" i="44" s="1"/>
  <c r="J23" i="44" s="1"/>
  <c r="J24" i="44" s="1"/>
  <c r="J25" i="44" s="1"/>
  <c r="J26" i="44" s="1"/>
  <c r="J14" i="42"/>
  <c r="K14" i="51"/>
  <c r="K14" i="74"/>
  <c r="K14" i="45"/>
  <c r="K14" i="44"/>
  <c r="K12" i="44" s="1"/>
  <c r="K23" i="44" s="1"/>
  <c r="K24" i="44" s="1"/>
  <c r="K25" i="44" s="1"/>
  <c r="K26" i="44" s="1"/>
  <c r="J14" i="71"/>
  <c r="K14" i="50"/>
  <c r="J14" i="92"/>
  <c r="J12" i="92" s="1"/>
  <c r="J23" i="92" s="1"/>
  <c r="J24" i="92" s="1"/>
  <c r="J25" i="92" s="1"/>
  <c r="J26" i="92" s="1"/>
  <c r="K14" i="70"/>
  <c r="K42" i="35"/>
  <c r="K14" i="65"/>
  <c r="H42" i="26"/>
  <c r="J42" i="34"/>
  <c r="L14" i="40"/>
  <c r="G14" i="71"/>
  <c r="C14" i="71" s="1"/>
  <c r="AB69" i="75" s="1"/>
  <c r="I14" i="73"/>
  <c r="H14" i="53"/>
  <c r="H14" i="82"/>
  <c r="H12" i="82" s="1"/>
  <c r="H23" i="82" s="1"/>
  <c r="H24" i="82" s="1"/>
  <c r="H25" i="82" s="1"/>
  <c r="H26" i="82" s="1"/>
  <c r="H14" i="46"/>
  <c r="J42" i="32"/>
  <c r="G42" i="31"/>
  <c r="C42" i="31" s="1"/>
  <c r="G42" i="33"/>
  <c r="C42" i="33" s="1"/>
  <c r="C14" i="33" s="1"/>
  <c r="I42" i="75" s="1"/>
  <c r="H14" i="63"/>
  <c r="H70" i="27"/>
  <c r="H14" i="51"/>
  <c r="G14" i="60"/>
  <c r="C14" i="60" s="1"/>
  <c r="P69" i="75" s="1"/>
  <c r="I42" i="33"/>
  <c r="K14" i="85"/>
  <c r="K12" i="85" s="1"/>
  <c r="K26" i="85" s="1"/>
  <c r="G14" i="91"/>
  <c r="C14" i="91" s="1"/>
  <c r="G150" i="75" s="1"/>
  <c r="N14" i="85"/>
  <c r="N12" i="85" s="1"/>
  <c r="N26" i="85" s="1"/>
  <c r="I42" i="35"/>
  <c r="J14" i="68"/>
  <c r="I70" i="28"/>
  <c r="H70" i="35"/>
  <c r="H68" i="35" s="1"/>
  <c r="H82" i="35" s="1"/>
  <c r="K14" i="68"/>
  <c r="H14" i="59"/>
  <c r="I14" i="74"/>
  <c r="I14" i="54"/>
  <c r="I14" i="79"/>
  <c r="I12" i="79" s="1"/>
  <c r="I23" i="79" s="1"/>
  <c r="I24" i="79" s="1"/>
  <c r="I25" i="79" s="1"/>
  <c r="I26" i="79" s="1"/>
  <c r="H14" i="47"/>
  <c r="I42" i="26"/>
  <c r="H14" i="62"/>
  <c r="L70" i="31"/>
  <c r="H14" i="93"/>
  <c r="H12" i="93" s="1"/>
  <c r="H23" i="93" s="1"/>
  <c r="H24" i="93" s="1"/>
  <c r="H25" i="93" s="1"/>
  <c r="H26" i="93" s="1"/>
  <c r="K14" i="40"/>
  <c r="G14" i="45"/>
  <c r="C14" i="45" s="1"/>
  <c r="AA69" i="75" s="1"/>
  <c r="K70" i="28"/>
  <c r="G70" i="31"/>
  <c r="C70" i="31" s="1"/>
  <c r="G42" i="27"/>
  <c r="C42" i="27" s="1"/>
  <c r="C14" i="27" s="1"/>
  <c r="H14" i="75" s="1"/>
  <c r="G14" i="90"/>
  <c r="C14" i="90" s="1"/>
  <c r="F150" i="75" s="1"/>
  <c r="B150" i="75" s="1"/>
  <c r="J14" i="37"/>
  <c r="J12" i="37" s="1"/>
  <c r="I14" i="60"/>
  <c r="G70" i="35"/>
  <c r="C70" i="35" s="1"/>
  <c r="G14" i="59"/>
  <c r="C14" i="59" s="1"/>
  <c r="W69" i="75" s="1"/>
  <c r="I14" i="82"/>
  <c r="I12" i="82" s="1"/>
  <c r="I23" i="82" s="1"/>
  <c r="I24" i="82" s="1"/>
  <c r="I25" i="82" s="1"/>
  <c r="I26" i="82" s="1"/>
  <c r="I42" i="32"/>
  <c r="G14" i="70"/>
  <c r="C14" i="70" s="1"/>
  <c r="M69" i="75" s="1"/>
  <c r="J14" i="45"/>
  <c r="H14" i="79"/>
  <c r="H12" i="79" s="1"/>
  <c r="H23" i="79" s="1"/>
  <c r="H24" i="79" s="1"/>
  <c r="H25" i="79" s="1"/>
  <c r="H26" i="79" s="1"/>
  <c r="H70" i="36"/>
  <c r="H68" i="36" s="1"/>
  <c r="H82" i="36" s="1"/>
  <c r="I14" i="48"/>
  <c r="I14" i="46"/>
  <c r="I14" i="92"/>
  <c r="I12" i="92" s="1"/>
  <c r="I23" i="92" s="1"/>
  <c r="I24" i="92" s="1"/>
  <c r="I25" i="92" s="1"/>
  <c r="I26" i="92" s="1"/>
  <c r="G14" i="47"/>
  <c r="C14" i="47" s="1"/>
  <c r="AK69" i="75" s="1"/>
  <c r="K14" i="54"/>
  <c r="J14" i="65"/>
  <c r="K14" i="58"/>
  <c r="K14" i="48"/>
  <c r="J14" i="74"/>
  <c r="K14" i="52"/>
  <c r="K14" i="72"/>
  <c r="J14" i="73"/>
  <c r="J14" i="47"/>
  <c r="M42" i="33"/>
  <c r="K14" i="61"/>
  <c r="L14" i="54"/>
  <c r="L14" i="51"/>
  <c r="K42" i="36"/>
  <c r="J14" i="52"/>
  <c r="H42" i="35"/>
  <c r="I14" i="37"/>
  <c r="I12" i="37" s="1"/>
  <c r="I42" i="28"/>
  <c r="J14" i="46"/>
  <c r="H14" i="48"/>
  <c r="I14" i="55"/>
  <c r="H14" i="86"/>
  <c r="H12" i="86" s="1"/>
  <c r="H23" i="86" s="1"/>
  <c r="H24" i="86" s="1"/>
  <c r="H25" i="86" s="1"/>
  <c r="H26" i="86" s="1"/>
  <c r="G14" i="81"/>
  <c r="C14" i="81" s="1"/>
  <c r="J96" i="75" s="1"/>
  <c r="J14" i="85"/>
  <c r="J12" i="85" s="1"/>
  <c r="J26" i="85" s="1"/>
  <c r="H42" i="27"/>
  <c r="L42" i="32"/>
  <c r="J42" i="31"/>
  <c r="G14" i="29"/>
  <c r="C14" i="29" s="1"/>
  <c r="F14" i="75" s="1"/>
  <c r="I14" i="62"/>
  <c r="H14" i="49"/>
  <c r="G14" i="86"/>
  <c r="C14" i="86" s="1"/>
  <c r="J123" i="75" s="1"/>
  <c r="H14" i="65"/>
  <c r="H14" i="84"/>
  <c r="C14" i="84" s="1"/>
  <c r="H123" i="75" s="1"/>
  <c r="I14" i="52"/>
  <c r="G70" i="34"/>
  <c r="C70" i="34" s="1"/>
  <c r="I14" i="44"/>
  <c r="G70" i="26"/>
  <c r="C70" i="26" s="1"/>
  <c r="H70" i="34"/>
  <c r="H14" i="44"/>
  <c r="H12" i="44" s="1"/>
  <c r="H23" i="44" s="1"/>
  <c r="H24" i="44" s="1"/>
  <c r="H25" i="44" s="1"/>
  <c r="H26" i="44" s="1"/>
  <c r="G14" i="53"/>
  <c r="C14" i="53" s="1"/>
  <c r="S69" i="75" s="1"/>
  <c r="G14" i="54"/>
  <c r="C14" i="54" s="1"/>
  <c r="AC69" i="75" s="1"/>
  <c r="I14" i="70"/>
  <c r="K14" i="41"/>
  <c r="K14" i="47"/>
  <c r="K14" i="56"/>
  <c r="I14" i="65"/>
  <c r="K14" i="73"/>
  <c r="L14" i="52"/>
  <c r="J14" i="41"/>
  <c r="J14" i="72"/>
  <c r="J42" i="33"/>
  <c r="K14" i="64"/>
  <c r="I14" i="47"/>
  <c r="K14" i="59"/>
  <c r="K14" i="69"/>
  <c r="I14" i="42"/>
  <c r="K14" i="60"/>
  <c r="I42" i="34"/>
  <c r="G14" i="40"/>
  <c r="C14" i="40" s="1"/>
  <c r="G69" i="75" s="1"/>
  <c r="J42" i="26"/>
  <c r="I14" i="64"/>
  <c r="G14" i="55"/>
  <c r="C14" i="55" s="1"/>
  <c r="L69" i="75" s="1"/>
  <c r="G14" i="88"/>
  <c r="C14" i="88" s="1"/>
  <c r="L123" i="75" s="1"/>
  <c r="I14" i="69"/>
  <c r="G14" i="50"/>
  <c r="C14" i="50" s="1"/>
  <c r="V69" i="75" s="1"/>
  <c r="G14" i="83"/>
  <c r="C14" i="83" s="1"/>
  <c r="G123" i="75" s="1"/>
  <c r="J42" i="36"/>
  <c r="K42" i="32"/>
  <c r="I70" i="27"/>
  <c r="H70" i="33"/>
  <c r="I14" i="63"/>
  <c r="H14" i="50"/>
  <c r="G14" i="65"/>
  <c r="C14" i="65" s="1"/>
  <c r="AH69" i="75" s="1"/>
  <c r="G14" i="41"/>
  <c r="C14" i="41" s="1"/>
  <c r="X69" i="75" s="1"/>
  <c r="I14" i="93"/>
  <c r="I14" i="57"/>
  <c r="G14" i="93"/>
  <c r="C14" i="93" s="1"/>
  <c r="I150" i="75" s="1"/>
  <c r="J70" i="28"/>
  <c r="G42" i="35"/>
  <c r="C42" i="35" s="1"/>
  <c r="C14" i="35" s="1"/>
  <c r="K42" i="75" s="1"/>
  <c r="G14" i="68"/>
  <c r="C14" i="68" s="1"/>
  <c r="I69" i="75" s="1"/>
  <c r="H70" i="28"/>
  <c r="H14" i="60"/>
  <c r="K14" i="46"/>
  <c r="G14" i="62"/>
  <c r="C14" i="62" s="1"/>
  <c r="K69" i="75" s="1"/>
  <c r="M14" i="85"/>
  <c r="M12" i="85" s="1"/>
  <c r="M26" i="85" s="1"/>
  <c r="G14" i="80"/>
  <c r="C14" i="80" s="1"/>
  <c r="I96" i="75" s="1"/>
  <c r="I14" i="72"/>
  <c r="K42" i="34"/>
  <c r="H42" i="34"/>
  <c r="G14" i="82"/>
  <c r="C14" i="82" s="1"/>
  <c r="F123" i="75" s="1"/>
  <c r="J14" i="53"/>
  <c r="H14" i="56"/>
  <c r="H14" i="69"/>
  <c r="I14" i="29"/>
  <c r="I12" i="29" s="1"/>
  <c r="H14" i="42"/>
  <c r="I14" i="68"/>
  <c r="I14" i="50"/>
  <c r="I14" i="86"/>
  <c r="I12" i="86" s="1"/>
  <c r="I23" i="86" s="1"/>
  <c r="I24" i="86" s="1"/>
  <c r="I25" i="86" s="1"/>
  <c r="I26" i="86" s="1"/>
  <c r="G70" i="27"/>
  <c r="C70" i="27" s="1"/>
  <c r="H42" i="33"/>
  <c r="J14" i="40"/>
  <c r="H14" i="58"/>
  <c r="H14" i="72"/>
  <c r="J14" i="58"/>
  <c r="L14" i="82"/>
  <c r="K14" i="82"/>
  <c r="K12" i="82" s="1"/>
  <c r="K23" i="82" s="1"/>
  <c r="K24" i="82" s="1"/>
  <c r="K25" i="82" s="1"/>
  <c r="K26" i="82" s="1"/>
  <c r="H14" i="92"/>
  <c r="H12" i="92" s="1"/>
  <c r="H23" i="92" s="1"/>
  <c r="H24" i="92" s="1"/>
  <c r="H25" i="92" s="1"/>
  <c r="H26" i="92" s="1"/>
  <c r="J42" i="27"/>
  <c r="G14" i="92"/>
  <c r="C14" i="92" s="1"/>
  <c r="H150" i="75" s="1"/>
  <c r="I14" i="40"/>
  <c r="H14" i="74"/>
  <c r="J14" i="70"/>
  <c r="I14" i="84"/>
  <c r="I12" i="84" s="1"/>
  <c r="I23" i="84" s="1"/>
  <c r="I24" i="84" s="1"/>
  <c r="I25" i="84" s="1"/>
  <c r="I26" i="84" s="1"/>
  <c r="G70" i="36"/>
  <c r="C70" i="36" s="1"/>
  <c r="J42" i="35"/>
  <c r="H14" i="68"/>
  <c r="I14" i="41"/>
  <c r="G14" i="42"/>
  <c r="C14" i="42" s="1"/>
  <c r="T69" i="75" s="1"/>
  <c r="I42" i="31"/>
  <c r="G70" i="28"/>
  <c r="C70" i="28" s="1"/>
  <c r="I14" i="51"/>
  <c r="G14" i="46"/>
  <c r="C14" i="46" s="1"/>
  <c r="Q69" i="75" s="1"/>
  <c r="H14" i="85"/>
  <c r="H12" i="85" s="1"/>
  <c r="H26" i="85" s="1"/>
  <c r="H42" i="32"/>
  <c r="H70" i="31"/>
  <c r="I42" i="36"/>
  <c r="H14" i="57"/>
  <c r="H14" i="54"/>
  <c r="L14" i="85"/>
  <c r="L12" i="85" s="1"/>
  <c r="L26" i="85" s="1"/>
  <c r="G14" i="61"/>
  <c r="C14" i="61" s="1"/>
  <c r="AG69" i="75" s="1"/>
  <c r="G14" i="85"/>
  <c r="C14" i="85" s="1"/>
  <c r="I123" i="75" s="1"/>
  <c r="H14" i="71"/>
  <c r="G42" i="32"/>
  <c r="C42" i="32" s="1"/>
  <c r="G70" i="32"/>
  <c r="C70" i="32" s="1"/>
  <c r="J70" i="31"/>
  <c r="H14" i="70"/>
  <c r="G14" i="72"/>
  <c r="C14" i="72" s="1"/>
  <c r="Z69" i="75" s="1"/>
  <c r="J14" i="82"/>
  <c r="J12" i="82" s="1"/>
  <c r="J23" i="82" s="1"/>
  <c r="J24" i="82" s="1"/>
  <c r="J25" i="82" s="1"/>
  <c r="J26" i="82" s="1"/>
  <c r="G42" i="36"/>
  <c r="C42" i="36" s="1"/>
  <c r="C14" i="36" s="1"/>
  <c r="L42" i="75" s="1"/>
  <c r="J14" i="57"/>
  <c r="H14" i="52"/>
  <c r="J14" i="51"/>
  <c r="I70" i="35"/>
  <c r="L14" i="63"/>
  <c r="G14" i="51"/>
  <c r="C14" i="51" s="1"/>
  <c r="O69" i="75" s="1"/>
  <c r="G42" i="34"/>
  <c r="C42" i="34" s="1"/>
  <c r="J14" i="64"/>
  <c r="I14" i="85"/>
  <c r="I12" i="85" s="1"/>
  <c r="I26" i="85" s="1"/>
  <c r="J42" i="28"/>
  <c r="G42" i="26"/>
  <c r="C42" i="26" s="1"/>
  <c r="C14" i="26" s="1"/>
  <c r="G14" i="75" s="1"/>
  <c r="J14" i="55"/>
  <c r="G14" i="73"/>
  <c r="C14" i="73" s="1"/>
  <c r="AE69" i="75" s="1"/>
  <c r="I70" i="32"/>
  <c r="J14" i="48"/>
  <c r="I14" i="61"/>
  <c r="G70" i="33"/>
  <c r="C70" i="33" s="1"/>
  <c r="K42" i="27"/>
  <c r="I14" i="45"/>
  <c r="G14" i="89"/>
  <c r="C14" i="89" s="1"/>
  <c r="J150" i="75" s="1"/>
  <c r="G14" i="77"/>
  <c r="C14" i="77" s="1"/>
  <c r="F96" i="75" s="1"/>
  <c r="I14" i="56"/>
  <c r="I14" i="58"/>
  <c r="G14" i="64"/>
  <c r="C14" i="64" s="1"/>
  <c r="N69" i="75" s="1"/>
  <c r="H14" i="64"/>
  <c r="H14" i="40"/>
  <c r="G42" i="28"/>
  <c r="I14" i="53"/>
  <c r="J14" i="86"/>
  <c r="J12" i="86" s="1"/>
  <c r="J23" i="86" s="1"/>
  <c r="J24" i="86" s="1"/>
  <c r="J25" i="86" s="1"/>
  <c r="J26" i="86" s="1"/>
  <c r="K14" i="63"/>
  <c r="G14" i="78"/>
  <c r="C14" i="78" s="1"/>
  <c r="G96" i="75" s="1"/>
  <c r="H42" i="36"/>
  <c r="K70" i="31"/>
  <c r="K68" i="31" s="1"/>
  <c r="K82" i="31" s="1"/>
  <c r="G14" i="58"/>
  <c r="C14" i="58" s="1"/>
  <c r="U69" i="75" s="1"/>
  <c r="H14" i="81"/>
  <c r="H12" i="81" s="1"/>
  <c r="H23" i="81" s="1"/>
  <c r="H24" i="81" s="1"/>
  <c r="H25" i="81" s="1"/>
  <c r="H26" i="81" s="1"/>
  <c r="I14" i="49"/>
  <c r="H14" i="29"/>
  <c r="H12" i="29" s="1"/>
  <c r="J14" i="62"/>
  <c r="G14" i="49"/>
  <c r="C14" i="49" s="1"/>
  <c r="AD69" i="75" s="1"/>
  <c r="J14" i="63"/>
  <c r="I70" i="31"/>
  <c r="H14" i="41"/>
  <c r="K42" i="33"/>
  <c r="H14" i="45"/>
  <c r="K42" i="26"/>
  <c r="I14" i="71"/>
  <c r="J40" i="28" l="1"/>
  <c r="H12" i="83"/>
  <c r="H23" i="83" s="1"/>
  <c r="H24" i="83" s="1"/>
  <c r="H25" i="83" s="1"/>
  <c r="H26" i="83" s="1"/>
  <c r="C14" i="32"/>
  <c r="H42" i="75" s="1"/>
  <c r="I12" i="93"/>
  <c r="I23" i="93" s="1"/>
  <c r="I24" i="93" s="1"/>
  <c r="I25" i="93" s="1"/>
  <c r="I26" i="93" s="1"/>
  <c r="C69" i="26"/>
  <c r="C69" i="27"/>
  <c r="L12" i="82"/>
  <c r="L23" i="82" s="1"/>
  <c r="L24" i="82" s="1"/>
  <c r="L25" i="82" s="1"/>
  <c r="L26" i="82" s="1"/>
  <c r="K68" i="28"/>
  <c r="K82" i="28" s="1"/>
  <c r="L68" i="31"/>
  <c r="L82" i="31" s="1"/>
  <c r="C69" i="35"/>
  <c r="C13" i="53"/>
  <c r="S68" i="75" s="1"/>
  <c r="C42" i="28"/>
  <c r="C14" i="28" s="1"/>
  <c r="I14" i="75" s="1"/>
  <c r="B96" i="75"/>
  <c r="C14" i="34"/>
  <c r="J42" i="75" s="1"/>
  <c r="B42" i="75" s="1"/>
  <c r="B123" i="75"/>
  <c r="B14" i="75"/>
  <c r="C14" i="31"/>
  <c r="G42" i="75" s="1"/>
  <c r="B69" i="75"/>
  <c r="H23" i="29"/>
  <c r="H24" i="29" s="1"/>
  <c r="H25" i="29" s="1"/>
  <c r="H26" i="29" s="1"/>
  <c r="C55" i="101"/>
  <c r="I23" i="29"/>
  <c r="I24" i="29" s="1"/>
  <c r="I25" i="29" s="1"/>
  <c r="I26" i="29" s="1"/>
  <c r="C56" i="101"/>
  <c r="C34" i="101"/>
  <c r="I23" i="37"/>
  <c r="I24" i="37" s="1"/>
  <c r="I25" i="37" s="1"/>
  <c r="I26" i="37" s="1"/>
  <c r="C32" i="101"/>
  <c r="J23" i="37"/>
  <c r="J24" i="37" s="1"/>
  <c r="J25" i="37" s="1"/>
  <c r="J26" i="37" s="1"/>
  <c r="H23" i="37"/>
  <c r="H24" i="37" s="1"/>
  <c r="H25" i="37" s="1"/>
  <c r="H26" i="37" s="1"/>
  <c r="C33" i="101"/>
  <c r="C41" i="26"/>
  <c r="C13" i="49"/>
  <c r="C13" i="37"/>
  <c r="G12" i="37"/>
  <c r="C41" i="28"/>
  <c r="C41" i="36"/>
  <c r="C13" i="89"/>
  <c r="G12" i="89"/>
  <c r="G23" i="89" s="1"/>
  <c r="G24" i="89" s="1"/>
  <c r="G25" i="89" s="1"/>
  <c r="G26" i="89" s="1"/>
  <c r="C13" i="90"/>
  <c r="G12" i="90"/>
  <c r="G23" i="90" s="1"/>
  <c r="G24" i="90" s="1"/>
  <c r="G25" i="90" s="1"/>
  <c r="G26" i="90" s="1"/>
  <c r="C13" i="55"/>
  <c r="C13" i="54"/>
  <c r="C69" i="31"/>
  <c r="C13" i="48"/>
  <c r="C13" i="61"/>
  <c r="C13" i="46"/>
  <c r="C13" i="68"/>
  <c r="C13" i="72"/>
  <c r="C13" i="79"/>
  <c r="G12" i="79"/>
  <c r="G23" i="79" s="1"/>
  <c r="G24" i="79" s="1"/>
  <c r="G25" i="79" s="1"/>
  <c r="G26" i="79" s="1"/>
  <c r="C13" i="78"/>
  <c r="G12" i="78"/>
  <c r="G23" i="78" s="1"/>
  <c r="G24" i="78" s="1"/>
  <c r="G25" i="78" s="1"/>
  <c r="G26" i="78" s="1"/>
  <c r="C13" i="63"/>
  <c r="C13" i="57"/>
  <c r="C13" i="56"/>
  <c r="C41" i="31"/>
  <c r="C13" i="80"/>
  <c r="G12" i="80"/>
  <c r="G23" i="80" s="1"/>
  <c r="G24" i="80" s="1"/>
  <c r="G25" i="80" s="1"/>
  <c r="G26" i="80" s="1"/>
  <c r="C13" i="88"/>
  <c r="G12" i="88"/>
  <c r="G23" i="88" s="1"/>
  <c r="G24" i="88" s="1"/>
  <c r="G25" i="88" s="1"/>
  <c r="G26" i="88" s="1"/>
  <c r="C13" i="87"/>
  <c r="G12" i="87"/>
  <c r="G23" i="87" s="1"/>
  <c r="G24" i="87" s="1"/>
  <c r="G25" i="87" s="1"/>
  <c r="G26" i="87" s="1"/>
  <c r="C13" i="86"/>
  <c r="G12" i="86"/>
  <c r="G26" i="86" s="1"/>
  <c r="C69" i="34"/>
  <c r="C13" i="60"/>
  <c r="C13" i="45"/>
  <c r="C13" i="41"/>
  <c r="C13" i="58"/>
  <c r="C69" i="33"/>
  <c r="C41" i="32"/>
  <c r="C41" i="33"/>
  <c r="C13" i="82"/>
  <c r="G12" i="82"/>
  <c r="G26" i="82" s="1"/>
  <c r="C13" i="85"/>
  <c r="G12" i="85"/>
  <c r="G26" i="85" s="1"/>
  <c r="C13" i="40"/>
  <c r="C13" i="62"/>
  <c r="C13" i="71"/>
  <c r="C13" i="51"/>
  <c r="C13" i="59"/>
  <c r="C13" i="44"/>
  <c r="G12" i="44"/>
  <c r="G23" i="44" s="1"/>
  <c r="G24" i="44" s="1"/>
  <c r="G25" i="44" s="1"/>
  <c r="G26" i="44" s="1"/>
  <c r="C13" i="83"/>
  <c r="G12" i="83"/>
  <c r="G26" i="83" s="1"/>
  <c r="C13" i="69"/>
  <c r="C13" i="29"/>
  <c r="G12" i="29"/>
  <c r="C13" i="50"/>
  <c r="C69" i="32"/>
  <c r="C13" i="64"/>
  <c r="C13" i="81"/>
  <c r="G12" i="81"/>
  <c r="G23" i="81" s="1"/>
  <c r="G24" i="81" s="1"/>
  <c r="G25" i="81" s="1"/>
  <c r="G26" i="81" s="1"/>
  <c r="C13" i="84"/>
  <c r="H12" i="84"/>
  <c r="H23" i="84" s="1"/>
  <c r="H24" i="84" s="1"/>
  <c r="H25" i="84" s="1"/>
  <c r="H26" i="84" s="1"/>
  <c r="C69" i="36"/>
  <c r="C13" i="70"/>
  <c r="C13" i="42"/>
  <c r="C13" i="73"/>
  <c r="C13" i="52"/>
  <c r="C13" i="74"/>
  <c r="C41" i="27"/>
  <c r="G40" i="27"/>
  <c r="C13" i="77"/>
  <c r="G12" i="77"/>
  <c r="G23" i="77" s="1"/>
  <c r="G24" i="77" s="1"/>
  <c r="G25" i="77" s="1"/>
  <c r="G26" i="77" s="1"/>
  <c r="C13" i="92"/>
  <c r="G12" i="92"/>
  <c r="G26" i="92" s="1"/>
  <c r="C13" i="98"/>
  <c r="C69" i="28"/>
  <c r="C13" i="65"/>
  <c r="C41" i="35"/>
  <c r="C13" i="47"/>
  <c r="C41" i="34"/>
  <c r="C13" i="93"/>
  <c r="G12" i="93"/>
  <c r="G23" i="93" s="1"/>
  <c r="G24" i="93" s="1"/>
  <c r="G25" i="93" s="1"/>
  <c r="G26" i="93" s="1"/>
  <c r="C13" i="91"/>
  <c r="G12" i="91"/>
  <c r="G23" i="91" s="1"/>
  <c r="G24" i="91" s="1"/>
  <c r="G25" i="91" s="1"/>
  <c r="G26" i="91" s="1"/>
  <c r="G14" i="98" l="1"/>
  <c r="G149" i="75"/>
  <c r="C12" i="91"/>
  <c r="I149" i="75"/>
  <c r="C12" i="93"/>
  <c r="C13" i="34"/>
  <c r="AK68" i="75"/>
  <c r="C13" i="35"/>
  <c r="AH68" i="75"/>
  <c r="C13" i="28"/>
  <c r="F176" i="75"/>
  <c r="B176" i="75" s="1"/>
  <c r="H149" i="75"/>
  <c r="C12" i="92"/>
  <c r="F95" i="75"/>
  <c r="C12" i="77"/>
  <c r="L50" i="27"/>
  <c r="L40" i="27" s="1"/>
  <c r="K50" i="27"/>
  <c r="K40" i="27" s="1"/>
  <c r="H50" i="27"/>
  <c r="H40" i="27" s="1"/>
  <c r="J50" i="27"/>
  <c r="J40" i="27" s="1"/>
  <c r="M50" i="27"/>
  <c r="M40" i="27" s="1"/>
  <c r="G28" i="27"/>
  <c r="G54" i="27"/>
  <c r="C13" i="27"/>
  <c r="C40" i="27"/>
  <c r="C51" i="27" s="1"/>
  <c r="C52" i="27" s="1"/>
  <c r="C53" i="27" s="1"/>
  <c r="C54" i="27" s="1"/>
  <c r="AI68" i="75"/>
  <c r="AF68" i="75"/>
  <c r="AE68" i="75"/>
  <c r="T68" i="75"/>
  <c r="M68" i="75"/>
  <c r="C13" i="36"/>
  <c r="H122" i="75"/>
  <c r="C12" i="84"/>
  <c r="J95" i="75"/>
  <c r="C12" i="81"/>
  <c r="N68" i="75"/>
  <c r="V68" i="75"/>
  <c r="G23" i="29"/>
  <c r="G24" i="29" s="1"/>
  <c r="G25" i="29" s="1"/>
  <c r="G26" i="29" s="1"/>
  <c r="C54" i="101"/>
  <c r="C57" i="101" s="1"/>
  <c r="F13" i="75"/>
  <c r="C12" i="29"/>
  <c r="Y68" i="75"/>
  <c r="G122" i="75"/>
  <c r="C12" i="83"/>
  <c r="F68" i="75"/>
  <c r="C12" i="44"/>
  <c r="W68" i="75"/>
  <c r="O68" i="75"/>
  <c r="AB68" i="75"/>
  <c r="K68" i="75"/>
  <c r="G68" i="75"/>
  <c r="I122" i="75"/>
  <c r="C12" i="85"/>
  <c r="F122" i="75"/>
  <c r="C12" i="82"/>
  <c r="C13" i="33"/>
  <c r="C13" i="32"/>
  <c r="U68" i="75"/>
  <c r="X68" i="75"/>
  <c r="AA68" i="75"/>
  <c r="P68" i="75"/>
  <c r="J122" i="75"/>
  <c r="C12" i="86"/>
  <c r="K122" i="75"/>
  <c r="C12" i="87"/>
  <c r="L122" i="75"/>
  <c r="C12" i="88"/>
  <c r="I95" i="75"/>
  <c r="C12" i="80"/>
  <c r="C13" i="31"/>
  <c r="AJ68" i="75"/>
  <c r="J68" i="75"/>
  <c r="H68" i="75"/>
  <c r="G95" i="75"/>
  <c r="C12" i="78"/>
  <c r="H95" i="75"/>
  <c r="C12" i="79"/>
  <c r="Z68" i="75"/>
  <c r="I68" i="75"/>
  <c r="Q68" i="75"/>
  <c r="AG68" i="75"/>
  <c r="R68" i="75"/>
  <c r="AC68" i="75"/>
  <c r="L68" i="75"/>
  <c r="F149" i="75"/>
  <c r="C12" i="90"/>
  <c r="J149" i="75"/>
  <c r="C12" i="89"/>
  <c r="G23" i="37"/>
  <c r="G24" i="37" s="1"/>
  <c r="G25" i="37" s="1"/>
  <c r="G26" i="37" s="1"/>
  <c r="C35" i="101"/>
  <c r="C36" i="101" s="1"/>
  <c r="F41" i="75"/>
  <c r="C12" i="37"/>
  <c r="AD68" i="75"/>
  <c r="C13" i="26"/>
  <c r="B149" i="75" l="1"/>
  <c r="B148" i="75" s="1"/>
  <c r="B159" i="75" s="1"/>
  <c r="B160" i="75" s="1"/>
  <c r="B161" i="75" s="1"/>
  <c r="B162" i="75" s="1"/>
  <c r="B95" i="75"/>
  <c r="B94" i="75" s="1"/>
  <c r="B105" i="75" s="1"/>
  <c r="B106" i="75" s="1"/>
  <c r="B107" i="75" s="1"/>
  <c r="B108" i="75" s="1"/>
  <c r="B122" i="75"/>
  <c r="B121" i="75" s="1"/>
  <c r="B132" i="75" s="1"/>
  <c r="B133" i="75" s="1"/>
  <c r="B134" i="75" s="1"/>
  <c r="B135" i="75" s="1"/>
  <c r="C14" i="98"/>
  <c r="G12" i="98"/>
  <c r="G23" i="98" s="1"/>
  <c r="G24" i="98" s="1"/>
  <c r="G25" i="98" s="1"/>
  <c r="G26" i="98" s="1"/>
  <c r="B68" i="75"/>
  <c r="B67" i="75" s="1"/>
  <c r="B78" i="75" s="1"/>
  <c r="B79" i="75" s="1"/>
  <c r="B80" i="75" s="1"/>
  <c r="B81" i="75" s="1"/>
  <c r="G13" i="75"/>
  <c r="C23" i="37"/>
  <c r="F40" i="75"/>
  <c r="H33" i="101"/>
  <c r="H34" i="101"/>
  <c r="H36" i="101"/>
  <c r="H38" i="101"/>
  <c r="H35" i="101"/>
  <c r="H37" i="101"/>
  <c r="C23" i="89"/>
  <c r="J148" i="75"/>
  <c r="F148" i="75"/>
  <c r="C23" i="90"/>
  <c r="C23" i="79"/>
  <c r="H94" i="75"/>
  <c r="C23" i="78"/>
  <c r="G94" i="75"/>
  <c r="G41" i="75"/>
  <c r="I94" i="75"/>
  <c r="C23" i="80"/>
  <c r="L121" i="75"/>
  <c r="C17" i="101"/>
  <c r="C23" i="88"/>
  <c r="K121" i="75"/>
  <c r="C23" i="87"/>
  <c r="C3" i="101"/>
  <c r="J121" i="75"/>
  <c r="C23" i="86"/>
  <c r="H41" i="75"/>
  <c r="I41" i="75"/>
  <c r="F121" i="75"/>
  <c r="C23" i="82"/>
  <c r="I121" i="75"/>
  <c r="C2" i="101"/>
  <c r="C23" i="85"/>
  <c r="C23" i="44"/>
  <c r="F67" i="75"/>
  <c r="I55" i="102"/>
  <c r="C23" i="83"/>
  <c r="C1" i="101"/>
  <c r="C4" i="101" s="1"/>
  <c r="G121" i="75"/>
  <c r="C23" i="29"/>
  <c r="F12" i="75"/>
  <c r="H55" i="101"/>
  <c r="H56" i="101"/>
  <c r="H57" i="101"/>
  <c r="J94" i="75"/>
  <c r="C23" i="81"/>
  <c r="C23" i="84"/>
  <c r="H121" i="75"/>
  <c r="L41" i="75"/>
  <c r="H13" i="75"/>
  <c r="M54" i="27"/>
  <c r="M28" i="27"/>
  <c r="J28" i="27"/>
  <c r="J54" i="27"/>
  <c r="H28" i="27"/>
  <c r="H54" i="27"/>
  <c r="K28" i="27"/>
  <c r="K54" i="27"/>
  <c r="L54" i="27"/>
  <c r="L28" i="27"/>
  <c r="F94" i="75"/>
  <c r="C23" i="77"/>
  <c r="C23" i="92"/>
  <c r="H148" i="75"/>
  <c r="I13" i="75"/>
  <c r="K41" i="75"/>
  <c r="J41" i="75"/>
  <c r="C23" i="93"/>
  <c r="I148" i="75"/>
  <c r="G148" i="75"/>
  <c r="C23" i="91"/>
  <c r="B41" i="75" l="1"/>
  <c r="B13" i="75"/>
  <c r="F13" i="76" s="1"/>
  <c r="F177" i="75"/>
  <c r="B177" i="75" s="1"/>
  <c r="C12" i="98"/>
  <c r="G159" i="75"/>
  <c r="C24" i="91"/>
  <c r="G160" i="75" s="1"/>
  <c r="I159" i="75"/>
  <c r="C24" i="93"/>
  <c r="I160" i="75" s="1"/>
  <c r="H159" i="75"/>
  <c r="C24" i="92"/>
  <c r="H160" i="75" s="1"/>
  <c r="F105" i="75"/>
  <c r="C24" i="77"/>
  <c r="F106" i="75" s="1"/>
  <c r="H132" i="75"/>
  <c r="C24" i="84"/>
  <c r="H133" i="75" s="1"/>
  <c r="C24" i="81"/>
  <c r="J106" i="75" s="1"/>
  <c r="J105" i="75"/>
  <c r="J57" i="101"/>
  <c r="L57" i="101"/>
  <c r="N57" i="101"/>
  <c r="P57" i="101"/>
  <c r="G50" i="28" s="1"/>
  <c r="J56" i="101"/>
  <c r="L56" i="101"/>
  <c r="J55" i="101"/>
  <c r="H58" i="101"/>
  <c r="L55" i="101"/>
  <c r="N55" i="101"/>
  <c r="G50" i="26" s="1"/>
  <c r="C24" i="29"/>
  <c r="F24" i="75" s="1"/>
  <c r="F23" i="75"/>
  <c r="H6" i="101"/>
  <c r="J6" i="101" s="1"/>
  <c r="H4" i="101"/>
  <c r="J4" i="101" s="1"/>
  <c r="H5" i="101"/>
  <c r="J5" i="101" s="1"/>
  <c r="H2" i="101"/>
  <c r="H7" i="101"/>
  <c r="J7" i="101" s="1"/>
  <c r="H3" i="101"/>
  <c r="J3" i="101" s="1"/>
  <c r="H10" i="101"/>
  <c r="J10" i="101" s="1"/>
  <c r="H9" i="101"/>
  <c r="J9" i="101" s="1"/>
  <c r="H8" i="101"/>
  <c r="J8" i="101" s="1"/>
  <c r="C24" i="83"/>
  <c r="G133" i="75" s="1"/>
  <c r="G132" i="75"/>
  <c r="C25" i="83"/>
  <c r="K44" i="102"/>
  <c r="G22" i="51" s="1"/>
  <c r="K48" i="102"/>
  <c r="G22" i="64" s="1"/>
  <c r="K34" i="102"/>
  <c r="G22" i="60" s="1"/>
  <c r="K24" i="102"/>
  <c r="G22" i="69" s="1"/>
  <c r="K28" i="102"/>
  <c r="G22" i="71" s="1"/>
  <c r="K32" i="102"/>
  <c r="G22" i="55" s="1"/>
  <c r="K37" i="102"/>
  <c r="G22" i="61" s="1"/>
  <c r="K53" i="102"/>
  <c r="G22" i="74" s="1"/>
  <c r="K47" i="102"/>
  <c r="G22" i="63" s="1"/>
  <c r="K51" i="102"/>
  <c r="G22" i="50" s="1"/>
  <c r="K36" i="102"/>
  <c r="G22" i="62" s="1"/>
  <c r="K52" i="102"/>
  <c r="G22" i="49" s="1"/>
  <c r="K31" i="102"/>
  <c r="G22" i="53" s="1"/>
  <c r="K27" i="102"/>
  <c r="G22" i="58" s="1"/>
  <c r="K39" i="102"/>
  <c r="G22" i="40" s="1"/>
  <c r="K55" i="102"/>
  <c r="K46" i="102"/>
  <c r="G22" i="52" s="1"/>
  <c r="K42" i="102"/>
  <c r="G22" i="46" s="1"/>
  <c r="K38" i="102"/>
  <c r="G22" i="41" s="1"/>
  <c r="K54" i="102"/>
  <c r="K30" i="102"/>
  <c r="G22" i="73" s="1"/>
  <c r="K26" i="102"/>
  <c r="G22" i="57" s="1"/>
  <c r="K41" i="102"/>
  <c r="G22" i="45" s="1"/>
  <c r="K25" i="102"/>
  <c r="G22" i="70" s="1"/>
  <c r="K49" i="102"/>
  <c r="G22" i="65" s="1"/>
  <c r="K45" i="102"/>
  <c r="G22" i="54" s="1"/>
  <c r="K50" i="102"/>
  <c r="G22" i="48" s="1"/>
  <c r="K40" i="102"/>
  <c r="G22" i="42" s="1"/>
  <c r="K33" i="102"/>
  <c r="G22" i="56" s="1"/>
  <c r="K29" i="102"/>
  <c r="G22" i="72" s="1"/>
  <c r="K23" i="102"/>
  <c r="G22" i="68" s="1"/>
  <c r="K43" i="102"/>
  <c r="G22" i="47" s="1"/>
  <c r="K35" i="102"/>
  <c r="G22" i="59" s="1"/>
  <c r="F78" i="75"/>
  <c r="C24" i="44"/>
  <c r="F79" i="75" s="1"/>
  <c r="C24" i="85"/>
  <c r="I133" i="75" s="1"/>
  <c r="I132" i="75"/>
  <c r="C25" i="85"/>
  <c r="F132" i="75"/>
  <c r="C24" i="82"/>
  <c r="F133" i="75" s="1"/>
  <c r="J132" i="75"/>
  <c r="C24" i="86"/>
  <c r="J133" i="75" s="1"/>
  <c r="K132" i="75"/>
  <c r="C24" i="87"/>
  <c r="K133" i="75" s="1"/>
  <c r="C24" i="88"/>
  <c r="L133" i="75" s="1"/>
  <c r="L132" i="75"/>
  <c r="C25" i="88"/>
  <c r="H20" i="101"/>
  <c r="H19" i="101"/>
  <c r="H18" i="101"/>
  <c r="H22" i="101"/>
  <c r="H21" i="101"/>
  <c r="H23" i="101"/>
  <c r="H24" i="101"/>
  <c r="H25" i="101"/>
  <c r="H26" i="101"/>
  <c r="C24" i="80"/>
  <c r="I106" i="75" s="1"/>
  <c r="I105" i="75"/>
  <c r="C24" i="78"/>
  <c r="G106" i="75" s="1"/>
  <c r="G105" i="75"/>
  <c r="C25" i="78"/>
  <c r="H105" i="75"/>
  <c r="C24" i="79"/>
  <c r="H106" i="75" s="1"/>
  <c r="F159" i="75"/>
  <c r="C24" i="90"/>
  <c r="F160" i="75" s="1"/>
  <c r="J159" i="75"/>
  <c r="C24" i="89"/>
  <c r="J160" i="75" s="1"/>
  <c r="L37" i="101"/>
  <c r="G50" i="34" s="1"/>
  <c r="O37" i="101"/>
  <c r="O35" i="101"/>
  <c r="L35" i="101"/>
  <c r="G50" i="35" s="1"/>
  <c r="L38" i="101"/>
  <c r="G50" i="32" s="1"/>
  <c r="R38" i="101"/>
  <c r="O38" i="101"/>
  <c r="L36" i="101"/>
  <c r="G50" i="36" s="1"/>
  <c r="O36" i="101"/>
  <c r="R34" i="101"/>
  <c r="L34" i="101"/>
  <c r="G50" i="31" s="1"/>
  <c r="U34" i="101"/>
  <c r="O34" i="101"/>
  <c r="H40" i="101"/>
  <c r="O33" i="101"/>
  <c r="L33" i="101"/>
  <c r="G50" i="33" s="1"/>
  <c r="F51" i="75"/>
  <c r="C24" i="37"/>
  <c r="F52" i="75" s="1"/>
  <c r="C25" i="29" l="1"/>
  <c r="C25" i="92"/>
  <c r="C25" i="89"/>
  <c r="C25" i="86"/>
  <c r="C25" i="44"/>
  <c r="G76" i="28"/>
  <c r="C25" i="93"/>
  <c r="G76" i="27"/>
  <c r="F175" i="75"/>
  <c r="C23" i="98"/>
  <c r="I76" i="35"/>
  <c r="C25" i="81"/>
  <c r="C25" i="37"/>
  <c r="C25" i="90"/>
  <c r="C25" i="79"/>
  <c r="C25" i="80"/>
  <c r="H28" i="101"/>
  <c r="C25" i="87"/>
  <c r="C25" i="82"/>
  <c r="H76" i="34"/>
  <c r="I76" i="36"/>
  <c r="G76" i="33"/>
  <c r="G76" i="31"/>
  <c r="G76" i="32"/>
  <c r="C25" i="84"/>
  <c r="C25" i="77"/>
  <c r="C25" i="91"/>
  <c r="G40" i="33"/>
  <c r="G40" i="31"/>
  <c r="C50" i="36"/>
  <c r="G40" i="36"/>
  <c r="G40" i="32"/>
  <c r="C50" i="35"/>
  <c r="G40" i="35"/>
  <c r="C50" i="34"/>
  <c r="G40" i="34"/>
  <c r="C22" i="59"/>
  <c r="G12" i="59"/>
  <c r="C22" i="47"/>
  <c r="G12" i="47"/>
  <c r="C22" i="68"/>
  <c r="G12" i="68"/>
  <c r="C22" i="72"/>
  <c r="G12" i="72"/>
  <c r="C22" i="56"/>
  <c r="G12" i="56"/>
  <c r="C22" i="42"/>
  <c r="G12" i="42"/>
  <c r="C22" i="48"/>
  <c r="G12" i="48"/>
  <c r="C22" i="54"/>
  <c r="G12" i="54"/>
  <c r="C22" i="65"/>
  <c r="G12" i="65"/>
  <c r="C22" i="70"/>
  <c r="G12" i="70"/>
  <c r="C22" i="45"/>
  <c r="G12" i="45"/>
  <c r="C22" i="57"/>
  <c r="G12" i="57"/>
  <c r="C22" i="73"/>
  <c r="G12" i="73"/>
  <c r="C22" i="41"/>
  <c r="G12" i="41"/>
  <c r="C22" i="46"/>
  <c r="G12" i="46"/>
  <c r="C22" i="52"/>
  <c r="G12" i="52"/>
  <c r="G12" i="40"/>
  <c r="C22" i="58"/>
  <c r="G12" i="58"/>
  <c r="C22" i="53"/>
  <c r="G12" i="53"/>
  <c r="C22" i="49"/>
  <c r="G12" i="49"/>
  <c r="C22" i="62"/>
  <c r="G12" i="62"/>
  <c r="C22" i="50"/>
  <c r="G12" i="50"/>
  <c r="C22" i="63"/>
  <c r="G12" i="63"/>
  <c r="C22" i="74"/>
  <c r="G12" i="74"/>
  <c r="C22" i="61"/>
  <c r="G12" i="61"/>
  <c r="C22" i="55"/>
  <c r="G12" i="55"/>
  <c r="C22" i="71"/>
  <c r="G12" i="71"/>
  <c r="C22" i="69"/>
  <c r="G12" i="69"/>
  <c r="C22" i="60"/>
  <c r="G12" i="60"/>
  <c r="C22" i="64"/>
  <c r="G12" i="64"/>
  <c r="C22" i="51"/>
  <c r="G12" i="51"/>
  <c r="C76" i="34"/>
  <c r="H68" i="34"/>
  <c r="C76" i="35"/>
  <c r="I68" i="35"/>
  <c r="C76" i="36"/>
  <c r="I68" i="36"/>
  <c r="C76" i="27"/>
  <c r="G68" i="27"/>
  <c r="C76" i="33"/>
  <c r="C20" i="33" s="1"/>
  <c r="G68" i="33"/>
  <c r="C76" i="31"/>
  <c r="C20" i="31" s="1"/>
  <c r="G68" i="31"/>
  <c r="C76" i="28"/>
  <c r="G68" i="28"/>
  <c r="C76" i="32"/>
  <c r="C20" i="32" s="1"/>
  <c r="G68" i="32"/>
  <c r="C50" i="26"/>
  <c r="G40" i="26"/>
  <c r="G40" i="28"/>
  <c r="B175" i="75"/>
  <c r="B186" i="75" s="1"/>
  <c r="B187" i="75" s="1"/>
  <c r="B188" i="75" s="1"/>
  <c r="B189" i="75" s="1"/>
  <c r="F14" i="76"/>
  <c r="F12" i="76" s="1"/>
  <c r="F26" i="76" s="1"/>
  <c r="F27" i="76" s="1"/>
  <c r="F28" i="76" s="1"/>
  <c r="F29" i="76" s="1"/>
  <c r="C26" i="37"/>
  <c r="F54" i="75" s="1"/>
  <c r="F53" i="75"/>
  <c r="C26" i="89"/>
  <c r="J162" i="75" s="1"/>
  <c r="J161" i="75"/>
  <c r="F161" i="75"/>
  <c r="C26" i="90"/>
  <c r="F162" i="75" s="1"/>
  <c r="C26" i="79"/>
  <c r="H108" i="75" s="1"/>
  <c r="H107" i="75"/>
  <c r="C26" i="78"/>
  <c r="G108" i="75" s="1"/>
  <c r="G107" i="75"/>
  <c r="C26" i="80"/>
  <c r="I108" i="75" s="1"/>
  <c r="I107" i="75"/>
  <c r="L134" i="75"/>
  <c r="C26" i="88"/>
  <c r="L135" i="75" s="1"/>
  <c r="C26" i="87"/>
  <c r="K135" i="75" s="1"/>
  <c r="K134" i="75"/>
  <c r="C26" i="86"/>
  <c r="J135" i="75" s="1"/>
  <c r="J134" i="75"/>
  <c r="C26" i="82"/>
  <c r="F135" i="75" s="1"/>
  <c r="F134" i="75"/>
  <c r="C26" i="85"/>
  <c r="I135" i="75" s="1"/>
  <c r="I134" i="75"/>
  <c r="C26" i="44"/>
  <c r="F81" i="75" s="1"/>
  <c r="F80" i="75"/>
  <c r="G134" i="75"/>
  <c r="C26" i="83"/>
  <c r="G135" i="75" s="1"/>
  <c r="J2" i="101"/>
  <c r="H14" i="101"/>
  <c r="F25" i="75"/>
  <c r="C26" i="29"/>
  <c r="F26" i="75" s="1"/>
  <c r="C26" i="81"/>
  <c r="J108" i="75" s="1"/>
  <c r="J107" i="75"/>
  <c r="C26" i="84"/>
  <c r="H135" i="75" s="1"/>
  <c r="H134" i="75"/>
  <c r="F107" i="75"/>
  <c r="C26" i="77"/>
  <c r="F108" i="75" s="1"/>
  <c r="H161" i="75"/>
  <c r="C26" i="92"/>
  <c r="H162" i="75" s="1"/>
  <c r="I161" i="75"/>
  <c r="C26" i="93"/>
  <c r="I162" i="75" s="1"/>
  <c r="G161" i="75"/>
  <c r="C26" i="91"/>
  <c r="G162" i="75" s="1"/>
  <c r="G28" i="28" l="1"/>
  <c r="H50" i="28"/>
  <c r="G54" i="28"/>
  <c r="I50" i="28"/>
  <c r="I40" i="28" s="1"/>
  <c r="J50" i="26"/>
  <c r="J40" i="26" s="1"/>
  <c r="G54" i="26"/>
  <c r="I50" i="26"/>
  <c r="I40" i="26" s="1"/>
  <c r="H50" i="26"/>
  <c r="H40" i="26" s="1"/>
  <c r="K50" i="26"/>
  <c r="K40" i="26" s="1"/>
  <c r="G28" i="26"/>
  <c r="J78" i="31"/>
  <c r="J68" i="31" s="1"/>
  <c r="J82" i="31" s="1"/>
  <c r="G82" i="31"/>
  <c r="H22" i="55"/>
  <c r="H12" i="55" s="1"/>
  <c r="G26" i="55"/>
  <c r="K22" i="55"/>
  <c r="K12" i="55" s="1"/>
  <c r="H22" i="61"/>
  <c r="H12" i="61" s="1"/>
  <c r="I22" i="61"/>
  <c r="I12" i="61" s="1"/>
  <c r="K22" i="61"/>
  <c r="K12" i="61" s="1"/>
  <c r="I22" i="63"/>
  <c r="I12" i="63" s="1"/>
  <c r="K22" i="63"/>
  <c r="K12" i="63" s="1"/>
  <c r="L22" i="63"/>
  <c r="L12" i="63" s="1"/>
  <c r="I22" i="49"/>
  <c r="I12" i="49" s="1"/>
  <c r="H22" i="49"/>
  <c r="H12" i="49" s="1"/>
  <c r="G26" i="49"/>
  <c r="K22" i="49"/>
  <c r="K12" i="49" s="1"/>
  <c r="J22" i="49"/>
  <c r="J12" i="49" s="1"/>
  <c r="J22" i="46"/>
  <c r="J12" i="46" s="1"/>
  <c r="I22" i="46"/>
  <c r="I12" i="46" s="1"/>
  <c r="J22" i="57"/>
  <c r="J12" i="57" s="1"/>
  <c r="K22" i="57"/>
  <c r="K12" i="57" s="1"/>
  <c r="H22" i="57"/>
  <c r="H12" i="57" s="1"/>
  <c r="J22" i="54"/>
  <c r="J12" i="54" s="1"/>
  <c r="I22" i="54"/>
  <c r="I12" i="54" s="1"/>
  <c r="L22" i="54"/>
  <c r="L12" i="54" s="1"/>
  <c r="H22" i="48"/>
  <c r="H12" i="48" s="1"/>
  <c r="K22" i="48"/>
  <c r="K12" i="48" s="1"/>
  <c r="J22" i="56"/>
  <c r="J12" i="56" s="1"/>
  <c r="H22" i="56"/>
  <c r="H12" i="56" s="1"/>
  <c r="K22" i="72"/>
  <c r="K12" i="72" s="1"/>
  <c r="I22" i="72"/>
  <c r="I12" i="72" s="1"/>
  <c r="H22" i="68"/>
  <c r="H12" i="68" s="1"/>
  <c r="K22" i="68"/>
  <c r="K12" i="68" s="1"/>
  <c r="G26" i="68"/>
  <c r="H50" i="36"/>
  <c r="H40" i="36" s="1"/>
  <c r="J50" i="36"/>
  <c r="J40" i="36" s="1"/>
  <c r="G54" i="36"/>
  <c r="G28" i="36"/>
  <c r="K50" i="36"/>
  <c r="K40" i="36" s="1"/>
  <c r="I50" i="36"/>
  <c r="I40" i="36" s="1"/>
  <c r="N50" i="31"/>
  <c r="N40" i="31" s="1"/>
  <c r="N54" i="31" s="1"/>
  <c r="J50" i="31"/>
  <c r="J40" i="31" s="1"/>
  <c r="J54" i="31" s="1"/>
  <c r="G54" i="31"/>
  <c r="L50" i="31"/>
  <c r="L40" i="31" s="1"/>
  <c r="L54" i="31" s="1"/>
  <c r="M50" i="31"/>
  <c r="M40" i="31" s="1"/>
  <c r="M54" i="31" s="1"/>
  <c r="C40" i="26"/>
  <c r="C51" i="26" s="1"/>
  <c r="C52" i="26" s="1"/>
  <c r="C53" i="26" s="1"/>
  <c r="C54" i="26" s="1"/>
  <c r="H48" i="75"/>
  <c r="G48" i="75"/>
  <c r="I48" i="75"/>
  <c r="L77" i="75"/>
  <c r="C12" i="55"/>
  <c r="AG77" i="75"/>
  <c r="C12" i="61"/>
  <c r="H77" i="75"/>
  <c r="C12" i="63"/>
  <c r="AD77" i="75"/>
  <c r="C12" i="49"/>
  <c r="J77" i="75"/>
  <c r="C12" i="57"/>
  <c r="I77" i="75"/>
  <c r="C12" i="68"/>
  <c r="F186" i="75"/>
  <c r="C24" i="98"/>
  <c r="F187" i="75" s="1"/>
  <c r="H78" i="32"/>
  <c r="G82" i="32"/>
  <c r="I78" i="32"/>
  <c r="I68" i="32" s="1"/>
  <c r="I82" i="32" s="1"/>
  <c r="G82" i="28"/>
  <c r="J78" i="28"/>
  <c r="J68" i="28" s="1"/>
  <c r="J82" i="28" s="1"/>
  <c r="I78" i="28"/>
  <c r="I68" i="28" s="1"/>
  <c r="I82" i="28" s="1"/>
  <c r="H78" i="28"/>
  <c r="C20" i="28"/>
  <c r="C68" i="28"/>
  <c r="C79" i="28" s="1"/>
  <c r="C80" i="28" s="1"/>
  <c r="C81" i="28" s="1"/>
  <c r="C82" i="28" s="1"/>
  <c r="I78" i="31"/>
  <c r="I68" i="31" s="1"/>
  <c r="I82" i="31" s="1"/>
  <c r="H78" i="31"/>
  <c r="G82" i="33"/>
  <c r="H78" i="33"/>
  <c r="I78" i="27"/>
  <c r="I68" i="27" s="1"/>
  <c r="I82" i="27" s="1"/>
  <c r="H78" i="27"/>
  <c r="G82" i="27"/>
  <c r="C20" i="27"/>
  <c r="I82" i="36"/>
  <c r="G78" i="36"/>
  <c r="C20" i="36"/>
  <c r="I82" i="35"/>
  <c r="G78" i="35"/>
  <c r="G68" i="35" s="1"/>
  <c r="G82" i="35" s="1"/>
  <c r="C20" i="35"/>
  <c r="C68" i="35"/>
  <c r="C79" i="35" s="1"/>
  <c r="C80" i="35" s="1"/>
  <c r="C81" i="35" s="1"/>
  <c r="C82" i="35" s="1"/>
  <c r="H82" i="34"/>
  <c r="G78" i="34"/>
  <c r="C20" i="34"/>
  <c r="K22" i="51"/>
  <c r="K12" i="51" s="1"/>
  <c r="G26" i="51"/>
  <c r="I22" i="51"/>
  <c r="I12" i="51" s="1"/>
  <c r="J22" i="51"/>
  <c r="J12" i="51" s="1"/>
  <c r="H22" i="51"/>
  <c r="H12" i="51" s="1"/>
  <c r="L22" i="51"/>
  <c r="L12" i="51" s="1"/>
  <c r="O77" i="75"/>
  <c r="C12" i="51"/>
  <c r="H22" i="64"/>
  <c r="H12" i="64" s="1"/>
  <c r="K22" i="64"/>
  <c r="K12" i="64" s="1"/>
  <c r="G26" i="64"/>
  <c r="J22" i="64"/>
  <c r="J12" i="64" s="1"/>
  <c r="I22" i="64"/>
  <c r="I12" i="64" s="1"/>
  <c r="N77" i="75"/>
  <c r="C12" i="64"/>
  <c r="K22" i="60"/>
  <c r="K12" i="60" s="1"/>
  <c r="J22" i="60"/>
  <c r="J12" i="60" s="1"/>
  <c r="G26" i="60"/>
  <c r="I22" i="60"/>
  <c r="I12" i="60" s="1"/>
  <c r="H22" i="60"/>
  <c r="H12" i="60" s="1"/>
  <c r="P77" i="75"/>
  <c r="C12" i="60"/>
  <c r="G26" i="69"/>
  <c r="H22" i="69"/>
  <c r="H12" i="69" s="1"/>
  <c r="J22" i="69"/>
  <c r="J12" i="69" s="1"/>
  <c r="K22" i="69"/>
  <c r="K12" i="69" s="1"/>
  <c r="I22" i="69"/>
  <c r="I12" i="69" s="1"/>
  <c r="Y77" i="75"/>
  <c r="C12" i="69"/>
  <c r="H22" i="71"/>
  <c r="H12" i="71" s="1"/>
  <c r="G26" i="71"/>
  <c r="K22" i="71"/>
  <c r="K12" i="71" s="1"/>
  <c r="I22" i="71"/>
  <c r="I12" i="71" s="1"/>
  <c r="J22" i="71"/>
  <c r="J12" i="71" s="1"/>
  <c r="AB77" i="75"/>
  <c r="C12" i="71"/>
  <c r="J22" i="55"/>
  <c r="J12" i="55" s="1"/>
  <c r="I22" i="55"/>
  <c r="I12" i="55" s="1"/>
  <c r="G26" i="61"/>
  <c r="J22" i="61"/>
  <c r="J12" i="61" s="1"/>
  <c r="K22" i="74"/>
  <c r="K12" i="74" s="1"/>
  <c r="G26" i="74"/>
  <c r="I22" i="74"/>
  <c r="I12" i="74" s="1"/>
  <c r="H22" i="74"/>
  <c r="H12" i="74" s="1"/>
  <c r="J22" i="74"/>
  <c r="J12" i="74" s="1"/>
  <c r="AI77" i="75"/>
  <c r="C12" i="74"/>
  <c r="G26" i="63"/>
  <c r="J22" i="63"/>
  <c r="J12" i="63" s="1"/>
  <c r="H22" i="63"/>
  <c r="H12" i="63" s="1"/>
  <c r="G26" i="50"/>
  <c r="I22" i="50"/>
  <c r="I12" i="50" s="1"/>
  <c r="K22" i="50"/>
  <c r="K12" i="50" s="1"/>
  <c r="J22" i="50"/>
  <c r="J12" i="50" s="1"/>
  <c r="H22" i="50"/>
  <c r="H12" i="50" s="1"/>
  <c r="V77" i="75"/>
  <c r="C12" i="50"/>
  <c r="I22" i="62"/>
  <c r="I12" i="62" s="1"/>
  <c r="G26" i="62"/>
  <c r="K22" i="62"/>
  <c r="K12" i="62" s="1"/>
  <c r="H22" i="62"/>
  <c r="H12" i="62" s="1"/>
  <c r="J22" i="62"/>
  <c r="J12" i="62" s="1"/>
  <c r="K77" i="75"/>
  <c r="C12" i="62"/>
  <c r="G26" i="53"/>
  <c r="H22" i="53"/>
  <c r="H12" i="53" s="1"/>
  <c r="J22" i="53"/>
  <c r="J12" i="53" s="1"/>
  <c r="K22" i="53"/>
  <c r="K12" i="53" s="1"/>
  <c r="I22" i="53"/>
  <c r="I12" i="53" s="1"/>
  <c r="S77" i="75"/>
  <c r="C12" i="53"/>
  <c r="G26" i="58"/>
  <c r="I22" i="58"/>
  <c r="I12" i="58" s="1"/>
  <c r="K22" i="58"/>
  <c r="K12" i="58" s="1"/>
  <c r="J22" i="58"/>
  <c r="J12" i="58" s="1"/>
  <c r="H22" i="58"/>
  <c r="H12" i="58" s="1"/>
  <c r="U77" i="75"/>
  <c r="C12" i="58"/>
  <c r="J22" i="40"/>
  <c r="J12" i="40" s="1"/>
  <c r="H22" i="40"/>
  <c r="K22" i="40"/>
  <c r="K12" i="40" s="1"/>
  <c r="G26" i="40"/>
  <c r="L22" i="40"/>
  <c r="L12" i="40" s="1"/>
  <c r="I22" i="40"/>
  <c r="I12" i="40" s="1"/>
  <c r="K22" i="52"/>
  <c r="K12" i="52" s="1"/>
  <c r="J22" i="52"/>
  <c r="J12" i="52" s="1"/>
  <c r="G26" i="52"/>
  <c r="I22" i="52"/>
  <c r="I12" i="52" s="1"/>
  <c r="H22" i="52"/>
  <c r="H12" i="52" s="1"/>
  <c r="L22" i="52"/>
  <c r="L12" i="52" s="1"/>
  <c r="AF77" i="75"/>
  <c r="C12" i="52"/>
  <c r="H22" i="46"/>
  <c r="H12" i="46" s="1"/>
  <c r="G26" i="46"/>
  <c r="K22" i="46"/>
  <c r="K12" i="46" s="1"/>
  <c r="Q77" i="75"/>
  <c r="C12" i="46"/>
  <c r="K22" i="41"/>
  <c r="K12" i="41" s="1"/>
  <c r="G26" i="41"/>
  <c r="J22" i="41"/>
  <c r="J12" i="41" s="1"/>
  <c r="H22" i="41"/>
  <c r="H12" i="41" s="1"/>
  <c r="L22" i="41"/>
  <c r="L12" i="41" s="1"/>
  <c r="I22" i="41"/>
  <c r="I12" i="41" s="1"/>
  <c r="X77" i="75"/>
  <c r="C12" i="41"/>
  <c r="G26" i="73"/>
  <c r="I22" i="73"/>
  <c r="I12" i="73" s="1"/>
  <c r="K22" i="73"/>
  <c r="K12" i="73" s="1"/>
  <c r="J22" i="73"/>
  <c r="J12" i="73" s="1"/>
  <c r="H22" i="73"/>
  <c r="H12" i="73" s="1"/>
  <c r="AE77" i="75"/>
  <c r="C12" i="73"/>
  <c r="G26" i="57"/>
  <c r="I22" i="57"/>
  <c r="I12" i="57" s="1"/>
  <c r="I22" i="45"/>
  <c r="I12" i="45" s="1"/>
  <c r="K22" i="45"/>
  <c r="K12" i="45" s="1"/>
  <c r="G26" i="45"/>
  <c r="H22" i="45"/>
  <c r="H12" i="45" s="1"/>
  <c r="J22" i="45"/>
  <c r="J12" i="45" s="1"/>
  <c r="AA77" i="75"/>
  <c r="C12" i="45"/>
  <c r="G26" i="70"/>
  <c r="I22" i="70"/>
  <c r="I12" i="70" s="1"/>
  <c r="H22" i="70"/>
  <c r="H12" i="70" s="1"/>
  <c r="K22" i="70"/>
  <c r="K12" i="70" s="1"/>
  <c r="J22" i="70"/>
  <c r="J12" i="70" s="1"/>
  <c r="M77" i="75"/>
  <c r="C12" i="70"/>
  <c r="K22" i="65"/>
  <c r="K12" i="65" s="1"/>
  <c r="J22" i="65"/>
  <c r="J12" i="65" s="1"/>
  <c r="G26" i="65"/>
  <c r="I22" i="65"/>
  <c r="I12" i="65" s="1"/>
  <c r="H22" i="65"/>
  <c r="H12" i="65" s="1"/>
  <c r="AH77" i="75"/>
  <c r="C12" i="65"/>
  <c r="G26" i="54"/>
  <c r="K22" i="54"/>
  <c r="K12" i="54" s="1"/>
  <c r="H22" i="54"/>
  <c r="H12" i="54" s="1"/>
  <c r="AC77" i="75"/>
  <c r="C12" i="54"/>
  <c r="I22" i="48"/>
  <c r="I12" i="48" s="1"/>
  <c r="J22" i="48"/>
  <c r="J12" i="48" s="1"/>
  <c r="G26" i="48"/>
  <c r="R77" i="75"/>
  <c r="C12" i="48"/>
  <c r="I22" i="42"/>
  <c r="I12" i="42" s="1"/>
  <c r="K22" i="42"/>
  <c r="K12" i="42" s="1"/>
  <c r="L22" i="42"/>
  <c r="L12" i="42" s="1"/>
  <c r="G26" i="42"/>
  <c r="J22" i="42"/>
  <c r="J12" i="42" s="1"/>
  <c r="H22" i="42"/>
  <c r="H12" i="42" s="1"/>
  <c r="T77" i="75"/>
  <c r="C12" i="42"/>
  <c r="G26" i="56"/>
  <c r="K22" i="56"/>
  <c r="K12" i="56" s="1"/>
  <c r="I22" i="56"/>
  <c r="I12" i="56" s="1"/>
  <c r="AJ77" i="75"/>
  <c r="C12" i="56"/>
  <c r="H22" i="72"/>
  <c r="H12" i="72" s="1"/>
  <c r="G26" i="72"/>
  <c r="J22" i="72"/>
  <c r="J12" i="72" s="1"/>
  <c r="Z77" i="75"/>
  <c r="C12" i="72"/>
  <c r="J22" i="68"/>
  <c r="J12" i="68" s="1"/>
  <c r="I22" i="68"/>
  <c r="I12" i="68" s="1"/>
  <c r="I22" i="47"/>
  <c r="I12" i="47" s="1"/>
  <c r="K22" i="47"/>
  <c r="K12" i="47" s="1"/>
  <c r="H22" i="47"/>
  <c r="H12" i="47" s="1"/>
  <c r="G26" i="47"/>
  <c r="J22" i="47"/>
  <c r="J12" i="47" s="1"/>
  <c r="AK77" i="75"/>
  <c r="C12" i="47"/>
  <c r="I22" i="59"/>
  <c r="I12" i="59" s="1"/>
  <c r="H22" i="59"/>
  <c r="H12" i="59" s="1"/>
  <c r="K22" i="59"/>
  <c r="K12" i="59" s="1"/>
  <c r="G26" i="59"/>
  <c r="J22" i="59"/>
  <c r="J12" i="59" s="1"/>
  <c r="W77" i="75"/>
  <c r="C12" i="59"/>
  <c r="G54" i="34"/>
  <c r="I50" i="34"/>
  <c r="I40" i="34" s="1"/>
  <c r="M50" i="34"/>
  <c r="M40" i="34" s="1"/>
  <c r="H50" i="34"/>
  <c r="H40" i="34" s="1"/>
  <c r="K50" i="34"/>
  <c r="K40" i="34" s="1"/>
  <c r="J50" i="34"/>
  <c r="J40" i="34" s="1"/>
  <c r="G28" i="34"/>
  <c r="L50" i="34"/>
  <c r="L40" i="34" s="1"/>
  <c r="C40" i="34"/>
  <c r="C51" i="34" s="1"/>
  <c r="C52" i="34" s="1"/>
  <c r="C53" i="34" s="1"/>
  <c r="C54" i="34" s="1"/>
  <c r="H50" i="35"/>
  <c r="H40" i="35" s="1"/>
  <c r="J50" i="35"/>
  <c r="J40" i="35" s="1"/>
  <c r="G28" i="35"/>
  <c r="G54" i="35"/>
  <c r="L50" i="35"/>
  <c r="L40" i="35" s="1"/>
  <c r="M50" i="35"/>
  <c r="M40" i="35" s="1"/>
  <c r="I50" i="35"/>
  <c r="I40" i="35" s="1"/>
  <c r="K50" i="35"/>
  <c r="K40" i="35" s="1"/>
  <c r="C22" i="35"/>
  <c r="K50" i="75" s="1"/>
  <c r="C40" i="35"/>
  <c r="C51" i="35" s="1"/>
  <c r="C52" i="35" s="1"/>
  <c r="C53" i="35" s="1"/>
  <c r="C54" i="35" s="1"/>
  <c r="G54" i="32"/>
  <c r="K50" i="32"/>
  <c r="K40" i="32" s="1"/>
  <c r="J50" i="32"/>
  <c r="J40" i="32" s="1"/>
  <c r="G28" i="32"/>
  <c r="H50" i="32"/>
  <c r="M50" i="32"/>
  <c r="M40" i="32" s="1"/>
  <c r="L50" i="32"/>
  <c r="L40" i="32" s="1"/>
  <c r="I50" i="32"/>
  <c r="I40" i="32" s="1"/>
  <c r="C40" i="36"/>
  <c r="C51" i="36" s="1"/>
  <c r="C52" i="36" s="1"/>
  <c r="C53" i="36" s="1"/>
  <c r="C54" i="36" s="1"/>
  <c r="I50" i="31"/>
  <c r="I40" i="31" s="1"/>
  <c r="I54" i="31" s="1"/>
  <c r="K50" i="31"/>
  <c r="K40" i="31" s="1"/>
  <c r="K54" i="31" s="1"/>
  <c r="H50" i="31"/>
  <c r="G28" i="31"/>
  <c r="G28" i="33"/>
  <c r="K50" i="33"/>
  <c r="K40" i="33" s="1"/>
  <c r="L50" i="33"/>
  <c r="L40" i="33" s="1"/>
  <c r="N50" i="33"/>
  <c r="N40" i="33" s="1"/>
  <c r="M50" i="33"/>
  <c r="M40" i="33" s="1"/>
  <c r="H50" i="33"/>
  <c r="I50" i="33"/>
  <c r="I40" i="33" s="1"/>
  <c r="G54" i="33"/>
  <c r="J50" i="33"/>
  <c r="J40" i="33" s="1"/>
  <c r="J14" i="101"/>
  <c r="G76" i="26"/>
  <c r="H40" i="33" l="1"/>
  <c r="H28" i="33" s="1"/>
  <c r="C50" i="33"/>
  <c r="N28" i="33"/>
  <c r="N54" i="33"/>
  <c r="K54" i="33"/>
  <c r="K28" i="33"/>
  <c r="I54" i="32"/>
  <c r="I28" i="32"/>
  <c r="M54" i="32"/>
  <c r="M28" i="32"/>
  <c r="K28" i="32"/>
  <c r="K54" i="32"/>
  <c r="K28" i="35"/>
  <c r="K54" i="35"/>
  <c r="M28" i="35"/>
  <c r="M54" i="35"/>
  <c r="J28" i="35"/>
  <c r="J54" i="35"/>
  <c r="L54" i="34"/>
  <c r="L28" i="34"/>
  <c r="J54" i="34"/>
  <c r="J28" i="34"/>
  <c r="H54" i="34"/>
  <c r="H28" i="34"/>
  <c r="I54" i="34"/>
  <c r="I28" i="34"/>
  <c r="C23" i="59"/>
  <c r="W67" i="75"/>
  <c r="J31" i="59"/>
  <c r="J26" i="59"/>
  <c r="K31" i="59"/>
  <c r="K26" i="59"/>
  <c r="I26" i="59"/>
  <c r="I31" i="59"/>
  <c r="K31" i="47"/>
  <c r="K26" i="47"/>
  <c r="I31" i="68"/>
  <c r="I26" i="68"/>
  <c r="C23" i="72"/>
  <c r="Z67" i="75"/>
  <c r="J26" i="72"/>
  <c r="J31" i="72"/>
  <c r="H31" i="72"/>
  <c r="H26" i="72"/>
  <c r="K31" i="56"/>
  <c r="K26" i="56"/>
  <c r="C23" i="42"/>
  <c r="T67" i="75"/>
  <c r="H31" i="42"/>
  <c r="H26" i="42"/>
  <c r="K31" i="42"/>
  <c r="K26" i="42"/>
  <c r="R67" i="75"/>
  <c r="C23" i="48"/>
  <c r="I26" i="48"/>
  <c r="I31" i="48"/>
  <c r="K26" i="54"/>
  <c r="K31" i="54"/>
  <c r="C23" i="65"/>
  <c r="AH67" i="75"/>
  <c r="H26" i="65"/>
  <c r="H31" i="65"/>
  <c r="K31" i="65"/>
  <c r="K26" i="65"/>
  <c r="K31" i="70"/>
  <c r="K26" i="70"/>
  <c r="I26" i="70"/>
  <c r="I31" i="70"/>
  <c r="AA67" i="75"/>
  <c r="C23" i="45"/>
  <c r="J26" i="45"/>
  <c r="J31" i="45"/>
  <c r="I31" i="45"/>
  <c r="I26" i="45"/>
  <c r="J31" i="73"/>
  <c r="J26" i="73"/>
  <c r="I31" i="73"/>
  <c r="I26" i="73"/>
  <c r="C23" i="41"/>
  <c r="X67" i="75"/>
  <c r="I31" i="41"/>
  <c r="I26" i="41"/>
  <c r="H31" i="41"/>
  <c r="H26" i="41"/>
  <c r="C23" i="46"/>
  <c r="Q67" i="75"/>
  <c r="K26" i="46"/>
  <c r="K31" i="46"/>
  <c r="H31" i="46"/>
  <c r="H26" i="46"/>
  <c r="H26" i="52"/>
  <c r="H31" i="52"/>
  <c r="K26" i="52"/>
  <c r="K31" i="52"/>
  <c r="L26" i="40"/>
  <c r="L31" i="40"/>
  <c r="K31" i="40"/>
  <c r="K26" i="40"/>
  <c r="J26" i="40"/>
  <c r="J31" i="40"/>
  <c r="J26" i="58"/>
  <c r="J31" i="58"/>
  <c r="I31" i="58"/>
  <c r="I26" i="58"/>
  <c r="I26" i="53"/>
  <c r="I31" i="53"/>
  <c r="J31" i="53"/>
  <c r="J26" i="53"/>
  <c r="H26" i="62"/>
  <c r="H31" i="62"/>
  <c r="C23" i="50"/>
  <c r="V67" i="75"/>
  <c r="H31" i="50"/>
  <c r="H26" i="50"/>
  <c r="K31" i="50"/>
  <c r="K26" i="50"/>
  <c r="J31" i="63"/>
  <c r="J26" i="63"/>
  <c r="C23" i="74"/>
  <c r="AI67" i="75"/>
  <c r="J26" i="74"/>
  <c r="J31" i="74"/>
  <c r="I26" i="74"/>
  <c r="I31" i="74"/>
  <c r="K26" i="74"/>
  <c r="K31" i="74"/>
  <c r="J26" i="55"/>
  <c r="J31" i="55"/>
  <c r="I26" i="71"/>
  <c r="I31" i="71"/>
  <c r="Y67" i="75"/>
  <c r="C23" i="69"/>
  <c r="I31" i="69"/>
  <c r="I26" i="69"/>
  <c r="J26" i="69"/>
  <c r="J31" i="69"/>
  <c r="I31" i="60"/>
  <c r="I26" i="60"/>
  <c r="J26" i="60"/>
  <c r="J31" i="60"/>
  <c r="N67" i="75"/>
  <c r="C23" i="64"/>
  <c r="I26" i="64"/>
  <c r="I31" i="64"/>
  <c r="H26" i="64"/>
  <c r="H31" i="64"/>
  <c r="H26" i="51"/>
  <c r="H31" i="51"/>
  <c r="I31" i="51"/>
  <c r="I26" i="51"/>
  <c r="K31" i="51"/>
  <c r="K26" i="51"/>
  <c r="J48" i="75"/>
  <c r="K48" i="75"/>
  <c r="C12" i="35"/>
  <c r="L48" i="75"/>
  <c r="H20" i="75"/>
  <c r="C25" i="98"/>
  <c r="C23" i="68"/>
  <c r="I67" i="75"/>
  <c r="J67" i="75"/>
  <c r="C23" i="57"/>
  <c r="C23" i="49"/>
  <c r="AD67" i="75"/>
  <c r="H67" i="75"/>
  <c r="C23" i="63"/>
  <c r="AG67" i="75"/>
  <c r="C23" i="61"/>
  <c r="C23" i="55"/>
  <c r="L67" i="75"/>
  <c r="K54" i="36"/>
  <c r="K28" i="36"/>
  <c r="H54" i="36"/>
  <c r="H28" i="36"/>
  <c r="K31" i="68"/>
  <c r="K26" i="68"/>
  <c r="I26" i="72"/>
  <c r="I31" i="72"/>
  <c r="H31" i="56"/>
  <c r="H26" i="56"/>
  <c r="K26" i="48"/>
  <c r="K31" i="48"/>
  <c r="L26" i="54"/>
  <c r="L31" i="54"/>
  <c r="J31" i="54"/>
  <c r="J26" i="54"/>
  <c r="K31" i="57"/>
  <c r="K26" i="57"/>
  <c r="I26" i="46"/>
  <c r="I31" i="46"/>
  <c r="J26" i="49"/>
  <c r="J31" i="49"/>
  <c r="I26" i="49"/>
  <c r="I31" i="49"/>
  <c r="K26" i="63"/>
  <c r="K31" i="63"/>
  <c r="K26" i="61"/>
  <c r="K31" i="61"/>
  <c r="H31" i="61"/>
  <c r="H26" i="61"/>
  <c r="H54" i="26"/>
  <c r="H28" i="26"/>
  <c r="I54" i="28"/>
  <c r="I28" i="28"/>
  <c r="H40" i="28"/>
  <c r="H54" i="28" s="1"/>
  <c r="C50" i="28"/>
  <c r="C40" i="28" s="1"/>
  <c r="C51" i="28" s="1"/>
  <c r="C52" i="28" s="1"/>
  <c r="C53" i="28" s="1"/>
  <c r="C54" i="28" s="1"/>
  <c r="J28" i="33"/>
  <c r="J54" i="33"/>
  <c r="I54" i="33"/>
  <c r="I28" i="33"/>
  <c r="M54" i="33"/>
  <c r="M28" i="33"/>
  <c r="L54" i="33"/>
  <c r="L28" i="33"/>
  <c r="H40" i="31"/>
  <c r="H54" i="31" s="1"/>
  <c r="C50" i="31"/>
  <c r="L28" i="32"/>
  <c r="L54" i="32"/>
  <c r="H40" i="32"/>
  <c r="H28" i="32" s="1"/>
  <c r="C50" i="32"/>
  <c r="J28" i="32"/>
  <c r="J54" i="32"/>
  <c r="I54" i="35"/>
  <c r="I28" i="35"/>
  <c r="L54" i="35"/>
  <c r="L28" i="35"/>
  <c r="H28" i="35"/>
  <c r="H54" i="35"/>
  <c r="K28" i="34"/>
  <c r="K54" i="34"/>
  <c r="M54" i="34"/>
  <c r="M28" i="34"/>
  <c r="H26" i="59"/>
  <c r="H31" i="59"/>
  <c r="C23" i="47"/>
  <c r="AK67" i="75"/>
  <c r="J31" i="47"/>
  <c r="J26" i="47"/>
  <c r="H31" i="47"/>
  <c r="H26" i="47"/>
  <c r="I26" i="47"/>
  <c r="I31" i="47"/>
  <c r="J31" i="68"/>
  <c r="J26" i="68"/>
  <c r="C23" i="56"/>
  <c r="AJ67" i="75"/>
  <c r="I26" i="56"/>
  <c r="I31" i="56"/>
  <c r="J31" i="42"/>
  <c r="J26" i="42"/>
  <c r="L31" i="42"/>
  <c r="L26" i="42"/>
  <c r="I31" i="42"/>
  <c r="I26" i="42"/>
  <c r="J26" i="48"/>
  <c r="J31" i="48"/>
  <c r="AC67" i="75"/>
  <c r="C23" i="54"/>
  <c r="H31" i="54"/>
  <c r="H26" i="54"/>
  <c r="I31" i="65"/>
  <c r="I26" i="65"/>
  <c r="J26" i="65"/>
  <c r="J31" i="65"/>
  <c r="C23" i="70"/>
  <c r="M67" i="75"/>
  <c r="J26" i="70"/>
  <c r="J31" i="70"/>
  <c r="H31" i="70"/>
  <c r="H26" i="70"/>
  <c r="H26" i="45"/>
  <c r="H31" i="45"/>
  <c r="K31" i="45"/>
  <c r="K26" i="45"/>
  <c r="I31" i="57"/>
  <c r="I26" i="57"/>
  <c r="C23" i="73"/>
  <c r="AE67" i="75"/>
  <c r="H31" i="73"/>
  <c r="H26" i="73"/>
  <c r="K31" i="73"/>
  <c r="K26" i="73"/>
  <c r="L31" i="41"/>
  <c r="L26" i="41"/>
  <c r="J26" i="41"/>
  <c r="J31" i="41"/>
  <c r="K31" i="41"/>
  <c r="K26" i="41"/>
  <c r="AF67" i="75"/>
  <c r="C23" i="52"/>
  <c r="L26" i="52"/>
  <c r="L31" i="52"/>
  <c r="I26" i="52"/>
  <c r="I31" i="52"/>
  <c r="J26" i="52"/>
  <c r="J31" i="52"/>
  <c r="I26" i="40"/>
  <c r="I31" i="40"/>
  <c r="H12" i="40"/>
  <c r="H26" i="40" s="1"/>
  <c r="C22" i="40"/>
  <c r="C23" i="58"/>
  <c r="U67" i="75"/>
  <c r="H31" i="58"/>
  <c r="H26" i="58"/>
  <c r="K31" i="58"/>
  <c r="K26" i="58"/>
  <c r="K26" i="53"/>
  <c r="K31" i="53"/>
  <c r="H26" i="53"/>
  <c r="H31" i="53"/>
  <c r="C23" i="62"/>
  <c r="K67" i="75"/>
  <c r="J26" i="62"/>
  <c r="J31" i="62"/>
  <c r="K31" i="62"/>
  <c r="K26" i="62"/>
  <c r="I31" i="62"/>
  <c r="I26" i="62"/>
  <c r="J26" i="50"/>
  <c r="J31" i="50"/>
  <c r="I26" i="50"/>
  <c r="I31" i="50"/>
  <c r="H31" i="63"/>
  <c r="H26" i="63"/>
  <c r="H26" i="74"/>
  <c r="H31" i="74"/>
  <c r="J26" i="61"/>
  <c r="J31" i="61"/>
  <c r="I31" i="55"/>
  <c r="I26" i="55"/>
  <c r="AB67" i="75"/>
  <c r="C23" i="71"/>
  <c r="J31" i="71"/>
  <c r="J26" i="71"/>
  <c r="K31" i="71"/>
  <c r="K26" i="71"/>
  <c r="H26" i="71"/>
  <c r="H31" i="71"/>
  <c r="K31" i="69"/>
  <c r="K26" i="69"/>
  <c r="H26" i="69"/>
  <c r="H31" i="69"/>
  <c r="C23" i="60"/>
  <c r="P67" i="75"/>
  <c r="H31" i="60"/>
  <c r="H26" i="60"/>
  <c r="K26" i="60"/>
  <c r="K31" i="60"/>
  <c r="J31" i="64"/>
  <c r="J26" i="64"/>
  <c r="K26" i="64"/>
  <c r="K31" i="64"/>
  <c r="C23" i="51"/>
  <c r="O67" i="75"/>
  <c r="L31" i="51"/>
  <c r="L26" i="51"/>
  <c r="J31" i="51"/>
  <c r="J26" i="51"/>
  <c r="I20" i="75"/>
  <c r="I54" i="36"/>
  <c r="I28" i="36"/>
  <c r="J54" i="36"/>
  <c r="J28" i="36"/>
  <c r="H26" i="68"/>
  <c r="H31" i="68"/>
  <c r="K31" i="72"/>
  <c r="K26" i="72"/>
  <c r="J31" i="56"/>
  <c r="J26" i="56"/>
  <c r="H26" i="48"/>
  <c r="H31" i="48"/>
  <c r="I26" i="54"/>
  <c r="I31" i="54"/>
  <c r="H26" i="57"/>
  <c r="H31" i="57"/>
  <c r="J26" i="57"/>
  <c r="J31" i="57"/>
  <c r="J31" i="46"/>
  <c r="J26" i="46"/>
  <c r="K31" i="49"/>
  <c r="K26" i="49"/>
  <c r="H26" i="49"/>
  <c r="H31" i="49"/>
  <c r="L26" i="63"/>
  <c r="L31" i="63"/>
  <c r="I31" i="63"/>
  <c r="I26" i="63"/>
  <c r="I26" i="61"/>
  <c r="I31" i="61"/>
  <c r="K31" i="55"/>
  <c r="K26" i="55"/>
  <c r="H31" i="55"/>
  <c r="H26" i="55"/>
  <c r="K28" i="26"/>
  <c r="K54" i="26"/>
  <c r="I28" i="26"/>
  <c r="I54" i="26"/>
  <c r="J28" i="26"/>
  <c r="J54" i="26"/>
  <c r="C76" i="26"/>
  <c r="G68" i="26"/>
  <c r="H54" i="33"/>
  <c r="H54" i="32"/>
  <c r="S67" i="75"/>
  <c r="C23" i="53"/>
  <c r="C78" i="34"/>
  <c r="G68" i="34"/>
  <c r="G82" i="34" s="1"/>
  <c r="C78" i="36"/>
  <c r="G68" i="36"/>
  <c r="G82" i="36" s="1"/>
  <c r="C78" i="27"/>
  <c r="H68" i="27"/>
  <c r="H82" i="27" s="1"/>
  <c r="C78" i="33"/>
  <c r="C68" i="33" s="1"/>
  <c r="C79" i="33" s="1"/>
  <c r="C80" i="33" s="1"/>
  <c r="C81" i="33" s="1"/>
  <c r="C82" i="33" s="1"/>
  <c r="H68" i="33"/>
  <c r="H82" i="33" s="1"/>
  <c r="C78" i="31"/>
  <c r="C68" i="31" s="1"/>
  <c r="C79" i="31" s="1"/>
  <c r="C80" i="31" s="1"/>
  <c r="C81" i="31" s="1"/>
  <c r="C82" i="31" s="1"/>
  <c r="H68" i="31"/>
  <c r="H82" i="31" s="1"/>
  <c r="C78" i="28"/>
  <c r="C22" i="28" s="1"/>
  <c r="I22" i="75" s="1"/>
  <c r="H68" i="28"/>
  <c r="H82" i="28" s="1"/>
  <c r="C78" i="32"/>
  <c r="C68" i="32" s="1"/>
  <c r="C79" i="32" s="1"/>
  <c r="C80" i="32" s="1"/>
  <c r="C81" i="32" s="1"/>
  <c r="C82" i="32" s="1"/>
  <c r="H68" i="32"/>
  <c r="H82" i="32" s="1"/>
  <c r="H31" i="40" l="1"/>
  <c r="H28" i="31"/>
  <c r="B48" i="75"/>
  <c r="B40" i="75" s="1"/>
  <c r="B51" i="75" s="1"/>
  <c r="B52" i="75" s="1"/>
  <c r="B53" i="75" s="1"/>
  <c r="B54" i="75" s="1"/>
  <c r="C68" i="36"/>
  <c r="C79" i="36" s="1"/>
  <c r="C80" i="36" s="1"/>
  <c r="C81" i="36" s="1"/>
  <c r="C82" i="36" s="1"/>
  <c r="C22" i="36"/>
  <c r="C24" i="71"/>
  <c r="AB79" i="75" s="1"/>
  <c r="AB78" i="75"/>
  <c r="C25" i="71"/>
  <c r="C24" i="52"/>
  <c r="AF79" i="75" s="1"/>
  <c r="AF78" i="75"/>
  <c r="AC78" i="75"/>
  <c r="C24" i="54"/>
  <c r="AC79" i="75" s="1"/>
  <c r="C22" i="32"/>
  <c r="C40" i="32"/>
  <c r="C51" i="32" s="1"/>
  <c r="C52" i="32" s="1"/>
  <c r="C53" i="32" s="1"/>
  <c r="C54" i="32" s="1"/>
  <c r="C24" i="53"/>
  <c r="S79" i="75" s="1"/>
  <c r="S78" i="75"/>
  <c r="C24" i="51"/>
  <c r="O79" i="75" s="1"/>
  <c r="O78" i="75"/>
  <c r="C25" i="51"/>
  <c r="C24" i="60"/>
  <c r="P79" i="75" s="1"/>
  <c r="P78" i="75"/>
  <c r="C24" i="62"/>
  <c r="K79" i="75" s="1"/>
  <c r="K78" i="75"/>
  <c r="C25" i="62"/>
  <c r="U78" i="75"/>
  <c r="C24" i="58"/>
  <c r="U79" i="75" s="1"/>
  <c r="C24" i="73"/>
  <c r="AE79" i="75" s="1"/>
  <c r="AE78" i="75"/>
  <c r="C25" i="73"/>
  <c r="M78" i="75"/>
  <c r="C24" i="70"/>
  <c r="M79" i="75" s="1"/>
  <c r="C24" i="56"/>
  <c r="AJ79" i="75" s="1"/>
  <c r="AJ78" i="75"/>
  <c r="C24" i="47"/>
  <c r="AK79" i="75" s="1"/>
  <c r="AK78" i="75"/>
  <c r="C25" i="47"/>
  <c r="C24" i="55"/>
  <c r="L79" i="75" s="1"/>
  <c r="L78" i="75"/>
  <c r="C25" i="55"/>
  <c r="C24" i="49"/>
  <c r="AD79" i="75" s="1"/>
  <c r="AD78" i="75"/>
  <c r="C25" i="49"/>
  <c r="I78" i="75"/>
  <c r="C24" i="68"/>
  <c r="I79" i="75" s="1"/>
  <c r="C23" i="35"/>
  <c r="K40" i="75"/>
  <c r="N78" i="75"/>
  <c r="C24" i="64"/>
  <c r="N79" i="75" s="1"/>
  <c r="C24" i="69"/>
  <c r="Y79" i="75" s="1"/>
  <c r="Y78" i="75"/>
  <c r="C24" i="45"/>
  <c r="AA79" i="75" s="1"/>
  <c r="AA78" i="75"/>
  <c r="C25" i="45"/>
  <c r="C24" i="48"/>
  <c r="R79" i="75" s="1"/>
  <c r="R78" i="75"/>
  <c r="C25" i="48"/>
  <c r="C40" i="33"/>
  <c r="C51" i="33" s="1"/>
  <c r="C52" i="33" s="1"/>
  <c r="C53" i="33" s="1"/>
  <c r="C54" i="33" s="1"/>
  <c r="C22" i="33"/>
  <c r="C22" i="27"/>
  <c r="C68" i="27"/>
  <c r="C79" i="27" s="1"/>
  <c r="C80" i="27" s="1"/>
  <c r="C81" i="27" s="1"/>
  <c r="C82" i="27" s="1"/>
  <c r="C68" i="34"/>
  <c r="C79" i="34" s="1"/>
  <c r="C80" i="34" s="1"/>
  <c r="C81" i="34" s="1"/>
  <c r="C82" i="34" s="1"/>
  <c r="C22" i="34"/>
  <c r="C12" i="28"/>
  <c r="C12" i="40"/>
  <c r="G77" i="75"/>
  <c r="C22" i="31"/>
  <c r="C40" i="31"/>
  <c r="C51" i="31" s="1"/>
  <c r="C52" i="31" s="1"/>
  <c r="C53" i="31" s="1"/>
  <c r="C54" i="31" s="1"/>
  <c r="AG78" i="75"/>
  <c r="C24" i="61"/>
  <c r="AG79" i="75" s="1"/>
  <c r="C24" i="63"/>
  <c r="H79" i="75" s="1"/>
  <c r="H78" i="75"/>
  <c r="C25" i="63"/>
  <c r="C24" i="57"/>
  <c r="J79" i="75" s="1"/>
  <c r="J78" i="75"/>
  <c r="F188" i="75"/>
  <c r="C26" i="98"/>
  <c r="F189" i="75" s="1"/>
  <c r="C24" i="74"/>
  <c r="AI79" i="75" s="1"/>
  <c r="AI78" i="75"/>
  <c r="C25" i="74"/>
  <c r="C24" i="50"/>
  <c r="V79" i="75" s="1"/>
  <c r="V78" i="75"/>
  <c r="C25" i="50"/>
  <c r="C24" i="46"/>
  <c r="Q79" i="75" s="1"/>
  <c r="Q78" i="75"/>
  <c r="C24" i="41"/>
  <c r="X79" i="75" s="1"/>
  <c r="X78" i="75"/>
  <c r="C24" i="65"/>
  <c r="AH79" i="75" s="1"/>
  <c r="AH78" i="75"/>
  <c r="C25" i="65"/>
  <c r="T78" i="75"/>
  <c r="C24" i="42"/>
  <c r="T79" i="75" s="1"/>
  <c r="Z78" i="75"/>
  <c r="C24" i="72"/>
  <c r="Z79" i="75" s="1"/>
  <c r="W78" i="75"/>
  <c r="C24" i="59"/>
  <c r="W79" i="75" s="1"/>
  <c r="H78" i="26"/>
  <c r="G82" i="26"/>
  <c r="I78" i="26"/>
  <c r="I68" i="26" s="1"/>
  <c r="I82" i="26" s="1"/>
  <c r="C20" i="26"/>
  <c r="C25" i="69" l="1"/>
  <c r="C25" i="64"/>
  <c r="C26" i="64" s="1"/>
  <c r="N81" i="75" s="1"/>
  <c r="C25" i="60"/>
  <c r="C25" i="53"/>
  <c r="C26" i="53" s="1"/>
  <c r="S81" i="75" s="1"/>
  <c r="C25" i="52"/>
  <c r="G20" i="75"/>
  <c r="B20" i="75" s="1"/>
  <c r="B12" i="75" s="1"/>
  <c r="C26" i="50"/>
  <c r="V81" i="75" s="1"/>
  <c r="V80" i="75"/>
  <c r="G50" i="75"/>
  <c r="C12" i="31"/>
  <c r="C23" i="40"/>
  <c r="G67" i="75"/>
  <c r="J50" i="75"/>
  <c r="C12" i="34"/>
  <c r="C25" i="59"/>
  <c r="C25" i="72"/>
  <c r="C25" i="42"/>
  <c r="C26" i="65"/>
  <c r="AH81" i="75" s="1"/>
  <c r="AH80" i="75"/>
  <c r="C25" i="41"/>
  <c r="C25" i="46"/>
  <c r="AI80" i="75"/>
  <c r="C26" i="74"/>
  <c r="AI81" i="75" s="1"/>
  <c r="C25" i="57"/>
  <c r="C26" i="63"/>
  <c r="H81" i="75" s="1"/>
  <c r="H80" i="75"/>
  <c r="C25" i="61"/>
  <c r="C23" i="28"/>
  <c r="I12" i="75"/>
  <c r="H22" i="75"/>
  <c r="C12" i="27"/>
  <c r="AA80" i="75"/>
  <c r="C26" i="45"/>
  <c r="AA81" i="75" s="1"/>
  <c r="C24" i="35"/>
  <c r="K52" i="75" s="1"/>
  <c r="K51" i="75"/>
  <c r="C25" i="68"/>
  <c r="C26" i="49"/>
  <c r="AD81" i="75" s="1"/>
  <c r="AD80" i="75"/>
  <c r="C26" i="47"/>
  <c r="AK81" i="75" s="1"/>
  <c r="AK80" i="75"/>
  <c r="C25" i="56"/>
  <c r="C25" i="70"/>
  <c r="C25" i="58"/>
  <c r="H50" i="75"/>
  <c r="C12" i="32"/>
  <c r="C25" i="54"/>
  <c r="L50" i="75"/>
  <c r="C12" i="36"/>
  <c r="I50" i="75"/>
  <c r="C12" i="33"/>
  <c r="R80" i="75"/>
  <c r="C26" i="48"/>
  <c r="R81" i="75" s="1"/>
  <c r="C26" i="69"/>
  <c r="Y81" i="75" s="1"/>
  <c r="Y80" i="75"/>
  <c r="N80" i="75"/>
  <c r="C26" i="55"/>
  <c r="L81" i="75" s="1"/>
  <c r="L80" i="75"/>
  <c r="AE80" i="75"/>
  <c r="C26" i="73"/>
  <c r="AE81" i="75" s="1"/>
  <c r="C26" i="62"/>
  <c r="K81" i="75" s="1"/>
  <c r="K80" i="75"/>
  <c r="C26" i="60"/>
  <c r="P81" i="75" s="1"/>
  <c r="P80" i="75"/>
  <c r="C26" i="51"/>
  <c r="O81" i="75" s="1"/>
  <c r="O80" i="75"/>
  <c r="S80" i="75"/>
  <c r="C26" i="52"/>
  <c r="AF81" i="75" s="1"/>
  <c r="AF80" i="75"/>
  <c r="C26" i="71"/>
  <c r="AB81" i="75" s="1"/>
  <c r="AB80" i="75"/>
  <c r="C78" i="26"/>
  <c r="H68" i="26"/>
  <c r="H82" i="26" s="1"/>
  <c r="C22" i="26" l="1"/>
  <c r="C68" i="26"/>
  <c r="C79" i="26" s="1"/>
  <c r="C80" i="26" s="1"/>
  <c r="C81" i="26" s="1"/>
  <c r="C82" i="26" s="1"/>
  <c r="C23" i="32"/>
  <c r="H40" i="75"/>
  <c r="C26" i="58"/>
  <c r="U81" i="75" s="1"/>
  <c r="U80" i="75"/>
  <c r="C26" i="56"/>
  <c r="AJ81" i="75" s="1"/>
  <c r="AJ80" i="75"/>
  <c r="C25" i="35"/>
  <c r="C24" i="28"/>
  <c r="I24" i="75" s="1"/>
  <c r="I23" i="75"/>
  <c r="C26" i="57"/>
  <c r="J81" i="75" s="1"/>
  <c r="J80" i="75"/>
  <c r="X80" i="75"/>
  <c r="C26" i="41"/>
  <c r="X81" i="75" s="1"/>
  <c r="Z80" i="75"/>
  <c r="C26" i="72"/>
  <c r="Z81" i="75" s="1"/>
  <c r="J40" i="75"/>
  <c r="C23" i="34"/>
  <c r="G40" i="75"/>
  <c r="C23" i="31"/>
  <c r="I40" i="75"/>
  <c r="C23" i="33"/>
  <c r="L40" i="75"/>
  <c r="C23" i="36"/>
  <c r="AC80" i="75"/>
  <c r="C26" i="54"/>
  <c r="AC81" i="75" s="1"/>
  <c r="C26" i="70"/>
  <c r="M81" i="75" s="1"/>
  <c r="M80" i="75"/>
  <c r="C26" i="68"/>
  <c r="I81" i="75" s="1"/>
  <c r="I80" i="75"/>
  <c r="H12" i="75"/>
  <c r="C23" i="27"/>
  <c r="AG80" i="75"/>
  <c r="C26" i="61"/>
  <c r="AG81" i="75" s="1"/>
  <c r="C26" i="46"/>
  <c r="Q81" i="75" s="1"/>
  <c r="Q80" i="75"/>
  <c r="C26" i="42"/>
  <c r="T81" i="75" s="1"/>
  <c r="T80" i="75"/>
  <c r="C26" i="59"/>
  <c r="W81" i="75" s="1"/>
  <c r="W80" i="75"/>
  <c r="C24" i="40"/>
  <c r="G79" i="75" s="1"/>
  <c r="G78" i="75"/>
  <c r="C25" i="40"/>
  <c r="H23" i="75" l="1"/>
  <c r="C24" i="27"/>
  <c r="H24" i="75" s="1"/>
  <c r="L51" i="75"/>
  <c r="C24" i="36"/>
  <c r="L52" i="75" s="1"/>
  <c r="I51" i="75"/>
  <c r="C24" i="33"/>
  <c r="I52" i="75" s="1"/>
  <c r="C24" i="31"/>
  <c r="G52" i="75" s="1"/>
  <c r="G51" i="75"/>
  <c r="C24" i="34"/>
  <c r="J52" i="75" s="1"/>
  <c r="J51" i="75"/>
  <c r="G80" i="75"/>
  <c r="C26" i="40"/>
  <c r="G81" i="75" s="1"/>
  <c r="C25" i="28"/>
  <c r="C26" i="35"/>
  <c r="K54" i="75" s="1"/>
  <c r="K53" i="75"/>
  <c r="H51" i="75"/>
  <c r="C24" i="32"/>
  <c r="H52" i="75" s="1"/>
  <c r="G22" i="75"/>
  <c r="C12" i="26"/>
  <c r="C25" i="31" l="1"/>
  <c r="C26" i="31" s="1"/>
  <c r="G54" i="75" s="1"/>
  <c r="C25" i="36"/>
  <c r="C26" i="36" s="1"/>
  <c r="L54" i="75" s="1"/>
  <c r="C25" i="27"/>
  <c r="H25" i="75" s="1"/>
  <c r="C25" i="32"/>
  <c r="I25" i="75"/>
  <c r="C26" i="28"/>
  <c r="I26" i="75" s="1"/>
  <c r="C25" i="34"/>
  <c r="C25" i="33"/>
  <c r="G12" i="75"/>
  <c r="C23" i="26"/>
  <c r="G53" i="75"/>
  <c r="L53" i="75"/>
  <c r="C26" i="27" l="1"/>
  <c r="H26" i="75" s="1"/>
  <c r="J53" i="75"/>
  <c r="C26" i="34"/>
  <c r="J54" i="75" s="1"/>
  <c r="G23" i="75"/>
  <c r="B23" i="75" s="1"/>
  <c r="B24" i="75" s="1"/>
  <c r="B25" i="75" s="1"/>
  <c r="B26" i="75" s="1"/>
  <c r="C24" i="26"/>
  <c r="G24" i="75" s="1"/>
  <c r="I53" i="75"/>
  <c r="C26" i="33"/>
  <c r="I54" i="75" s="1"/>
  <c r="H53" i="75"/>
  <c r="C26" i="32"/>
  <c r="H54" i="75" s="1"/>
  <c r="C25" i="26" l="1"/>
  <c r="G25" i="75" l="1"/>
  <c r="C26" i="26"/>
  <c r="G26" i="75" s="1"/>
</calcChain>
</file>

<file path=xl/comments1.xml><?xml version="1.0" encoding="utf-8"?>
<comments xmlns="http://schemas.openxmlformats.org/spreadsheetml/2006/main">
  <authors>
    <author>作者</author>
  </authors>
  <commentList>
    <comment ref="F13" authorId="0">
      <text>
        <r>
          <rPr>
            <b/>
            <sz val="9"/>
            <color indexed="81"/>
            <rFont val="宋体"/>
            <family val="3"/>
            <charset val="134"/>
          </rPr>
          <t>作者:</t>
        </r>
        <r>
          <rPr>
            <sz val="9"/>
            <color indexed="81"/>
            <rFont val="宋体"/>
            <family val="3"/>
            <charset val="134"/>
          </rPr>
          <t xml:space="preserve">
执行上控制缩减预算700万；
200万应届生预算缩减一半</t>
        </r>
      </text>
    </comment>
    <comment ref="F17" authorId="0">
      <text>
        <r>
          <rPr>
            <b/>
            <sz val="9"/>
            <color indexed="81"/>
            <rFont val="宋体"/>
            <family val="3"/>
            <charset val="134"/>
          </rPr>
          <t>作者:</t>
        </r>
        <r>
          <rPr>
            <sz val="9"/>
            <color indexed="81"/>
            <rFont val="宋体"/>
            <family val="3"/>
            <charset val="134"/>
          </rPr>
          <t xml:space="preserve">
联盟会费100万由大数据事业群承担</t>
        </r>
      </text>
    </comment>
  </commentList>
</comments>
</file>

<file path=xl/comments2.xml><?xml version="1.0" encoding="utf-8"?>
<comments xmlns="http://schemas.openxmlformats.org/spreadsheetml/2006/main">
  <authors>
    <author>作者</author>
  </authors>
  <commentList>
    <comment ref="J29" authorId="0">
      <text>
        <r>
          <rPr>
            <b/>
            <sz val="9"/>
            <color indexed="81"/>
            <rFont val="宋体"/>
            <family val="3"/>
            <charset val="134"/>
          </rPr>
          <t>作者:</t>
        </r>
        <r>
          <rPr>
            <sz val="9"/>
            <color indexed="81"/>
            <rFont val="宋体"/>
            <family val="3"/>
            <charset val="134"/>
          </rPr>
          <t xml:space="preserve">
无该岗位，未定岗人员</t>
        </r>
      </text>
    </comment>
  </commentList>
</comments>
</file>

<file path=xl/comments3.xml><?xml version="1.0" encoding="utf-8"?>
<comments xmlns="http://schemas.openxmlformats.org/spreadsheetml/2006/main">
  <authors>
    <author>作者</author>
  </authors>
  <commentList>
    <comment ref="H70" authorId="0">
      <text>
        <r>
          <rPr>
            <b/>
            <sz val="9"/>
            <color indexed="81"/>
            <rFont val="宋体"/>
            <family val="3"/>
            <charset val="134"/>
          </rPr>
          <t>作者:</t>
        </r>
        <r>
          <rPr>
            <sz val="9"/>
            <color indexed="81"/>
            <rFont val="宋体"/>
            <family val="3"/>
            <charset val="134"/>
          </rPr>
          <t xml:space="preserve">
有北京和非北京</t>
        </r>
      </text>
    </comment>
  </commentList>
</comments>
</file>

<file path=xl/comments4.xml><?xml version="1.0" encoding="utf-8"?>
<comments xmlns="http://schemas.openxmlformats.org/spreadsheetml/2006/main">
  <authors>
    <author>作者</author>
  </authors>
  <commentList>
    <comment ref="L307" authorId="0">
      <text>
        <r>
          <rPr>
            <b/>
            <sz val="9"/>
            <color indexed="81"/>
            <rFont val="宋体"/>
            <family val="3"/>
            <charset val="134"/>
          </rPr>
          <t>作者:</t>
        </r>
        <r>
          <rPr>
            <sz val="9"/>
            <color indexed="81"/>
            <rFont val="宋体"/>
            <family val="3"/>
            <charset val="134"/>
          </rPr>
          <t xml:space="preserve">
李超调入</t>
        </r>
      </text>
    </comment>
    <comment ref="L662" authorId="0">
      <text>
        <r>
          <rPr>
            <b/>
            <sz val="9"/>
            <color indexed="81"/>
            <rFont val="宋体"/>
            <family val="3"/>
            <charset val="134"/>
          </rPr>
          <t>作者:</t>
        </r>
        <r>
          <rPr>
            <sz val="9"/>
            <color indexed="81"/>
            <rFont val="宋体"/>
            <family val="3"/>
            <charset val="134"/>
          </rPr>
          <t xml:space="preserve">
杜广西
</t>
        </r>
      </text>
    </comment>
  </commentList>
</comments>
</file>

<file path=xl/comments5.xml><?xml version="1.0" encoding="utf-8"?>
<comments xmlns="http://schemas.openxmlformats.org/spreadsheetml/2006/main">
  <authors>
    <author>作者</author>
  </authors>
  <commentList>
    <comment ref="K144" authorId="0">
      <text>
        <r>
          <rPr>
            <b/>
            <sz val="9"/>
            <color indexed="81"/>
            <rFont val="宋体"/>
            <family val="3"/>
            <charset val="134"/>
          </rPr>
          <t>作者:</t>
        </r>
        <r>
          <rPr>
            <sz val="9"/>
            <color indexed="81"/>
            <rFont val="宋体"/>
            <family val="3"/>
            <charset val="134"/>
          </rPr>
          <t xml:space="preserve">
单元TZ产品线、电子数据产品线</t>
        </r>
      </text>
    </comment>
    <comment ref="K145" authorId="0">
      <text>
        <r>
          <rPr>
            <b/>
            <sz val="9"/>
            <color indexed="81"/>
            <rFont val="宋体"/>
            <family val="3"/>
            <charset val="134"/>
          </rPr>
          <t>作者:</t>
        </r>
        <r>
          <rPr>
            <sz val="9"/>
            <color indexed="81"/>
            <rFont val="宋体"/>
            <family val="3"/>
            <charset val="134"/>
          </rPr>
          <t xml:space="preserve">
态势感知产品线、等保产品线、新技术研究组</t>
        </r>
      </text>
    </comment>
    <comment ref="K164" authorId="0">
      <text>
        <r>
          <rPr>
            <b/>
            <sz val="9"/>
            <color indexed="81"/>
            <rFont val="宋体"/>
            <family val="3"/>
            <charset val="134"/>
          </rPr>
          <t>作者:</t>
        </r>
        <r>
          <rPr>
            <sz val="9"/>
            <color indexed="81"/>
            <rFont val="宋体"/>
            <family val="3"/>
            <charset val="134"/>
          </rPr>
          <t xml:space="preserve">
合并
</t>
        </r>
      </text>
    </comment>
  </commentList>
</comments>
</file>

<file path=xl/comments6.xml><?xml version="1.0" encoding="utf-8"?>
<comments xmlns="http://schemas.openxmlformats.org/spreadsheetml/2006/main">
  <authors>
    <author>作者</author>
  </authors>
  <commentList>
    <comment ref="Y19" authorId="0">
      <text>
        <r>
          <rPr>
            <b/>
            <sz val="9"/>
            <color indexed="81"/>
            <rFont val="宋体"/>
            <family val="3"/>
            <charset val="134"/>
          </rPr>
          <t>作者:</t>
        </r>
        <r>
          <rPr>
            <sz val="9"/>
            <color indexed="81"/>
            <rFont val="宋体"/>
            <family val="3"/>
            <charset val="134"/>
          </rPr>
          <t xml:space="preserve">
-50000
</t>
        </r>
      </text>
    </comment>
    <comment ref="Y28" authorId="0">
      <text>
        <r>
          <rPr>
            <b/>
            <sz val="9"/>
            <color indexed="81"/>
            <rFont val="宋体"/>
            <family val="3"/>
            <charset val="134"/>
          </rPr>
          <t>作者:</t>
        </r>
        <r>
          <rPr>
            <sz val="9"/>
            <color indexed="81"/>
            <rFont val="宋体"/>
            <family val="3"/>
            <charset val="134"/>
          </rPr>
          <t xml:space="preserve">
-290000
</t>
        </r>
      </text>
    </comment>
    <comment ref="Y33" authorId="0">
      <text>
        <r>
          <rPr>
            <b/>
            <sz val="9"/>
            <color indexed="81"/>
            <rFont val="宋体"/>
            <family val="3"/>
            <charset val="134"/>
          </rPr>
          <t>作者:</t>
        </r>
        <r>
          <rPr>
            <sz val="9"/>
            <color indexed="81"/>
            <rFont val="宋体"/>
            <family val="3"/>
            <charset val="134"/>
          </rPr>
          <t xml:space="preserve">
-100000
</t>
        </r>
      </text>
    </comment>
    <comment ref="Y37" authorId="0">
      <text>
        <r>
          <rPr>
            <b/>
            <sz val="9"/>
            <color indexed="81"/>
            <rFont val="宋体"/>
            <family val="3"/>
            <charset val="134"/>
          </rPr>
          <t>作者:</t>
        </r>
        <r>
          <rPr>
            <sz val="9"/>
            <color indexed="81"/>
            <rFont val="宋体"/>
            <family val="3"/>
            <charset val="134"/>
          </rPr>
          <t xml:space="preserve">
-100000
</t>
        </r>
      </text>
    </comment>
    <comment ref="B137" authorId="0">
      <text>
        <r>
          <rPr>
            <b/>
            <sz val="9"/>
            <color indexed="81"/>
            <rFont val="宋体"/>
            <family val="3"/>
            <charset val="134"/>
          </rPr>
          <t>作者:</t>
        </r>
        <r>
          <rPr>
            <sz val="9"/>
            <color indexed="81"/>
            <rFont val="宋体"/>
            <family val="3"/>
            <charset val="134"/>
          </rPr>
          <t xml:space="preserve">
单元TZ产品线、电子数据产品线</t>
        </r>
      </text>
    </comment>
    <comment ref="B138" authorId="0">
      <text>
        <r>
          <rPr>
            <b/>
            <sz val="9"/>
            <color indexed="81"/>
            <rFont val="宋体"/>
            <family val="3"/>
            <charset val="134"/>
          </rPr>
          <t>作者:</t>
        </r>
        <r>
          <rPr>
            <sz val="9"/>
            <color indexed="81"/>
            <rFont val="宋体"/>
            <family val="3"/>
            <charset val="134"/>
          </rPr>
          <t xml:space="preserve">
态势感知产品线、等保产品线、新技术研究组</t>
        </r>
      </text>
    </comment>
    <comment ref="F142" authorId="0">
      <text>
        <r>
          <rPr>
            <b/>
            <sz val="9"/>
            <color indexed="81"/>
            <rFont val="宋体"/>
            <family val="3"/>
            <charset val="134"/>
          </rPr>
          <t>作者:</t>
        </r>
        <r>
          <rPr>
            <sz val="9"/>
            <color indexed="81"/>
            <rFont val="宋体"/>
            <family val="3"/>
            <charset val="134"/>
          </rPr>
          <t xml:space="preserve">
联盟会费100万，记入大数据事业群</t>
        </r>
      </text>
    </comment>
    <comment ref="B155" authorId="0">
      <text>
        <r>
          <rPr>
            <b/>
            <sz val="9"/>
            <color indexed="81"/>
            <rFont val="宋体"/>
            <family val="3"/>
            <charset val="134"/>
          </rPr>
          <t>作者:</t>
        </r>
        <r>
          <rPr>
            <sz val="9"/>
            <color indexed="81"/>
            <rFont val="宋体"/>
            <family val="3"/>
            <charset val="134"/>
          </rPr>
          <t xml:space="preserve">
合并
</t>
        </r>
      </text>
    </comment>
  </commentList>
</comments>
</file>

<file path=xl/comments7.xml><?xml version="1.0" encoding="utf-8"?>
<comments xmlns="http://schemas.openxmlformats.org/spreadsheetml/2006/main">
  <authors>
    <author>作者</author>
  </authors>
  <commentList>
    <comment ref="G4" authorId="0">
      <text>
        <r>
          <rPr>
            <b/>
            <sz val="9"/>
            <color indexed="81"/>
            <rFont val="宋体"/>
            <family val="3"/>
            <charset val="134"/>
          </rPr>
          <t>2018年预算值为300万</t>
        </r>
        <r>
          <rPr>
            <sz val="9"/>
            <color indexed="81"/>
            <rFont val="宋体"/>
            <family val="3"/>
            <charset val="134"/>
          </rPr>
          <t xml:space="preserve">
</t>
        </r>
      </text>
    </comment>
  </commentList>
</comments>
</file>

<file path=xl/sharedStrings.xml><?xml version="1.0" encoding="utf-8"?>
<sst xmlns="http://schemas.openxmlformats.org/spreadsheetml/2006/main" count="35348" uniqueCount="5309">
  <si>
    <t>销售额</t>
  </si>
  <si>
    <t>采购成本</t>
  </si>
  <si>
    <t>项目合作成本</t>
  </si>
  <si>
    <t>附加税</t>
  </si>
  <si>
    <t>不含税毛利</t>
  </si>
  <si>
    <t>费用总额</t>
  </si>
  <si>
    <t>运营分摊管理费</t>
  </si>
  <si>
    <t>差旅费</t>
  </si>
  <si>
    <t>市场费</t>
  </si>
  <si>
    <t>招待费</t>
  </si>
  <si>
    <t>工程费用</t>
  </si>
  <si>
    <t>售后费用</t>
  </si>
  <si>
    <t>技术支持费用</t>
  </si>
  <si>
    <t>税前利润</t>
  </si>
  <si>
    <t>所得税</t>
  </si>
  <si>
    <t>净利润</t>
  </si>
  <si>
    <t>ROI</t>
    <phoneticPr fontId="15" type="noConversion"/>
  </si>
  <si>
    <t>人力资源费</t>
    <phoneticPr fontId="17" type="noConversion"/>
  </si>
  <si>
    <t>人力资源费</t>
    <phoneticPr fontId="15" type="noConversion"/>
  </si>
  <si>
    <t>对外含税毛利率</t>
    <phoneticPr fontId="15" type="noConversion"/>
  </si>
  <si>
    <t>成本</t>
    <phoneticPr fontId="15" type="noConversion"/>
  </si>
  <si>
    <t>增值税</t>
    <phoneticPr fontId="15" type="noConversion"/>
  </si>
  <si>
    <t>管理费</t>
    <phoneticPr fontId="15" type="noConversion"/>
  </si>
  <si>
    <t>物流运费</t>
    <phoneticPr fontId="15" type="noConversion"/>
  </si>
  <si>
    <t>自动计算</t>
    <phoneticPr fontId="15" type="noConversion"/>
  </si>
  <si>
    <t>按拆分表自动取数</t>
    <phoneticPr fontId="15" type="noConversion"/>
  </si>
  <si>
    <t>按人员规划自动取数</t>
    <phoneticPr fontId="15" type="noConversion"/>
  </si>
  <si>
    <t>无</t>
    <phoneticPr fontId="15" type="noConversion"/>
  </si>
  <si>
    <t>合同额*3.5%</t>
    <phoneticPr fontId="15" type="noConversion"/>
  </si>
  <si>
    <t>合同额*2.5%</t>
    <phoneticPr fontId="15" type="noConversion"/>
  </si>
  <si>
    <t>按往年情况及新年规划填写</t>
    <phoneticPr fontId="15" type="noConversion"/>
  </si>
  <si>
    <t>自动计算</t>
    <phoneticPr fontId="15" type="noConversion"/>
  </si>
  <si>
    <t>项目/部门</t>
    <phoneticPr fontId="17" type="noConversion"/>
  </si>
  <si>
    <t>收入额</t>
    <phoneticPr fontId="15" type="noConversion"/>
  </si>
  <si>
    <t>按拆分表自动取数</t>
    <phoneticPr fontId="15" type="noConversion"/>
  </si>
  <si>
    <t>成本</t>
    <phoneticPr fontId="15" type="noConversion"/>
  </si>
  <si>
    <t>对外含税毛利率</t>
    <phoneticPr fontId="15" type="noConversion"/>
  </si>
  <si>
    <t>自动计算</t>
    <phoneticPr fontId="15" type="noConversion"/>
  </si>
  <si>
    <t>无</t>
    <phoneticPr fontId="15" type="noConversion"/>
  </si>
  <si>
    <t>增值税</t>
    <phoneticPr fontId="15" type="noConversion"/>
  </si>
  <si>
    <t>自动计算。此数字需要小于等于费用指标值见"填写说明B7"</t>
    <phoneticPr fontId="15" type="noConversion"/>
  </si>
  <si>
    <t>人力资源费</t>
    <phoneticPr fontId="17" type="noConversion"/>
  </si>
  <si>
    <t>自动计算。此数字需要小于等于人力资源费用指标值见"填写说明B8"</t>
    <phoneticPr fontId="15" type="noConversion"/>
  </si>
  <si>
    <t>管理费</t>
    <phoneticPr fontId="15" type="noConversion"/>
  </si>
  <si>
    <t>自动计算。此数字需要小于等于管理费用指标值见"填写说明B9"</t>
    <phoneticPr fontId="15" type="noConversion"/>
  </si>
  <si>
    <t>自动计算。此数字需要小于等于运营分摊管理费指标值见"填写说明B10"</t>
    <phoneticPr fontId="15" type="noConversion"/>
  </si>
  <si>
    <t>自动计算。此数字需要小于等于差旅费指标值见"填写说明B11"</t>
    <phoneticPr fontId="15" type="noConversion"/>
  </si>
  <si>
    <t>自动计算。此数字需要小于等于市场费指标值见"填写说明B12"</t>
    <phoneticPr fontId="15" type="noConversion"/>
  </si>
  <si>
    <t>自动计算。此数字需要小于等于招待费指标值见"填写说明B13"</t>
    <phoneticPr fontId="15" type="noConversion"/>
  </si>
  <si>
    <t>研发费</t>
    <phoneticPr fontId="17" type="noConversion"/>
  </si>
  <si>
    <t>按拆分表自动取数，无需调整</t>
    <phoneticPr fontId="15" type="noConversion"/>
  </si>
  <si>
    <t>预算外支出</t>
    <phoneticPr fontId="17" type="noConversion"/>
  </si>
  <si>
    <t>管理团队分摊</t>
    <phoneticPr fontId="17" type="noConversion"/>
  </si>
  <si>
    <t>此数字需要大于等于利润考核指标值见"填写说明B5"</t>
    <phoneticPr fontId="15" type="noConversion"/>
  </si>
  <si>
    <t>姓名：</t>
    <phoneticPr fontId="15" type="noConversion"/>
  </si>
  <si>
    <t>ROI</t>
    <phoneticPr fontId="15" type="noConversion"/>
  </si>
  <si>
    <t>自动计算</t>
    <phoneticPr fontId="15" type="noConversion"/>
  </si>
  <si>
    <t>业绩目标：</t>
    <phoneticPr fontId="15" type="noConversion"/>
  </si>
  <si>
    <t>净利润目标：</t>
    <phoneticPr fontId="15" type="noConversion"/>
  </si>
  <si>
    <t>验证</t>
    <phoneticPr fontId="15" type="noConversion"/>
  </si>
  <si>
    <t>项目/部门</t>
    <phoneticPr fontId="17" type="noConversion"/>
  </si>
  <si>
    <t>此合计数字需大于等于外销业绩指标值见"填写说明B4"</t>
    <phoneticPr fontId="15" type="noConversion"/>
  </si>
  <si>
    <t>收入额</t>
    <phoneticPr fontId="15" type="noConversion"/>
  </si>
  <si>
    <t>按拆分表自动取数</t>
    <phoneticPr fontId="15" type="noConversion"/>
  </si>
  <si>
    <t>成本</t>
    <phoneticPr fontId="15" type="noConversion"/>
  </si>
  <si>
    <t>对外含税毛利率</t>
    <phoneticPr fontId="15" type="noConversion"/>
  </si>
  <si>
    <t>按往年情况及新年规划填写</t>
    <phoneticPr fontId="15" type="noConversion"/>
  </si>
  <si>
    <t>合同额*2.5%</t>
    <phoneticPr fontId="15" type="noConversion"/>
  </si>
  <si>
    <t>合同额*3.5%</t>
    <phoneticPr fontId="15" type="noConversion"/>
  </si>
  <si>
    <t>无</t>
    <phoneticPr fontId="15" type="noConversion"/>
  </si>
  <si>
    <t>增值税</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</si>
  <si>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</si>
  <si>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</si>
  <si>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</si>
  <si>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</si>
  <si>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</si>
  <si>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研发费</t>
    <phoneticPr fontId="17" type="noConversion"/>
  </si>
  <si>
    <t>预算外支出</t>
    <phoneticPr fontId="17" type="noConversion"/>
  </si>
  <si>
    <t>管理团队分摊</t>
    <phoneticPr fontId="17" type="noConversion"/>
  </si>
  <si>
    <t>自动计算（各销售单元净利不能出现负值）</t>
    <phoneticPr fontId="15" type="noConversion"/>
  </si>
  <si>
    <t>ROI</t>
    <phoneticPr fontId="15" type="noConversion"/>
  </si>
  <si>
    <t>3000/人月*人月数按拆分表自动取数</t>
    <phoneticPr fontId="15" type="noConversion"/>
  </si>
  <si>
    <t>按拆分表自动取数（可拆分至产品线子表）</t>
    <phoneticPr fontId="15" type="noConversion"/>
  </si>
  <si>
    <t>各产品线净利不能出现负值</t>
    <phoneticPr fontId="15" type="noConversion"/>
  </si>
  <si>
    <t>项目/部门</t>
    <phoneticPr fontId="17" type="noConversion"/>
  </si>
  <si>
    <t>2017年实际</t>
    <phoneticPr fontId="15" type="noConversion"/>
  </si>
  <si>
    <t>2018年部门总表</t>
    <phoneticPr fontId="17" type="noConversion"/>
  </si>
  <si>
    <t>收入额</t>
    <phoneticPr fontId="15" type="noConversion"/>
  </si>
  <si>
    <t>按拆分表自动取数</t>
    <phoneticPr fontId="15" type="noConversion"/>
  </si>
  <si>
    <t>成本</t>
    <phoneticPr fontId="15" type="noConversion"/>
  </si>
  <si>
    <t>自动计算。此数字需要小于等于费用指标值见"填写说明B7"</t>
    <phoneticPr fontId="15" type="noConversion"/>
  </si>
  <si>
    <t>自动计算。此数字需要小于等于人力资源费用指标值见"填写说明B8"</t>
    <phoneticPr fontId="15" type="noConversion"/>
  </si>
  <si>
    <t>自动计算。此数字需要小于等于管理费用指标值见"填写说明B9"</t>
    <phoneticPr fontId="15" type="noConversion"/>
  </si>
  <si>
    <t>自动计算。此数字需要小于等于运营分摊管理费指标值见"填写说明B10"</t>
    <phoneticPr fontId="15" type="noConversion"/>
  </si>
  <si>
    <t>自动计算。此数字需要小于等于差旅费指标值见"填写说明B11"</t>
    <phoneticPr fontId="15" type="noConversion"/>
  </si>
  <si>
    <t>自动计算。此数字需要小于等于市场费指标值见"填写说明B12"</t>
    <phoneticPr fontId="15" type="noConversion"/>
  </si>
  <si>
    <t>自动计算。此数字需要小于等于招待费指标值见"填写说明B13"</t>
    <phoneticPr fontId="15" type="noConversion"/>
  </si>
  <si>
    <t>按拆分表自动取数，无需调整</t>
    <phoneticPr fontId="15" type="noConversion"/>
  </si>
  <si>
    <t>此数字需要大于等于利润考核指标值见"填写说明B5"</t>
    <phoneticPr fontId="15" type="noConversion"/>
  </si>
  <si>
    <t>姓名：</t>
    <phoneticPr fontId="15" type="noConversion"/>
  </si>
  <si>
    <t>业绩目标：</t>
    <phoneticPr fontId="15" type="noConversion"/>
  </si>
  <si>
    <t>净利润目标：</t>
    <phoneticPr fontId="15" type="noConversion"/>
  </si>
  <si>
    <t>物流运费</t>
    <phoneticPr fontId="15" type="noConversion"/>
  </si>
  <si>
    <t>行业业绩</t>
    <phoneticPr fontId="15" type="noConversion"/>
  </si>
  <si>
    <t>项目/部门</t>
    <phoneticPr fontId="17" type="noConversion"/>
  </si>
  <si>
    <t>收入额</t>
    <phoneticPr fontId="15" type="noConversion"/>
  </si>
  <si>
    <t>按拆分表自动取数</t>
    <phoneticPr fontId="15" type="noConversion"/>
  </si>
  <si>
    <t>成本</t>
    <phoneticPr fontId="15" type="noConversion"/>
  </si>
  <si>
    <t>按拆分表自动取数</t>
    <phoneticPr fontId="15" type="noConversion"/>
  </si>
  <si>
    <t>对外含税毛利率</t>
    <phoneticPr fontId="15" type="noConversion"/>
  </si>
  <si>
    <t>自动计算</t>
    <phoneticPr fontId="15" type="noConversion"/>
  </si>
  <si>
    <t>无</t>
    <phoneticPr fontId="15" type="noConversion"/>
  </si>
  <si>
    <t>增值税</t>
    <phoneticPr fontId="15" type="noConversion"/>
  </si>
  <si>
    <t>自动计算。此数字需要小于等于费用指标值见"填写说明B7"</t>
    <phoneticPr fontId="15" type="noConversion"/>
  </si>
  <si>
    <t>人力资源费</t>
    <phoneticPr fontId="17" type="noConversion"/>
  </si>
  <si>
    <t>自动计算。此数字需要小于等于人力资源费用指标值见"填写说明B8"</t>
    <phoneticPr fontId="15" type="noConversion"/>
  </si>
  <si>
    <t>管理费</t>
    <phoneticPr fontId="15" type="noConversion"/>
  </si>
  <si>
    <t>自动计算。此数字需要小于等于管理费用指标值见"填写说明B9"</t>
    <phoneticPr fontId="15" type="noConversion"/>
  </si>
  <si>
    <t>自动计算。此数字需要小于等于运营分摊管理费指标值见"填写说明B10"</t>
    <phoneticPr fontId="15" type="noConversion"/>
  </si>
  <si>
    <t>自动计算。此数字需要小于等于差旅费指标值见"填写说明B11"</t>
    <phoneticPr fontId="15" type="noConversion"/>
  </si>
  <si>
    <t>自动计算。此数字需要小于等于市场费指标值见"填写说明B12"</t>
    <phoneticPr fontId="15" type="noConversion"/>
  </si>
  <si>
    <t>自动计算。此数字需要小于等于招待费指标值见"填写说明B13"</t>
    <phoneticPr fontId="15" type="noConversion"/>
  </si>
  <si>
    <t>研发费</t>
    <phoneticPr fontId="17" type="noConversion"/>
  </si>
  <si>
    <t>按拆分表自动取数，无需调整</t>
    <phoneticPr fontId="15" type="noConversion"/>
  </si>
  <si>
    <t>预算外支出</t>
    <phoneticPr fontId="17" type="noConversion"/>
  </si>
  <si>
    <t>管理团队分摊</t>
    <phoneticPr fontId="17" type="noConversion"/>
  </si>
  <si>
    <t>自动计算</t>
    <phoneticPr fontId="15" type="noConversion"/>
  </si>
  <si>
    <t>此数字需要大于等于利润考核指标值见"填写说明B5"</t>
    <phoneticPr fontId="15" type="noConversion"/>
  </si>
  <si>
    <t>姓名：</t>
    <phoneticPr fontId="15" type="noConversion"/>
  </si>
  <si>
    <t>ROI</t>
    <phoneticPr fontId="15" type="noConversion"/>
  </si>
  <si>
    <t>自动计算</t>
    <phoneticPr fontId="15" type="noConversion"/>
  </si>
  <si>
    <t>业绩目标：</t>
    <phoneticPr fontId="15" type="noConversion"/>
  </si>
  <si>
    <t>净利润目标：</t>
    <phoneticPr fontId="15" type="noConversion"/>
  </si>
  <si>
    <t>项目/部门</t>
    <phoneticPr fontId="17" type="noConversion"/>
  </si>
  <si>
    <t>此合计数字需大于等于外销业绩指标值见"填写说明B4"</t>
    <phoneticPr fontId="15" type="noConversion"/>
  </si>
  <si>
    <t>收入额</t>
    <phoneticPr fontId="15" type="noConversion"/>
  </si>
  <si>
    <t>按拆分表自动取数</t>
    <phoneticPr fontId="15" type="noConversion"/>
  </si>
  <si>
    <t>成本</t>
    <phoneticPr fontId="15" type="noConversion"/>
  </si>
  <si>
    <t>对外含税毛利率</t>
    <phoneticPr fontId="15" type="noConversion"/>
  </si>
  <si>
    <t>按往年情况及新年规划填写</t>
    <phoneticPr fontId="15" type="noConversion"/>
  </si>
  <si>
    <t>合同额*2.5%</t>
    <phoneticPr fontId="15" type="noConversion"/>
  </si>
  <si>
    <t>合同额*3.5%</t>
    <phoneticPr fontId="15" type="noConversion"/>
  </si>
  <si>
    <t>无</t>
    <phoneticPr fontId="15" type="noConversion"/>
  </si>
  <si>
    <t>增值税</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</si>
  <si>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</si>
  <si>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</si>
  <si>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</si>
  <si>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</si>
  <si>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研发费</t>
    <phoneticPr fontId="17" type="noConversion"/>
  </si>
  <si>
    <t>预算外支出</t>
    <phoneticPr fontId="17" type="noConversion"/>
  </si>
  <si>
    <t>管理团队分摊</t>
    <phoneticPr fontId="17" type="noConversion"/>
  </si>
  <si>
    <t>自动计算</t>
    <phoneticPr fontId="15" type="noConversion"/>
  </si>
  <si>
    <t>自动计算（各销售单元净利不能出现负值）</t>
    <phoneticPr fontId="15" type="noConversion"/>
  </si>
  <si>
    <t>ROI</t>
    <phoneticPr fontId="15" type="noConversion"/>
  </si>
  <si>
    <t>项目/部门</t>
    <phoneticPr fontId="17" type="noConversion"/>
  </si>
  <si>
    <t>ROI</t>
    <phoneticPr fontId="15" type="noConversion"/>
  </si>
  <si>
    <t>行业业绩</t>
    <phoneticPr fontId="15" type="noConversion"/>
  </si>
  <si>
    <t>项目/部门</t>
    <phoneticPr fontId="17" type="noConversion"/>
  </si>
  <si>
    <t>2017年实际</t>
    <phoneticPr fontId="15" type="noConversion"/>
  </si>
  <si>
    <t>2018年部门总表</t>
    <phoneticPr fontId="17" type="noConversion"/>
  </si>
  <si>
    <t>项目/部门</t>
    <phoneticPr fontId="17" type="noConversion"/>
  </si>
  <si>
    <t>2017年实际</t>
    <phoneticPr fontId="15" type="noConversion"/>
  </si>
  <si>
    <t>2018年部门总表</t>
    <phoneticPr fontId="17" type="noConversion"/>
  </si>
  <si>
    <t>此合计数字需大于等于外销业绩指标值见"填写说明B4"</t>
    <phoneticPr fontId="15" type="noConversion"/>
  </si>
  <si>
    <t>收入额</t>
    <phoneticPr fontId="15" type="noConversion"/>
  </si>
  <si>
    <t>按往年情况及新年规划填写</t>
    <phoneticPr fontId="15" type="noConversion"/>
  </si>
  <si>
    <t>对外含税毛利率</t>
    <phoneticPr fontId="15" type="noConversion"/>
  </si>
  <si>
    <t>合同额*2.5%</t>
    <phoneticPr fontId="15" type="noConversion"/>
  </si>
  <si>
    <t>合同额*3.5%</t>
    <phoneticPr fontId="15" type="noConversion"/>
  </si>
  <si>
    <t>无</t>
    <phoneticPr fontId="15" type="noConversion"/>
  </si>
  <si>
    <t>增值税</t>
    <phoneticPr fontId="15" type="noConversion"/>
  </si>
  <si>
    <t>增值税</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</si>
  <si>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</si>
  <si>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</si>
  <si>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</si>
  <si>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</si>
  <si>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</si>
  <si>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</si>
  <si>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</si>
  <si>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</si>
  <si>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</si>
  <si>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自动计算（各销售单元净利不能出现负值）</t>
    <phoneticPr fontId="15" type="noConversion"/>
  </si>
  <si>
    <t>ROI</t>
    <phoneticPr fontId="15" type="noConversion"/>
  </si>
  <si>
    <t>姓名：</t>
    <phoneticPr fontId="15" type="noConversion"/>
  </si>
  <si>
    <t>业绩目标：</t>
    <phoneticPr fontId="15" type="noConversion"/>
  </si>
  <si>
    <t>净利润目标：</t>
    <phoneticPr fontId="15" type="noConversion"/>
  </si>
  <si>
    <t>验证</t>
    <phoneticPr fontId="15" type="noConversion"/>
  </si>
  <si>
    <t>项目/部门</t>
    <phoneticPr fontId="17" type="noConversion"/>
  </si>
  <si>
    <t>2017年实际</t>
    <phoneticPr fontId="15" type="noConversion"/>
  </si>
  <si>
    <t>2018年部门总表</t>
    <phoneticPr fontId="17"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</si>
  <si>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</si>
  <si>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</si>
  <si>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</si>
  <si>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</si>
  <si>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t>
    <phoneticPr fontId="15" type="noConversion"/>
  </si>
  <si>
    <t>自动计算（各销售单元净利不能出现负值）</t>
    <phoneticPr fontId="15" type="noConversion"/>
  </si>
  <si>
    <t>ROI</t>
    <phoneticPr fontId="15" type="noConversion"/>
  </si>
  <si>
    <t>姓名：</t>
    <phoneticPr fontId="15" type="noConversion"/>
  </si>
  <si>
    <t>第一事业部-网络数据解析产品线</t>
    <phoneticPr fontId="15" type="noConversion"/>
  </si>
  <si>
    <t>第七事业部-无线产品线</t>
    <phoneticPr fontId="15" type="noConversion"/>
  </si>
  <si>
    <t>收入额</t>
    <phoneticPr fontId="15" type="noConversion"/>
  </si>
  <si>
    <t>成本</t>
    <phoneticPr fontId="15" type="noConversion"/>
  </si>
  <si>
    <t>对外含税毛利率</t>
    <phoneticPr fontId="15" type="noConversion"/>
  </si>
  <si>
    <t>增值税</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</si>
  <si>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</si>
  <si>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</si>
  <si>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</si>
  <si>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</si>
  <si>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</si>
  <si>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</si>
  <si>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</si>
  <si>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</si>
  <si>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</si>
  <si>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自动计算（各销售单元净利不能出现负值）</t>
    <phoneticPr fontId="15" type="noConversion"/>
  </si>
  <si>
    <t>ROI</t>
    <phoneticPr fontId="15" type="noConversion"/>
  </si>
  <si>
    <t>项目/部门</t>
    <phoneticPr fontId="17" type="noConversion"/>
  </si>
  <si>
    <t>收入额</t>
    <phoneticPr fontId="15" type="noConversion"/>
  </si>
  <si>
    <t>成本</t>
    <phoneticPr fontId="15" type="noConversion"/>
  </si>
  <si>
    <t>对外含税毛利率</t>
    <phoneticPr fontId="15" type="noConversion"/>
  </si>
  <si>
    <t>增值税</t>
    <phoneticPr fontId="15" type="noConversion"/>
  </si>
  <si>
    <t>人力资源费</t>
    <phoneticPr fontId="17" type="noConversion"/>
  </si>
  <si>
    <t>管理费</t>
    <phoneticPr fontId="15" type="noConversion"/>
  </si>
  <si>
    <t>项目/部门</t>
    <phoneticPr fontId="17" type="noConversion"/>
  </si>
  <si>
    <t>成本</t>
    <phoneticPr fontId="15" type="noConversion"/>
  </si>
  <si>
    <t>对外含税毛利率</t>
    <phoneticPr fontId="15" type="noConversion"/>
  </si>
  <si>
    <t>增值税</t>
    <phoneticPr fontId="15" type="noConversion"/>
  </si>
  <si>
    <t>人力资源费</t>
    <phoneticPr fontId="15" type="noConversion"/>
  </si>
  <si>
    <t>项目/部门</t>
    <phoneticPr fontId="17" type="noConversion"/>
  </si>
  <si>
    <t>增值税</t>
    <phoneticPr fontId="15" type="noConversion"/>
  </si>
  <si>
    <t>人力资源费</t>
    <phoneticPr fontId="17" type="noConversion"/>
  </si>
  <si>
    <t>人力资源费</t>
    <phoneticPr fontId="15" type="noConversion"/>
  </si>
  <si>
    <t>管理费</t>
    <phoneticPr fontId="15" type="noConversion"/>
  </si>
  <si>
    <t>研发费</t>
    <phoneticPr fontId="17" type="noConversion"/>
  </si>
  <si>
    <t>行业业绩</t>
    <phoneticPr fontId="15" type="noConversion"/>
  </si>
  <si>
    <t>项目/部门</t>
    <phoneticPr fontId="17" type="noConversion"/>
  </si>
  <si>
    <t>收入额</t>
    <phoneticPr fontId="15" type="noConversion"/>
  </si>
  <si>
    <t>按拆分表自动取数</t>
    <phoneticPr fontId="15" type="noConversion"/>
  </si>
  <si>
    <t>成本</t>
    <phoneticPr fontId="15" type="noConversion"/>
  </si>
  <si>
    <t>对外含税毛利率</t>
    <phoneticPr fontId="15" type="noConversion"/>
  </si>
  <si>
    <t>自动计算</t>
    <phoneticPr fontId="15" type="noConversion"/>
  </si>
  <si>
    <t>无</t>
    <phoneticPr fontId="15" type="noConversion"/>
  </si>
  <si>
    <t>增值税</t>
    <phoneticPr fontId="15" type="noConversion"/>
  </si>
  <si>
    <t>自动计算。此数字需要小于等于费用指标值见"填写说明B7"</t>
    <phoneticPr fontId="15" type="noConversion"/>
  </si>
  <si>
    <t>人力资源费</t>
    <phoneticPr fontId="17" type="noConversion"/>
  </si>
  <si>
    <t>自动计算。此数字需要小于等于人力资源费用指标值见"填写说明B8"</t>
    <phoneticPr fontId="15" type="noConversion"/>
  </si>
  <si>
    <t>自动计算。此数字需要小于等于管理费用指标值见"填写说明B9"</t>
    <phoneticPr fontId="15" type="noConversion"/>
  </si>
  <si>
    <t>自动计算。此数字需要小于等于运营分摊管理费指标值见"填写说明B10"</t>
    <phoneticPr fontId="15" type="noConversion"/>
  </si>
  <si>
    <t>自动计算。此数字需要小于等于差旅费指标值见"填写说明B11"</t>
    <phoneticPr fontId="15" type="noConversion"/>
  </si>
  <si>
    <t>自动计算。此数字需要小于等于市场费指标值见"填写说明B12"</t>
    <phoneticPr fontId="15" type="noConversion"/>
  </si>
  <si>
    <t>自动计算。此数字需要小于等于招待费指标值见"填写说明B13"</t>
    <phoneticPr fontId="15" type="noConversion"/>
  </si>
  <si>
    <t>按拆分表自动取数，无需调整</t>
    <phoneticPr fontId="15" type="noConversion"/>
  </si>
  <si>
    <t>此数字需要大于等于利润考核指标值见"填写说明B5"</t>
    <phoneticPr fontId="15" type="noConversion"/>
  </si>
  <si>
    <t>业绩目标：</t>
    <phoneticPr fontId="15" type="noConversion"/>
  </si>
  <si>
    <t>净利润目标：</t>
    <phoneticPr fontId="15" type="noConversion"/>
  </si>
  <si>
    <t>验证</t>
    <phoneticPr fontId="15" type="noConversion"/>
  </si>
  <si>
    <t>项目/部门</t>
    <phoneticPr fontId="17" type="noConversion"/>
  </si>
  <si>
    <t>此合计数字需大于等于外销业绩指标值见"填写说明B4"</t>
    <phoneticPr fontId="15" type="noConversion"/>
  </si>
  <si>
    <t>收入额</t>
    <phoneticPr fontId="15" type="noConversion"/>
  </si>
  <si>
    <t>按拆分表自动取数</t>
    <phoneticPr fontId="15" type="noConversion"/>
  </si>
  <si>
    <t>成本</t>
    <phoneticPr fontId="15" type="noConversion"/>
  </si>
  <si>
    <t>对外含税毛利率</t>
    <phoneticPr fontId="15" type="noConversion"/>
  </si>
  <si>
    <t>按往年情况及新年规划填写</t>
    <phoneticPr fontId="15" type="noConversion"/>
  </si>
  <si>
    <t>合同额*2.5%</t>
    <phoneticPr fontId="15" type="noConversion"/>
  </si>
  <si>
    <t>合同额*3.5%</t>
    <phoneticPr fontId="15" type="noConversion"/>
  </si>
  <si>
    <t>无</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</si>
  <si>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</si>
  <si>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</si>
  <si>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</si>
  <si>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</si>
  <si>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</si>
  <si>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研发费</t>
    <phoneticPr fontId="17" type="noConversion"/>
  </si>
  <si>
    <t>预算外支出</t>
    <phoneticPr fontId="17" type="noConversion"/>
  </si>
  <si>
    <t>管理团队分摊</t>
    <phoneticPr fontId="17" type="noConversion"/>
  </si>
  <si>
    <t>自动计算（各销售单元净利不能出现负值）</t>
    <phoneticPr fontId="15" type="noConversion"/>
  </si>
  <si>
    <t>ROI</t>
    <phoneticPr fontId="15" type="noConversion"/>
  </si>
  <si>
    <t>自动计算</t>
    <phoneticPr fontId="15" type="noConversion"/>
  </si>
  <si>
    <t>项目/部门</t>
    <phoneticPr fontId="17" type="noConversion"/>
  </si>
  <si>
    <t>3000/人月*人月数按拆分表自动取数</t>
    <phoneticPr fontId="15" type="noConversion"/>
  </si>
  <si>
    <t>按拆分表自动取数（可拆分至产品线子表）</t>
    <phoneticPr fontId="15" type="noConversion"/>
  </si>
  <si>
    <t>按拆分表自动取数</t>
    <phoneticPr fontId="15" type="noConversion"/>
  </si>
  <si>
    <t>管理团队分摊</t>
    <phoneticPr fontId="17" type="noConversion"/>
  </si>
  <si>
    <t>各产品线净利不能出现负值</t>
    <phoneticPr fontId="15" type="noConversion"/>
  </si>
  <si>
    <t>ROI</t>
    <phoneticPr fontId="15" type="noConversion"/>
  </si>
  <si>
    <t>行业业绩</t>
    <phoneticPr fontId="15" type="noConversion"/>
  </si>
  <si>
    <t>项目/部门</t>
    <phoneticPr fontId="17" type="noConversion"/>
  </si>
  <si>
    <t>收入额</t>
    <phoneticPr fontId="15" type="noConversion"/>
  </si>
  <si>
    <t>按拆分表自动取数</t>
    <phoneticPr fontId="15" type="noConversion"/>
  </si>
  <si>
    <t>成本</t>
    <phoneticPr fontId="15" type="noConversion"/>
  </si>
  <si>
    <t>对外含税毛利率</t>
    <phoneticPr fontId="15" type="noConversion"/>
  </si>
  <si>
    <t>自动计算</t>
    <phoneticPr fontId="15" type="noConversion"/>
  </si>
  <si>
    <t>无</t>
    <phoneticPr fontId="15" type="noConversion"/>
  </si>
  <si>
    <t>增值税</t>
    <phoneticPr fontId="15" type="noConversion"/>
  </si>
  <si>
    <t>业绩目标：</t>
    <phoneticPr fontId="15" type="noConversion"/>
  </si>
  <si>
    <t>预算外支出</t>
    <phoneticPr fontId="17" type="noConversion"/>
  </si>
  <si>
    <t>按拆分表自动取数</t>
    <phoneticPr fontId="15" type="noConversion"/>
  </si>
  <si>
    <t>管理团队分摊</t>
    <phoneticPr fontId="17" type="noConversion"/>
  </si>
  <si>
    <t>自动计算</t>
    <phoneticPr fontId="15" type="noConversion"/>
  </si>
  <si>
    <t>各产品线净利不能出现负值</t>
    <phoneticPr fontId="15" type="noConversion"/>
  </si>
  <si>
    <t>项目/部门</t>
    <phoneticPr fontId="17" type="noConversion"/>
  </si>
  <si>
    <t>收入额</t>
    <phoneticPr fontId="15" type="noConversion"/>
  </si>
  <si>
    <t>按拆分表自动取数</t>
    <phoneticPr fontId="15" type="noConversion"/>
  </si>
  <si>
    <t>成本</t>
    <phoneticPr fontId="15" type="noConversion"/>
  </si>
  <si>
    <t>对外含税毛利率</t>
    <phoneticPr fontId="15" type="noConversion"/>
  </si>
  <si>
    <t>自动计算</t>
    <phoneticPr fontId="15" type="noConversion"/>
  </si>
  <si>
    <t>无</t>
    <phoneticPr fontId="15" type="noConversion"/>
  </si>
  <si>
    <t>增值税</t>
    <phoneticPr fontId="15" type="noConversion"/>
  </si>
  <si>
    <t>自动计算</t>
    <phoneticPr fontId="15" type="noConversion"/>
  </si>
  <si>
    <t>验证</t>
    <phoneticPr fontId="15" type="noConversion"/>
  </si>
  <si>
    <t>项目/部门</t>
    <phoneticPr fontId="17" type="noConversion"/>
  </si>
  <si>
    <t>按往年情况及新年规划填写</t>
    <phoneticPr fontId="15" type="noConversion"/>
  </si>
  <si>
    <t>合同额*2.5%</t>
    <phoneticPr fontId="15" type="noConversion"/>
  </si>
  <si>
    <t>合同额*3.5%</t>
    <phoneticPr fontId="15" type="noConversion"/>
  </si>
  <si>
    <t>无</t>
    <phoneticPr fontId="15" type="noConversion"/>
  </si>
  <si>
    <t>增值税</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</si>
  <si>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</si>
  <si>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</si>
  <si>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</si>
  <si>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</si>
  <si>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</si>
  <si>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3000/人月*人月数按拆分表自动取数</t>
    <phoneticPr fontId="15" type="noConversion"/>
  </si>
  <si>
    <t>研发费</t>
    <phoneticPr fontId="17" type="noConversion"/>
  </si>
  <si>
    <t>按拆分表自动取数</t>
    <phoneticPr fontId="15" type="noConversion"/>
  </si>
  <si>
    <t>按拆分表自动取数（可拆分至产品线子表）</t>
    <phoneticPr fontId="15" type="noConversion"/>
  </si>
  <si>
    <t>预算外支出</t>
    <phoneticPr fontId="17" type="noConversion"/>
  </si>
  <si>
    <t>按拆分表自动取数</t>
    <phoneticPr fontId="15" type="noConversion"/>
  </si>
  <si>
    <t>管理团队分摊</t>
    <phoneticPr fontId="17" type="noConversion"/>
  </si>
  <si>
    <t>自动计算</t>
    <phoneticPr fontId="15" type="noConversion"/>
  </si>
  <si>
    <t>各产品线净利不能出现负值</t>
    <phoneticPr fontId="15" type="noConversion"/>
  </si>
  <si>
    <t>项目/部门</t>
    <phoneticPr fontId="17" type="noConversion"/>
  </si>
  <si>
    <t>收入额</t>
    <phoneticPr fontId="15" type="noConversion"/>
  </si>
  <si>
    <t>按拆分表自动取数</t>
    <phoneticPr fontId="15" type="noConversion"/>
  </si>
  <si>
    <t>成本</t>
    <phoneticPr fontId="15" type="noConversion"/>
  </si>
  <si>
    <t>对外含税毛利率</t>
    <phoneticPr fontId="15" type="noConversion"/>
  </si>
  <si>
    <t>自动计算</t>
    <phoneticPr fontId="15" type="noConversion"/>
  </si>
  <si>
    <t>无</t>
    <phoneticPr fontId="15" type="noConversion"/>
  </si>
  <si>
    <t>增值税</t>
    <phoneticPr fontId="15" type="noConversion"/>
  </si>
  <si>
    <t>ROI</t>
    <phoneticPr fontId="15" type="noConversion"/>
  </si>
  <si>
    <t>自动计算</t>
    <phoneticPr fontId="15" type="noConversion"/>
  </si>
  <si>
    <t>项目/部门</t>
    <phoneticPr fontId="17" type="noConversion"/>
  </si>
  <si>
    <t>项目/部门</t>
    <phoneticPr fontId="17" type="noConversion"/>
  </si>
  <si>
    <t>收入额</t>
    <phoneticPr fontId="15" type="noConversion"/>
  </si>
  <si>
    <t>按拆分表自动取数</t>
    <phoneticPr fontId="15" type="noConversion"/>
  </si>
  <si>
    <t>成本</t>
    <phoneticPr fontId="15" type="noConversion"/>
  </si>
  <si>
    <t>对外含税毛利率</t>
    <phoneticPr fontId="15" type="noConversion"/>
  </si>
  <si>
    <t>自动计算</t>
    <phoneticPr fontId="15" type="noConversion"/>
  </si>
  <si>
    <t>无</t>
    <phoneticPr fontId="15" type="noConversion"/>
  </si>
  <si>
    <t>增值税</t>
    <phoneticPr fontId="15" type="noConversion"/>
  </si>
  <si>
    <t>ROI</t>
    <phoneticPr fontId="15" type="noConversion"/>
  </si>
  <si>
    <t>自动计算</t>
    <phoneticPr fontId="15" type="noConversion"/>
  </si>
  <si>
    <t>业绩目标：</t>
    <phoneticPr fontId="15" type="noConversion"/>
  </si>
  <si>
    <t>净利润目标：</t>
    <phoneticPr fontId="15" type="noConversion"/>
  </si>
  <si>
    <t>验证</t>
    <phoneticPr fontId="15" type="noConversion"/>
  </si>
  <si>
    <t>项目/部门</t>
    <phoneticPr fontId="17" type="noConversion"/>
  </si>
  <si>
    <t>此合计数字需大于等于外销业绩指标值见"填写说明B4"</t>
    <phoneticPr fontId="15" type="noConversion"/>
  </si>
  <si>
    <t>收入额</t>
    <phoneticPr fontId="15" type="noConversion"/>
  </si>
  <si>
    <t>按拆分表自动取数</t>
    <phoneticPr fontId="15" type="noConversion"/>
  </si>
  <si>
    <t>成本</t>
    <phoneticPr fontId="15" type="noConversion"/>
  </si>
  <si>
    <t>对外含税毛利率</t>
    <phoneticPr fontId="15" type="noConversion"/>
  </si>
  <si>
    <t>按往年情况及新年规划填写</t>
    <phoneticPr fontId="15" type="noConversion"/>
  </si>
  <si>
    <t>合同额*2.5%</t>
    <phoneticPr fontId="15" type="noConversion"/>
  </si>
  <si>
    <t>合同额*3.5%</t>
    <phoneticPr fontId="15" type="noConversion"/>
  </si>
  <si>
    <t>无</t>
    <phoneticPr fontId="15" type="noConversion"/>
  </si>
  <si>
    <t>增值税</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</si>
  <si>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</si>
  <si>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</si>
  <si>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</si>
  <si>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</si>
  <si>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研发费</t>
    <phoneticPr fontId="17" type="noConversion"/>
  </si>
  <si>
    <t>预算外支出</t>
    <phoneticPr fontId="17" type="noConversion"/>
  </si>
  <si>
    <t>管理团队分摊</t>
    <phoneticPr fontId="17" type="noConversion"/>
  </si>
  <si>
    <t>按拆分表自动取数</t>
    <phoneticPr fontId="15" type="noConversion"/>
  </si>
  <si>
    <t>管理团队分摊</t>
    <phoneticPr fontId="17" type="noConversion"/>
  </si>
  <si>
    <t>自动计算（各销售单元净利不能出现负值）</t>
    <phoneticPr fontId="15" type="noConversion"/>
  </si>
  <si>
    <t>ROI</t>
    <phoneticPr fontId="15" type="noConversion"/>
  </si>
  <si>
    <t>自动计算</t>
    <phoneticPr fontId="15" type="noConversion"/>
  </si>
  <si>
    <t>ROI</t>
    <phoneticPr fontId="15" type="noConversion"/>
  </si>
  <si>
    <t>项目/部门</t>
    <phoneticPr fontId="17" type="noConversion"/>
  </si>
  <si>
    <t>第十一事业部-管理</t>
  </si>
  <si>
    <t>按拆分表自动取数</t>
    <phoneticPr fontId="15" type="noConversion"/>
  </si>
  <si>
    <t>收入额</t>
    <phoneticPr fontId="15" type="noConversion"/>
  </si>
  <si>
    <t>成本</t>
    <phoneticPr fontId="15" type="noConversion"/>
  </si>
  <si>
    <t>对外含税毛利率</t>
    <phoneticPr fontId="15" type="noConversion"/>
  </si>
  <si>
    <t>按往年情况及新年规划填写</t>
    <phoneticPr fontId="15" type="noConversion"/>
  </si>
  <si>
    <t>合同额*2.5%</t>
    <phoneticPr fontId="15" type="noConversion"/>
  </si>
  <si>
    <t>合同额*3.5%</t>
    <phoneticPr fontId="15" type="noConversion"/>
  </si>
  <si>
    <t>无</t>
    <phoneticPr fontId="15" type="noConversion"/>
  </si>
  <si>
    <t>增值税</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</si>
  <si>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</si>
  <si>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</si>
  <si>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</si>
  <si>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</si>
  <si>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</si>
  <si>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</si>
  <si>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3000/人月*人月数按拆分表自动取数</t>
    <phoneticPr fontId="15" type="noConversion"/>
  </si>
  <si>
    <t>研发费</t>
    <phoneticPr fontId="17" type="noConversion"/>
  </si>
  <si>
    <t>按拆分表自动取数（可拆分至产品线子表）</t>
    <phoneticPr fontId="15" type="noConversion"/>
  </si>
  <si>
    <t>预算外支出</t>
    <phoneticPr fontId="17" type="noConversion"/>
  </si>
  <si>
    <t>按拆分表自动取数</t>
    <phoneticPr fontId="15" type="noConversion"/>
  </si>
  <si>
    <t>管理团队分摊</t>
    <phoneticPr fontId="17" type="noConversion"/>
  </si>
  <si>
    <t>自动计算</t>
    <phoneticPr fontId="15" type="noConversion"/>
  </si>
  <si>
    <t>各产品线净利不能出现负值</t>
    <phoneticPr fontId="15" type="noConversion"/>
  </si>
  <si>
    <t>ROI</t>
    <phoneticPr fontId="15" type="noConversion"/>
  </si>
  <si>
    <t>自动计算</t>
    <phoneticPr fontId="15" type="noConversion"/>
  </si>
  <si>
    <t>网络安全装备事业群-管理</t>
    <phoneticPr fontId="15" type="noConversion"/>
  </si>
  <si>
    <t>代表处管理中心-管理</t>
    <phoneticPr fontId="15" type="noConversion"/>
  </si>
  <si>
    <t>网络安全装备事业群-市场与解决方案部</t>
    <phoneticPr fontId="15" type="noConversion"/>
  </si>
  <si>
    <t>网络安全装备事业群-产品规划部</t>
    <phoneticPr fontId="15" type="noConversion"/>
  </si>
  <si>
    <t>项目/部门</t>
  </si>
  <si>
    <t>收入额</t>
  </si>
  <si>
    <t>成本</t>
  </si>
  <si>
    <t>对外含税毛利率</t>
  </si>
  <si>
    <t>增值税</t>
  </si>
  <si>
    <t>人力资源费</t>
  </si>
  <si>
    <t>管理费</t>
  </si>
  <si>
    <t>研发费</t>
  </si>
  <si>
    <t>预算外支出</t>
  </si>
  <si>
    <t>管理团队分摊</t>
  </si>
  <si>
    <t>ROI</t>
  </si>
  <si>
    <t>大数据服务与解决方案BG</t>
    <phoneticPr fontId="17" type="noConversion"/>
  </si>
  <si>
    <t>项目合作成本</t>
    <phoneticPr fontId="17" type="noConversion"/>
  </si>
  <si>
    <t xml:space="preserve"> 项目合作成本 </t>
    <phoneticPr fontId="17" type="noConversion"/>
  </si>
  <si>
    <t>代表处管理中心</t>
    <phoneticPr fontId="17" type="noConversion"/>
  </si>
  <si>
    <t>项目</t>
  </si>
  <si>
    <t>2017年预算数字</t>
    <phoneticPr fontId="17" type="noConversion"/>
  </si>
  <si>
    <t>2017实际数据</t>
    <phoneticPr fontId="17" type="noConversion"/>
  </si>
  <si>
    <t>2018预算数据</t>
    <phoneticPr fontId="17" type="noConversion"/>
  </si>
  <si>
    <t>预留费用</t>
    <phoneticPr fontId="17" type="noConversion"/>
  </si>
  <si>
    <t>利息支出</t>
    <phoneticPr fontId="17" type="noConversion"/>
  </si>
  <si>
    <t>其他</t>
    <phoneticPr fontId="17" type="noConversion"/>
  </si>
  <si>
    <t>人才与战略</t>
    <phoneticPr fontId="17" type="noConversion"/>
  </si>
  <si>
    <t>平台与资源</t>
    <phoneticPr fontId="17" type="noConversion"/>
  </si>
  <si>
    <t>运营支撑</t>
    <phoneticPr fontId="17" type="noConversion"/>
  </si>
  <si>
    <t>管理层</t>
    <phoneticPr fontId="17" type="noConversion"/>
  </si>
  <si>
    <t>云川藏分公司-四川3</t>
  </si>
  <si>
    <t>项目/部门</t>
    <phoneticPr fontId="17" type="noConversion"/>
  </si>
  <si>
    <t>2017年实际</t>
    <phoneticPr fontId="15" type="noConversion"/>
  </si>
  <si>
    <t>2018年部门总表</t>
    <phoneticPr fontId="17" type="noConversion"/>
  </si>
  <si>
    <t>收入额</t>
    <phoneticPr fontId="15" type="noConversion"/>
  </si>
  <si>
    <t>成本</t>
    <phoneticPr fontId="15" type="noConversion"/>
  </si>
  <si>
    <t>对外含税毛利率</t>
    <phoneticPr fontId="15" type="noConversion"/>
  </si>
  <si>
    <t>增值税</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</si>
  <si>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</si>
  <si>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</si>
  <si>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</si>
  <si>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</si>
  <si>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</si>
  <si>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</si>
  <si>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</si>
  <si>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</si>
  <si>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</si>
  <si>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</si>
  <si>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t>
    <phoneticPr fontId="15" type="noConversion"/>
  </si>
  <si>
    <t>自动计算（各销售单元净利不能出现负值）</t>
    <phoneticPr fontId="15" type="noConversion"/>
  </si>
  <si>
    <t>ROI</t>
    <phoneticPr fontId="15" type="noConversion"/>
  </si>
  <si>
    <t>收入额</t>
    <phoneticPr fontId="15" type="noConversion"/>
  </si>
  <si>
    <t>成本</t>
    <phoneticPr fontId="15" type="noConversion"/>
  </si>
  <si>
    <t>对外含税毛利率</t>
    <phoneticPr fontId="15" type="noConversion"/>
  </si>
  <si>
    <t>增值税</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</si>
  <si>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</si>
  <si>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</si>
  <si>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</si>
  <si>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</si>
  <si>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</si>
  <si>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</si>
  <si>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</si>
  <si>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</si>
  <si>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t>
    <phoneticPr fontId="15" type="noConversion"/>
  </si>
  <si>
    <t>项目/部门</t>
    <phoneticPr fontId="17" type="noConversion"/>
  </si>
  <si>
    <t>2017年实际</t>
    <phoneticPr fontId="15" type="noConversion"/>
  </si>
  <si>
    <t>2018年部门总表</t>
    <phoneticPr fontId="17" type="noConversion"/>
  </si>
  <si>
    <t>收入额</t>
    <phoneticPr fontId="15" type="noConversion"/>
  </si>
  <si>
    <t>成本</t>
    <phoneticPr fontId="15" type="noConversion"/>
  </si>
  <si>
    <t>对外含税毛利率</t>
    <phoneticPr fontId="15" type="noConversion"/>
  </si>
  <si>
    <t>增值税</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</si>
  <si>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</si>
  <si>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</si>
  <si>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</si>
  <si>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</si>
  <si>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</si>
  <si>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</si>
  <si>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</si>
  <si>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</si>
  <si>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</si>
  <si>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自动计算（各销售单元净利不能出现负值）</t>
    <phoneticPr fontId="15" type="noConversion"/>
  </si>
  <si>
    <t>ROI</t>
    <phoneticPr fontId="15" type="noConversion"/>
  </si>
  <si>
    <t>有机体建设中心-有机体产品线</t>
  </si>
  <si>
    <t>项目/部门</t>
    <phoneticPr fontId="17" type="noConversion"/>
  </si>
  <si>
    <t>2017年实际</t>
    <phoneticPr fontId="15" type="noConversion"/>
  </si>
  <si>
    <t>2018年部门总表</t>
    <phoneticPr fontId="17" type="noConversion"/>
  </si>
  <si>
    <t>自动计算</t>
    <phoneticPr fontId="15" type="noConversion"/>
  </si>
  <si>
    <t>人力资源费</t>
    <phoneticPr fontId="17" type="noConversion"/>
  </si>
  <si>
    <t>按拆分表自动取数</t>
    <phoneticPr fontId="15" type="noConversion"/>
  </si>
  <si>
    <t>研发费</t>
    <phoneticPr fontId="17" type="noConversion"/>
  </si>
  <si>
    <t>预算外支出</t>
    <phoneticPr fontId="17" type="noConversion"/>
  </si>
  <si>
    <t>管理团队分摊</t>
    <phoneticPr fontId="17" type="noConversion"/>
  </si>
  <si>
    <t>市场部-客工部</t>
  </si>
  <si>
    <t>此合计数字需大于等于外销业绩指标值见"填写说明B4"</t>
    <phoneticPr fontId="15" type="noConversion"/>
  </si>
  <si>
    <t>收入额</t>
    <phoneticPr fontId="15" type="noConversion"/>
  </si>
  <si>
    <t>按拆分表自动取数</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</si>
  <si>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</si>
  <si>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</si>
  <si>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</si>
  <si>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</si>
  <si>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</si>
  <si>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</si>
  <si>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</si>
  <si>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</si>
  <si>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</si>
  <si>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自动计算（各销售单元净利不能出现负值）</t>
    <phoneticPr fontId="15" type="noConversion"/>
  </si>
  <si>
    <t>ROI</t>
    <phoneticPr fontId="15" type="noConversion"/>
  </si>
  <si>
    <t>工程中心-工程一部</t>
  </si>
  <si>
    <t>工程中心-工程二部</t>
  </si>
  <si>
    <t>工程中心-工程三部</t>
  </si>
  <si>
    <t>工程中心-工程四部</t>
  </si>
  <si>
    <t>工程中心-工程五部</t>
  </si>
  <si>
    <t>项目/部门</t>
    <phoneticPr fontId="17" type="noConversion"/>
  </si>
  <si>
    <t>2017年实际</t>
    <phoneticPr fontId="15" type="noConversion"/>
  </si>
  <si>
    <t>2018年部门总表</t>
    <phoneticPr fontId="17" type="noConversion"/>
  </si>
  <si>
    <t>此合计数字需大于等于外销业绩指标值见"填写说明B4"</t>
    <phoneticPr fontId="15" type="noConversion"/>
  </si>
  <si>
    <t>按往年情况及新年规划填写</t>
    <phoneticPr fontId="15" type="noConversion"/>
  </si>
  <si>
    <t>合同额*2.5%</t>
    <phoneticPr fontId="15" type="noConversion"/>
  </si>
  <si>
    <t>合同额*3.5%</t>
    <phoneticPr fontId="15" type="noConversion"/>
  </si>
  <si>
    <t>无</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</si>
  <si>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</si>
  <si>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</si>
  <si>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</si>
  <si>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</si>
  <si>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</si>
  <si>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</si>
  <si>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</si>
  <si>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</si>
  <si>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</si>
  <si>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自动计算（各销售单元净利不能出现负值）</t>
    <phoneticPr fontId="15" type="noConversion"/>
  </si>
  <si>
    <t>ROI</t>
    <phoneticPr fontId="15" type="noConversion"/>
  </si>
  <si>
    <t>项目/部门</t>
    <phoneticPr fontId="17" type="noConversion"/>
  </si>
  <si>
    <t>2017年实际</t>
    <phoneticPr fontId="15" type="noConversion"/>
  </si>
  <si>
    <t>2018年部门总表</t>
    <phoneticPr fontId="17"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</si>
  <si>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</si>
  <si>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</si>
  <si>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</si>
  <si>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</si>
  <si>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</si>
  <si>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</si>
  <si>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项目/部门</t>
    <phoneticPr fontId="17" type="noConversion"/>
  </si>
  <si>
    <t>2017年实际</t>
    <phoneticPr fontId="15" type="noConversion"/>
  </si>
  <si>
    <t>2018年部门总表</t>
    <phoneticPr fontId="17" type="noConversion"/>
  </si>
  <si>
    <t>项目/部门</t>
    <phoneticPr fontId="17" type="noConversion"/>
  </si>
  <si>
    <t>2017年实际</t>
    <phoneticPr fontId="15" type="noConversion"/>
  </si>
  <si>
    <t>2018年部门总表</t>
    <phoneticPr fontId="17" type="noConversion"/>
  </si>
  <si>
    <t>此合计数字需大于等于外销业绩指标值见"填写说明B4"</t>
    <phoneticPr fontId="15" type="noConversion"/>
  </si>
  <si>
    <t>收入额</t>
    <phoneticPr fontId="15" type="noConversion"/>
  </si>
  <si>
    <t>按拆分表自动取数</t>
    <phoneticPr fontId="15" type="noConversion"/>
  </si>
  <si>
    <t>成本</t>
    <phoneticPr fontId="15" type="noConversion"/>
  </si>
  <si>
    <t>按拆分表自动取数</t>
    <phoneticPr fontId="15" type="noConversion"/>
  </si>
  <si>
    <t>对外含税毛利率</t>
    <phoneticPr fontId="15" type="noConversion"/>
  </si>
  <si>
    <t>按往年情况及新年规划填写</t>
    <phoneticPr fontId="15" type="noConversion"/>
  </si>
  <si>
    <t>合同额*2.5%</t>
    <phoneticPr fontId="15" type="noConversion"/>
  </si>
  <si>
    <t>合同额*3.5%</t>
    <phoneticPr fontId="15" type="noConversion"/>
  </si>
  <si>
    <t>无</t>
    <phoneticPr fontId="15" type="noConversion"/>
  </si>
  <si>
    <t>增值税</t>
    <phoneticPr fontId="15" type="noConversion"/>
  </si>
  <si>
    <t>自动计算</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</si>
  <si>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</si>
  <si>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</si>
  <si>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</si>
  <si>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</si>
  <si>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</si>
  <si>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</si>
  <si>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</si>
  <si>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</si>
  <si>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</si>
  <si>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自动计算（各销售单元净利不能出现负值）</t>
    <phoneticPr fontId="15" type="noConversion"/>
  </si>
  <si>
    <t>ROI</t>
    <phoneticPr fontId="15" type="noConversion"/>
  </si>
  <si>
    <t>项目/部门</t>
    <phoneticPr fontId="17" type="noConversion"/>
  </si>
  <si>
    <t>2017年实际</t>
    <phoneticPr fontId="15" type="noConversion"/>
  </si>
  <si>
    <t>2018年部门总表</t>
    <phoneticPr fontId="17" type="noConversion"/>
  </si>
  <si>
    <t>此合计数字需大于等于外销业绩指标值见"填写说明B4"</t>
    <phoneticPr fontId="15" type="noConversion"/>
  </si>
  <si>
    <t>收入额</t>
    <phoneticPr fontId="15" type="noConversion"/>
  </si>
  <si>
    <t>按拆分表自动取数</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</si>
  <si>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</si>
  <si>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</si>
  <si>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</si>
  <si>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</si>
  <si>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</si>
  <si>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</si>
  <si>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</si>
  <si>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</si>
  <si>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</si>
  <si>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自动计算（各销售单元净利不能出现负值）</t>
    <phoneticPr fontId="15" type="noConversion"/>
  </si>
  <si>
    <t>ROI</t>
    <phoneticPr fontId="15" type="noConversion"/>
  </si>
  <si>
    <t>项目/部门</t>
    <phoneticPr fontId="17" type="noConversion"/>
  </si>
  <si>
    <t>2017年实际</t>
    <phoneticPr fontId="15" type="noConversion"/>
  </si>
  <si>
    <t>2018年部门总表</t>
    <phoneticPr fontId="17" type="noConversion"/>
  </si>
  <si>
    <t>收入额</t>
    <phoneticPr fontId="15" type="noConversion"/>
  </si>
  <si>
    <t>按人员规划自动取数</t>
    <phoneticPr fontId="15" type="noConversion"/>
  </si>
  <si>
    <t>人力资源费</t>
    <phoneticPr fontId="15" type="noConversion"/>
  </si>
  <si>
    <t>管理费</t>
    <phoneticPr fontId="15" type="noConversion"/>
  </si>
  <si>
    <t>项目/部门</t>
    <phoneticPr fontId="17" type="noConversion"/>
  </si>
  <si>
    <t>2017年实际</t>
    <phoneticPr fontId="15" type="noConversion"/>
  </si>
  <si>
    <t>2018年部门总表</t>
    <phoneticPr fontId="17" type="noConversion"/>
  </si>
  <si>
    <t>收入额</t>
    <phoneticPr fontId="15" type="noConversion"/>
  </si>
  <si>
    <t>成本</t>
    <phoneticPr fontId="15" type="noConversion"/>
  </si>
  <si>
    <t>对外含税毛利率</t>
    <phoneticPr fontId="15" type="noConversion"/>
  </si>
  <si>
    <t>增值税</t>
    <phoneticPr fontId="15"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</si>
  <si>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</si>
  <si>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</si>
  <si>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</si>
  <si>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</si>
  <si>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</si>
  <si>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</si>
  <si>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</si>
  <si>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t>
    <phoneticPr fontId="15" type="noConversion"/>
  </si>
  <si>
    <t>项目/部门</t>
    <phoneticPr fontId="17" type="noConversion"/>
  </si>
  <si>
    <t>2017年实际</t>
    <phoneticPr fontId="15" type="noConversion"/>
  </si>
  <si>
    <t>2018年部门总表</t>
    <phoneticPr fontId="17" type="noConversion"/>
  </si>
  <si>
    <t>自动计算</t>
    <phoneticPr fontId="15" type="noConversion"/>
  </si>
  <si>
    <t>人力资源费</t>
    <phoneticPr fontId="17" type="noConversion"/>
  </si>
  <si>
    <t>自动计算</t>
    <phoneticPr fontId="15" type="noConversion"/>
  </si>
  <si>
    <t>自动计算（各销售单元净利不能出现负值）</t>
    <phoneticPr fontId="15" type="noConversion"/>
  </si>
  <si>
    <t>ROI</t>
    <phoneticPr fontId="15" type="noConversion"/>
  </si>
  <si>
    <t>此合计数字需大于等于外销业绩指标值见"填写说明B4"</t>
    <phoneticPr fontId="15" type="noConversion"/>
  </si>
  <si>
    <t>收入额</t>
    <phoneticPr fontId="15" type="noConversion"/>
  </si>
  <si>
    <t>按拆分表自动取数</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</si>
  <si>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</si>
  <si>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</si>
  <si>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</si>
  <si>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</si>
  <si>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</si>
  <si>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</si>
  <si>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</si>
  <si>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</si>
  <si>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</si>
  <si>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自动计算（各销售单元净利不能出现负值）</t>
    <phoneticPr fontId="15" type="noConversion"/>
  </si>
  <si>
    <t>ROI</t>
    <phoneticPr fontId="15" type="noConversion"/>
  </si>
  <si>
    <t>服务中心-管理</t>
  </si>
  <si>
    <t>服务中心-服务1</t>
  </si>
  <si>
    <t>服务中心-服务2</t>
  </si>
  <si>
    <t>服务中心-服务3</t>
  </si>
  <si>
    <t>收入额</t>
    <phoneticPr fontId="15" type="noConversion"/>
  </si>
  <si>
    <t>成本</t>
    <phoneticPr fontId="15" type="noConversion"/>
  </si>
  <si>
    <t>对外含税毛利率</t>
    <phoneticPr fontId="15" type="noConversion"/>
  </si>
  <si>
    <t>增值税</t>
    <phoneticPr fontId="15" type="noConversion"/>
  </si>
  <si>
    <t>自动计算</t>
    <phoneticPr fontId="15" type="noConversion"/>
  </si>
  <si>
    <t>人力资源费</t>
    <phoneticPr fontId="17" type="noConversion"/>
  </si>
  <si>
    <t>按人员规划自动取数</t>
    <phoneticPr fontId="15" type="noConversion"/>
  </si>
  <si>
    <t>人力资源费</t>
    <phoneticPr fontId="15" type="noConversion"/>
  </si>
  <si>
    <t>管理费</t>
    <phoneticPr fontId="15" type="noConversion"/>
  </si>
  <si>
    <t>按拆分表自动取数</t>
    <phoneticPr fontId="15" type="noConversion"/>
  </si>
  <si>
    <t>研发费</t>
    <phoneticPr fontId="17" type="noConversion"/>
  </si>
  <si>
    <t>预算外支出</t>
    <phoneticPr fontId="17" type="noConversion"/>
  </si>
  <si>
    <t>管理团队分摊</t>
    <phoneticPr fontId="17" type="noConversion"/>
  </si>
  <si>
    <t>自动计算</t>
    <phoneticPr fontId="15" type="noConversion"/>
  </si>
  <si>
    <t>自动计算</t>
    <phoneticPr fontId="15" type="noConversion"/>
  </si>
  <si>
    <t>自动计算（各销售单元净利不能出现负值）</t>
    <phoneticPr fontId="15" type="noConversion"/>
  </si>
  <si>
    <t>ROI</t>
    <phoneticPr fontId="15" type="noConversion"/>
  </si>
  <si>
    <t>采购中心-采购部</t>
  </si>
  <si>
    <t>采购中心-合作部</t>
  </si>
  <si>
    <t>总体部-管理</t>
  </si>
  <si>
    <t>数据平台部-管理</t>
  </si>
  <si>
    <t>测试中心-测试一部</t>
  </si>
  <si>
    <t>测试中心-测试二部</t>
  </si>
  <si>
    <t>测试中心-质量检测部</t>
  </si>
  <si>
    <t>开发中心-管理</t>
  </si>
  <si>
    <t>开发中心-架构设计部</t>
  </si>
  <si>
    <t>开发中心-项目管理部</t>
  </si>
  <si>
    <t>开发中心-综合部</t>
  </si>
  <si>
    <t>研究院-技术合作部</t>
  </si>
  <si>
    <t>研究院-技术研究部</t>
  </si>
  <si>
    <t>UED中心-前端开发部</t>
  </si>
  <si>
    <t>人力资源中心-管理</t>
  </si>
  <si>
    <t>自动计算</t>
    <phoneticPr fontId="15" type="noConversion"/>
  </si>
  <si>
    <t>人力资源费</t>
    <phoneticPr fontId="17" type="noConversion"/>
  </si>
  <si>
    <t>自动计算</t>
    <phoneticPr fontId="15" type="noConversion"/>
  </si>
  <si>
    <t>自动计算（各销售单元净利不能出现负值）</t>
    <phoneticPr fontId="15" type="noConversion"/>
  </si>
  <si>
    <t>ROI</t>
    <phoneticPr fontId="15" type="noConversion"/>
  </si>
  <si>
    <t>管理层</t>
  </si>
  <si>
    <t>一事</t>
    <phoneticPr fontId="15" type="noConversion"/>
  </si>
  <si>
    <t>七事</t>
    <phoneticPr fontId="15" type="noConversion"/>
  </si>
  <si>
    <t>十事</t>
    <phoneticPr fontId="15" type="noConversion"/>
  </si>
  <si>
    <t>管理</t>
    <phoneticPr fontId="15" type="noConversion"/>
  </si>
  <si>
    <t>网安</t>
    <phoneticPr fontId="15" type="noConversion"/>
  </si>
  <si>
    <t>二事</t>
    <phoneticPr fontId="15" type="noConversion"/>
  </si>
  <si>
    <t>四事</t>
    <phoneticPr fontId="15" type="noConversion"/>
  </si>
  <si>
    <t>五事</t>
    <phoneticPr fontId="15" type="noConversion"/>
  </si>
  <si>
    <t>九事</t>
    <phoneticPr fontId="15" type="noConversion"/>
  </si>
  <si>
    <t>十一事</t>
    <phoneticPr fontId="15" type="noConversion"/>
  </si>
  <si>
    <t>湖北</t>
    <phoneticPr fontId="15" type="noConversion"/>
  </si>
  <si>
    <t>广东</t>
    <phoneticPr fontId="15" type="noConversion"/>
  </si>
  <si>
    <t>北京</t>
    <phoneticPr fontId="15" type="noConversion"/>
  </si>
  <si>
    <t>山东</t>
    <phoneticPr fontId="15" type="noConversion"/>
  </si>
  <si>
    <t>内蒙</t>
    <phoneticPr fontId="15" type="noConversion"/>
  </si>
  <si>
    <t>陕西</t>
    <phoneticPr fontId="15" type="noConversion"/>
  </si>
  <si>
    <t>河北</t>
    <phoneticPr fontId="15" type="noConversion"/>
  </si>
  <si>
    <t>广西</t>
    <phoneticPr fontId="15" type="noConversion"/>
  </si>
  <si>
    <t>湖南</t>
    <phoneticPr fontId="15" type="noConversion"/>
  </si>
  <si>
    <t>甘肃</t>
    <phoneticPr fontId="15" type="noConversion"/>
  </si>
  <si>
    <t>四川</t>
    <phoneticPr fontId="15" type="noConversion"/>
  </si>
  <si>
    <t>浙江</t>
    <phoneticPr fontId="15" type="noConversion"/>
  </si>
  <si>
    <t>新疆</t>
    <phoneticPr fontId="15" type="noConversion"/>
  </si>
  <si>
    <t>江苏</t>
    <phoneticPr fontId="15" type="noConversion"/>
  </si>
  <si>
    <t>河南</t>
    <phoneticPr fontId="15" type="noConversion"/>
  </si>
  <si>
    <t>青海</t>
    <phoneticPr fontId="15" type="noConversion"/>
  </si>
  <si>
    <t>重庆</t>
    <phoneticPr fontId="15" type="noConversion"/>
  </si>
  <si>
    <t>天津</t>
    <phoneticPr fontId="15" type="noConversion"/>
  </si>
  <si>
    <t>吉林</t>
    <phoneticPr fontId="15" type="noConversion"/>
  </si>
  <si>
    <t>云南</t>
    <phoneticPr fontId="15" type="noConversion"/>
  </si>
  <si>
    <t>黑龙江</t>
    <phoneticPr fontId="15" type="noConversion"/>
  </si>
  <si>
    <t>江西</t>
    <phoneticPr fontId="15" type="noConversion"/>
  </si>
  <si>
    <t>安徽</t>
    <phoneticPr fontId="15" type="noConversion"/>
  </si>
  <si>
    <t>辽宁</t>
    <phoneticPr fontId="15" type="noConversion"/>
  </si>
  <si>
    <t>贵州</t>
    <phoneticPr fontId="15" type="noConversion"/>
  </si>
  <si>
    <t>宁夏</t>
    <phoneticPr fontId="15" type="noConversion"/>
  </si>
  <si>
    <t>海南</t>
    <phoneticPr fontId="15" type="noConversion"/>
  </si>
  <si>
    <t>福建</t>
    <phoneticPr fontId="15" type="noConversion"/>
  </si>
  <si>
    <t>山西</t>
    <phoneticPr fontId="15" type="noConversion"/>
  </si>
  <si>
    <t>西藏</t>
    <phoneticPr fontId="15" type="noConversion"/>
  </si>
  <si>
    <t>上海</t>
    <phoneticPr fontId="15" type="noConversion"/>
  </si>
  <si>
    <t>财务</t>
    <phoneticPr fontId="15" type="noConversion"/>
  </si>
  <si>
    <t>人力</t>
    <phoneticPr fontId="15" type="noConversion"/>
  </si>
  <si>
    <t>有机体</t>
    <phoneticPr fontId="15" type="noConversion"/>
  </si>
  <si>
    <t>战略部</t>
    <phoneticPr fontId="15" type="noConversion"/>
  </si>
  <si>
    <t>市场部</t>
    <phoneticPr fontId="15" type="noConversion"/>
  </si>
  <si>
    <t>工程中心</t>
    <phoneticPr fontId="15" type="noConversion"/>
  </si>
  <si>
    <t>UED</t>
    <phoneticPr fontId="15" type="noConversion"/>
  </si>
  <si>
    <t>研究院</t>
    <phoneticPr fontId="15" type="noConversion"/>
  </si>
  <si>
    <t>开发中心</t>
    <phoneticPr fontId="15" type="noConversion"/>
  </si>
  <si>
    <t>测试中心</t>
    <phoneticPr fontId="15" type="noConversion"/>
  </si>
  <si>
    <t>数据平台</t>
    <phoneticPr fontId="15" type="noConversion"/>
  </si>
  <si>
    <t>总体部</t>
    <phoneticPr fontId="15" type="noConversion"/>
  </si>
  <si>
    <t>总办</t>
    <phoneticPr fontId="15" type="noConversion"/>
  </si>
  <si>
    <t>服务中心</t>
    <phoneticPr fontId="15" type="noConversion"/>
  </si>
  <si>
    <t>采购</t>
    <phoneticPr fontId="15" type="noConversion"/>
  </si>
  <si>
    <t>管理层</t>
    <phoneticPr fontId="15" type="noConversion"/>
  </si>
  <si>
    <t>2019预算数据</t>
    <phoneticPr fontId="15" type="noConversion"/>
  </si>
  <si>
    <t>2018实际数据</t>
    <phoneticPr fontId="15" type="noConversion"/>
  </si>
  <si>
    <t xml:space="preserve"> 项目合作成本 </t>
    <phoneticPr fontId="17" type="noConversion"/>
  </si>
  <si>
    <t xml:space="preserve">项目合作成本 </t>
    <phoneticPr fontId="17" type="noConversion"/>
  </si>
  <si>
    <t>第十一事业部-科信业务应用产品线</t>
    <phoneticPr fontId="15" type="noConversion"/>
  </si>
  <si>
    <t>第四事业部-网信产品线</t>
    <phoneticPr fontId="15" type="noConversion"/>
  </si>
  <si>
    <t>网安事业部-销售管理</t>
  </si>
  <si>
    <t>网安事业部-销售1</t>
    <phoneticPr fontId="15" type="noConversion"/>
  </si>
  <si>
    <t>网安事业部-销售2</t>
    <phoneticPr fontId="15" type="noConversion"/>
  </si>
  <si>
    <t>网安事业部-销售3</t>
    <phoneticPr fontId="15" type="noConversion"/>
  </si>
  <si>
    <t>网安事业部-销售4</t>
    <phoneticPr fontId="15" type="noConversion"/>
  </si>
  <si>
    <t>孙艳松</t>
  </si>
  <si>
    <t>第二事业部-管理</t>
  </si>
  <si>
    <t>第二事业部-拓展业务产品线</t>
    <phoneticPr fontId="15" type="noConversion"/>
  </si>
  <si>
    <t>第二事业部-数据业务产品线</t>
    <phoneticPr fontId="15" type="noConversion"/>
  </si>
  <si>
    <t>第一事业部-销售管理</t>
    <phoneticPr fontId="15" type="noConversion"/>
  </si>
  <si>
    <t>第一事业部-销售1</t>
    <phoneticPr fontId="15" type="noConversion"/>
  </si>
  <si>
    <t>第一事业部-销售2</t>
    <phoneticPr fontId="15" type="noConversion"/>
  </si>
  <si>
    <t>第七事业部-管理</t>
    <phoneticPr fontId="15" type="noConversion"/>
  </si>
  <si>
    <t>第七事业部-销售管理</t>
    <phoneticPr fontId="15" type="noConversion"/>
  </si>
  <si>
    <t>第七事业部-销售1</t>
    <phoneticPr fontId="15" type="noConversion"/>
  </si>
  <si>
    <t>湖北代表处-湖北1</t>
    <phoneticPr fontId="15" type="noConversion"/>
  </si>
  <si>
    <t>湖北代表处-湖北2</t>
    <phoneticPr fontId="15" type="noConversion"/>
  </si>
  <si>
    <t>湖北代表处-湖北3</t>
    <phoneticPr fontId="15" type="noConversion"/>
  </si>
  <si>
    <t>湖北代表处-湖北4</t>
    <phoneticPr fontId="15" type="noConversion"/>
  </si>
  <si>
    <t>湖北代表处-湖北5</t>
    <phoneticPr fontId="15" type="noConversion"/>
  </si>
  <si>
    <t>重庆代表处-管理</t>
    <phoneticPr fontId="15" type="noConversion"/>
  </si>
  <si>
    <t>重庆代表处-重庆1</t>
    <phoneticPr fontId="15" type="noConversion"/>
  </si>
  <si>
    <t>江苏代表处-管理</t>
    <phoneticPr fontId="15" type="noConversion"/>
  </si>
  <si>
    <t>湖南代表处-管理</t>
    <phoneticPr fontId="15" type="noConversion"/>
  </si>
  <si>
    <t>湖南代表处-湖南1</t>
    <phoneticPr fontId="15" type="noConversion"/>
  </si>
  <si>
    <t>江西代表处-管理</t>
    <phoneticPr fontId="15" type="noConversion"/>
  </si>
  <si>
    <t>江西代表处-江西1</t>
    <phoneticPr fontId="15" type="noConversion"/>
  </si>
  <si>
    <t>贵州代表处-管理</t>
    <phoneticPr fontId="15" type="noConversion"/>
  </si>
  <si>
    <t>广东代表处-管理</t>
    <phoneticPr fontId="15" type="noConversion"/>
  </si>
  <si>
    <t>北京代表处-管理</t>
    <phoneticPr fontId="15" type="noConversion"/>
  </si>
  <si>
    <t>山东代表处-管理</t>
    <phoneticPr fontId="15" type="noConversion"/>
  </si>
  <si>
    <t>内蒙代表处-管理</t>
    <phoneticPr fontId="15" type="noConversion"/>
  </si>
  <si>
    <t>陕西代表处-管理</t>
    <phoneticPr fontId="15" type="noConversion"/>
  </si>
  <si>
    <t>河北代表处-管理</t>
    <phoneticPr fontId="15" type="noConversion"/>
  </si>
  <si>
    <t>广西代表处-管理</t>
    <phoneticPr fontId="15" type="noConversion"/>
  </si>
  <si>
    <t>甘肃代表处-管理</t>
    <phoneticPr fontId="15" type="noConversion"/>
  </si>
  <si>
    <t>甘肃代表处-甘肃1</t>
    <phoneticPr fontId="15" type="noConversion"/>
  </si>
  <si>
    <t>甘肃代表处-甘肃2</t>
    <phoneticPr fontId="15" type="noConversion"/>
  </si>
  <si>
    <t>甘肃代表处-甘肃3</t>
    <phoneticPr fontId="15" type="noConversion"/>
  </si>
  <si>
    <t>四川代表处-管理</t>
    <phoneticPr fontId="15" type="noConversion"/>
  </si>
  <si>
    <t>浙江代表处-管理</t>
    <phoneticPr fontId="15" type="noConversion"/>
  </si>
  <si>
    <t>新疆代表处-管理</t>
    <phoneticPr fontId="15" type="noConversion"/>
  </si>
  <si>
    <t>河南代表处-管理</t>
    <phoneticPr fontId="15" type="noConversion"/>
  </si>
  <si>
    <t>上海代表处-管理</t>
    <phoneticPr fontId="15" type="noConversion"/>
  </si>
  <si>
    <t>青海代表处-管理</t>
    <phoneticPr fontId="15" type="noConversion"/>
  </si>
  <si>
    <t>天津代表处-管理</t>
    <phoneticPr fontId="15" type="noConversion"/>
  </si>
  <si>
    <t>吉林代表处-管理</t>
    <phoneticPr fontId="15" type="noConversion"/>
  </si>
  <si>
    <t>云南代表处-管理</t>
    <phoneticPr fontId="15" type="noConversion"/>
  </si>
  <si>
    <t>黑龙江代表处-管理</t>
    <phoneticPr fontId="15" type="noConversion"/>
  </si>
  <si>
    <t>西藏代表处-管理</t>
    <phoneticPr fontId="15" type="noConversion"/>
  </si>
  <si>
    <t>山西代表处-管理</t>
    <phoneticPr fontId="15" type="noConversion"/>
  </si>
  <si>
    <t>福建代表处-管理</t>
    <phoneticPr fontId="15" type="noConversion"/>
  </si>
  <si>
    <t>海南代表处-管理</t>
    <phoneticPr fontId="15" type="noConversion"/>
  </si>
  <si>
    <t>第七事业部-客户价值部</t>
    <phoneticPr fontId="15" type="noConversion"/>
  </si>
  <si>
    <t>网安事业部-客户价值服务部</t>
  </si>
  <si>
    <t>网络安全与信息技术装备BG</t>
    <phoneticPr fontId="17" type="noConversion"/>
  </si>
  <si>
    <t>第一事业部-销售3</t>
  </si>
  <si>
    <t>闫锐松</t>
  </si>
  <si>
    <t>第一事业部-销售4</t>
  </si>
  <si>
    <t>第一事业部-销售5</t>
  </si>
  <si>
    <t>岗位编号</t>
    <phoneticPr fontId="15" type="noConversion"/>
  </si>
  <si>
    <t>一级部门</t>
    <phoneticPr fontId="22" type="noConversion"/>
  </si>
  <si>
    <t>二级部门</t>
    <phoneticPr fontId="15" type="noConversion"/>
  </si>
  <si>
    <t>区域/方向细分</t>
  </si>
  <si>
    <t>姓名</t>
    <phoneticPr fontId="15" type="noConversion"/>
  </si>
  <si>
    <t>岗位名称</t>
    <phoneticPr fontId="15" type="noConversion"/>
  </si>
  <si>
    <t>常驻地</t>
  </si>
  <si>
    <t>月薪</t>
  </si>
  <si>
    <t>年薪</t>
    <phoneticPr fontId="15" type="noConversion"/>
  </si>
  <si>
    <t>考核基数</t>
    <phoneticPr fontId="15" type="noConversion"/>
  </si>
  <si>
    <t>家园编号旧</t>
    <phoneticPr fontId="15" type="noConversion"/>
  </si>
  <si>
    <t>旧成本中心</t>
    <phoneticPr fontId="15" type="noConversion"/>
  </si>
  <si>
    <t>新成本中心编码</t>
    <phoneticPr fontId="15" type="noConversion"/>
  </si>
  <si>
    <t>新成本中心名称</t>
    <phoneticPr fontId="15" type="noConversion"/>
  </si>
  <si>
    <t>0040</t>
  </si>
  <si>
    <t>大数据服务与解决方案BG</t>
  </si>
  <si>
    <t>第二事业部</t>
  </si>
  <si>
    <t>市场营销部</t>
  </si>
  <si>
    <t>郭大勇</t>
    <phoneticPr fontId="15" type="noConversion"/>
  </si>
  <si>
    <t>客户经理</t>
    <phoneticPr fontId="15" type="noConversion"/>
  </si>
  <si>
    <t>北京</t>
  </si>
  <si>
    <t>R7</t>
  </si>
  <si>
    <t>第二事业部-销售1(Y20190034)</t>
  </si>
  <si>
    <t>第二事业部-销售1</t>
    <phoneticPr fontId="15" type="noConversion"/>
  </si>
  <si>
    <t>0041</t>
  </si>
  <si>
    <t>林伟</t>
    <phoneticPr fontId="15" type="noConversion"/>
  </si>
  <si>
    <t>第二事业部-销售2(Y20190035)</t>
  </si>
  <si>
    <t>第二事业部-销售2</t>
    <phoneticPr fontId="15" type="noConversion"/>
  </si>
  <si>
    <t>0042</t>
  </si>
  <si>
    <t>卞予</t>
    <phoneticPr fontId="15" type="noConversion"/>
  </si>
  <si>
    <t>R6</t>
  </si>
  <si>
    <t>拓展事业部-销售3(Y20190141)</t>
  </si>
  <si>
    <t>0043</t>
  </si>
  <si>
    <t>张涛3</t>
    <phoneticPr fontId="15" type="noConversion"/>
  </si>
  <si>
    <t>拓展事业部-销售5(Y20190143)</t>
  </si>
  <si>
    <t>0044</t>
  </si>
  <si>
    <t>0045</t>
  </si>
  <si>
    <t>0046</t>
  </si>
  <si>
    <t>0047</t>
  </si>
  <si>
    <t>0048</t>
  </si>
  <si>
    <t>0084</t>
  </si>
  <si>
    <t>第五事业部</t>
  </si>
  <si>
    <t>市场营销部</t>
    <phoneticPr fontId="15" type="noConversion"/>
  </si>
  <si>
    <t>0085</t>
  </si>
  <si>
    <t>廉达铭</t>
    <phoneticPr fontId="15" type="noConversion"/>
  </si>
  <si>
    <t>第五事业部-销售1(Y20190072)</t>
  </si>
  <si>
    <t>第五事业部-销售1</t>
    <phoneticPr fontId="15" type="noConversion"/>
  </si>
  <si>
    <t>0086</t>
  </si>
  <si>
    <t>王坤</t>
    <phoneticPr fontId="15" type="noConversion"/>
  </si>
  <si>
    <t>第五事业部-销售4(Y20190430)</t>
  </si>
  <si>
    <t>第五事业部-销售4</t>
    <phoneticPr fontId="15" type="noConversion"/>
  </si>
  <si>
    <t>0087</t>
  </si>
  <si>
    <t>0089</t>
  </si>
  <si>
    <t>JSD产品线</t>
    <phoneticPr fontId="15" type="noConversion"/>
  </si>
  <si>
    <t>0090</t>
  </si>
  <si>
    <t>0095</t>
  </si>
  <si>
    <t>第四事业部</t>
  </si>
  <si>
    <t>岳秀1</t>
    <phoneticPr fontId="15" type="noConversion"/>
  </si>
  <si>
    <t>R8</t>
  </si>
  <si>
    <t>第四事业部-销售1(Y20190064)</t>
  </si>
  <si>
    <t>第四事业部-销售1</t>
    <phoneticPr fontId="15" type="noConversion"/>
  </si>
  <si>
    <t>0096</t>
  </si>
  <si>
    <t>第四事业部-销售5(Y20190068)</t>
  </si>
  <si>
    <t>第四事业部-销售5</t>
    <phoneticPr fontId="15" type="noConversion"/>
  </si>
  <si>
    <t>0097</t>
  </si>
  <si>
    <t>李群</t>
    <phoneticPr fontId="15" type="noConversion"/>
  </si>
  <si>
    <t>R5</t>
  </si>
  <si>
    <t>第四事业部-销售3(Y20190066)</t>
  </si>
  <si>
    <t>第四事业部-销售3</t>
    <phoneticPr fontId="15" type="noConversion"/>
  </si>
  <si>
    <t>0099</t>
  </si>
  <si>
    <t>0100</t>
  </si>
  <si>
    <t>0129</t>
  </si>
  <si>
    <t>第九事业部</t>
    <phoneticPr fontId="15" type="noConversion"/>
  </si>
  <si>
    <t>项目支持部</t>
    <phoneticPr fontId="15" type="noConversion"/>
  </si>
  <si>
    <t>0131</t>
  </si>
  <si>
    <t>0132</t>
  </si>
  <si>
    <t>0133</t>
  </si>
  <si>
    <t>刘春健</t>
    <phoneticPr fontId="15" type="noConversion"/>
  </si>
  <si>
    <t>第九事业部-销售1(Y20190040)</t>
  </si>
  <si>
    <t>第九事业部-销售1</t>
    <phoneticPr fontId="15" type="noConversion"/>
  </si>
  <si>
    <t>0140</t>
  </si>
  <si>
    <t>第十一事业部</t>
  </si>
  <si>
    <t>0141</t>
  </si>
  <si>
    <t>0142</t>
  </si>
  <si>
    <t>0242</t>
  </si>
  <si>
    <t>网络安全与信息技术装备BG</t>
  </si>
  <si>
    <t>第一事业部</t>
  </si>
  <si>
    <t>张博3</t>
  </si>
  <si>
    <t>网络信息安全事业单元-销售6(Y20190411)</t>
  </si>
  <si>
    <t>0243</t>
  </si>
  <si>
    <t>第一事业部-销售3(Y20190080)</t>
  </si>
  <si>
    <t>第一事业部-销售3</t>
    <phoneticPr fontId="15" type="noConversion"/>
  </si>
  <si>
    <t>0244</t>
  </si>
  <si>
    <t>第一事业部</t>
    <phoneticPr fontId="15" type="noConversion"/>
  </si>
  <si>
    <t>网络信息安全事业单元-销售1(Y20190022)</t>
  </si>
  <si>
    <t>0245</t>
  </si>
  <si>
    <t>牛国良</t>
    <phoneticPr fontId="15" type="noConversion"/>
  </si>
  <si>
    <t>第一事业部-销售4(Y20190081)</t>
  </si>
  <si>
    <t>第一事业部-销售4</t>
    <phoneticPr fontId="15" type="noConversion"/>
  </si>
  <si>
    <t>0262</t>
  </si>
  <si>
    <t>第七事业部</t>
  </si>
  <si>
    <t>郝伟峰</t>
    <phoneticPr fontId="15" type="noConversion"/>
  </si>
  <si>
    <t>客户经理</t>
    <phoneticPr fontId="22" type="noConversion"/>
  </si>
  <si>
    <t>广州</t>
    <phoneticPr fontId="22" type="noConversion"/>
  </si>
  <si>
    <t>第七事业部-DWC产品线(Y20190050)</t>
  </si>
  <si>
    <t>0263</t>
  </si>
  <si>
    <t>于思</t>
  </si>
  <si>
    <t>第七事业部-销售1(Y20190055)</t>
  </si>
  <si>
    <t>第七事业部-销售1</t>
    <phoneticPr fontId="15" type="noConversion"/>
  </si>
  <si>
    <t>0264</t>
  </si>
  <si>
    <t>张伟</t>
    <phoneticPr fontId="15" type="noConversion"/>
  </si>
  <si>
    <t>北京</t>
    <phoneticPr fontId="22" type="noConversion"/>
  </si>
  <si>
    <t>第四事业部-销售6(Y20190428)</t>
  </si>
  <si>
    <t>0298</t>
  </si>
  <si>
    <t>0339</t>
  </si>
  <si>
    <t>第十事业部</t>
    <phoneticPr fontId="15" type="noConversion"/>
  </si>
  <si>
    <t>裴洪岩</t>
  </si>
  <si>
    <t>网络信息安全事业单元-销售2(Y20190023)</t>
  </si>
  <si>
    <t>网络信息安全事业单元-销售2</t>
    <phoneticPr fontId="15" type="noConversion"/>
  </si>
  <si>
    <t>0340</t>
  </si>
  <si>
    <t>张书贵</t>
    <phoneticPr fontId="15" type="noConversion"/>
  </si>
  <si>
    <t>网络信息安全事业单元-销售5(Y20190410)</t>
  </si>
  <si>
    <t>网络信息安全事业单元-销售5</t>
    <phoneticPr fontId="15" type="noConversion"/>
  </si>
  <si>
    <t>0341</t>
  </si>
  <si>
    <t>夏卿</t>
    <phoneticPr fontId="15" type="noConversion"/>
  </si>
  <si>
    <t>网络信息安全事业单元-销售7(Y20190405)</t>
  </si>
  <si>
    <t>网络信息安全事业单元-销售7</t>
    <phoneticPr fontId="15" type="noConversion"/>
  </si>
  <si>
    <t>0342</t>
  </si>
  <si>
    <t>黄伟</t>
    <phoneticPr fontId="15" type="noConversion"/>
  </si>
  <si>
    <t>网络信息安全事业单元-销售4(Y20190409)</t>
  </si>
  <si>
    <t>网络信息安全事业单元-销售4</t>
    <phoneticPr fontId="15" type="noConversion"/>
  </si>
  <si>
    <t>0522</t>
  </si>
  <si>
    <t>大数据服务与解决方案BG</t>
    <phoneticPr fontId="15" type="noConversion"/>
  </si>
  <si>
    <t>网安事业部</t>
  </si>
  <si>
    <t>0523</t>
  </si>
  <si>
    <t>南宁</t>
    <phoneticPr fontId="15" type="noConversion"/>
  </si>
  <si>
    <t>0524</t>
  </si>
  <si>
    <t>R9</t>
  </si>
  <si>
    <t>网安事业部-销售1(Y20190158)</t>
  </si>
  <si>
    <t>网安事业部-销售1</t>
    <phoneticPr fontId="15" type="noConversion"/>
  </si>
  <si>
    <t>0525</t>
  </si>
  <si>
    <t>张德智</t>
    <phoneticPr fontId="15" type="noConversion"/>
  </si>
  <si>
    <t>网安事业部-销售2(Y20190161)</t>
  </si>
  <si>
    <t>网安事业部-销售2</t>
    <phoneticPr fontId="15" type="noConversion"/>
  </si>
  <si>
    <t>管理团队</t>
    <phoneticPr fontId="15" type="noConversion"/>
  </si>
  <si>
    <t>R12</t>
  </si>
  <si>
    <t>0539</t>
  </si>
  <si>
    <t>0540</t>
  </si>
  <si>
    <t>客户系统部</t>
    <phoneticPr fontId="15" type="noConversion"/>
  </si>
  <si>
    <t>项目管理专员</t>
    <phoneticPr fontId="15" type="noConversion"/>
  </si>
  <si>
    <t>0541</t>
  </si>
  <si>
    <t>0542</t>
  </si>
  <si>
    <t>0543</t>
  </si>
  <si>
    <t>0544</t>
  </si>
  <si>
    <t>全国</t>
  </si>
  <si>
    <t>部门经理</t>
  </si>
  <si>
    <t>0545</t>
  </si>
  <si>
    <t>交付经理</t>
  </si>
  <si>
    <t>0546</t>
  </si>
  <si>
    <t>0547</t>
  </si>
  <si>
    <t>0548</t>
  </si>
  <si>
    <t>0549</t>
  </si>
  <si>
    <t>武汉</t>
  </si>
  <si>
    <t>0550</t>
  </si>
  <si>
    <t>0551</t>
  </si>
  <si>
    <t>0552</t>
  </si>
  <si>
    <t>0553</t>
  </si>
  <si>
    <t>交付经理</t>
    <phoneticPr fontId="15" type="noConversion"/>
  </si>
  <si>
    <t>0554</t>
  </si>
  <si>
    <t>0555</t>
  </si>
  <si>
    <t>0556</t>
  </si>
  <si>
    <t>0557</t>
  </si>
  <si>
    <t>0558</t>
  </si>
  <si>
    <t>0559</t>
  </si>
  <si>
    <t>R4</t>
  </si>
  <si>
    <t>0560</t>
  </si>
  <si>
    <t>项目运维经理</t>
  </si>
  <si>
    <t>0561</t>
  </si>
  <si>
    <t>项目运维专员</t>
  </si>
  <si>
    <t>0562</t>
  </si>
  <si>
    <t>物流专员</t>
  </si>
  <si>
    <t>0563</t>
  </si>
  <si>
    <t>湖北代表处</t>
    <phoneticPr fontId="15" type="noConversion"/>
  </si>
  <si>
    <t>代表处主任</t>
  </si>
  <si>
    <t>R11</t>
  </si>
  <si>
    <t>湖北代表处-管理</t>
  </si>
  <si>
    <t>0564</t>
  </si>
  <si>
    <t>代表处副主任</t>
  </si>
  <si>
    <t>0565</t>
  </si>
  <si>
    <t>大数据BG1</t>
  </si>
  <si>
    <t>解决方案经理</t>
  </si>
  <si>
    <t>0566</t>
  </si>
  <si>
    <t>大数据BG2</t>
  </si>
  <si>
    <t>0567</t>
  </si>
  <si>
    <t>网络安全BG</t>
  </si>
  <si>
    <t>0568</t>
  </si>
  <si>
    <t>孝感、鄂州、荆州、武汉铁路公安局、江汉油田、武汉分局（江汉区、江岸区、青山区）</t>
  </si>
  <si>
    <t>覃松</t>
  </si>
  <si>
    <t>客户经理</t>
  </si>
  <si>
    <t>渝鄂苏分公司-湖北5</t>
  </si>
  <si>
    <t>0569</t>
  </si>
  <si>
    <t>湖北省公安厅（W**A）、宜昌、仙桃、十堰、潜江、武汉分局（汉阳区、汉南区、东西湖区，硚口区）</t>
  </si>
  <si>
    <t>渝鄂苏分公司-湖北1</t>
  </si>
  <si>
    <t>0570</t>
  </si>
  <si>
    <t>湖北省公安厅（J**Z）、襄阳、咸宁、神农架、武汉分局（武汉经济技术开发区、武汉吴家山区）</t>
  </si>
  <si>
    <t>渝鄂苏分公司-湖北2</t>
  </si>
  <si>
    <t>0571</t>
  </si>
  <si>
    <t>湖北省公安厅（非W**A，J**Z）、黄石、黄冈、武汉市公安局、武汉分局（武昌区、洪山区、江夏区、东湖新技术区、天门）</t>
  </si>
  <si>
    <t>渝鄂苏分公司-湖北4</t>
  </si>
  <si>
    <t>0572</t>
  </si>
  <si>
    <t>随州、荆门、恩施、武汉分局（蔡甸区、新洲区、黄陂区）</t>
  </si>
  <si>
    <t>渝鄂苏分公司-湖北3</t>
  </si>
  <si>
    <t>0573</t>
  </si>
  <si>
    <t>0574</t>
  </si>
  <si>
    <t>宜昌</t>
  </si>
  <si>
    <t>0575</t>
  </si>
  <si>
    <t>0576</t>
  </si>
  <si>
    <t>0577</t>
  </si>
  <si>
    <t>0578</t>
  </si>
  <si>
    <t>广东代表处</t>
    <phoneticPr fontId="15" type="noConversion"/>
  </si>
  <si>
    <t>广州</t>
  </si>
  <si>
    <t>广东代表处-管理</t>
  </si>
  <si>
    <t>0579</t>
  </si>
  <si>
    <t>0580</t>
  </si>
  <si>
    <t>0581</t>
  </si>
  <si>
    <t>0582</t>
  </si>
  <si>
    <t>0583</t>
  </si>
  <si>
    <t>省厅、广州、韶关、肇庆、广铁</t>
  </si>
  <si>
    <t>刘永飞</t>
  </si>
  <si>
    <t>粤桂琼港澳台分公司-广东4</t>
  </si>
  <si>
    <t>0584</t>
  </si>
  <si>
    <t>湛江、茂名、阳江、江门、云浮</t>
  </si>
  <si>
    <t>广东代表处-广东1</t>
  </si>
  <si>
    <t>0585</t>
  </si>
  <si>
    <t>惠州、河源、深圳、东莞、汕尾</t>
  </si>
  <si>
    <t>粤桂琼港澳台分公司-广东2</t>
  </si>
  <si>
    <t>0586</t>
  </si>
  <si>
    <t>佛山、中山、珠海、清远</t>
  </si>
  <si>
    <t>粤桂琼港澳台分公司-广东3</t>
  </si>
  <si>
    <t>0587</t>
  </si>
  <si>
    <t>潮州、汕头、揭阳、梅州</t>
  </si>
  <si>
    <t>粤桂琼港澳台分公司-广东1</t>
  </si>
  <si>
    <t>0588</t>
  </si>
  <si>
    <t>0589</t>
  </si>
  <si>
    <t>东莞</t>
  </si>
  <si>
    <t>0590</t>
  </si>
  <si>
    <t>0591</t>
  </si>
  <si>
    <t>0592</t>
  </si>
  <si>
    <t>肇庆</t>
  </si>
  <si>
    <t>0593</t>
  </si>
  <si>
    <t>清远</t>
  </si>
  <si>
    <t>0594</t>
  </si>
  <si>
    <t>北京代表处</t>
    <phoneticPr fontId="15" type="noConversion"/>
  </si>
  <si>
    <t>R10</t>
  </si>
  <si>
    <t>北京代表处-管理</t>
  </si>
  <si>
    <t>0595</t>
  </si>
  <si>
    <t>0596</t>
  </si>
  <si>
    <t>0597</t>
  </si>
  <si>
    <t>0598</t>
  </si>
  <si>
    <t>0599</t>
  </si>
  <si>
    <t>门头沟、海淀、房山、丰台、大兴、移动集团</t>
  </si>
  <si>
    <t>王言赜</t>
  </si>
  <si>
    <t>京津冀分公司-北京区县2</t>
  </si>
  <si>
    <t>0600</t>
  </si>
  <si>
    <t>延庆、密云、昌平、顺义、石景山、朝阳、机场分局、电信集团</t>
  </si>
  <si>
    <t>京津冀分公司-北京区县1</t>
  </si>
  <si>
    <t>0601</t>
  </si>
  <si>
    <t>东城、西城、通州、怀柔、联通集团</t>
  </si>
  <si>
    <t>北京代表处-北京1</t>
  </si>
  <si>
    <t>0602</t>
  </si>
  <si>
    <t>平谷分局、天安门分局、信通院、安全中心</t>
  </si>
  <si>
    <t>北京代表处-北京2</t>
  </si>
  <si>
    <t>0603</t>
  </si>
  <si>
    <t>北京jz、平谷分局、天安门分局、信通院、安全中心、延庆、密云、昌平、顺义、石景山、朝阳、机场分局、电信集团</t>
  </si>
  <si>
    <t>0604</t>
  </si>
  <si>
    <t>北京网信、门头沟、海淀、房山、丰台、大兴、移动集团、</t>
  </si>
  <si>
    <t>0605</t>
  </si>
  <si>
    <t>0606</t>
  </si>
  <si>
    <t>山东代表处</t>
    <phoneticPr fontId="15" type="noConversion"/>
  </si>
  <si>
    <t>济南</t>
  </si>
  <si>
    <t>山东代表处-管理</t>
  </si>
  <si>
    <t>0607</t>
  </si>
  <si>
    <t>0608</t>
  </si>
  <si>
    <t>0609</t>
  </si>
  <si>
    <t>0610</t>
  </si>
  <si>
    <t>0611</t>
  </si>
  <si>
    <t>菏泽、临沂、东营、泰安、枣庄、莱芜、聊城</t>
  </si>
  <si>
    <t>张传家</t>
  </si>
  <si>
    <t>鲁豫分公司-山东2</t>
  </si>
  <si>
    <t>0612</t>
  </si>
  <si>
    <t>德州、济宁、淄博</t>
  </si>
  <si>
    <t>韩新斌</t>
  </si>
  <si>
    <t>鲁豫分公司-山东3</t>
  </si>
  <si>
    <t>0613</t>
  </si>
  <si>
    <t>日照，烟台，威海，青岛，潍坊</t>
  </si>
  <si>
    <t>宫臣</t>
    <phoneticPr fontId="15" type="noConversion"/>
  </si>
  <si>
    <t>鲁豫分公司-山东1</t>
  </si>
  <si>
    <t>0614</t>
  </si>
  <si>
    <t>省厅、济南、滨州</t>
  </si>
  <si>
    <t>张思宇</t>
  </si>
  <si>
    <t>山东代表处-山东1</t>
  </si>
  <si>
    <t>0615</t>
  </si>
  <si>
    <t>临沂</t>
  </si>
  <si>
    <t>0616</t>
  </si>
  <si>
    <t>滨州</t>
  </si>
  <si>
    <t>0617</t>
  </si>
  <si>
    <t>德州、济宁、淄博、日照，烟台，威海，青岛，潍坊</t>
  </si>
  <si>
    <t>日照</t>
  </si>
  <si>
    <t>0618</t>
  </si>
  <si>
    <t>内蒙代表处</t>
    <phoneticPr fontId="15" type="noConversion"/>
  </si>
  <si>
    <t>呼和浩特</t>
  </si>
  <si>
    <t>内蒙代表处-管理</t>
  </si>
  <si>
    <t>0619</t>
  </si>
  <si>
    <t>0620</t>
  </si>
  <si>
    <t>0621</t>
  </si>
  <si>
    <t>0622</t>
  </si>
  <si>
    <t>0623</t>
  </si>
  <si>
    <t>呼和浩特、包头、巴盟、乌海、阿拉善</t>
  </si>
  <si>
    <t>青甘宁蒙分公司-内蒙3</t>
  </si>
  <si>
    <t>0624</t>
  </si>
  <si>
    <t>乌兰察布、赤峰、通辽、兴安盟、呼伦贝尔</t>
  </si>
  <si>
    <t>青甘宁蒙分公司-内蒙1</t>
  </si>
  <si>
    <t>0625</t>
  </si>
  <si>
    <t>内蒙古公安厅、锡林郭勒盟</t>
  </si>
  <si>
    <t>孟宪良</t>
  </si>
  <si>
    <t>青甘宁蒙分公司-内蒙2</t>
  </si>
  <si>
    <t>0626</t>
  </si>
  <si>
    <t>0627</t>
  </si>
  <si>
    <t>0628</t>
  </si>
  <si>
    <t>通辽</t>
  </si>
  <si>
    <t>0629</t>
  </si>
  <si>
    <t>江苏代表处</t>
    <phoneticPr fontId="15" type="noConversion"/>
  </si>
  <si>
    <t>南京</t>
  </si>
  <si>
    <t>江苏代表处-管理</t>
  </si>
  <si>
    <t>0630</t>
  </si>
  <si>
    <t>大数据BG3</t>
  </si>
  <si>
    <t>0631</t>
  </si>
  <si>
    <t>0632</t>
  </si>
  <si>
    <t>江苏全省</t>
  </si>
  <si>
    <t>毛龙</t>
    <phoneticPr fontId="15" type="noConversion"/>
  </si>
  <si>
    <t>渝鄂苏分公司-江苏1</t>
  </si>
  <si>
    <t>0633</t>
  </si>
  <si>
    <t>0634</t>
  </si>
  <si>
    <t>陕西代表处</t>
    <phoneticPr fontId="15" type="noConversion"/>
  </si>
  <si>
    <t>西安</t>
  </si>
  <si>
    <t>陕西代表处-管理</t>
  </si>
  <si>
    <t>0635</t>
  </si>
  <si>
    <t>0636</t>
  </si>
  <si>
    <t>0637</t>
  </si>
  <si>
    <t>0638</t>
  </si>
  <si>
    <t>0639</t>
  </si>
  <si>
    <t>延安，铜川，安康，杨凌</t>
  </si>
  <si>
    <t>新陕晋分公司-新陕晋8</t>
  </si>
  <si>
    <t>0640</t>
  </si>
  <si>
    <t>榆林，咸阳，渭南，商洛</t>
  </si>
  <si>
    <t>新陕晋分公司-新陕晋9</t>
  </si>
  <si>
    <t>0641</t>
  </si>
  <si>
    <t>陕西省厅，西安，宝鸡，汉中</t>
  </si>
  <si>
    <t>新陕晋分公司-新陕晋7</t>
  </si>
  <si>
    <t>0642</t>
  </si>
  <si>
    <t>0643</t>
  </si>
  <si>
    <t>商洛、渭南市、汉中市</t>
  </si>
  <si>
    <t>0644</t>
  </si>
  <si>
    <t>咸阳市、宝鸡市、榆林</t>
  </si>
  <si>
    <t>0645</t>
  </si>
  <si>
    <t>延安市、安康、杨凌、铜川市</t>
  </si>
  <si>
    <t>0646</t>
  </si>
  <si>
    <t>广西代表处</t>
    <phoneticPr fontId="15" type="noConversion"/>
  </si>
  <si>
    <t>南宁</t>
  </si>
  <si>
    <t>广西代表处-管理</t>
  </si>
  <si>
    <t>0647</t>
  </si>
  <si>
    <t>0648</t>
  </si>
  <si>
    <t>0649</t>
  </si>
  <si>
    <t>0650</t>
  </si>
  <si>
    <t>河池（WA）、柳州（WA）、贺州、桂林、来宾</t>
  </si>
  <si>
    <t>柳州</t>
  </si>
  <si>
    <t>粤桂琼港澳台分公司-广西2</t>
  </si>
  <si>
    <t>0651</t>
  </si>
  <si>
    <t>广西区厅、梧州、贵港、百色、南宁、南铁</t>
  </si>
  <si>
    <t>董明球</t>
  </si>
  <si>
    <t>粤桂琼港澳台分公司-广西1</t>
  </si>
  <si>
    <t>0652</t>
  </si>
  <si>
    <t>河池（非WA）、柳州（非WA）、钦州、防城港、玉林、北海、崇左</t>
  </si>
  <si>
    <t>刘忠松</t>
  </si>
  <si>
    <t>粤桂琼港澳台分公司-广西3</t>
  </si>
  <si>
    <t>0653</t>
  </si>
  <si>
    <t>钦州</t>
  </si>
  <si>
    <t>0654</t>
  </si>
  <si>
    <t>河池、贺州、桂林、来宾</t>
  </si>
  <si>
    <t>河池</t>
  </si>
  <si>
    <t>0655</t>
  </si>
  <si>
    <t>柳州、梧州、桂林、崇左</t>
  </si>
  <si>
    <t>0656</t>
  </si>
  <si>
    <t>云南代表处</t>
    <phoneticPr fontId="15" type="noConversion"/>
  </si>
  <si>
    <t>昆明</t>
  </si>
  <si>
    <t>云南代表处-管理</t>
  </si>
  <si>
    <t>0657</t>
  </si>
  <si>
    <t>0658</t>
  </si>
  <si>
    <t>0659</t>
  </si>
  <si>
    <t>0660</t>
  </si>
  <si>
    <t>云南省厅（WA，JZ）、云南省级及迪庆、丽江、大理、保山、德宏、怒江（WA，非WA，所有区县）</t>
  </si>
  <si>
    <t>郑现中</t>
  </si>
  <si>
    <t>云川藏分公司-云南2</t>
  </si>
  <si>
    <t>0661</t>
  </si>
  <si>
    <t>云南省厅（其他J种）及昆明、曲靖、昭通、楚雄、红河 （WA，非WA，所有区县）</t>
  </si>
  <si>
    <t>杨星</t>
  </si>
  <si>
    <t>云川藏分公司-云南3</t>
  </si>
  <si>
    <t>0662</t>
  </si>
  <si>
    <t>玉溪、普洱、西双版纳、临沧、文山（WA，非WA，所有区县）</t>
  </si>
  <si>
    <t>云川藏分公司-云南1</t>
  </si>
  <si>
    <t>0663</t>
  </si>
  <si>
    <t>云南省厅、云南省级及昆明</t>
  </si>
  <si>
    <t>0664</t>
  </si>
  <si>
    <t>迪庆、丽江、大理、保山、德宏、怒江、楚雄、红河</t>
  </si>
  <si>
    <t>0665</t>
  </si>
  <si>
    <t>曲靖、昭通、玉溪、普洱、西双版纳、临沧、文山</t>
  </si>
  <si>
    <t>0666</t>
  </si>
  <si>
    <t>湖南代表处</t>
    <phoneticPr fontId="15" type="noConversion"/>
  </si>
  <si>
    <t>长沙</t>
  </si>
  <si>
    <t>湖南代表处-管理</t>
  </si>
  <si>
    <t>0667</t>
  </si>
  <si>
    <t>0668</t>
  </si>
  <si>
    <t>0669</t>
  </si>
  <si>
    <t>0670</t>
  </si>
  <si>
    <t>怀化、湘潭、娄底、常德、永州、衡阳、郴州</t>
  </si>
  <si>
    <t>朱波</t>
  </si>
  <si>
    <t>株洲</t>
  </si>
  <si>
    <t>湘赣贵分公司-湖南1</t>
  </si>
  <si>
    <t>0671</t>
  </si>
  <si>
    <t>省级单位、长沙、岳阳</t>
  </si>
  <si>
    <t>湘赣贵分公司-湖南3</t>
  </si>
  <si>
    <t>0672</t>
  </si>
  <si>
    <t>湘西、张家界、株洲、邵阳、益阳</t>
  </si>
  <si>
    <t>湘赣贵分公司-湖南2</t>
  </si>
  <si>
    <t>0673</t>
  </si>
  <si>
    <t>0674</t>
  </si>
  <si>
    <t>0675</t>
  </si>
  <si>
    <t>0676</t>
  </si>
  <si>
    <t>甘肃代表处</t>
    <phoneticPr fontId="15" type="noConversion"/>
  </si>
  <si>
    <t>兰州</t>
  </si>
  <si>
    <t>甘肃代表处-管理</t>
  </si>
  <si>
    <t>0677</t>
  </si>
  <si>
    <t>0678</t>
  </si>
  <si>
    <t>0679</t>
  </si>
  <si>
    <t>0680</t>
  </si>
  <si>
    <t>省级单位、兰州、定西、天水、临夏、陇南</t>
  </si>
  <si>
    <t>青甘宁蒙分公司-甘肃</t>
  </si>
  <si>
    <t>0681</t>
  </si>
  <si>
    <t>甘南、平凉、庆阳、白银</t>
  </si>
  <si>
    <t>邢国华</t>
  </si>
  <si>
    <t>白银</t>
  </si>
  <si>
    <t>青甘宁蒙分公司-甘肃3</t>
  </si>
  <si>
    <t>0682</t>
  </si>
  <si>
    <t>武威、嘉峪关、金昌、酒泉、张掖</t>
  </si>
  <si>
    <t>王新文</t>
  </si>
  <si>
    <t>酒泉</t>
  </si>
  <si>
    <t>青甘宁蒙分公司-甘肃2</t>
  </si>
  <si>
    <t>0683</t>
  </si>
  <si>
    <t>0684</t>
  </si>
  <si>
    <t>0685</t>
  </si>
  <si>
    <t>0686</t>
  </si>
  <si>
    <t>四川代表处</t>
    <phoneticPr fontId="15" type="noConversion"/>
  </si>
  <si>
    <t>成都</t>
  </si>
  <si>
    <t>四川代表处-管理</t>
  </si>
  <si>
    <t>0687</t>
  </si>
  <si>
    <t>0688</t>
  </si>
  <si>
    <t>0689</t>
  </si>
  <si>
    <t>0690</t>
  </si>
  <si>
    <t>四川省厅（WA）及绵阳、德阳、巴中、自贡、达州、广元、雅安、甘孜、阿坝（WA，非WA，所有区县）</t>
  </si>
  <si>
    <t>杨明刚</t>
  </si>
  <si>
    <t>0691</t>
  </si>
  <si>
    <t>四川省级(非WA)及凉山、攀枝花、广安（WA，非WA，所有区县）</t>
  </si>
  <si>
    <t>云川藏分公司-四川1</t>
  </si>
  <si>
    <t>0692</t>
  </si>
  <si>
    <t>四川成都、眉山、乐山、资阳、内江、宜宾、泸州、南充、遂宁（WA，非WA，所有区县）</t>
  </si>
  <si>
    <t>张国鹏</t>
  </si>
  <si>
    <t>云川藏分公司-四川2</t>
  </si>
  <si>
    <t>0693</t>
  </si>
  <si>
    <t>四川省厅（WA）及绵阳、德阳、巴中、雅安、甘孜、阿坝、眉山、乐山、资阳、泸州</t>
  </si>
  <si>
    <t>0694</t>
  </si>
  <si>
    <t>四川省级(非WA)、四川成都、及自贡、达州、广元、凉山、攀枝花、广安、内江、宜宾、南充、遂宁</t>
  </si>
  <si>
    <t>0695</t>
  </si>
  <si>
    <t>河北代表处</t>
    <phoneticPr fontId="15" type="noConversion"/>
  </si>
  <si>
    <t>石家庄</t>
  </si>
  <si>
    <t>河北代表处-管理</t>
  </si>
  <si>
    <t>0696</t>
  </si>
  <si>
    <t>0697</t>
  </si>
  <si>
    <t>0698</t>
  </si>
  <si>
    <t>0699</t>
  </si>
  <si>
    <t>石家庄市局、秦皇岛、保定、邯郸、邢台</t>
  </si>
  <si>
    <t>京津冀分公司-河北2</t>
  </si>
  <si>
    <t>0700</t>
  </si>
  <si>
    <t>河北省厅、廊坊、承德、雄安</t>
  </si>
  <si>
    <t>京津冀分公司-河北1</t>
  </si>
  <si>
    <t>0701</t>
  </si>
  <si>
    <t>张家口、沧州、衡水、唐山</t>
  </si>
  <si>
    <t>京津冀分公司-河北3</t>
  </si>
  <si>
    <t>0702</t>
  </si>
  <si>
    <t>石家庄市局、秦皇岛、保定、邯郸、邢台、张家口、沧州</t>
  </si>
  <si>
    <t>秦皇岛</t>
  </si>
  <si>
    <t>0703</t>
  </si>
  <si>
    <t>河北省厅、廊坊、承德、雄安、衡水、唐山</t>
  </si>
  <si>
    <t>邢台</t>
  </si>
  <si>
    <t>0704</t>
  </si>
  <si>
    <t>浙江代表处</t>
    <phoneticPr fontId="15" type="noConversion"/>
  </si>
  <si>
    <t>杭州</t>
  </si>
  <si>
    <t>浙江代表处-管理</t>
  </si>
  <si>
    <t>0705</t>
  </si>
  <si>
    <t>0706</t>
  </si>
  <si>
    <t>0707</t>
  </si>
  <si>
    <t>0708</t>
  </si>
  <si>
    <t>杭州、绍兴、温州</t>
  </si>
  <si>
    <t>浙皖沪分公司-浙江1</t>
  </si>
  <si>
    <t>0709</t>
  </si>
  <si>
    <t>台州、宁波、舟山、丽水</t>
  </si>
  <si>
    <t>杨宏宝</t>
  </si>
  <si>
    <t>浙皖沪分公司-浙江2</t>
  </si>
  <si>
    <t>0710</t>
  </si>
  <si>
    <t>嘉兴、金华、衢州</t>
  </si>
  <si>
    <t>应志斌</t>
  </si>
  <si>
    <t>浙江代表处-浙江1</t>
  </si>
  <si>
    <t>0711</t>
  </si>
  <si>
    <t>浙江全省</t>
  </si>
  <si>
    <t>温州</t>
  </si>
  <si>
    <t>0712</t>
  </si>
  <si>
    <t>新疆代表处</t>
    <phoneticPr fontId="15" type="noConversion"/>
  </si>
  <si>
    <t>乌鲁木齐</t>
  </si>
  <si>
    <t>新疆代表处-管理</t>
  </si>
  <si>
    <t>0713</t>
  </si>
  <si>
    <t>0714</t>
  </si>
  <si>
    <t>0715</t>
  </si>
  <si>
    <t>0716</t>
  </si>
  <si>
    <t>兵团JZ总队及其他总队，和田，区厅网安总队，14师，喀什，4师，乌鲁木齐，12师，哈密，13师，吐鲁番，克州</t>
  </si>
  <si>
    <t>薛强</t>
  </si>
  <si>
    <t>新陕晋分公司-新陕晋1</t>
  </si>
  <si>
    <t>0717</t>
  </si>
  <si>
    <t>区厅TZ队及其他总队，伊利，4师，阿克苏，1师，石河子，8师，奎屯，7师，博州，5师，巴州，2师</t>
  </si>
  <si>
    <t>新陕晋分公司-新陕晋3</t>
  </si>
  <si>
    <t>0718</t>
  </si>
  <si>
    <t>塔城，9师，昌吉，6师，阿勒泰，10师，兵团网安总队总队，区厅JZ总队，克拉玛依，乌鲁木齐铁路公安局</t>
  </si>
  <si>
    <t>新陕晋分公司-新陕晋2</t>
  </si>
  <si>
    <t>0719</t>
  </si>
  <si>
    <t>兵团JZ总队及其他总队，和田，区厅网安总队，14师，喀什，4师，乌鲁木齐，12师，哈密，13师，吐鲁番，克州、区厅TZ队及其他总队，伊利，4师，阿克苏，1师，石河子，8师，奎屯，7师，博州，5师，巴州，2师</t>
  </si>
  <si>
    <t>0720</t>
  </si>
  <si>
    <t>0721</t>
  </si>
  <si>
    <t>黑龙江代表处</t>
    <phoneticPr fontId="15" type="noConversion"/>
  </si>
  <si>
    <t>哈尔滨</t>
  </si>
  <si>
    <t>黑龙江代表处-管理</t>
  </si>
  <si>
    <t>0722</t>
  </si>
  <si>
    <t>0723</t>
  </si>
  <si>
    <t>0724</t>
  </si>
  <si>
    <t>0725</t>
  </si>
  <si>
    <t>哈尔滨、齐齐哈尔、大庆、绥化、大兴安岭</t>
  </si>
  <si>
    <t>高俭伟</t>
  </si>
  <si>
    <t>黑吉辽分公司-黑龙江1</t>
  </si>
  <si>
    <t>0726</t>
  </si>
  <si>
    <t>伊春、鸡西、牡丹江、佳木斯、黑河、双鸭山、七台河、鹤岗</t>
  </si>
  <si>
    <t>牡丹江</t>
  </si>
  <si>
    <t>黑吉辽分公司-黑龙江2</t>
  </si>
  <si>
    <t>0727</t>
  </si>
  <si>
    <t>0728</t>
  </si>
  <si>
    <t>0729</t>
  </si>
  <si>
    <t>河南代表处</t>
    <phoneticPr fontId="15" type="noConversion"/>
  </si>
  <si>
    <t>河南代表处-管理</t>
  </si>
  <si>
    <t>0730</t>
  </si>
  <si>
    <t>0731</t>
  </si>
  <si>
    <t>0732</t>
  </si>
  <si>
    <t>0733</t>
  </si>
  <si>
    <t>总队、郑州、洛阳、新乡、濮阳，南阳、鹤壁</t>
  </si>
  <si>
    <t>刘金松</t>
  </si>
  <si>
    <t>郑州</t>
  </si>
  <si>
    <t>鲁豫分公司-河南1</t>
  </si>
  <si>
    <t>0734</t>
  </si>
  <si>
    <t>开封、漯河、安阳、平顶山、许昌、商丘</t>
  </si>
  <si>
    <t>苏建松</t>
  </si>
  <si>
    <t>鲁豫分公司-河南3</t>
  </si>
  <si>
    <t>0735</t>
  </si>
  <si>
    <t>周口、信阳、驻马店、三门峡、焦作、济源</t>
  </si>
  <si>
    <t>王丰生</t>
  </si>
  <si>
    <t>鲁豫分公司-河南2</t>
  </si>
  <si>
    <t>0736</t>
  </si>
  <si>
    <t>0737</t>
  </si>
  <si>
    <t>开封、漯河、安阳、平顶山、许昌、商丘、周口、信阳、驻马店、三门峡、焦作、济源</t>
  </si>
  <si>
    <t>南阳</t>
  </si>
  <si>
    <t>0738</t>
  </si>
  <si>
    <t>上海代表处</t>
    <phoneticPr fontId="15" type="noConversion"/>
  </si>
  <si>
    <t>上海</t>
  </si>
  <si>
    <t>上海代表处-管理</t>
  </si>
  <si>
    <t>0739</t>
  </si>
  <si>
    <t>0740</t>
  </si>
  <si>
    <t>0741</t>
  </si>
  <si>
    <t>上海/BG1、BG2</t>
  </si>
  <si>
    <t>郝晓玲</t>
  </si>
  <si>
    <t>浙皖沪分公司-上海1</t>
  </si>
  <si>
    <t>0742</t>
  </si>
  <si>
    <t>上海/BG3、网络安全BG</t>
  </si>
  <si>
    <t>谢巍</t>
  </si>
  <si>
    <t>浙皖沪分公司-上海2</t>
  </si>
  <si>
    <t>0743</t>
  </si>
  <si>
    <t>0744</t>
  </si>
  <si>
    <t>青海代表处</t>
    <phoneticPr fontId="15" type="noConversion"/>
  </si>
  <si>
    <t>西宁</t>
  </si>
  <si>
    <t>青海代表处-管理</t>
  </si>
  <si>
    <t>0745</t>
  </si>
  <si>
    <t>0746</t>
  </si>
  <si>
    <t>0747</t>
  </si>
  <si>
    <t>0748</t>
  </si>
  <si>
    <t>省级单位、西宁、海东州</t>
  </si>
  <si>
    <t>青甘宁蒙分公司-青海</t>
  </si>
  <si>
    <t>0749</t>
  </si>
  <si>
    <t>海西州、海南州、海北州、玉树、果洛、黄南州</t>
  </si>
  <si>
    <t>李由</t>
  </si>
  <si>
    <t>青海代表处-青海1</t>
  </si>
  <si>
    <t>0750</t>
  </si>
  <si>
    <t>省厅</t>
  </si>
  <si>
    <t>0751</t>
  </si>
  <si>
    <t>0752</t>
  </si>
  <si>
    <t>西宁、海东</t>
  </si>
  <si>
    <t>0753</t>
  </si>
  <si>
    <t>0754</t>
  </si>
  <si>
    <t>重庆代表处</t>
    <phoneticPr fontId="15" type="noConversion"/>
  </si>
  <si>
    <t>重庆</t>
  </si>
  <si>
    <t>重庆代表处-管理</t>
  </si>
  <si>
    <t>0755</t>
  </si>
  <si>
    <t>0756</t>
  </si>
  <si>
    <t>0757</t>
  </si>
  <si>
    <t>0758</t>
  </si>
  <si>
    <t>重庆市渝北区、江北区、渝中区、北部新区、九龙坡区、沙坪坝区、巴南区、大渡口区、北碚区、南岸区</t>
  </si>
  <si>
    <t>汪波涛</t>
  </si>
  <si>
    <t>渝鄂苏分公司-重庆1</t>
  </si>
  <si>
    <t>0759</t>
  </si>
  <si>
    <t>重庆市除以上区域外的所有区域</t>
  </si>
  <si>
    <t>重庆代表处-重庆1</t>
  </si>
  <si>
    <t>0760</t>
  </si>
  <si>
    <t>0761</t>
  </si>
  <si>
    <t>0762</t>
  </si>
  <si>
    <t>贵州代表处</t>
    <phoneticPr fontId="15" type="noConversion"/>
  </si>
  <si>
    <t>贵阳</t>
  </si>
  <si>
    <t>贵州代表处-管理</t>
  </si>
  <si>
    <t>0763</t>
  </si>
  <si>
    <t>0764</t>
  </si>
  <si>
    <t>0765</t>
  </si>
  <si>
    <t>省级单位、遵义、毕节、六盘水、黔东南</t>
  </si>
  <si>
    <t>周伟</t>
  </si>
  <si>
    <t>湘赣贵分公司-贵州全省</t>
  </si>
  <si>
    <t>0766</t>
  </si>
  <si>
    <t>贵阳、安顺、黔南、黔西南、铜仁</t>
  </si>
  <si>
    <t>贵州代表处-贵州1</t>
  </si>
  <si>
    <t>0767</t>
  </si>
  <si>
    <t>贵州全省</t>
  </si>
  <si>
    <t>0768</t>
  </si>
  <si>
    <t>江西代表处</t>
    <phoneticPr fontId="15" type="noConversion"/>
  </si>
  <si>
    <t>南昌</t>
  </si>
  <si>
    <t>江西代表处-管理</t>
  </si>
  <si>
    <t>0769</t>
  </si>
  <si>
    <t>0770</t>
  </si>
  <si>
    <t>0771</t>
  </si>
  <si>
    <t>0772</t>
  </si>
  <si>
    <t>省级单位、萍乡、新余、宜春、九江、吉安</t>
  </si>
  <si>
    <t>张鹏</t>
    <phoneticPr fontId="15" type="noConversion"/>
  </si>
  <si>
    <t>湘赣贵分公司-江西1</t>
  </si>
  <si>
    <t>0773</t>
  </si>
  <si>
    <t>南昌、抚州、景德镇、上饶、赣州、鹰潭</t>
  </si>
  <si>
    <t>湘赣贵分公司-江西2</t>
  </si>
  <si>
    <t>0774</t>
  </si>
  <si>
    <t>省级单位、抚州、新余、宜春、九江、吉安</t>
  </si>
  <si>
    <t>0775</t>
  </si>
  <si>
    <t>南昌、景德镇、上饶、赣州、鹰潭、萍乡</t>
  </si>
  <si>
    <t>萍乡</t>
  </si>
  <si>
    <t>0776</t>
  </si>
  <si>
    <t>安徽代表处</t>
    <phoneticPr fontId="15" type="noConversion"/>
  </si>
  <si>
    <t>合肥</t>
  </si>
  <si>
    <t>安徽代表处-管理</t>
  </si>
  <si>
    <t>0777</t>
  </si>
  <si>
    <t>0778</t>
  </si>
  <si>
    <t>0779</t>
  </si>
  <si>
    <t>0780</t>
  </si>
  <si>
    <t>宿州、淮北、亳州、淮南、蚌埠、宣城、芜湖、阜阳</t>
  </si>
  <si>
    <t>徐梁军</t>
  </si>
  <si>
    <t>浙皖沪分公司-安徽2</t>
  </si>
  <si>
    <t>0781</t>
  </si>
  <si>
    <t>合肥、黄山、滁州、马鞍山、池州、六安、铜陵、安庆</t>
  </si>
  <si>
    <t>浙皖沪分公司-安徽1</t>
  </si>
  <si>
    <t>0782</t>
  </si>
  <si>
    <t>黄山</t>
  </si>
  <si>
    <t>0783</t>
  </si>
  <si>
    <t>宿州</t>
  </si>
  <si>
    <t>0784</t>
  </si>
  <si>
    <t>辽宁代表处</t>
    <phoneticPr fontId="15" type="noConversion"/>
  </si>
  <si>
    <t>沈阳</t>
  </si>
  <si>
    <t>辽宁代表处-管理</t>
  </si>
  <si>
    <t>0785</t>
  </si>
  <si>
    <t>0786</t>
  </si>
  <si>
    <t>0787</t>
  </si>
  <si>
    <t>沈阳、鞍山、营口、大连、盘锦、阜新、铁岭</t>
  </si>
  <si>
    <t>王硕3</t>
  </si>
  <si>
    <t>黑吉辽分公司-辽宁2</t>
  </si>
  <si>
    <t>0788</t>
  </si>
  <si>
    <t>葫芦岛、锦州、丹东、本溪、抚顺、朝阳、辽阳</t>
  </si>
  <si>
    <t>宋义超</t>
  </si>
  <si>
    <t>黑吉辽分公司-辽宁1</t>
  </si>
  <si>
    <t>0789</t>
  </si>
  <si>
    <t>辽宁全省</t>
  </si>
  <si>
    <t>0790</t>
  </si>
  <si>
    <t>吉林代表处</t>
    <phoneticPr fontId="15" type="noConversion"/>
  </si>
  <si>
    <t>长春</t>
  </si>
  <si>
    <t>吉林代表处-管理</t>
  </si>
  <si>
    <t>0791</t>
  </si>
  <si>
    <t>0792</t>
  </si>
  <si>
    <t>0793</t>
  </si>
  <si>
    <t>0794</t>
  </si>
  <si>
    <t>长春、松原、延边、四平、白山</t>
  </si>
  <si>
    <t>赵海波</t>
  </si>
  <si>
    <t>吉林代表处-吉林1</t>
  </si>
  <si>
    <t>0795</t>
  </si>
  <si>
    <t>通化、公主岭、辽源、梅河口、吉林、白城</t>
  </si>
  <si>
    <t>赵凤平</t>
    <phoneticPr fontId="15" type="noConversion"/>
  </si>
  <si>
    <t>吉林</t>
  </si>
  <si>
    <t>黑吉辽分公司-吉林1</t>
  </si>
  <si>
    <t>0796</t>
  </si>
  <si>
    <t>吉林全省</t>
  </si>
  <si>
    <t>0797</t>
  </si>
  <si>
    <t>宁夏代表处</t>
    <phoneticPr fontId="15" type="noConversion"/>
  </si>
  <si>
    <t>银川</t>
  </si>
  <si>
    <t>宁夏代表处-管理</t>
  </si>
  <si>
    <t>0798</t>
  </si>
  <si>
    <t>0799</t>
  </si>
  <si>
    <t>0800</t>
  </si>
  <si>
    <t>省级单位、吴忠</t>
  </si>
  <si>
    <t>青甘宁蒙分公司-宁夏</t>
  </si>
  <si>
    <t>0801</t>
  </si>
  <si>
    <t>银川、石嘴山、固原、中卫</t>
  </si>
  <si>
    <t>宁夏代表处-宁夏1</t>
  </si>
  <si>
    <t>0802</t>
  </si>
  <si>
    <t>0803</t>
  </si>
  <si>
    <t>银川、固原</t>
  </si>
  <si>
    <t>0804</t>
  </si>
  <si>
    <t>石嘴山、中卫</t>
  </si>
  <si>
    <t>0805</t>
  </si>
  <si>
    <t>海南代表处</t>
    <phoneticPr fontId="15" type="noConversion"/>
  </si>
  <si>
    <t>海口</t>
  </si>
  <si>
    <t>海南代表处-管理</t>
  </si>
  <si>
    <t>0806</t>
  </si>
  <si>
    <t>全部</t>
  </si>
  <si>
    <t>0807</t>
  </si>
  <si>
    <t>粤桂琼港澳台分公司-海南</t>
  </si>
  <si>
    <t>0808</t>
  </si>
  <si>
    <t>海南全省</t>
  </si>
  <si>
    <t>0809</t>
  </si>
  <si>
    <t>福建代表处</t>
    <phoneticPr fontId="15" type="noConversion"/>
  </si>
  <si>
    <t>福州</t>
  </si>
  <si>
    <t>福建代表处-管理</t>
  </si>
  <si>
    <t>0810</t>
  </si>
  <si>
    <t>0811</t>
  </si>
  <si>
    <t>0812</t>
  </si>
  <si>
    <t>福建全省（WA方向）</t>
  </si>
  <si>
    <t>福建代表处-福建1</t>
  </si>
  <si>
    <t>0813</t>
  </si>
  <si>
    <t>福建全省（非WA方向）</t>
  </si>
  <si>
    <t>福建代表处-福建2</t>
  </si>
  <si>
    <t>0814</t>
  </si>
  <si>
    <t>福建全省</t>
  </si>
  <si>
    <t>0815</t>
  </si>
  <si>
    <t>山西代表处</t>
    <phoneticPr fontId="15" type="noConversion"/>
  </si>
  <si>
    <t>太原</t>
  </si>
  <si>
    <t>山西代表处-管理</t>
  </si>
  <si>
    <t>0816</t>
  </si>
  <si>
    <t>0817</t>
  </si>
  <si>
    <t>0818</t>
  </si>
  <si>
    <t>太原，运城，临汾，吕梁，阳泉，晋中</t>
  </si>
  <si>
    <t>宁兆世</t>
  </si>
  <si>
    <t>新陕晋分公司-新陕晋6</t>
  </si>
  <si>
    <t>0819</t>
  </si>
  <si>
    <t>山西省厅，晋城，长治，大同，忻州，朔州</t>
  </si>
  <si>
    <t>温雪飞</t>
  </si>
  <si>
    <t>新陕晋分公司-新陕晋5</t>
  </si>
  <si>
    <t>0820</t>
  </si>
  <si>
    <t>0821</t>
  </si>
  <si>
    <t>山西省厅，晋城，长治</t>
  </si>
  <si>
    <t>0822</t>
  </si>
  <si>
    <t>大同，忻州，朔州</t>
  </si>
  <si>
    <t>0823</t>
  </si>
  <si>
    <t>天津代表处</t>
    <phoneticPr fontId="15" type="noConversion"/>
  </si>
  <si>
    <t>天津</t>
  </si>
  <si>
    <t>天津代表处-管理</t>
  </si>
  <si>
    <t>0824</t>
  </si>
  <si>
    <t>0825</t>
  </si>
  <si>
    <t>0826</t>
  </si>
  <si>
    <t>0827</t>
  </si>
  <si>
    <t>天津市局、和平、河北、河西、河东、北辰、西青、滨海新区</t>
  </si>
  <si>
    <t>刘海龙</t>
  </si>
  <si>
    <t>京津冀分公司-天津2</t>
  </si>
  <si>
    <t>0828</t>
  </si>
  <si>
    <t>东丽、河西、南开、津南、武清、蓟县、宝坻、宁河、红桥</t>
  </si>
  <si>
    <t>刘成东</t>
  </si>
  <si>
    <t>京津冀分公司-天津1</t>
  </si>
  <si>
    <t>0829</t>
  </si>
  <si>
    <t>0830</t>
  </si>
  <si>
    <t>西藏代表处</t>
    <phoneticPr fontId="15" type="noConversion"/>
  </si>
  <si>
    <t>拉萨</t>
  </si>
  <si>
    <t>西藏代表处-管理</t>
  </si>
  <si>
    <t>0831</t>
  </si>
  <si>
    <t>0832</t>
  </si>
  <si>
    <t>西藏全部</t>
  </si>
  <si>
    <t>吴伟林</t>
  </si>
  <si>
    <t>云川藏分公司-西藏</t>
  </si>
  <si>
    <t>0833</t>
  </si>
  <si>
    <t>西藏全省</t>
  </si>
  <si>
    <t>五险一金</t>
  </si>
  <si>
    <t>UED</t>
    <phoneticPr fontId="17" type="noConversion"/>
  </si>
  <si>
    <t>分摊部门</t>
    <phoneticPr fontId="17" type="noConversion"/>
  </si>
  <si>
    <t>分摊基数</t>
    <phoneticPr fontId="17" type="noConversion"/>
  </si>
  <si>
    <t>分摊比例</t>
    <phoneticPr fontId="17" type="noConversion"/>
  </si>
  <si>
    <t>分摊金额</t>
    <phoneticPr fontId="17" type="noConversion"/>
  </si>
  <si>
    <t>调整金额</t>
    <phoneticPr fontId="17" type="noConversion"/>
  </si>
  <si>
    <t>调整后金额</t>
    <phoneticPr fontId="17" type="noConversion"/>
  </si>
  <si>
    <t>开发中心</t>
    <phoneticPr fontId="17" type="noConversion"/>
  </si>
  <si>
    <t>测试中心</t>
    <phoneticPr fontId="17" type="noConversion"/>
  </si>
  <si>
    <t>合计</t>
    <phoneticPr fontId="17" type="noConversion"/>
  </si>
  <si>
    <t>第九事业部</t>
  </si>
  <si>
    <t>第十一事业部</t>
    <phoneticPr fontId="17" type="noConversion"/>
  </si>
  <si>
    <t>有机体建设中心</t>
    <phoneticPr fontId="17" type="noConversion"/>
  </si>
  <si>
    <t>总体部</t>
  </si>
  <si>
    <t>管理团队分摊</t>
    <phoneticPr fontId="17" type="noConversion"/>
  </si>
  <si>
    <t>合计</t>
    <phoneticPr fontId="17" type="noConversion"/>
  </si>
  <si>
    <t>分摊部门</t>
    <phoneticPr fontId="17" type="noConversion"/>
  </si>
  <si>
    <t>分摊基数</t>
    <phoneticPr fontId="17" type="noConversion"/>
  </si>
  <si>
    <t>分摊比例</t>
    <phoneticPr fontId="17" type="noConversion"/>
  </si>
  <si>
    <t>分摊金额</t>
    <phoneticPr fontId="17" type="noConversion"/>
  </si>
  <si>
    <t>合计</t>
    <phoneticPr fontId="17" type="noConversion"/>
  </si>
  <si>
    <t>管理团队分摊</t>
    <phoneticPr fontId="17" type="noConversion"/>
  </si>
  <si>
    <t>序号</t>
    <phoneticPr fontId="15" type="noConversion"/>
  </si>
  <si>
    <t>利润中心名称</t>
    <phoneticPr fontId="15" type="noConversion"/>
  </si>
  <si>
    <t>净利润目标</t>
    <phoneticPr fontId="15" type="noConversion"/>
  </si>
  <si>
    <t>业绩目标</t>
    <phoneticPr fontId="15" type="noConversion"/>
  </si>
  <si>
    <t>2019年部门总表</t>
    <phoneticPr fontId="17" type="noConversion"/>
  </si>
  <si>
    <t>2018年实际</t>
    <phoneticPr fontId="15" type="noConversion"/>
  </si>
  <si>
    <t>序号</t>
    <phoneticPr fontId="15" type="noConversion"/>
  </si>
  <si>
    <t>所属区域</t>
    <phoneticPr fontId="15" type="noConversion"/>
  </si>
  <si>
    <t>名称</t>
    <phoneticPr fontId="15" type="noConversion"/>
  </si>
  <si>
    <t>所属部门</t>
    <phoneticPr fontId="15" type="noConversion"/>
  </si>
  <si>
    <t>利润中心</t>
    <phoneticPr fontId="15" type="noConversion"/>
  </si>
  <si>
    <t>面积（㎡）</t>
    <phoneticPr fontId="15" type="noConversion"/>
  </si>
  <si>
    <t>分摊性质</t>
    <phoneticPr fontId="15" type="noConversion"/>
  </si>
  <si>
    <t>房租</t>
    <phoneticPr fontId="15" type="noConversion"/>
  </si>
  <si>
    <t>物业</t>
    <phoneticPr fontId="15" type="noConversion"/>
  </si>
  <si>
    <t>小计</t>
    <phoneticPr fontId="15" type="noConversion"/>
  </si>
  <si>
    <t>A区</t>
    <phoneticPr fontId="15" type="noConversion"/>
  </si>
  <si>
    <t>DWC实验室</t>
    <phoneticPr fontId="15" type="noConversion"/>
  </si>
  <si>
    <t>第七事业部</t>
    <phoneticPr fontId="15" type="noConversion"/>
  </si>
  <si>
    <t>部门独占</t>
    <phoneticPr fontId="15" type="noConversion"/>
  </si>
  <si>
    <t>服务中心库房</t>
    <phoneticPr fontId="15" type="noConversion"/>
  </si>
  <si>
    <t>服务中心</t>
    <phoneticPr fontId="15" type="noConversion"/>
  </si>
  <si>
    <t>部门独占</t>
    <phoneticPr fontId="15" type="noConversion"/>
  </si>
  <si>
    <t>保密室</t>
    <phoneticPr fontId="15" type="noConversion"/>
  </si>
  <si>
    <t>保密办</t>
    <phoneticPr fontId="15" type="noConversion"/>
  </si>
  <si>
    <t>采购部库房</t>
    <phoneticPr fontId="15" type="noConversion"/>
  </si>
  <si>
    <t>采购部</t>
    <phoneticPr fontId="15" type="noConversion"/>
  </si>
  <si>
    <t>市场部库房</t>
    <phoneticPr fontId="15" type="noConversion"/>
  </si>
  <si>
    <t>市场部</t>
    <phoneticPr fontId="15" type="noConversion"/>
  </si>
  <si>
    <t>资料室</t>
    <phoneticPr fontId="15" type="noConversion"/>
  </si>
  <si>
    <t>财务部、服务中心</t>
    <phoneticPr fontId="15" type="noConversion"/>
  </si>
  <si>
    <t>打印室</t>
    <phoneticPr fontId="15" type="noConversion"/>
  </si>
  <si>
    <t>公共区域</t>
    <phoneticPr fontId="15" type="noConversion"/>
  </si>
  <si>
    <t>全员分摊</t>
    <phoneticPr fontId="15" type="noConversion"/>
  </si>
  <si>
    <t>售后板卡维修室</t>
    <phoneticPr fontId="15" type="noConversion"/>
  </si>
  <si>
    <t>售后服务中心</t>
    <phoneticPr fontId="15" type="noConversion"/>
  </si>
  <si>
    <t>售后库房</t>
    <phoneticPr fontId="15" type="noConversion"/>
  </si>
  <si>
    <t>质量检测实验室</t>
    <phoneticPr fontId="15" type="noConversion"/>
  </si>
  <si>
    <t>质量检测部</t>
    <phoneticPr fontId="15" type="noConversion"/>
  </si>
  <si>
    <t>RWS实验室</t>
    <phoneticPr fontId="15" type="noConversion"/>
  </si>
  <si>
    <t>第七事业部</t>
    <phoneticPr fontId="15" type="noConversion"/>
  </si>
  <si>
    <t>网络机房</t>
    <phoneticPr fontId="15" type="noConversion"/>
  </si>
  <si>
    <t>研发机房</t>
    <phoneticPr fontId="15" type="noConversion"/>
  </si>
  <si>
    <t>展览室</t>
    <phoneticPr fontId="15" type="noConversion"/>
  </si>
  <si>
    <t>B区</t>
    <phoneticPr fontId="15" type="noConversion"/>
  </si>
  <si>
    <t>管理层办公室</t>
    <phoneticPr fontId="15" type="noConversion"/>
  </si>
  <si>
    <t>管理层</t>
    <phoneticPr fontId="15" type="noConversion"/>
  </si>
  <si>
    <t>第九会议室</t>
    <phoneticPr fontId="15" type="noConversion"/>
  </si>
  <si>
    <t>保洁室</t>
    <phoneticPr fontId="15" type="noConversion"/>
  </si>
  <si>
    <t>总部分摊</t>
    <phoneticPr fontId="15" type="noConversion"/>
  </si>
  <si>
    <t>第十会议室</t>
    <phoneticPr fontId="15" type="noConversion"/>
  </si>
  <si>
    <t>第十一会议室</t>
    <phoneticPr fontId="15" type="noConversion"/>
  </si>
  <si>
    <t>第十二会议室</t>
    <phoneticPr fontId="15" type="noConversion"/>
  </si>
  <si>
    <t>第十三会议室</t>
    <phoneticPr fontId="15" type="noConversion"/>
  </si>
  <si>
    <t>党团活动室</t>
    <phoneticPr fontId="15" type="noConversion"/>
  </si>
  <si>
    <t>第十五会议室</t>
    <phoneticPr fontId="15" type="noConversion"/>
  </si>
  <si>
    <t>B区花园</t>
    <phoneticPr fontId="15" type="noConversion"/>
  </si>
  <si>
    <t>C区</t>
    <phoneticPr fontId="15" type="noConversion"/>
  </si>
  <si>
    <t>第三会议室</t>
    <phoneticPr fontId="15" type="noConversion"/>
  </si>
  <si>
    <t>贵宾室</t>
    <phoneticPr fontId="15" type="noConversion"/>
  </si>
  <si>
    <t>公共区域</t>
    <phoneticPr fontId="15" type="noConversion"/>
  </si>
  <si>
    <t>全员分摊</t>
    <phoneticPr fontId="15" type="noConversion"/>
  </si>
  <si>
    <t>财务室</t>
    <phoneticPr fontId="15" type="noConversion"/>
  </si>
  <si>
    <t>财务部</t>
    <phoneticPr fontId="15" type="noConversion"/>
  </si>
  <si>
    <t>部门独占</t>
    <phoneticPr fontId="15" type="noConversion"/>
  </si>
  <si>
    <t>管理层办公室</t>
    <phoneticPr fontId="15" type="noConversion"/>
  </si>
  <si>
    <t>管理层</t>
    <phoneticPr fontId="15" type="noConversion"/>
  </si>
  <si>
    <t>第二会议室</t>
    <phoneticPr fontId="15" type="noConversion"/>
  </si>
  <si>
    <t>服务中心</t>
    <phoneticPr fontId="15" type="noConversion"/>
  </si>
  <si>
    <t>第一会议室</t>
    <phoneticPr fontId="15" type="noConversion"/>
  </si>
  <si>
    <t>法务审计部</t>
    <phoneticPr fontId="15" type="noConversion"/>
  </si>
  <si>
    <t>C区花园</t>
    <phoneticPr fontId="15" type="noConversion"/>
  </si>
  <si>
    <t>总部分摊</t>
    <phoneticPr fontId="15" type="noConversion"/>
  </si>
  <si>
    <t>D区</t>
    <phoneticPr fontId="15" type="noConversion"/>
  </si>
  <si>
    <t>招聘专用会议室</t>
    <phoneticPr fontId="15" type="noConversion"/>
  </si>
  <si>
    <t>投标专用会议室</t>
    <phoneticPr fontId="15" type="noConversion"/>
  </si>
  <si>
    <t>采购部</t>
    <phoneticPr fontId="15" type="noConversion"/>
  </si>
  <si>
    <t>第一洽谈室</t>
    <phoneticPr fontId="15" type="noConversion"/>
  </si>
  <si>
    <t>第二洽谈室</t>
    <phoneticPr fontId="15" type="noConversion"/>
  </si>
  <si>
    <t>第七会议室</t>
    <phoneticPr fontId="15" type="noConversion"/>
  </si>
  <si>
    <t>第八会议室</t>
    <phoneticPr fontId="15" type="noConversion"/>
  </si>
  <si>
    <t>母婴室</t>
    <phoneticPr fontId="15" type="noConversion"/>
  </si>
  <si>
    <t>活动室</t>
    <phoneticPr fontId="15" type="noConversion"/>
  </si>
  <si>
    <t>7层办公区域</t>
    <phoneticPr fontId="15" type="noConversion"/>
  </si>
  <si>
    <t>一层</t>
    <phoneticPr fontId="15" type="noConversion"/>
  </si>
  <si>
    <t>大库房</t>
    <phoneticPr fontId="15" type="noConversion"/>
  </si>
  <si>
    <t>实验室</t>
    <phoneticPr fontId="15" type="noConversion"/>
  </si>
  <si>
    <t>第一事业部</t>
    <phoneticPr fontId="15" type="noConversion"/>
  </si>
  <si>
    <t>打印室</t>
    <phoneticPr fontId="15" type="noConversion"/>
  </si>
  <si>
    <t>第十六会议室</t>
    <phoneticPr fontId="15" type="noConversion"/>
  </si>
  <si>
    <t>第十七会议室</t>
    <phoneticPr fontId="15" type="noConversion"/>
  </si>
  <si>
    <t>第一事业部库房</t>
    <phoneticPr fontId="15" type="noConversion"/>
  </si>
  <si>
    <t>一层办公区域</t>
    <phoneticPr fontId="15" type="noConversion"/>
  </si>
  <si>
    <t>收入额</t>
    <phoneticPr fontId="15" type="noConversion"/>
  </si>
  <si>
    <t>第十事业部</t>
    <phoneticPr fontId="15" type="noConversion"/>
  </si>
  <si>
    <t>网安事业部</t>
    <phoneticPr fontId="15" type="noConversion"/>
  </si>
  <si>
    <t>产品规划部</t>
    <phoneticPr fontId="15" type="noConversion"/>
  </si>
  <si>
    <t>郭学栋</t>
    <phoneticPr fontId="15" type="noConversion"/>
  </si>
  <si>
    <t>第七事业部-销售3</t>
  </si>
  <si>
    <t>第七事业部-销售4</t>
  </si>
  <si>
    <t>许彦波</t>
    <phoneticPr fontId="15" type="noConversion"/>
  </si>
  <si>
    <t>TZ产品线</t>
  </si>
  <si>
    <t>态势感知产品线</t>
  </si>
  <si>
    <t>张书贵</t>
  </si>
  <si>
    <t>夏卿</t>
  </si>
  <si>
    <t>2018年实际</t>
    <phoneticPr fontId="15" type="noConversion"/>
  </si>
  <si>
    <t>2019年销售单元</t>
    <phoneticPr fontId="17" type="noConversion"/>
  </si>
  <si>
    <t>2019年产品单元</t>
    <phoneticPr fontId="17" type="noConversion"/>
  </si>
  <si>
    <t>2019年销售单元</t>
    <phoneticPr fontId="17" type="noConversion"/>
  </si>
  <si>
    <t>2018年实际</t>
    <phoneticPr fontId="15" type="noConversion"/>
  </si>
  <si>
    <t>宋双运</t>
    <phoneticPr fontId="15" type="noConversion"/>
  </si>
  <si>
    <t>第二事业部-销售管理</t>
  </si>
  <si>
    <t>第二事业部-销售1</t>
  </si>
  <si>
    <t>第二事业部-销售2</t>
  </si>
  <si>
    <t>第二事业部-销售3</t>
  </si>
  <si>
    <t>第二事业部-销售4</t>
  </si>
  <si>
    <t>第二事业部-销售5</t>
  </si>
  <si>
    <t>封廷祥</t>
  </si>
  <si>
    <t>常哲</t>
    <phoneticPr fontId="15" type="noConversion"/>
  </si>
  <si>
    <t>赵立涛</t>
    <phoneticPr fontId="15" type="noConversion"/>
  </si>
  <si>
    <t>第四事业部-销售1</t>
    <phoneticPr fontId="15" type="noConversion"/>
  </si>
  <si>
    <t>第四事业部-销售2</t>
  </si>
  <si>
    <t>第四事业部-销售3</t>
  </si>
  <si>
    <t>第四事业部-销售4</t>
    <phoneticPr fontId="36" type="noConversion"/>
  </si>
  <si>
    <t>第四事业部-销售5</t>
    <phoneticPr fontId="36" type="noConversion"/>
  </si>
  <si>
    <t>第四事业部-销售6</t>
  </si>
  <si>
    <t>第四事业部-销售管理</t>
    <phoneticPr fontId="15" type="noConversion"/>
  </si>
  <si>
    <t>第五事业部-销售3</t>
  </si>
  <si>
    <t>第五事业部-销售1</t>
    <phoneticPr fontId="15" type="noConversion"/>
  </si>
  <si>
    <t>第五事业部-销售2</t>
    <phoneticPr fontId="36" type="noConversion"/>
  </si>
  <si>
    <t>第五事业部-销售4</t>
    <phoneticPr fontId="15" type="noConversion"/>
  </si>
  <si>
    <t>孔邦</t>
    <phoneticPr fontId="15" type="noConversion"/>
  </si>
  <si>
    <t>第五事业部-管理</t>
  </si>
  <si>
    <t>卢德军</t>
  </si>
  <si>
    <t>第九事业部-销售1</t>
    <phoneticPr fontId="15" type="noConversion"/>
  </si>
  <si>
    <t>第九事业部-销售2</t>
    <phoneticPr fontId="36" type="noConversion"/>
  </si>
  <si>
    <t>第九事业部-销售3</t>
  </si>
  <si>
    <t>第九事业部-销售4</t>
  </si>
  <si>
    <t>第五事业部-销售管理</t>
    <phoneticPr fontId="15" type="noConversion"/>
  </si>
  <si>
    <t>第九事业部-销售管理</t>
    <phoneticPr fontId="15" type="noConversion"/>
  </si>
  <si>
    <t>第九事业部-CFA产品线</t>
  </si>
  <si>
    <t>第九事业部-项目支持部</t>
  </si>
  <si>
    <t>第九事业部-管理</t>
  </si>
  <si>
    <t>第十一事业部-产品方案部</t>
  </si>
  <si>
    <t>佀书磊</t>
  </si>
  <si>
    <t>夏玉玺</t>
    <phoneticPr fontId="15" type="noConversion"/>
  </si>
  <si>
    <t>第十一事业部-销售1</t>
    <phoneticPr fontId="36" type="noConversion"/>
  </si>
  <si>
    <t>第十一事业部-销售2</t>
    <phoneticPr fontId="36" type="noConversion"/>
  </si>
  <si>
    <t>第十一事业部-销售3</t>
  </si>
  <si>
    <t>第十一事业部-销售4</t>
  </si>
  <si>
    <t>第十一事业部-销售管理</t>
    <phoneticPr fontId="15" type="noConversion"/>
  </si>
  <si>
    <t>CFA产品线</t>
    <phoneticPr fontId="15" type="noConversion"/>
  </si>
  <si>
    <t>2018年实际</t>
    <phoneticPr fontId="15" type="noConversion"/>
  </si>
  <si>
    <t>广东代表处-广东2</t>
  </si>
  <si>
    <t>广东代表处-广东3</t>
  </si>
  <si>
    <t>广东代表处-广东4</t>
  </si>
  <si>
    <t>广东代表处-广东5</t>
  </si>
  <si>
    <t>罗琼</t>
  </si>
  <si>
    <t>甘肃代表处-甘肃2</t>
  </si>
  <si>
    <t>广西代表处-广西3</t>
  </si>
  <si>
    <t>广西代表处-广西2</t>
  </si>
  <si>
    <t>河南代表处-河南3</t>
  </si>
  <si>
    <t>河南代表处-河南2</t>
  </si>
  <si>
    <t>黑龙江代表处-黑龙江2</t>
  </si>
  <si>
    <t>湖北代表处-湖北2</t>
  </si>
  <si>
    <t>湖北代表处-湖北4</t>
  </si>
  <si>
    <t>湖北代表处-湖北3</t>
  </si>
  <si>
    <t>湖北代表处-湖北5</t>
  </si>
  <si>
    <t>湖南代表处-湖南2</t>
  </si>
  <si>
    <t>湖南代表处-湖南3</t>
  </si>
  <si>
    <t>吉林代表处-吉林2</t>
  </si>
  <si>
    <t>山东代表处-山东3</t>
  </si>
  <si>
    <t>山东代表处-山东4</t>
  </si>
  <si>
    <t>陕西代表处-陕西1</t>
  </si>
  <si>
    <t>陕西代表处-陕西2</t>
  </si>
  <si>
    <t>陕西代表处-陕西3</t>
  </si>
  <si>
    <t>上海代表处-上海2</t>
  </si>
  <si>
    <t>四川代表处-四川3</t>
  </si>
  <si>
    <t>四川代表处-四川2</t>
  </si>
  <si>
    <t>新疆代表处-新疆3</t>
  </si>
  <si>
    <t>新疆代表处-新疆2</t>
  </si>
  <si>
    <t>云南代表处-云南2</t>
  </si>
  <si>
    <t>云南代表处-云南3</t>
  </si>
  <si>
    <t>浙江代表处-浙江3</t>
  </si>
  <si>
    <t>安徽代表处-安徽2</t>
    <phoneticPr fontId="15" type="noConversion"/>
  </si>
  <si>
    <t>安徽代表处-安徽1</t>
    <phoneticPr fontId="15" type="noConversion"/>
  </si>
  <si>
    <t>北京代表处-北京3</t>
    <phoneticPr fontId="15" type="noConversion"/>
  </si>
  <si>
    <t>北京代表处-北京4</t>
    <phoneticPr fontId="15" type="noConversion"/>
  </si>
  <si>
    <t>广西代表处-广西1</t>
    <phoneticPr fontId="15" type="noConversion"/>
  </si>
  <si>
    <t>贵州代表处-贵州2</t>
    <phoneticPr fontId="36" type="noConversion"/>
  </si>
  <si>
    <t>河北代表处-河北2</t>
    <phoneticPr fontId="15" type="noConversion"/>
  </si>
  <si>
    <t>河北代表处-河北1</t>
    <phoneticPr fontId="15" type="noConversion"/>
  </si>
  <si>
    <t>河北代表处-河北3</t>
    <phoneticPr fontId="15" type="noConversion"/>
  </si>
  <si>
    <t>河南代表处-河南1</t>
    <phoneticPr fontId="15" type="noConversion"/>
  </si>
  <si>
    <t>黑龙江代表处-黑龙江1</t>
    <phoneticPr fontId="15" type="noConversion"/>
  </si>
  <si>
    <t>湖南代表处-湖南1</t>
    <phoneticPr fontId="15" type="noConversion"/>
  </si>
  <si>
    <t>江苏代表处-江苏1</t>
    <phoneticPr fontId="15" type="noConversion"/>
  </si>
  <si>
    <t>江西代表处-江西2</t>
    <phoneticPr fontId="15" type="noConversion"/>
  </si>
  <si>
    <t>辽宁代表处-辽宁2</t>
    <phoneticPr fontId="15" type="noConversion"/>
  </si>
  <si>
    <t>辽宁代表处-辽宁1</t>
    <phoneticPr fontId="15" type="noConversion"/>
  </si>
  <si>
    <t>内蒙代表处-内蒙3</t>
    <phoneticPr fontId="15" type="noConversion"/>
  </si>
  <si>
    <t>内蒙代表处-内蒙2</t>
    <phoneticPr fontId="36" type="noConversion"/>
  </si>
  <si>
    <t>内蒙代表处-内蒙1</t>
    <phoneticPr fontId="36" type="noConversion"/>
  </si>
  <si>
    <t>宁夏代表处-宁夏2</t>
    <phoneticPr fontId="15" type="noConversion"/>
  </si>
  <si>
    <t>青海代表处-青海2</t>
    <phoneticPr fontId="15" type="noConversion"/>
  </si>
  <si>
    <t>山东代表处-山东2</t>
    <phoneticPr fontId="15" type="noConversion"/>
  </si>
  <si>
    <t>山西代表处-山西1</t>
    <phoneticPr fontId="15" type="noConversion"/>
  </si>
  <si>
    <t>山西代表处-山西2</t>
    <phoneticPr fontId="15" type="noConversion"/>
  </si>
  <si>
    <t>上海代表处-上海1</t>
    <phoneticPr fontId="15" type="noConversion"/>
  </si>
  <si>
    <t>四川代表处-四川1</t>
    <phoneticPr fontId="15" type="noConversion"/>
  </si>
  <si>
    <t>四川代表处-四川4</t>
    <phoneticPr fontId="15" type="noConversion"/>
  </si>
  <si>
    <t>天津代表处-天津2</t>
    <phoneticPr fontId="15" type="noConversion"/>
  </si>
  <si>
    <t>天津代表处-天津1</t>
    <phoneticPr fontId="15" type="noConversion"/>
  </si>
  <si>
    <t>西藏代表处-西藏1</t>
    <phoneticPr fontId="36" type="noConversion"/>
  </si>
  <si>
    <t>新疆代表处-新疆1</t>
    <phoneticPr fontId="15" type="noConversion"/>
  </si>
  <si>
    <t>云南代表处-云南1</t>
    <phoneticPr fontId="15" type="noConversion"/>
  </si>
  <si>
    <t>浙江代表处-浙江2</t>
    <phoneticPr fontId="15" type="noConversion"/>
  </si>
  <si>
    <t>重庆代表处-重庆2</t>
    <phoneticPr fontId="15" type="noConversion"/>
  </si>
  <si>
    <t>海南代表处-海南1</t>
    <phoneticPr fontId="15" type="noConversion"/>
  </si>
  <si>
    <t>梁博浩</t>
  </si>
  <si>
    <t>谢涛</t>
  </si>
  <si>
    <t>李新来</t>
  </si>
  <si>
    <t>曹亮</t>
  </si>
  <si>
    <t>雷声</t>
  </si>
  <si>
    <t>王文奎</t>
  </si>
  <si>
    <t>谢颀</t>
  </si>
  <si>
    <t>黄海2</t>
  </si>
  <si>
    <t>李少鹏</t>
  </si>
  <si>
    <t>黄涛</t>
  </si>
  <si>
    <t>薛东</t>
  </si>
  <si>
    <t>赵盈宇</t>
  </si>
  <si>
    <t>徐军</t>
  </si>
  <si>
    <t>王飞2</t>
  </si>
  <si>
    <t>王义芝</t>
  </si>
  <si>
    <t>黄亚光</t>
  </si>
  <si>
    <t>孙长兴</t>
    <phoneticPr fontId="15" type="noConversion"/>
  </si>
  <si>
    <t>赵向民</t>
    <phoneticPr fontId="15" type="noConversion"/>
  </si>
  <si>
    <t>张博3</t>
    <phoneticPr fontId="15" type="noConversion"/>
  </si>
  <si>
    <t>王新文</t>
    <phoneticPr fontId="15" type="noConversion"/>
  </si>
  <si>
    <t>付凯飞</t>
    <phoneticPr fontId="15" type="noConversion"/>
  </si>
  <si>
    <t>李隆昌</t>
    <phoneticPr fontId="15" type="noConversion"/>
  </si>
  <si>
    <t>汪浩</t>
    <phoneticPr fontId="15" type="noConversion"/>
  </si>
  <si>
    <t>梁田贵</t>
    <phoneticPr fontId="15" type="noConversion"/>
  </si>
  <si>
    <t>石磊</t>
    <phoneticPr fontId="15" type="noConversion"/>
  </si>
  <si>
    <t>李凌辉2</t>
    <phoneticPr fontId="15" type="noConversion"/>
  </si>
  <si>
    <t>徐洋</t>
    <phoneticPr fontId="15" type="noConversion"/>
  </si>
  <si>
    <t>张金山</t>
    <phoneticPr fontId="15" type="noConversion"/>
  </si>
  <si>
    <t>刘剑</t>
    <phoneticPr fontId="15" type="noConversion"/>
  </si>
  <si>
    <t>王成杰</t>
    <phoneticPr fontId="15" type="noConversion"/>
  </si>
  <si>
    <t>刘会军</t>
    <phoneticPr fontId="15" type="noConversion"/>
  </si>
  <si>
    <t>李世华</t>
    <phoneticPr fontId="15" type="noConversion"/>
  </si>
  <si>
    <t>朱长荣</t>
    <phoneticPr fontId="15" type="noConversion"/>
  </si>
  <si>
    <t>严强</t>
    <phoneticPr fontId="15" type="noConversion"/>
  </si>
  <si>
    <t>盛晓波</t>
    <phoneticPr fontId="15" type="noConversion"/>
  </si>
  <si>
    <t>王辉2</t>
    <phoneticPr fontId="15" type="noConversion"/>
  </si>
  <si>
    <t>刘洋3</t>
    <phoneticPr fontId="36" type="noConversion"/>
  </si>
  <si>
    <t>秦思远</t>
    <phoneticPr fontId="15" type="noConversion"/>
  </si>
  <si>
    <t>周伟</t>
    <phoneticPr fontId="15" type="noConversion"/>
  </si>
  <si>
    <t>德阳、自贡、宜宾、凉山、攀枝花（WA，非WA，所有区县）</t>
  </si>
  <si>
    <t>第二事业部-销售3</t>
    <phoneticPr fontId="15" type="noConversion"/>
  </si>
  <si>
    <t>第二事业部-销售4</t>
    <phoneticPr fontId="15" type="noConversion"/>
  </si>
  <si>
    <t>第七事业部-销售2</t>
  </si>
  <si>
    <t>第七事业部-销售4</t>
    <phoneticPr fontId="15" type="noConversion"/>
  </si>
  <si>
    <t>第十事业部-销售5</t>
  </si>
  <si>
    <t>第一事业部-销售1</t>
    <phoneticPr fontId="36" type="noConversion"/>
  </si>
  <si>
    <t>网安事业部-销售3</t>
    <phoneticPr fontId="36" type="noConversion"/>
  </si>
  <si>
    <t>第十事业部-销售1</t>
  </si>
  <si>
    <t>第十事业部-销售2</t>
  </si>
  <si>
    <t>第十事业部-销售3</t>
  </si>
  <si>
    <t>第十事业部-销售4</t>
  </si>
  <si>
    <t>第十事业部-销售6</t>
  </si>
  <si>
    <t>第十事业部-销售7</t>
  </si>
  <si>
    <t>北京代表处-北京1</t>
    <phoneticPr fontId="15" type="noConversion"/>
  </si>
  <si>
    <t>山东代表处-山东1</t>
    <phoneticPr fontId="15" type="noConversion"/>
  </si>
  <si>
    <t>北京代表处-北京3</t>
  </si>
  <si>
    <t>北京代表处-北京4</t>
  </si>
  <si>
    <t>山东代表处-山东2</t>
  </si>
  <si>
    <t>内蒙代表处-内蒙1</t>
    <phoneticPr fontId="15" type="noConversion"/>
  </si>
  <si>
    <t>内蒙代表处-内蒙2</t>
  </si>
  <si>
    <t>内蒙代表处-内蒙3</t>
  </si>
  <si>
    <t>陕西代表处-陕西1</t>
    <phoneticPr fontId="15" type="noConversion"/>
  </si>
  <si>
    <t>河北代表处-河北1</t>
    <phoneticPr fontId="15" type="noConversion"/>
  </si>
  <si>
    <t>河北代表处-河北2</t>
  </si>
  <si>
    <t>河北代表处-河北3</t>
  </si>
  <si>
    <t>广西代表处-广西1</t>
    <phoneticPr fontId="15" type="noConversion"/>
  </si>
  <si>
    <t>广西代表处-广西4</t>
  </si>
  <si>
    <t>河北代表处-河北4</t>
  </si>
  <si>
    <t>湖南代表处-湖南4</t>
  </si>
  <si>
    <t>湖南代表处-湖南5</t>
  </si>
  <si>
    <t>甘肃代表处-甘肃4</t>
  </si>
  <si>
    <t>四川代表处-四川1</t>
    <phoneticPr fontId="15" type="noConversion"/>
  </si>
  <si>
    <t>四川代表处-四川4</t>
  </si>
  <si>
    <t>四川代表处-四川5</t>
  </si>
  <si>
    <t>浙江代表处-浙江1</t>
    <phoneticPr fontId="15" type="noConversion"/>
  </si>
  <si>
    <t>浙江代表处-浙江2</t>
  </si>
  <si>
    <t>浙江代表处-浙江4</t>
  </si>
  <si>
    <t>新疆代表处-新疆1</t>
    <phoneticPr fontId="15" type="noConversion"/>
  </si>
  <si>
    <t>新疆代表处-新疆4</t>
  </si>
  <si>
    <t>江苏代表处-江苏1</t>
    <phoneticPr fontId="15" type="noConversion"/>
  </si>
  <si>
    <t>江苏代表处-江苏2</t>
  </si>
  <si>
    <t>江苏代表处-江苏3</t>
  </si>
  <si>
    <t>江苏代表处-江苏4</t>
  </si>
  <si>
    <t>江苏代表处-江苏5</t>
  </si>
  <si>
    <t>河南代表处-河南1</t>
    <phoneticPr fontId="15" type="noConversion"/>
  </si>
  <si>
    <t>河南代表处-河南4</t>
  </si>
  <si>
    <t>上海代表处-上海1</t>
    <phoneticPr fontId="15" type="noConversion"/>
  </si>
  <si>
    <t>上海代表处-上海3</t>
  </si>
  <si>
    <t>上海代表处-上海4</t>
  </si>
  <si>
    <t>青海代表处-青海1</t>
    <phoneticPr fontId="15" type="noConversion"/>
  </si>
  <si>
    <t>青海代表处-青海2</t>
  </si>
  <si>
    <t>青海代表处-青海3</t>
  </si>
  <si>
    <t>青海代表处-青海4</t>
  </si>
  <si>
    <t>重庆代表处-重庆2</t>
  </si>
  <si>
    <t>重庆代表处-重庆3</t>
  </si>
  <si>
    <t>重庆代表处-重庆4</t>
  </si>
  <si>
    <t>天津代表处-天津1</t>
    <phoneticPr fontId="15" type="noConversion"/>
  </si>
  <si>
    <t>天津代表处-天津2</t>
  </si>
  <si>
    <t>天津代表处-天津3</t>
  </si>
  <si>
    <t>天津代表处-天津4</t>
  </si>
  <si>
    <t>吉林代表处-吉林1</t>
    <phoneticPr fontId="15" type="noConversion"/>
  </si>
  <si>
    <t>吉林代表处-吉林3</t>
  </si>
  <si>
    <t>吉林代表处-吉林4</t>
  </si>
  <si>
    <t>云南代表处-云南1</t>
    <phoneticPr fontId="15" type="noConversion"/>
  </si>
  <si>
    <t>云南代表处-云南4</t>
  </si>
  <si>
    <t>黑龙江代表处-黑龙江1</t>
    <phoneticPr fontId="15" type="noConversion"/>
  </si>
  <si>
    <t>黑龙江代表处-黑龙江3</t>
  </si>
  <si>
    <t>黑龙江代表处-黑龙江4</t>
  </si>
  <si>
    <t>江西代表处-江西2</t>
  </si>
  <si>
    <t>江西代表处-江西3</t>
  </si>
  <si>
    <t>江西代表处-江西4</t>
  </si>
  <si>
    <t>江西代表处-江西5</t>
  </si>
  <si>
    <t>安徽代表处-管理</t>
    <phoneticPr fontId="15" type="noConversion"/>
  </si>
  <si>
    <t>安徽代表处-安徽1</t>
    <phoneticPr fontId="15" type="noConversion"/>
  </si>
  <si>
    <t>安徽代表处-安徽2</t>
  </si>
  <si>
    <t>安徽代表处-安徽3</t>
  </si>
  <si>
    <t>安徽代表处-安徽4</t>
  </si>
  <si>
    <t>辽宁代表处-管理</t>
    <phoneticPr fontId="15" type="noConversion"/>
  </si>
  <si>
    <t>辽宁代表处-辽宁1</t>
    <phoneticPr fontId="15" type="noConversion"/>
  </si>
  <si>
    <t>辽宁代表处-辽宁2</t>
  </si>
  <si>
    <t>辽宁代表处-辽宁3</t>
  </si>
  <si>
    <t>辽宁代表处-辽宁4</t>
  </si>
  <si>
    <t>贵州代表处-贵州1</t>
    <phoneticPr fontId="15" type="noConversion"/>
  </si>
  <si>
    <t>贵州代表处-贵州2</t>
  </si>
  <si>
    <t>贵州代表处-贵州3</t>
  </si>
  <si>
    <t>贵州代表处-贵州4</t>
  </si>
  <si>
    <t>贵州代表处-贵州5</t>
  </si>
  <si>
    <t>宁夏代表处-管理</t>
    <phoneticPr fontId="15" type="noConversion"/>
  </si>
  <si>
    <t>宁夏代表处-宁夏1</t>
    <phoneticPr fontId="15" type="noConversion"/>
  </si>
  <si>
    <t>宁夏代表处-宁夏2</t>
  </si>
  <si>
    <t>宁夏代表处-宁夏3</t>
  </si>
  <si>
    <t>宁夏代表处-宁夏4</t>
  </si>
  <si>
    <t>海南代表处-海南1</t>
    <phoneticPr fontId="15" type="noConversion"/>
  </si>
  <si>
    <t>海南代表处-海南2</t>
  </si>
  <si>
    <t>海南代表处-海南3</t>
  </si>
  <si>
    <t>海南代表处-海南4</t>
  </si>
  <si>
    <t>福建代表处-福建1</t>
    <phoneticPr fontId="15" type="noConversion"/>
  </si>
  <si>
    <t>福建代表处-福建3</t>
  </si>
  <si>
    <t>福建代表处-福建4</t>
  </si>
  <si>
    <t>山西代表处-山西1</t>
    <phoneticPr fontId="15" type="noConversion"/>
  </si>
  <si>
    <t>山西代表处-山西2</t>
  </si>
  <si>
    <t>山西代表处-山西3</t>
  </si>
  <si>
    <t>山西代表处-山西4</t>
  </si>
  <si>
    <t>西藏代表处-西藏1</t>
    <phoneticPr fontId="15" type="noConversion"/>
  </si>
  <si>
    <t>西藏代表处-西藏2</t>
  </si>
  <si>
    <t>西藏代表处-西藏3</t>
  </si>
  <si>
    <t>西藏代表处-西藏4</t>
  </si>
  <si>
    <t>法务审计与保密办公室</t>
  </si>
  <si>
    <t>管理中心</t>
    <phoneticPr fontId="15" type="noConversion"/>
  </si>
  <si>
    <t>第五事业部-销售4</t>
  </si>
  <si>
    <t>第一事业部-销售1</t>
  </si>
  <si>
    <t>第一事业部-销售2</t>
  </si>
  <si>
    <t>网安事业部-销售1</t>
  </si>
  <si>
    <t>网安事业部-销售2</t>
  </si>
  <si>
    <t>网安事业部-销售3</t>
  </si>
  <si>
    <t>网安事业部-销售4</t>
  </si>
  <si>
    <t>利润中心</t>
    <phoneticPr fontId="15" type="noConversion"/>
  </si>
  <si>
    <t>客户服务部-客户价值部</t>
    <phoneticPr fontId="15" type="noConversion"/>
  </si>
  <si>
    <t>湖北代表处-湖北1</t>
    <phoneticPr fontId="15" type="noConversion"/>
  </si>
  <si>
    <t>湖北代表处-湖北2</t>
    <phoneticPr fontId="15" type="noConversion"/>
  </si>
  <si>
    <t>湖北代表处-湖北3</t>
    <phoneticPr fontId="15" type="noConversion"/>
  </si>
  <si>
    <t>湖北代表处-湖北4</t>
    <phoneticPr fontId="15" type="noConversion"/>
  </si>
  <si>
    <t>湖北代表处-湖北5</t>
    <phoneticPr fontId="15" type="noConversion"/>
  </si>
  <si>
    <t>广东代表处-管理</t>
    <phoneticPr fontId="15" type="noConversion"/>
  </si>
  <si>
    <t>北京代表处-管理</t>
    <phoneticPr fontId="15" type="noConversion"/>
  </si>
  <si>
    <t>北京代表处-北京1</t>
    <phoneticPr fontId="15" type="noConversion"/>
  </si>
  <si>
    <t>山东代表处-管理</t>
    <phoneticPr fontId="15" type="noConversion"/>
  </si>
  <si>
    <t>山东代表处-山东1</t>
    <phoneticPr fontId="15" type="noConversion"/>
  </si>
  <si>
    <t>内蒙代表处-管理</t>
    <phoneticPr fontId="15" type="noConversion"/>
  </si>
  <si>
    <t>内蒙代表处-内蒙1</t>
    <phoneticPr fontId="15" type="noConversion"/>
  </si>
  <si>
    <t>陕西代表处-管理</t>
    <phoneticPr fontId="15" type="noConversion"/>
  </si>
  <si>
    <t>陕西代表处-陕西1</t>
    <phoneticPr fontId="15" type="noConversion"/>
  </si>
  <si>
    <t>河北代表处-管理</t>
    <phoneticPr fontId="15" type="noConversion"/>
  </si>
  <si>
    <t>河北代表处-河北1</t>
    <phoneticPr fontId="15" type="noConversion"/>
  </si>
  <si>
    <t>广西代表处-管理</t>
    <phoneticPr fontId="15" type="noConversion"/>
  </si>
  <si>
    <t>广西代表处-广西1</t>
    <phoneticPr fontId="15" type="noConversion"/>
  </si>
  <si>
    <t>湖南代表处-管理</t>
    <phoneticPr fontId="15" type="noConversion"/>
  </si>
  <si>
    <t>湖南代表处-湖南1</t>
    <phoneticPr fontId="15" type="noConversion"/>
  </si>
  <si>
    <t>甘肃代表处-管理</t>
    <phoneticPr fontId="15" type="noConversion"/>
  </si>
  <si>
    <t>甘肃代表处-甘肃1</t>
    <phoneticPr fontId="15" type="noConversion"/>
  </si>
  <si>
    <t>甘肃代表处-甘肃2</t>
    <phoneticPr fontId="15" type="noConversion"/>
  </si>
  <si>
    <t>甘肃代表处-甘肃3</t>
    <phoneticPr fontId="15" type="noConversion"/>
  </si>
  <si>
    <t>四川代表处-管理</t>
    <phoneticPr fontId="15" type="noConversion"/>
  </si>
  <si>
    <t>四川代表处-四川1</t>
    <phoneticPr fontId="15" type="noConversion"/>
  </si>
  <si>
    <t>浙江代表处-管理</t>
    <phoneticPr fontId="15" type="noConversion"/>
  </si>
  <si>
    <t>浙江代表处-浙江1</t>
    <phoneticPr fontId="15" type="noConversion"/>
  </si>
  <si>
    <t>新疆代表处-管理</t>
    <phoneticPr fontId="15" type="noConversion"/>
  </si>
  <si>
    <t>新疆代表处-新疆1</t>
    <phoneticPr fontId="15" type="noConversion"/>
  </si>
  <si>
    <t>江苏代表处-管理</t>
    <phoneticPr fontId="15" type="noConversion"/>
  </si>
  <si>
    <t>江苏代表处-江苏1</t>
    <phoneticPr fontId="15" type="noConversion"/>
  </si>
  <si>
    <t>河南代表处-管理</t>
    <phoneticPr fontId="15" type="noConversion"/>
  </si>
  <si>
    <t>河南代表处-河南1</t>
    <phoneticPr fontId="15" type="noConversion"/>
  </si>
  <si>
    <t>上海代表处-管理</t>
    <phoneticPr fontId="15" type="noConversion"/>
  </si>
  <si>
    <t>上海代表处-上海1</t>
    <phoneticPr fontId="15" type="noConversion"/>
  </si>
  <si>
    <t>青海代表处-管理</t>
    <phoneticPr fontId="15" type="noConversion"/>
  </si>
  <si>
    <t>青海代表处-青海1</t>
    <phoneticPr fontId="15" type="noConversion"/>
  </si>
  <si>
    <t>重庆代表处-管理</t>
    <phoneticPr fontId="15" type="noConversion"/>
  </si>
  <si>
    <t>重庆代表处-重庆1</t>
    <phoneticPr fontId="15" type="noConversion"/>
  </si>
  <si>
    <t>天津代表处-管理</t>
    <phoneticPr fontId="15" type="noConversion"/>
  </si>
  <si>
    <t>天津代表处-天津1</t>
    <phoneticPr fontId="15" type="noConversion"/>
  </si>
  <si>
    <t>吉林代表处-管理</t>
    <phoneticPr fontId="15" type="noConversion"/>
  </si>
  <si>
    <t>吉林代表处-吉林1</t>
    <phoneticPr fontId="15" type="noConversion"/>
  </si>
  <si>
    <t>云南代表处-管理</t>
    <phoneticPr fontId="15" type="noConversion"/>
  </si>
  <si>
    <t>云南代表处-云南1</t>
    <phoneticPr fontId="15" type="noConversion"/>
  </si>
  <si>
    <t>黑龙江代表处-管理</t>
    <phoneticPr fontId="15" type="noConversion"/>
  </si>
  <si>
    <t>黑龙江代表处-黑龙江1</t>
    <phoneticPr fontId="15" type="noConversion"/>
  </si>
  <si>
    <t>江西代表处-管理</t>
    <phoneticPr fontId="15" type="noConversion"/>
  </si>
  <si>
    <t>江西代表处-江西1</t>
    <phoneticPr fontId="15" type="noConversion"/>
  </si>
  <si>
    <t>安徽代表处-管理</t>
    <phoneticPr fontId="15" type="noConversion"/>
  </si>
  <si>
    <t>安徽代表处-安徽1</t>
    <phoneticPr fontId="15" type="noConversion"/>
  </si>
  <si>
    <t>辽宁代表处-管理</t>
    <phoneticPr fontId="15" type="noConversion"/>
  </si>
  <si>
    <t>辽宁代表处-辽宁1</t>
    <phoneticPr fontId="15" type="noConversion"/>
  </si>
  <si>
    <t>贵州代表处-管理</t>
    <phoneticPr fontId="15" type="noConversion"/>
  </si>
  <si>
    <t>贵州代表处-贵州1</t>
    <phoneticPr fontId="15" type="noConversion"/>
  </si>
  <si>
    <t>宁夏代表处-管理</t>
    <phoneticPr fontId="15" type="noConversion"/>
  </si>
  <si>
    <t>宁夏代表处-宁夏1</t>
    <phoneticPr fontId="15" type="noConversion"/>
  </si>
  <si>
    <t>海南代表处-管理</t>
    <phoneticPr fontId="15" type="noConversion"/>
  </si>
  <si>
    <t>福建代表处-管理</t>
    <phoneticPr fontId="15" type="noConversion"/>
  </si>
  <si>
    <t>福建代表处-福建1</t>
    <phoneticPr fontId="15" type="noConversion"/>
  </si>
  <si>
    <t>山西代表处-管理</t>
    <phoneticPr fontId="15" type="noConversion"/>
  </si>
  <si>
    <t>山西代表处-山西1</t>
    <phoneticPr fontId="15" type="noConversion"/>
  </si>
  <si>
    <t>西藏代表处-管理</t>
    <phoneticPr fontId="15" type="noConversion"/>
  </si>
  <si>
    <t>西藏代表处-西藏1</t>
    <phoneticPr fontId="15" type="noConversion"/>
  </si>
  <si>
    <t>第一事业部-销售管理</t>
    <phoneticPr fontId="15" type="noConversion"/>
  </si>
  <si>
    <t>第一事业部-销售1</t>
    <phoneticPr fontId="15" type="noConversion"/>
  </si>
  <si>
    <t>第一事业部-销售2</t>
    <phoneticPr fontId="15" type="noConversion"/>
  </si>
  <si>
    <t>第一事业部-网络数据解析产品线</t>
    <phoneticPr fontId="15" type="noConversion"/>
  </si>
  <si>
    <t>第七事业部-销售管理</t>
    <phoneticPr fontId="15" type="noConversion"/>
  </si>
  <si>
    <t>第七事业部-销售1</t>
    <phoneticPr fontId="15" type="noConversion"/>
  </si>
  <si>
    <t>第七事业部-管理</t>
    <phoneticPr fontId="15" type="noConversion"/>
  </si>
  <si>
    <t>第七事业部-无线产品线</t>
    <phoneticPr fontId="15" type="noConversion"/>
  </si>
  <si>
    <t>第七事业部-客户价值部</t>
    <phoneticPr fontId="15" type="noConversion"/>
  </si>
  <si>
    <t>网安事业部-销售1</t>
    <phoneticPr fontId="15" type="noConversion"/>
  </si>
  <si>
    <t>网安事业部-销售2</t>
    <phoneticPr fontId="15" type="noConversion"/>
  </si>
  <si>
    <t>网安事业部-销售3</t>
    <phoneticPr fontId="15" type="noConversion"/>
  </si>
  <si>
    <t>网安事业部-销售4</t>
    <phoneticPr fontId="15" type="noConversion"/>
  </si>
  <si>
    <t>第二事业部-数据业务产品线</t>
    <phoneticPr fontId="15" type="noConversion"/>
  </si>
  <si>
    <t>第二事业部-拓展业务产品线</t>
    <phoneticPr fontId="15" type="noConversion"/>
  </si>
  <si>
    <t>第四事业部-销售1</t>
    <phoneticPr fontId="15" type="noConversion"/>
  </si>
  <si>
    <t>第四事业部-销售4</t>
    <phoneticPr fontId="36" type="noConversion"/>
  </si>
  <si>
    <t>第四事业部-销售5</t>
    <phoneticPr fontId="36" type="noConversion"/>
  </si>
  <si>
    <t>第四事业部-网信产品线</t>
    <phoneticPr fontId="15" type="noConversion"/>
  </si>
  <si>
    <t>第五事业部-销售管理</t>
    <phoneticPr fontId="15" type="noConversion"/>
  </si>
  <si>
    <t>第五事业部-销售1</t>
    <phoneticPr fontId="15" type="noConversion"/>
  </si>
  <si>
    <t>第五事业部-销售2</t>
    <phoneticPr fontId="36" type="noConversion"/>
  </si>
  <si>
    <t>第五事业部-销售4</t>
    <phoneticPr fontId="15" type="noConversion"/>
  </si>
  <si>
    <t>第九事业部-销售管理</t>
    <phoneticPr fontId="15" type="noConversion"/>
  </si>
  <si>
    <t>第九事业部-销售1</t>
    <phoneticPr fontId="15" type="noConversion"/>
  </si>
  <si>
    <t>第九事业部-销售2</t>
    <phoneticPr fontId="36" type="noConversion"/>
  </si>
  <si>
    <t>第十一事业部-销售管理</t>
    <phoneticPr fontId="15" type="noConversion"/>
  </si>
  <si>
    <t>第十一事业部-销售1</t>
    <phoneticPr fontId="36" type="noConversion"/>
  </si>
  <si>
    <t>第十一事业部-销售2</t>
    <phoneticPr fontId="36" type="noConversion"/>
  </si>
  <si>
    <t>第十一事业部-科信业务应用产品线</t>
    <phoneticPr fontId="15" type="noConversion"/>
  </si>
  <si>
    <t>代表处管理中心-管理</t>
    <phoneticPr fontId="15" type="noConversion"/>
  </si>
  <si>
    <t>1183</t>
  </si>
  <si>
    <t>1184</t>
  </si>
  <si>
    <t>1185</t>
  </si>
  <si>
    <t>1186</t>
  </si>
  <si>
    <t>1187</t>
  </si>
  <si>
    <t>1188</t>
  </si>
  <si>
    <t>1189</t>
  </si>
  <si>
    <t>1190</t>
  </si>
  <si>
    <t>1191</t>
  </si>
  <si>
    <t>1192</t>
  </si>
  <si>
    <t>0001</t>
  </si>
  <si>
    <t>管理团队</t>
  </si>
  <si>
    <t>0002</t>
  </si>
  <si>
    <t>产品规划部</t>
  </si>
  <si>
    <t>0003</t>
  </si>
  <si>
    <t>0004</t>
  </si>
  <si>
    <t>0005</t>
  </si>
  <si>
    <t>0006</t>
  </si>
  <si>
    <t>通用应用部</t>
  </si>
  <si>
    <t>0007</t>
  </si>
  <si>
    <t>0008</t>
  </si>
  <si>
    <t>产品管理部</t>
  </si>
  <si>
    <t>0009</t>
  </si>
  <si>
    <t>0010</t>
  </si>
  <si>
    <t>0011</t>
  </si>
  <si>
    <t>0012</t>
  </si>
  <si>
    <t>0013</t>
  </si>
  <si>
    <t>0014</t>
  </si>
  <si>
    <t>0015</t>
  </si>
  <si>
    <t>0016</t>
  </si>
  <si>
    <t>0017</t>
  </si>
  <si>
    <t>0018</t>
  </si>
  <si>
    <t>0019</t>
  </si>
  <si>
    <t>0020</t>
  </si>
  <si>
    <t>0021</t>
  </si>
  <si>
    <t>0022</t>
  </si>
  <si>
    <t>0023</t>
  </si>
  <si>
    <t>0024</t>
  </si>
  <si>
    <t>0025</t>
  </si>
  <si>
    <t>0026</t>
  </si>
  <si>
    <t>0027</t>
  </si>
  <si>
    <t>软件设计部</t>
  </si>
  <si>
    <t>0028</t>
  </si>
  <si>
    <t>0029</t>
  </si>
  <si>
    <t>0030</t>
  </si>
  <si>
    <t>0031</t>
  </si>
  <si>
    <t>0032</t>
  </si>
  <si>
    <t>0033</t>
  </si>
  <si>
    <t>0034</t>
  </si>
  <si>
    <t>0035</t>
  </si>
  <si>
    <t>0036</t>
  </si>
  <si>
    <t>0037</t>
  </si>
  <si>
    <t>0038</t>
  </si>
  <si>
    <t>0039</t>
  </si>
  <si>
    <t>0049</t>
  </si>
  <si>
    <t>拓展业务产品线</t>
  </si>
  <si>
    <t>0050</t>
  </si>
  <si>
    <t>0051</t>
  </si>
  <si>
    <t>0052</t>
  </si>
  <si>
    <t>0053</t>
  </si>
  <si>
    <t>0054</t>
  </si>
  <si>
    <t>0055</t>
  </si>
  <si>
    <t>0056</t>
  </si>
  <si>
    <t>0057</t>
  </si>
  <si>
    <t>0058</t>
  </si>
  <si>
    <t>数据业务产品线</t>
  </si>
  <si>
    <t>0059</t>
  </si>
  <si>
    <t>0060</t>
  </si>
  <si>
    <t>0061</t>
  </si>
  <si>
    <t>0062</t>
  </si>
  <si>
    <t>0063</t>
  </si>
  <si>
    <t>0064</t>
  </si>
  <si>
    <t>0065</t>
  </si>
  <si>
    <t>0066</t>
  </si>
  <si>
    <t>0067</t>
  </si>
  <si>
    <t>0068</t>
  </si>
  <si>
    <t>0069</t>
  </si>
  <si>
    <t>0070</t>
  </si>
  <si>
    <t>0071</t>
  </si>
  <si>
    <t>JSD产品线</t>
  </si>
  <si>
    <t>0072</t>
  </si>
  <si>
    <t>0073</t>
  </si>
  <si>
    <t>0074</t>
  </si>
  <si>
    <t>0075</t>
  </si>
  <si>
    <t>0076</t>
  </si>
  <si>
    <t>0077</t>
  </si>
  <si>
    <t>0078</t>
  </si>
  <si>
    <t>0079</t>
  </si>
  <si>
    <t>0080</t>
  </si>
  <si>
    <t>0081</t>
  </si>
  <si>
    <t>0082</t>
  </si>
  <si>
    <t>0083</t>
  </si>
  <si>
    <t>0088</t>
  </si>
  <si>
    <t>0091</t>
  </si>
  <si>
    <t>0092</t>
  </si>
  <si>
    <t>0093</t>
  </si>
  <si>
    <t>0094</t>
  </si>
  <si>
    <t>0098</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</si>
  <si>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</si>
  <si>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</si>
  <si>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</si>
  <si>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</si>
  <si>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</si>
  <si>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</si>
  <si>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</si>
  <si>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</si>
  <si>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</si>
  <si>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</si>
  <si>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</si>
  <si>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</si>
  <si>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</si>
  <si>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</si>
  <si>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</si>
  <si>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</si>
  <si>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</si>
  <si>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</si>
  <si>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</si>
  <si>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</si>
  <si>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</si>
  <si>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</si>
  <si>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</si>
  <si>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</si>
  <si>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</si>
  <si>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</si>
  <si>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</si>
  <si>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</si>
  <si>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0130</t>
  </si>
  <si>
    <t>0134</t>
  </si>
  <si>
    <t>0135</t>
  </si>
  <si>
    <t>0136</t>
  </si>
  <si>
    <t>0137</t>
  </si>
  <si>
    <t>科信业务应用产品线</t>
  </si>
  <si>
    <t>0138</t>
  </si>
  <si>
    <t>0139</t>
  </si>
  <si>
    <t>0143</t>
  </si>
  <si>
    <t>0144</t>
  </si>
  <si>
    <t>产品方案部</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</si>
  <si>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</si>
  <si>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</si>
  <si>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</si>
  <si>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</si>
  <si>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</si>
  <si>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</si>
  <si>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</si>
  <si>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</si>
  <si>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</si>
  <si>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</si>
  <si>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</si>
  <si>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</si>
  <si>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</si>
  <si>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</si>
  <si>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</si>
  <si>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</si>
  <si>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</si>
  <si>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</si>
  <si>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</si>
  <si>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</si>
  <si>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</si>
  <si>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</si>
  <si>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</si>
  <si>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</si>
  <si>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</si>
  <si>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</si>
  <si>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</si>
  <si>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</si>
  <si>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</si>
  <si>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</si>
  <si>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</si>
  <si>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</si>
  <si>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</si>
  <si>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</si>
  <si>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</si>
  <si>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</si>
  <si>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</si>
  <si>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</si>
  <si>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</si>
  <si>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</si>
  <si>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</si>
  <si>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</si>
  <si>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</si>
  <si>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XYHY产品线</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</si>
  <si>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</si>
  <si>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</si>
  <si>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</si>
  <si>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</si>
  <si>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</si>
  <si>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</si>
  <si>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</si>
  <si>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</si>
  <si>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</si>
  <si>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</si>
  <si>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</si>
  <si>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</si>
  <si>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</si>
  <si>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</si>
  <si>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</si>
  <si>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</si>
  <si>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</si>
  <si>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</si>
  <si>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</si>
  <si>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</si>
  <si>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</si>
  <si>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</si>
  <si>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分流设备产品线</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</si>
  <si>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</si>
  <si>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</si>
  <si>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</si>
  <si>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</si>
  <si>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</si>
  <si>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</si>
  <si>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</si>
  <si>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</si>
  <si>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</si>
  <si>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</si>
  <si>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</si>
  <si>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</si>
  <si>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</si>
  <si>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</si>
  <si>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</si>
  <si>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</si>
  <si>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</si>
  <si>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</si>
  <si>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</si>
  <si>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</si>
  <si>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</si>
  <si>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</si>
  <si>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</si>
  <si>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</si>
  <si>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</si>
  <si>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</si>
  <si>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</si>
  <si>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</si>
  <si>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</si>
  <si>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</si>
  <si>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</si>
  <si>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</si>
  <si>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0246</t>
  </si>
  <si>
    <t>0247</t>
  </si>
  <si>
    <t>0248</t>
  </si>
  <si>
    <t>0249</t>
  </si>
  <si>
    <t>0250</t>
  </si>
  <si>
    <t>0251</t>
  </si>
  <si>
    <t>0252</t>
  </si>
  <si>
    <t>0253</t>
  </si>
  <si>
    <t>0254</t>
  </si>
  <si>
    <t>0255</t>
  </si>
  <si>
    <t>0256</t>
  </si>
  <si>
    <t>0257</t>
  </si>
  <si>
    <t>0258</t>
  </si>
  <si>
    <t>0259</t>
  </si>
  <si>
    <t>0260</t>
  </si>
  <si>
    <t>0261</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</si>
  <si>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</si>
  <si>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</si>
  <si>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</si>
  <si>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</si>
  <si>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</si>
  <si>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</si>
  <si>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</si>
  <si>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</si>
  <si>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</si>
  <si>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</si>
  <si>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</si>
  <si>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</si>
  <si>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</si>
  <si>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</si>
  <si>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</si>
  <si>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</si>
  <si>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</si>
  <si>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</si>
  <si>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</si>
  <si>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</si>
  <si>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</si>
  <si>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</si>
  <si>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</si>
  <si>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</si>
  <si>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</si>
  <si>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</si>
  <si>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</si>
  <si>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</si>
  <si>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</si>
  <si>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</si>
  <si>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</si>
  <si>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</si>
  <si>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</si>
  <si>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0299</t>
  </si>
  <si>
    <t>0300</t>
  </si>
  <si>
    <t>0301</t>
  </si>
  <si>
    <t>0302</t>
  </si>
  <si>
    <t>0303</t>
  </si>
  <si>
    <t>第十事业部</t>
    <phoneticPr fontId="15" type="noConversion"/>
  </si>
  <si>
    <t>0304</t>
  </si>
  <si>
    <t>0305</t>
  </si>
  <si>
    <t>0306</t>
  </si>
  <si>
    <t>0307</t>
  </si>
  <si>
    <t>第十事业部</t>
    <phoneticPr fontId="15" type="noConversion"/>
  </si>
  <si>
    <t>0308</t>
  </si>
  <si>
    <t>0309</t>
  </si>
  <si>
    <t>数据交换平台产品线</t>
  </si>
  <si>
    <t>0310</t>
  </si>
  <si>
    <t>0311</t>
  </si>
  <si>
    <t>0312</t>
  </si>
  <si>
    <t>0313</t>
  </si>
  <si>
    <t>0314</t>
  </si>
  <si>
    <t>0315</t>
  </si>
  <si>
    <t>0316</t>
  </si>
  <si>
    <t>0317</t>
  </si>
  <si>
    <t>0318</t>
  </si>
  <si>
    <t>0319</t>
  </si>
  <si>
    <t>0320</t>
  </si>
  <si>
    <t>0322</t>
  </si>
  <si>
    <t>0323</t>
  </si>
  <si>
    <t>0324</t>
  </si>
  <si>
    <t>0325</t>
  </si>
  <si>
    <t>0326</t>
  </si>
  <si>
    <t>0327</t>
  </si>
  <si>
    <t>0328</t>
  </si>
  <si>
    <t>0329</t>
  </si>
  <si>
    <t>0330</t>
  </si>
  <si>
    <t>0331</t>
  </si>
  <si>
    <t>0332</t>
  </si>
  <si>
    <t>0333</t>
  </si>
  <si>
    <t>0334</t>
  </si>
  <si>
    <t>0335</t>
  </si>
  <si>
    <t>0336</t>
  </si>
  <si>
    <t>0337</t>
  </si>
  <si>
    <t>0338</t>
  </si>
  <si>
    <t>WZ平台产品线</t>
  </si>
  <si>
    <t>0343</t>
  </si>
  <si>
    <t>0344</t>
  </si>
  <si>
    <t>0345</t>
  </si>
  <si>
    <t>0346</t>
  </si>
  <si>
    <t>0347</t>
  </si>
  <si>
    <t>0348</t>
  </si>
  <si>
    <t>0349</t>
  </si>
  <si>
    <t>0350</t>
  </si>
  <si>
    <t>0351</t>
  </si>
  <si>
    <t>0352</t>
  </si>
  <si>
    <t>0353</t>
  </si>
  <si>
    <t>0354</t>
  </si>
  <si>
    <t>0355</t>
  </si>
  <si>
    <t>客户价值服务部</t>
  </si>
  <si>
    <t>0356</t>
  </si>
  <si>
    <t>0357</t>
  </si>
  <si>
    <t>0358</t>
  </si>
  <si>
    <t>0359</t>
  </si>
  <si>
    <t>0360</t>
  </si>
  <si>
    <t>0361</t>
  </si>
  <si>
    <t>0362</t>
  </si>
  <si>
    <t>0363</t>
  </si>
  <si>
    <t>0364</t>
  </si>
  <si>
    <t>0365</t>
  </si>
  <si>
    <t>0366</t>
  </si>
  <si>
    <t>0367</t>
  </si>
  <si>
    <t>0368</t>
  </si>
  <si>
    <t>0369</t>
  </si>
  <si>
    <t>实战创新产品线</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</si>
  <si>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</si>
  <si>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</si>
  <si>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</si>
  <si>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</si>
  <si>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</si>
  <si>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</si>
  <si>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</si>
  <si>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</si>
  <si>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</si>
  <si>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</si>
  <si>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</si>
  <si>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</si>
  <si>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</si>
  <si>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</si>
  <si>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</si>
  <si>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</si>
  <si>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</si>
  <si>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</si>
  <si>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</si>
  <si>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</si>
  <si>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</si>
  <si>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</si>
  <si>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</si>
  <si>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</si>
  <si>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</si>
  <si>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</si>
  <si>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</si>
  <si>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</si>
  <si>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</si>
  <si>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</si>
  <si>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大数据服务与解决方案BG</t>
    <phoneticPr fontId="15" type="noConversion"/>
  </si>
  <si>
    <t>0400</t>
  </si>
  <si>
    <t>0401</t>
  </si>
  <si>
    <t>0402</t>
  </si>
  <si>
    <t>0403</t>
  </si>
  <si>
    <t>0404</t>
  </si>
  <si>
    <t>0405</t>
  </si>
  <si>
    <t>0406</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</si>
  <si>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</si>
  <si>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</si>
  <si>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</si>
  <si>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</si>
  <si>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</si>
  <si>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</si>
  <si>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</si>
  <si>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</si>
  <si>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</si>
  <si>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</si>
  <si>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</si>
  <si>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</si>
  <si>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</si>
  <si>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</si>
  <si>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</si>
  <si>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</si>
  <si>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</si>
  <si>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</si>
  <si>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</si>
  <si>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</si>
  <si>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</si>
  <si>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</si>
  <si>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</si>
  <si>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</si>
  <si>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</si>
  <si>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</si>
  <si>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</si>
  <si>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</si>
  <si>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</si>
  <si>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</si>
  <si>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</si>
  <si>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</si>
  <si>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</si>
  <si>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</si>
  <si>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</si>
  <si>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</si>
  <si>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</si>
  <si>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</si>
  <si>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</si>
  <si>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</si>
  <si>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</si>
  <si>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</si>
  <si>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</si>
  <si>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</si>
  <si>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</si>
  <si>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</si>
  <si>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</si>
  <si>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</si>
  <si>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</si>
  <si>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</si>
  <si>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</si>
  <si>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</si>
  <si>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</si>
  <si>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</si>
  <si>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</si>
  <si>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</si>
  <si>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</si>
  <si>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</si>
  <si>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</si>
  <si>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</si>
  <si>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</si>
  <si>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</si>
  <si>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</si>
  <si>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</si>
  <si>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</si>
  <si>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</si>
  <si>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</si>
  <si>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</si>
  <si>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</si>
  <si>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</si>
  <si>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</si>
  <si>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</si>
  <si>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</si>
  <si>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</si>
  <si>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</si>
  <si>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</si>
  <si>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</si>
  <si>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</si>
  <si>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</si>
  <si>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</si>
  <si>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</si>
  <si>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</si>
  <si>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</si>
  <si>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</si>
  <si>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</si>
  <si>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</si>
  <si>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</si>
  <si>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</si>
  <si>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</si>
  <si>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</si>
  <si>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</si>
  <si>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</si>
  <si>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</si>
  <si>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</si>
  <si>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</si>
  <si>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</si>
  <si>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</si>
  <si>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</si>
  <si>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</si>
  <si>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</si>
  <si>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</si>
  <si>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</si>
  <si>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</si>
  <si>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</si>
  <si>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</si>
  <si>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</si>
  <si>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</si>
  <si>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</si>
  <si>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</si>
  <si>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</si>
  <si>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</si>
  <si>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</si>
  <si>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</si>
  <si>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</si>
  <si>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0526</t>
  </si>
  <si>
    <t>0527</t>
  </si>
  <si>
    <t>0528</t>
  </si>
  <si>
    <t>0529</t>
  </si>
  <si>
    <t>0530</t>
  </si>
  <si>
    <t>0531</t>
  </si>
  <si>
    <t>0532</t>
  </si>
  <si>
    <t>0533</t>
  </si>
  <si>
    <t>0534</t>
  </si>
  <si>
    <t>0535</t>
  </si>
  <si>
    <t>0536</t>
  </si>
  <si>
    <t>0537</t>
  </si>
  <si>
    <t>0538</t>
  </si>
  <si>
    <t>新疆代表处</t>
    <phoneticPr fontId="15" type="noConversion"/>
  </si>
  <si>
    <t>等保测评部</t>
  </si>
  <si>
    <t>开发中心</t>
  </si>
  <si>
    <t>综合部</t>
  </si>
  <si>
    <t>架构设计部</t>
  </si>
  <si>
    <t>项目管理部</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</si>
  <si>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</si>
  <si>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</si>
  <si>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</si>
  <si>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</si>
  <si>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</si>
  <si>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</si>
  <si>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</si>
  <si>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</si>
  <si>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</si>
  <si>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</si>
  <si>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</si>
  <si>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</si>
  <si>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</si>
  <si>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</si>
  <si>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</si>
  <si>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</si>
  <si>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</si>
  <si>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</si>
  <si>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</si>
  <si>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</si>
  <si>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</si>
  <si>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</si>
  <si>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</si>
  <si>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</si>
  <si>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</si>
  <si>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</si>
  <si>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</si>
  <si>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</si>
  <si>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</si>
  <si>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</si>
  <si>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</si>
  <si>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</si>
  <si>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</si>
  <si>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</si>
  <si>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</si>
  <si>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</si>
  <si>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</si>
  <si>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</si>
  <si>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</si>
  <si>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研究院</t>
  </si>
  <si>
    <t>0873</t>
  </si>
  <si>
    <t>0874</t>
  </si>
  <si>
    <t>技术合作部</t>
  </si>
  <si>
    <t>0875</t>
  </si>
  <si>
    <t>0876</t>
  </si>
  <si>
    <t>技术研究部</t>
  </si>
  <si>
    <t>0877</t>
  </si>
  <si>
    <t>0878</t>
  </si>
  <si>
    <t>0879</t>
  </si>
  <si>
    <t>0880</t>
  </si>
  <si>
    <t>0881</t>
  </si>
  <si>
    <t>0882</t>
  </si>
  <si>
    <t>0883</t>
  </si>
  <si>
    <t>0884</t>
  </si>
  <si>
    <t>0885</t>
  </si>
  <si>
    <t>0886</t>
  </si>
  <si>
    <t>0887</t>
  </si>
  <si>
    <t>测试中心</t>
  </si>
  <si>
    <t>0888</t>
  </si>
  <si>
    <t>测试一部</t>
  </si>
  <si>
    <t>0889</t>
  </si>
  <si>
    <t>0890</t>
  </si>
  <si>
    <t>0891</t>
  </si>
  <si>
    <t>0892</t>
  </si>
  <si>
    <t>0893</t>
  </si>
  <si>
    <t>测试二部</t>
  </si>
  <si>
    <t>0894</t>
  </si>
  <si>
    <t>0895</t>
  </si>
  <si>
    <t>0896</t>
  </si>
  <si>
    <t>0897</t>
  </si>
  <si>
    <t>0898</t>
  </si>
  <si>
    <t>0899</t>
  </si>
  <si>
    <t>质量检测部</t>
  </si>
  <si>
    <t>0900</t>
  </si>
  <si>
    <t>0901</t>
  </si>
  <si>
    <t>0902</t>
  </si>
  <si>
    <t>0903</t>
  </si>
  <si>
    <t>0904</t>
  </si>
  <si>
    <t>0905</t>
  </si>
  <si>
    <t>0906</t>
  </si>
  <si>
    <t>0907</t>
  </si>
  <si>
    <t>0908</t>
  </si>
  <si>
    <t>0909</t>
  </si>
  <si>
    <t>0910</t>
  </si>
  <si>
    <t>0911</t>
  </si>
  <si>
    <t>0912</t>
  </si>
  <si>
    <t>0913</t>
  </si>
  <si>
    <t>0914</t>
  </si>
  <si>
    <t>0915</t>
  </si>
  <si>
    <t>0916</t>
  </si>
  <si>
    <t>0917</t>
  </si>
  <si>
    <t>市场部</t>
  </si>
  <si>
    <t>0918</t>
  </si>
  <si>
    <t>0919</t>
  </si>
  <si>
    <t>0920</t>
  </si>
  <si>
    <t>0921</t>
  </si>
  <si>
    <t>0922</t>
  </si>
  <si>
    <t>0923</t>
  </si>
  <si>
    <t>客工部</t>
  </si>
  <si>
    <t>0924</t>
  </si>
  <si>
    <t>0925</t>
  </si>
  <si>
    <t>0926</t>
  </si>
  <si>
    <t>战略部</t>
  </si>
  <si>
    <t>0927</t>
  </si>
  <si>
    <t>0928</t>
  </si>
  <si>
    <t>0929</t>
  </si>
  <si>
    <t>0930</t>
  </si>
  <si>
    <t>UED中心</t>
  </si>
  <si>
    <t>0931</t>
  </si>
  <si>
    <t>0932</t>
  </si>
  <si>
    <t>0933</t>
  </si>
  <si>
    <t>0934</t>
  </si>
  <si>
    <t>前端开发部</t>
  </si>
  <si>
    <t>0935</t>
  </si>
  <si>
    <t>0936</t>
  </si>
  <si>
    <t>0937</t>
  </si>
  <si>
    <t>0938</t>
  </si>
  <si>
    <t>0939</t>
  </si>
  <si>
    <t>0940</t>
  </si>
  <si>
    <t>0941</t>
  </si>
  <si>
    <t>0942</t>
  </si>
  <si>
    <t>0943</t>
  </si>
  <si>
    <t>0944</t>
  </si>
  <si>
    <t>0945</t>
  </si>
  <si>
    <t>服务中心</t>
  </si>
  <si>
    <t>服务部1</t>
  </si>
  <si>
    <t>0946</t>
  </si>
  <si>
    <t>0947</t>
  </si>
  <si>
    <t>0948</t>
  </si>
  <si>
    <t>0949</t>
  </si>
  <si>
    <t>服务部2</t>
  </si>
  <si>
    <t>0950</t>
  </si>
  <si>
    <t>0951</t>
  </si>
  <si>
    <t>0952</t>
  </si>
  <si>
    <t>0953</t>
  </si>
  <si>
    <t>0954</t>
  </si>
  <si>
    <t>0955</t>
  </si>
  <si>
    <t>0956</t>
  </si>
  <si>
    <t>0957</t>
  </si>
  <si>
    <t>0958</t>
  </si>
  <si>
    <t>0959</t>
  </si>
  <si>
    <t>0960</t>
  </si>
  <si>
    <t>0961</t>
  </si>
  <si>
    <t>有机体建设中心</t>
  </si>
  <si>
    <t>0962</t>
  </si>
  <si>
    <t>0963</t>
  </si>
  <si>
    <t>有机体产品线</t>
  </si>
  <si>
    <t>0964</t>
  </si>
  <si>
    <t>0965</t>
  </si>
  <si>
    <t>有机体业务专家部</t>
  </si>
  <si>
    <t>0966</t>
  </si>
  <si>
    <t>0967</t>
  </si>
  <si>
    <t>0968</t>
  </si>
  <si>
    <t>0969</t>
  </si>
  <si>
    <t>0970</t>
  </si>
  <si>
    <t>0971</t>
  </si>
  <si>
    <t>0972</t>
  </si>
  <si>
    <t>0973</t>
  </si>
  <si>
    <t>0974</t>
  </si>
  <si>
    <t>0975</t>
  </si>
  <si>
    <t>0976</t>
  </si>
  <si>
    <t>0977</t>
  </si>
  <si>
    <t>0978</t>
  </si>
  <si>
    <t>0979</t>
  </si>
  <si>
    <t>0980</t>
  </si>
  <si>
    <t>工程中心</t>
  </si>
  <si>
    <t>0981</t>
  </si>
  <si>
    <t>0982</t>
  </si>
  <si>
    <t>工程一部</t>
  </si>
  <si>
    <t>0983</t>
  </si>
  <si>
    <t>0984</t>
  </si>
  <si>
    <t>0985</t>
  </si>
  <si>
    <t>0986</t>
  </si>
  <si>
    <t>0987</t>
  </si>
  <si>
    <t>0988</t>
  </si>
  <si>
    <t>0989</t>
  </si>
  <si>
    <t>工程二部</t>
  </si>
  <si>
    <t>0990</t>
  </si>
  <si>
    <t>0991</t>
  </si>
  <si>
    <t>0992</t>
  </si>
  <si>
    <t>工程三部</t>
  </si>
  <si>
    <t>0993</t>
  </si>
  <si>
    <t>0994</t>
  </si>
  <si>
    <t>0995</t>
  </si>
  <si>
    <t>0996</t>
  </si>
  <si>
    <t>0997</t>
  </si>
  <si>
    <t>0998</t>
  </si>
  <si>
    <t>工程四部</t>
  </si>
  <si>
    <t>0999</t>
  </si>
  <si>
    <t>1000</t>
  </si>
  <si>
    <t>1001</t>
  </si>
  <si>
    <t>1002</t>
  </si>
  <si>
    <t>1003</t>
  </si>
  <si>
    <t>1004</t>
  </si>
  <si>
    <t>工程五部</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</si>
  <si>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</si>
  <si>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</si>
  <si>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</si>
  <si>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</si>
  <si>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</si>
  <si>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</si>
  <si>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</si>
  <si>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</si>
  <si>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</si>
  <si>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</si>
  <si>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</si>
  <si>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</si>
  <si>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</si>
  <si>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</si>
  <si>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</si>
  <si>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</si>
  <si>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</si>
  <si>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</si>
  <si>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</si>
  <si>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</si>
  <si>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</si>
  <si>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</si>
  <si>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财务部</t>
  </si>
  <si>
    <t>1027</t>
  </si>
  <si>
    <t>1028</t>
  </si>
  <si>
    <t>1029</t>
  </si>
  <si>
    <t>1030</t>
  </si>
  <si>
    <t>1031</t>
  </si>
  <si>
    <t>1032</t>
  </si>
  <si>
    <t>1033</t>
  </si>
  <si>
    <t>1034</t>
  </si>
  <si>
    <t>1035</t>
  </si>
  <si>
    <t>1036</t>
  </si>
  <si>
    <t>1037</t>
  </si>
  <si>
    <t>1038</t>
  </si>
  <si>
    <t>数据平台部</t>
  </si>
  <si>
    <t>1039</t>
  </si>
  <si>
    <t>1040</t>
  </si>
  <si>
    <t>1041</t>
  </si>
  <si>
    <t>产品设计部</t>
  </si>
  <si>
    <t>1042</t>
  </si>
  <si>
    <t>1043</t>
  </si>
  <si>
    <t>1044</t>
  </si>
  <si>
    <t>1045</t>
  </si>
  <si>
    <t>1046</t>
  </si>
  <si>
    <t>1047</t>
  </si>
  <si>
    <t>1048</t>
  </si>
  <si>
    <t>1049</t>
  </si>
  <si>
    <t>1050</t>
  </si>
  <si>
    <t>1051</t>
  </si>
  <si>
    <t>1052</t>
  </si>
  <si>
    <t>1053</t>
  </si>
  <si>
    <t>1054</t>
  </si>
  <si>
    <t>1055</t>
  </si>
  <si>
    <t>1056</t>
  </si>
  <si>
    <t>数据组织与服务部</t>
  </si>
  <si>
    <t>1057</t>
  </si>
  <si>
    <t>1058</t>
  </si>
  <si>
    <t>1059</t>
  </si>
  <si>
    <t>1060</t>
  </si>
  <si>
    <t>1061</t>
  </si>
  <si>
    <t>平台服务部</t>
  </si>
  <si>
    <t>1062</t>
  </si>
  <si>
    <t>1063</t>
  </si>
  <si>
    <t>1064</t>
  </si>
  <si>
    <t>1065</t>
  </si>
  <si>
    <t>1066</t>
  </si>
  <si>
    <t>1067</t>
  </si>
  <si>
    <t>1068</t>
  </si>
  <si>
    <t>1069</t>
  </si>
  <si>
    <t>1070</t>
  </si>
  <si>
    <t>1071</t>
  </si>
  <si>
    <t>产品价值部</t>
  </si>
  <si>
    <t>1072</t>
  </si>
  <si>
    <t>1073</t>
  </si>
  <si>
    <t>1074</t>
  </si>
  <si>
    <t>1075</t>
  </si>
  <si>
    <t>1076</t>
  </si>
  <si>
    <t>1077</t>
  </si>
  <si>
    <t>1078</t>
  </si>
  <si>
    <t>1079</t>
  </si>
  <si>
    <t>1080</t>
  </si>
  <si>
    <t>1081</t>
  </si>
  <si>
    <t>1082</t>
  </si>
  <si>
    <t>数据分析部</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</si>
  <si>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</si>
  <si>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</si>
  <si>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</si>
  <si>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</si>
  <si>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</si>
  <si>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</si>
  <si>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</si>
  <si>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</si>
  <si>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</si>
  <si>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</si>
  <si>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</si>
  <si>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</si>
  <si>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</si>
  <si>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</si>
  <si>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</si>
  <si>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</si>
  <si>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</si>
  <si>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</si>
  <si>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</si>
  <si>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</si>
  <si>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</si>
  <si>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</si>
  <si>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</si>
  <si>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</si>
  <si>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</si>
  <si>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</si>
  <si>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</si>
  <si>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</si>
  <si>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</si>
  <si>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</si>
  <si>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</si>
  <si>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</si>
  <si>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</si>
  <si>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</si>
  <si>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</si>
  <si>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</si>
  <si>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</si>
  <si>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</si>
  <si>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</si>
  <si>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</si>
  <si>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</si>
  <si>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</si>
  <si>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</si>
  <si>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</si>
  <si>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</si>
  <si>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</si>
  <si>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</si>
  <si>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</si>
  <si>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</si>
  <si>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</si>
  <si>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</si>
  <si>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</si>
  <si>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</si>
  <si>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</si>
  <si>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数据处理部</t>
  </si>
  <si>
    <t>1137</t>
  </si>
  <si>
    <t>1138</t>
  </si>
  <si>
    <t>1139</t>
  </si>
  <si>
    <t>1140</t>
  </si>
  <si>
    <t>1141</t>
  </si>
  <si>
    <t>1142</t>
  </si>
  <si>
    <t>1143</t>
  </si>
  <si>
    <t>1144</t>
  </si>
  <si>
    <t>1145</t>
  </si>
  <si>
    <t>1146</t>
  </si>
  <si>
    <t>1147</t>
  </si>
  <si>
    <t>1148</t>
  </si>
  <si>
    <t>运营管理中心</t>
  </si>
  <si>
    <t>1149</t>
  </si>
  <si>
    <t>1150</t>
  </si>
  <si>
    <t>1151</t>
  </si>
  <si>
    <t>1152</t>
  </si>
  <si>
    <t>1153</t>
  </si>
  <si>
    <t>1154</t>
  </si>
  <si>
    <t>1155</t>
  </si>
  <si>
    <t>1156</t>
  </si>
  <si>
    <t>1157</t>
  </si>
  <si>
    <t>1158</t>
  </si>
  <si>
    <t>1159</t>
  </si>
  <si>
    <t>1160</t>
  </si>
  <si>
    <t>1161</t>
  </si>
  <si>
    <t>采购中心</t>
  </si>
  <si>
    <t>1162</t>
  </si>
  <si>
    <t>采购部</t>
  </si>
  <si>
    <t>1163</t>
  </si>
  <si>
    <t>1164</t>
  </si>
  <si>
    <t>1165</t>
  </si>
  <si>
    <t>合作部</t>
  </si>
  <si>
    <t>1166</t>
  </si>
  <si>
    <t>1167</t>
  </si>
  <si>
    <t>1168</t>
  </si>
  <si>
    <t>1169</t>
  </si>
  <si>
    <t>人力资源中心</t>
  </si>
  <si>
    <t>1170</t>
  </si>
  <si>
    <t>1171</t>
  </si>
  <si>
    <t>1174</t>
  </si>
  <si>
    <t>1175</t>
  </si>
  <si>
    <t>1176</t>
  </si>
  <si>
    <t>1177</t>
  </si>
  <si>
    <t>1178</t>
  </si>
  <si>
    <t>1179</t>
  </si>
  <si>
    <t>1180</t>
  </si>
  <si>
    <t>1193</t>
  </si>
  <si>
    <t>总办</t>
  </si>
  <si>
    <t>1194</t>
  </si>
  <si>
    <t>1195</t>
  </si>
  <si>
    <t>1196</t>
  </si>
  <si>
    <t>法务审计与保密办公室</t>
    <phoneticPr fontId="15" type="noConversion"/>
  </si>
  <si>
    <t>1197</t>
  </si>
  <si>
    <t>1198</t>
  </si>
  <si>
    <t>任命</t>
  </si>
  <si>
    <t>业务专家</t>
  </si>
  <si>
    <t>第八批</t>
  </si>
  <si>
    <t>业务分析师</t>
  </si>
  <si>
    <t>周寅生</t>
  </si>
  <si>
    <t>软件系统架构师</t>
  </si>
  <si>
    <t>兰烨</t>
  </si>
  <si>
    <t>通用应用部总经理</t>
  </si>
  <si>
    <t>技术部门技术总工</t>
  </si>
  <si>
    <t>产品经理</t>
  </si>
  <si>
    <t>袁国英</t>
  </si>
  <si>
    <t>技术经理</t>
  </si>
  <si>
    <t>王新宏</t>
  </si>
  <si>
    <t>事业部总经理</t>
  </si>
  <si>
    <t>吕艳静</t>
  </si>
  <si>
    <t>第三批</t>
  </si>
  <si>
    <t>刘云华</t>
  </si>
  <si>
    <t>事业部技术总工</t>
  </si>
  <si>
    <t>第一批</t>
  </si>
  <si>
    <t>第七批</t>
  </si>
  <si>
    <t>王小强</t>
  </si>
  <si>
    <t>市场经理</t>
  </si>
  <si>
    <t>郑迪升</t>
  </si>
  <si>
    <t>产品线经理</t>
  </si>
  <si>
    <t>张建超</t>
  </si>
  <si>
    <t>徐敬林</t>
  </si>
  <si>
    <t>曾里</t>
  </si>
  <si>
    <t>佟玉超</t>
  </si>
  <si>
    <t>程云鹏</t>
  </si>
  <si>
    <t>杜勋</t>
  </si>
  <si>
    <t>刘松树</t>
  </si>
  <si>
    <t>胡良银</t>
  </si>
  <si>
    <t>刘涛</t>
  </si>
  <si>
    <t>饶飚</t>
  </si>
  <si>
    <t>事业部副总经理</t>
  </si>
  <si>
    <t>周晗</t>
  </si>
  <si>
    <t>柯川若</t>
  </si>
  <si>
    <t>谭罗乐</t>
  </si>
  <si>
    <t>研发项目经理</t>
  </si>
  <si>
    <t>段志勇</t>
  </si>
  <si>
    <t>余勇2</t>
  </si>
  <si>
    <t>李海卫</t>
  </si>
  <si>
    <t>吕石奎2</t>
  </si>
  <si>
    <t>邓博</t>
  </si>
  <si>
    <t>吴宏文</t>
  </si>
  <si>
    <t>熊伟</t>
  </si>
  <si>
    <t>吕智</t>
  </si>
  <si>
    <t>产品应用工程师</t>
  </si>
  <si>
    <t>廉达铭</t>
  </si>
  <si>
    <t>孔邦</t>
  </si>
  <si>
    <t>董宇</t>
  </si>
  <si>
    <t>王坤</t>
  </si>
  <si>
    <t>张超2</t>
  </si>
  <si>
    <t>王帅</t>
  </si>
  <si>
    <t>卢青</t>
  </si>
  <si>
    <t>赵立涛</t>
    <phoneticPr fontId="15" type="noConversion"/>
  </si>
  <si>
    <t>客户经理</t>
    <phoneticPr fontId="15" type="noConversion"/>
  </si>
  <si>
    <t>常哲</t>
    <phoneticPr fontId="15" type="noConversion"/>
  </si>
  <si>
    <t>季博文</t>
  </si>
  <si>
    <t>市场经理</t>
    <phoneticPr fontId="15" type="noConversion"/>
  </si>
  <si>
    <t>张梦越</t>
  </si>
  <si>
    <t>解决方案经理</t>
    <phoneticPr fontId="15" type="noConversion"/>
  </si>
  <si>
    <t>高润鸿</t>
  </si>
  <si>
    <t>郭彬</t>
  </si>
  <si>
    <t>孟欣</t>
  </si>
  <si>
    <t>李强2</t>
  </si>
  <si>
    <t>陈耿</t>
  </si>
  <si>
    <t>研发项目经理</t>
    <phoneticPr fontId="15" type="noConversion"/>
  </si>
  <si>
    <t>产品方案经理</t>
    <phoneticPr fontId="15" type="noConversion"/>
  </si>
  <si>
    <t>杨明2</t>
  </si>
  <si>
    <t>沈玉光</t>
  </si>
  <si>
    <t>刘亚雄</t>
  </si>
  <si>
    <t>王旭东</t>
  </si>
  <si>
    <t>杨迎</t>
  </si>
  <si>
    <t>张姝雅</t>
  </si>
  <si>
    <t>夏玉玺</t>
  </si>
  <si>
    <t>徐超</t>
  </si>
  <si>
    <t>王治国</t>
  </si>
  <si>
    <t>张文政</t>
  </si>
  <si>
    <t>姜鸿儒</t>
  </si>
  <si>
    <t>冒正祥</t>
  </si>
  <si>
    <t>王谦</t>
  </si>
  <si>
    <t>周大伟</t>
  </si>
  <si>
    <t>王晓勇</t>
  </si>
  <si>
    <t>刘子豪</t>
  </si>
  <si>
    <t>褚艳龙</t>
  </si>
  <si>
    <t>王正宇</t>
  </si>
  <si>
    <t>马延旭</t>
  </si>
  <si>
    <t>杨书州</t>
  </si>
  <si>
    <t>娄汇丰</t>
  </si>
  <si>
    <t>董同乐</t>
  </si>
  <si>
    <t>吴桂聪</t>
  </si>
  <si>
    <t>张霄飒</t>
  </si>
  <si>
    <t>事业群总经理</t>
  </si>
  <si>
    <t>于睿</t>
  </si>
  <si>
    <t>于天宇</t>
    <phoneticPr fontId="15" type="noConversion"/>
  </si>
  <si>
    <t>李星</t>
  </si>
  <si>
    <t>生产工程师</t>
  </si>
  <si>
    <t>生产项目经理</t>
  </si>
  <si>
    <t>李森</t>
  </si>
  <si>
    <t>C++linux软件工程师</t>
  </si>
  <si>
    <t>孙晓</t>
  </si>
  <si>
    <t>许敬缓</t>
  </si>
  <si>
    <t>樊景亮</t>
  </si>
  <si>
    <t>龙大鹏</t>
  </si>
  <si>
    <t>张京乐</t>
  </si>
  <si>
    <t>宋同珍</t>
  </si>
  <si>
    <t>田慧萌</t>
  </si>
  <si>
    <t>李龙飞</t>
  </si>
  <si>
    <t>陈雪</t>
  </si>
  <si>
    <t>数通EDA硬件工程师</t>
  </si>
  <si>
    <t>闫小龙</t>
  </si>
  <si>
    <t>数通多核软件工程师</t>
  </si>
  <si>
    <t>刘长海</t>
  </si>
  <si>
    <t>数通平台与驱动工程师</t>
  </si>
  <si>
    <t>张志强</t>
  </si>
  <si>
    <t>张二超</t>
  </si>
  <si>
    <t>数通数字板卡硬件工程师</t>
  </si>
  <si>
    <t>姚青</t>
  </si>
  <si>
    <t>徐相联</t>
  </si>
  <si>
    <t>李川</t>
  </si>
  <si>
    <t>客户经理</t>
    <phoneticPr fontId="22" type="noConversion"/>
  </si>
  <si>
    <t>张伟</t>
    <phoneticPr fontId="15" type="noConversion"/>
  </si>
  <si>
    <t>苏海超</t>
  </si>
  <si>
    <t>丁礼星</t>
  </si>
  <si>
    <t>韩洁</t>
  </si>
  <si>
    <t>无线结构工程师</t>
  </si>
  <si>
    <t>陈志慧</t>
  </si>
  <si>
    <t>无线算法软件工程师</t>
  </si>
  <si>
    <t>刘久铭</t>
  </si>
  <si>
    <t>工程项目经理</t>
  </si>
  <si>
    <t>马锋</t>
  </si>
  <si>
    <t>郑月</t>
  </si>
  <si>
    <t>第九批</t>
  </si>
  <si>
    <t>黄楠</t>
  </si>
  <si>
    <t>郝伟峰</t>
    <phoneticPr fontId="15" type="noConversion"/>
  </si>
  <si>
    <t>孙炳毅</t>
  </si>
  <si>
    <t>蒋晓刚</t>
  </si>
  <si>
    <t>赵梦</t>
  </si>
  <si>
    <t>事业单元技术总工</t>
  </si>
  <si>
    <t>王成</t>
  </si>
  <si>
    <t>王帅2</t>
  </si>
  <si>
    <t>周小丹</t>
  </si>
  <si>
    <t>产品方案经理</t>
  </si>
  <si>
    <t>李超</t>
  </si>
  <si>
    <t>JAVA后台软件工程师</t>
  </si>
  <si>
    <t>李有权</t>
  </si>
  <si>
    <t>咨询顾问</t>
  </si>
  <si>
    <t>刘卓</t>
  </si>
  <si>
    <t>钟琦</t>
  </si>
  <si>
    <t>汪慕文</t>
  </si>
  <si>
    <t>佟佑宾</t>
  </si>
  <si>
    <t>陈志刚</t>
  </si>
  <si>
    <t>安世霞</t>
  </si>
  <si>
    <t>王会娟</t>
  </si>
  <si>
    <t>符楠男</t>
  </si>
  <si>
    <t>渗透安全技术工程师</t>
  </si>
  <si>
    <t>魏丽萍</t>
  </si>
  <si>
    <t>崔洪宇</t>
  </si>
  <si>
    <t>唐正</t>
  </si>
  <si>
    <t>陈锐</t>
  </si>
  <si>
    <t>李爱东</t>
  </si>
  <si>
    <t>施宏伟</t>
  </si>
  <si>
    <t>彭京蕊</t>
  </si>
  <si>
    <t>武木忙</t>
  </si>
  <si>
    <t>C++Linux驱动工程师</t>
  </si>
  <si>
    <t>裴晓林</t>
  </si>
  <si>
    <t>JAVAWEB软件工程师</t>
  </si>
  <si>
    <t>米栋</t>
  </si>
  <si>
    <t>阎旭2</t>
  </si>
  <si>
    <t>研究员</t>
  </si>
  <si>
    <t>陈辰</t>
  </si>
  <si>
    <t>王金双</t>
  </si>
  <si>
    <t>李小鹏</t>
  </si>
  <si>
    <t>高鹏</t>
  </si>
  <si>
    <t>Java后台软件工程师</t>
  </si>
  <si>
    <t>业务分析师</t>
    <phoneticPr fontId="15" type="noConversion"/>
  </si>
  <si>
    <t>交付经理</t>
    <phoneticPr fontId="15" type="noConversion"/>
  </si>
  <si>
    <t>李明明</t>
  </si>
  <si>
    <t>李晓同</t>
  </si>
  <si>
    <t>朱飞飞</t>
  </si>
  <si>
    <t>李尚坤</t>
  </si>
  <si>
    <t>李烨</t>
  </si>
  <si>
    <t>张朋飞</t>
  </si>
  <si>
    <t>张伟3</t>
  </si>
  <si>
    <t>张羡筑</t>
    <phoneticPr fontId="15" type="noConversion"/>
  </si>
  <si>
    <t>迟银宝</t>
    <phoneticPr fontId="15" type="noConversion"/>
  </si>
  <si>
    <t>苏金龙</t>
  </si>
  <si>
    <t>陆楠</t>
    <phoneticPr fontId="15" type="noConversion"/>
  </si>
  <si>
    <t>张楠</t>
  </si>
  <si>
    <t>大数据软件工程师</t>
  </si>
  <si>
    <t>陈海南</t>
  </si>
  <si>
    <t>张俊伟</t>
    <phoneticPr fontId="15" type="noConversion"/>
  </si>
  <si>
    <t>丁自谦</t>
    <phoneticPr fontId="15" type="noConversion"/>
  </si>
  <si>
    <t>邢江伟</t>
    <phoneticPr fontId="15" type="noConversion"/>
  </si>
  <si>
    <t>赵中原</t>
    <phoneticPr fontId="15" type="noConversion"/>
  </si>
  <si>
    <t>张迎佩</t>
    <phoneticPr fontId="15" type="noConversion"/>
  </si>
  <si>
    <t>赵卓</t>
    <phoneticPr fontId="15" type="noConversion"/>
  </si>
  <si>
    <t>何栋林</t>
  </si>
  <si>
    <t>张晓芳</t>
  </si>
  <si>
    <t>董美仙</t>
  </si>
  <si>
    <t>王婷婷</t>
  </si>
  <si>
    <t>常玉山</t>
  </si>
  <si>
    <t>宋双运</t>
  </si>
  <si>
    <t>客户经理</t>
    <phoneticPr fontId="15" type="noConversion"/>
  </si>
  <si>
    <t>市场经理</t>
    <phoneticPr fontId="15" type="noConversion"/>
  </si>
  <si>
    <t>李晶晶2</t>
  </si>
  <si>
    <t>产品方案经理</t>
    <phoneticPr fontId="15" type="noConversion"/>
  </si>
  <si>
    <t>吕志成</t>
  </si>
  <si>
    <t>叶锐</t>
  </si>
  <si>
    <t>张君</t>
  </si>
  <si>
    <t>樊馨仁</t>
  </si>
  <si>
    <t>张倩</t>
    <phoneticPr fontId="15" type="noConversion"/>
  </si>
  <si>
    <t>何明2</t>
  </si>
  <si>
    <t>软件系统架构师</t>
    <phoneticPr fontId="15" type="noConversion"/>
  </si>
  <si>
    <t>刘立兰</t>
  </si>
  <si>
    <t>杨宁</t>
  </si>
  <si>
    <t>第四批</t>
  </si>
  <si>
    <t>杨智锋</t>
    <phoneticPr fontId="15" type="noConversion"/>
  </si>
  <si>
    <t>宋治强</t>
    <phoneticPr fontId="15" type="noConversion"/>
  </si>
  <si>
    <t>第六批</t>
  </si>
  <si>
    <t>徐进</t>
    <phoneticPr fontId="15" type="noConversion"/>
  </si>
  <si>
    <t>徐康达</t>
    <phoneticPr fontId="15" type="noConversion"/>
  </si>
  <si>
    <t>林猛</t>
    <phoneticPr fontId="15" type="noConversion"/>
  </si>
  <si>
    <t>丁考</t>
    <phoneticPr fontId="15" type="noConversion"/>
  </si>
  <si>
    <t>王飘</t>
    <phoneticPr fontId="15" type="noConversion"/>
  </si>
  <si>
    <t>交付经理</t>
    <phoneticPr fontId="15" type="noConversion"/>
  </si>
  <si>
    <t>刘振国</t>
    <phoneticPr fontId="15" type="noConversion"/>
  </si>
  <si>
    <t>任青</t>
    <phoneticPr fontId="15" type="noConversion"/>
  </si>
  <si>
    <t>霍振涛</t>
    <phoneticPr fontId="15" type="noConversion"/>
  </si>
  <si>
    <t>客户价值经理</t>
    <phoneticPr fontId="15" type="noConversion"/>
  </si>
  <si>
    <t>徐伟</t>
    <phoneticPr fontId="15" type="noConversion"/>
  </si>
  <si>
    <t>曾宪龙</t>
    <phoneticPr fontId="15" type="noConversion"/>
  </si>
  <si>
    <t>莫非</t>
    <phoneticPr fontId="15" type="noConversion"/>
  </si>
  <si>
    <t>李美玲</t>
    <phoneticPr fontId="15" type="noConversion"/>
  </si>
  <si>
    <t>张超4</t>
    <phoneticPr fontId="15" type="noConversion"/>
  </si>
  <si>
    <t>第二批</t>
  </si>
  <si>
    <t>朱天一</t>
  </si>
  <si>
    <t>张威</t>
  </si>
  <si>
    <t>马翔霄</t>
  </si>
  <si>
    <t>石磊</t>
  </si>
  <si>
    <t>李凌辉2</t>
  </si>
  <si>
    <t>徐洋</t>
  </si>
  <si>
    <t>张金山</t>
  </si>
  <si>
    <t>肖振锋</t>
  </si>
  <si>
    <t>解决方案经理</t>
    <phoneticPr fontId="15" type="noConversion"/>
  </si>
  <si>
    <t>王晓曦2</t>
  </si>
  <si>
    <t>钮本波</t>
  </si>
  <si>
    <t>付凯飞</t>
  </si>
  <si>
    <t>李隆昌</t>
  </si>
  <si>
    <t>汪浩</t>
  </si>
  <si>
    <t>康毅恒</t>
  </si>
  <si>
    <t>倪高郢2</t>
  </si>
  <si>
    <t>卢柏成</t>
  </si>
  <si>
    <t>孙长兴</t>
  </si>
  <si>
    <t>赵向民</t>
  </si>
  <si>
    <t>刘远波</t>
  </si>
  <si>
    <t>第五批</t>
  </si>
  <si>
    <t>刘文杰</t>
  </si>
  <si>
    <t>赵瑞</t>
  </si>
  <si>
    <t>程步云</t>
  </si>
  <si>
    <t>张敏2</t>
  </si>
  <si>
    <t>刘会军</t>
  </si>
  <si>
    <t>李世华</t>
  </si>
  <si>
    <t>张伟2</t>
  </si>
  <si>
    <t>刘沛</t>
  </si>
  <si>
    <t>王卫平</t>
  </si>
  <si>
    <t>孙亚文</t>
  </si>
  <si>
    <t>吕金丹</t>
  </si>
  <si>
    <t>严强</t>
  </si>
  <si>
    <t>盛晓波</t>
  </si>
  <si>
    <t>陈钊</t>
  </si>
  <si>
    <t>莫锐松</t>
  </si>
  <si>
    <t>梁田贵</t>
    <phoneticPr fontId="15" type="noConversion"/>
  </si>
  <si>
    <t>程龙</t>
  </si>
  <si>
    <t>柴万万</t>
  </si>
  <si>
    <t>李明3</t>
  </si>
  <si>
    <t>张敏3</t>
  </si>
  <si>
    <t>刘剑</t>
  </si>
  <si>
    <t>张健</t>
  </si>
  <si>
    <t>韩威威</t>
  </si>
  <si>
    <t>韩敬维</t>
  </si>
  <si>
    <t>孙东明</t>
  </si>
  <si>
    <t>刘济铭</t>
  </si>
  <si>
    <t>王辉2</t>
  </si>
  <si>
    <t>王浩</t>
  </si>
  <si>
    <t>杨震2</t>
  </si>
  <si>
    <t>李群</t>
    <phoneticPr fontId="15" type="noConversion"/>
  </si>
  <si>
    <t>孙家欢</t>
    <phoneticPr fontId="15" type="noConversion"/>
  </si>
  <si>
    <t>王庆乐</t>
  </si>
  <si>
    <t>张夏琨</t>
  </si>
  <si>
    <t>李祥</t>
  </si>
  <si>
    <t>田堃</t>
  </si>
  <si>
    <t>谢宝嘉</t>
  </si>
  <si>
    <t>尹玉博</t>
  </si>
  <si>
    <t>魏铭</t>
  </si>
  <si>
    <t>李梁才</t>
  </si>
  <si>
    <t>范蔓锐</t>
  </si>
  <si>
    <t>汤伟</t>
  </si>
  <si>
    <t>刘欣旺</t>
  </si>
  <si>
    <t>邰阿如汗</t>
  </si>
  <si>
    <t>刘文鹏</t>
  </si>
  <si>
    <t>张宁2</t>
  </si>
  <si>
    <t>朱长荣</t>
  </si>
  <si>
    <t>黄恩琦</t>
  </si>
  <si>
    <t>周欣</t>
  </si>
  <si>
    <t>门旭东</t>
    <phoneticPr fontId="15" type="noConversion"/>
  </si>
  <si>
    <t>程启良</t>
  </si>
  <si>
    <t>徐乐</t>
  </si>
  <si>
    <t>聂其冬</t>
  </si>
  <si>
    <t>彭国俊</t>
  </si>
  <si>
    <t>周长红</t>
  </si>
  <si>
    <t>楚国栋</t>
  </si>
  <si>
    <t>王成杰</t>
  </si>
  <si>
    <t>云祥飞</t>
  </si>
  <si>
    <t>孙洋洋</t>
  </si>
  <si>
    <t>赵轶骅</t>
  </si>
  <si>
    <t>洪刚3</t>
  </si>
  <si>
    <t>王聪</t>
  </si>
  <si>
    <t>郎彬</t>
  </si>
  <si>
    <t>王新文</t>
    <phoneticPr fontId="15" type="noConversion"/>
  </si>
  <si>
    <t>卫元明2</t>
  </si>
  <si>
    <t>柴宁</t>
  </si>
  <si>
    <t>高子健</t>
  </si>
  <si>
    <t>张珂</t>
  </si>
  <si>
    <t>杜野</t>
  </si>
  <si>
    <t>宗超杰</t>
  </si>
  <si>
    <t>王喆</t>
  </si>
  <si>
    <t>刘红</t>
  </si>
  <si>
    <t>张凤春</t>
  </si>
  <si>
    <t>技术经理</t>
    <phoneticPr fontId="15" type="noConversion"/>
  </si>
  <si>
    <t>张农</t>
  </si>
  <si>
    <t>肖翔宇</t>
  </si>
  <si>
    <t>闫东</t>
  </si>
  <si>
    <t>罗扬</t>
  </si>
  <si>
    <t>王金鹏2</t>
  </si>
  <si>
    <t>韩魏龙</t>
  </si>
  <si>
    <t>莫欣</t>
  </si>
  <si>
    <t>吕杰</t>
  </si>
  <si>
    <t>郭学刚</t>
  </si>
  <si>
    <t>服务经理</t>
  </si>
  <si>
    <t>刘勇</t>
  </si>
  <si>
    <t>服务专员</t>
  </si>
  <si>
    <t>刘春磊</t>
  </si>
  <si>
    <t>陈慈铭</t>
  </si>
  <si>
    <t>质量保证工程师</t>
  </si>
  <si>
    <t>范俊甫</t>
  </si>
  <si>
    <t>李都</t>
  </si>
  <si>
    <t>刘文霭</t>
  </si>
  <si>
    <t>黄兹波</t>
  </si>
  <si>
    <t>乔楚源</t>
  </si>
  <si>
    <t>张凌云</t>
  </si>
  <si>
    <t>陈志华</t>
  </si>
  <si>
    <t>白轮</t>
  </si>
  <si>
    <t>朱士龙</t>
  </si>
  <si>
    <t>肖建涛</t>
  </si>
  <si>
    <t>曾光</t>
  </si>
  <si>
    <t>冀浩哲</t>
  </si>
  <si>
    <t>胡辉</t>
  </si>
  <si>
    <t>魏亚兰</t>
  </si>
  <si>
    <t>龚勤丽</t>
  </si>
  <si>
    <t>宗磊</t>
  </si>
  <si>
    <t>袁廷亮</t>
  </si>
  <si>
    <t>王伦</t>
  </si>
  <si>
    <t>郭茜</t>
  </si>
  <si>
    <t>毛盛森</t>
  </si>
  <si>
    <t>柳剑</t>
  </si>
  <si>
    <t>何彦豪</t>
  </si>
  <si>
    <t>龚宇</t>
  </si>
  <si>
    <t>卢凯</t>
  </si>
  <si>
    <t>殷雄</t>
  </si>
  <si>
    <t>卢竹松</t>
  </si>
  <si>
    <t>肖天林</t>
  </si>
  <si>
    <t>潘聪</t>
  </si>
  <si>
    <t>潘小珠</t>
  </si>
  <si>
    <t>谈士超</t>
  </si>
  <si>
    <t>姚元涛</t>
  </si>
  <si>
    <t>江坤</t>
  </si>
  <si>
    <t>周全</t>
  </si>
  <si>
    <t>胡敏杰</t>
  </si>
  <si>
    <t>周凯2</t>
  </si>
  <si>
    <t>汪大虔</t>
  </si>
  <si>
    <t>冯曦2</t>
  </si>
  <si>
    <t>林路</t>
  </si>
  <si>
    <t>蔡恩霆</t>
  </si>
  <si>
    <t>李岩</t>
  </si>
  <si>
    <t>魏经东</t>
  </si>
  <si>
    <t>李成章</t>
  </si>
  <si>
    <t>程波</t>
  </si>
  <si>
    <t>谢路林</t>
  </si>
  <si>
    <t>晁兴鹏</t>
  </si>
  <si>
    <t>马永强</t>
  </si>
  <si>
    <t>史瑞</t>
  </si>
  <si>
    <t>冯浩</t>
  </si>
  <si>
    <t>胡颜德</t>
  </si>
  <si>
    <t>王清美</t>
  </si>
  <si>
    <t>刘远海</t>
  </si>
  <si>
    <t>柯兴隆</t>
  </si>
  <si>
    <t>刘海东</t>
  </si>
  <si>
    <t>贾航标</t>
  </si>
  <si>
    <t>强宇</t>
  </si>
  <si>
    <t>java后台软件工程师</t>
  </si>
  <si>
    <t>胡锐</t>
  </si>
  <si>
    <t>白旭川</t>
  </si>
  <si>
    <t>安国超</t>
  </si>
  <si>
    <t>胡晓园</t>
  </si>
  <si>
    <t>童荣兵</t>
  </si>
  <si>
    <t>王光伟</t>
  </si>
  <si>
    <t>王鹏康</t>
  </si>
  <si>
    <t>唐家伟</t>
  </si>
  <si>
    <t>崔翔2</t>
  </si>
  <si>
    <t>戴军</t>
  </si>
  <si>
    <t>杨冬冬</t>
  </si>
  <si>
    <t>舒龙波</t>
  </si>
  <si>
    <t>徐世强</t>
  </si>
  <si>
    <t>熊伟超</t>
  </si>
  <si>
    <t>周宇倩</t>
  </si>
  <si>
    <t>蔡军</t>
  </si>
  <si>
    <t>冯康</t>
  </si>
  <si>
    <t>吴刚</t>
  </si>
  <si>
    <t>袁帅兵</t>
  </si>
  <si>
    <t>王康</t>
  </si>
  <si>
    <t>李慧艳</t>
  </si>
  <si>
    <t>黎竹青</t>
  </si>
  <si>
    <t>范忠家</t>
  </si>
  <si>
    <t>胡飞</t>
  </si>
  <si>
    <t>周志刚</t>
  </si>
  <si>
    <t>张立志2</t>
  </si>
  <si>
    <t>刘冬</t>
  </si>
  <si>
    <t>桂娟2</t>
  </si>
  <si>
    <t>王祥昊</t>
  </si>
  <si>
    <t>董小飞</t>
  </si>
  <si>
    <t>胡俊</t>
  </si>
  <si>
    <t>赵海涛</t>
  </si>
  <si>
    <t>吴桂甫</t>
  </si>
  <si>
    <t>郭永东</t>
  </si>
  <si>
    <t>肖廷浩</t>
  </si>
  <si>
    <t>陈蔚胜</t>
  </si>
  <si>
    <t>程颖星</t>
  </si>
  <si>
    <t>娄晓辉</t>
  </si>
  <si>
    <t>万猛</t>
  </si>
  <si>
    <t>徐胜冬</t>
  </si>
  <si>
    <t>张斌</t>
  </si>
  <si>
    <t>石兴兵</t>
  </si>
  <si>
    <t>曾霄</t>
  </si>
  <si>
    <t>伍琪</t>
  </si>
  <si>
    <t>毛兴</t>
  </si>
  <si>
    <t>谢维思</t>
  </si>
  <si>
    <t>黎国进</t>
  </si>
  <si>
    <t>吴迪</t>
  </si>
  <si>
    <t>任恒</t>
  </si>
  <si>
    <t>余毅</t>
  </si>
  <si>
    <t>王祖祥</t>
  </si>
  <si>
    <t>贾曼曼</t>
  </si>
  <si>
    <t>黄恒</t>
  </si>
  <si>
    <t>许佳丽</t>
  </si>
  <si>
    <t>詹学兵</t>
  </si>
  <si>
    <t>叶航</t>
  </si>
  <si>
    <t>刘行</t>
  </si>
  <si>
    <t>朱永亮</t>
  </si>
  <si>
    <t>曾革</t>
  </si>
  <si>
    <t>陈焱</t>
  </si>
  <si>
    <t>冯驰</t>
  </si>
  <si>
    <t>马强</t>
  </si>
  <si>
    <t>钱旭</t>
  </si>
  <si>
    <t>刘威</t>
  </si>
  <si>
    <t>梅加胜</t>
  </si>
  <si>
    <t>金明</t>
  </si>
  <si>
    <t>梁严华</t>
  </si>
  <si>
    <t>杜荣</t>
  </si>
  <si>
    <t>向月</t>
  </si>
  <si>
    <t>裴志凡</t>
  </si>
  <si>
    <t>万月亮</t>
  </si>
  <si>
    <t>研究院院长</t>
  </si>
  <si>
    <t>冯宇波</t>
  </si>
  <si>
    <t>研究院副院长</t>
  </si>
  <si>
    <t>邢海涛</t>
  </si>
  <si>
    <t>技术合作经理</t>
  </si>
  <si>
    <t>陈少琴</t>
  </si>
  <si>
    <t>汪金苗</t>
  </si>
  <si>
    <t>曹晓飞</t>
  </si>
  <si>
    <t>汤立志</t>
  </si>
  <si>
    <t>王慧颖</t>
  </si>
  <si>
    <t>董清风</t>
  </si>
  <si>
    <t>王梅</t>
  </si>
  <si>
    <t>衡阳</t>
  </si>
  <si>
    <t>刘恒睿</t>
  </si>
  <si>
    <t>助理研究员</t>
  </si>
  <si>
    <t>王淑萍</t>
  </si>
  <si>
    <t>刘恺</t>
  </si>
  <si>
    <t>张虎</t>
  </si>
  <si>
    <t>测试中心总经理</t>
  </si>
  <si>
    <t>张颖</t>
  </si>
  <si>
    <t>龚剑</t>
  </si>
  <si>
    <t>测试经理</t>
  </si>
  <si>
    <t>王岭振</t>
  </si>
  <si>
    <t>硬件测试工程师</t>
  </si>
  <si>
    <t>陈立冬</t>
  </si>
  <si>
    <t>张宣亮</t>
  </si>
  <si>
    <t>李丁丁</t>
  </si>
  <si>
    <t>软件测试工程师</t>
  </si>
  <si>
    <t>陈晶晶</t>
  </si>
  <si>
    <t>谢凤</t>
  </si>
  <si>
    <t>陈义伟</t>
  </si>
  <si>
    <t>张林</t>
  </si>
  <si>
    <t>田佳玉</t>
  </si>
  <si>
    <t>赵林</t>
  </si>
  <si>
    <t>张文龙</t>
  </si>
  <si>
    <t>检测工程师</t>
  </si>
  <si>
    <t>何大鹏</t>
  </si>
  <si>
    <t>郭昊勇</t>
  </si>
  <si>
    <t>李广友</t>
  </si>
  <si>
    <t>杨洋2</t>
  </si>
  <si>
    <t>余松</t>
  </si>
  <si>
    <t>李浩楠</t>
  </si>
  <si>
    <t>蔡斯闻</t>
  </si>
  <si>
    <t>李文轲</t>
  </si>
  <si>
    <t>张坤</t>
  </si>
  <si>
    <t>赵国良</t>
  </si>
  <si>
    <t>张艳利</t>
  </si>
  <si>
    <t>谭亚平</t>
  </si>
  <si>
    <t>杨晓威</t>
  </si>
  <si>
    <t>李栋</t>
  </si>
  <si>
    <t>刘华</t>
  </si>
  <si>
    <t>王杰</t>
  </si>
  <si>
    <t>刘娟</t>
  </si>
  <si>
    <t>邓薇薇</t>
  </si>
  <si>
    <t>市场部总经理</t>
  </si>
  <si>
    <t>崔翔</t>
  </si>
  <si>
    <t>焉龙</t>
  </si>
  <si>
    <t>袁倩倩</t>
  </si>
  <si>
    <t>张然</t>
  </si>
  <si>
    <t>客户接待专员</t>
  </si>
  <si>
    <t>樊潇</t>
  </si>
  <si>
    <t>郑翔波</t>
  </si>
  <si>
    <t>周毅</t>
  </si>
  <si>
    <t>战略部总经理</t>
  </si>
  <si>
    <t>范岩</t>
  </si>
  <si>
    <t>战略经理</t>
  </si>
  <si>
    <t>李潭清</t>
  </si>
  <si>
    <t>芦若平</t>
  </si>
  <si>
    <t>UED中心总经理</t>
  </si>
  <si>
    <t>李天</t>
  </si>
  <si>
    <t>界面设计工程师</t>
  </si>
  <si>
    <t>何金进</t>
  </si>
  <si>
    <t>陈志平</t>
  </si>
  <si>
    <t>于志欣</t>
  </si>
  <si>
    <t>董葆菁</t>
  </si>
  <si>
    <t>马昆良</t>
  </si>
  <si>
    <t>乔军</t>
  </si>
  <si>
    <t>杜春园</t>
  </si>
  <si>
    <t>交互设计师</t>
  </si>
  <si>
    <t>任彦文</t>
  </si>
  <si>
    <t>WEB前端工程师</t>
  </si>
  <si>
    <t>董亚军</t>
  </si>
  <si>
    <t>袁继</t>
  </si>
  <si>
    <t>张泽群</t>
  </si>
  <si>
    <t>李娜</t>
  </si>
  <si>
    <t>耿爽</t>
  </si>
  <si>
    <t>任鹏飞</t>
  </si>
  <si>
    <t>李博</t>
  </si>
  <si>
    <t>运维专员</t>
  </si>
  <si>
    <t>李晓东</t>
  </si>
  <si>
    <t>李禄远</t>
  </si>
  <si>
    <t>公言秀</t>
  </si>
  <si>
    <t>魏来</t>
  </si>
  <si>
    <t>胡美伦</t>
  </si>
  <si>
    <t>董伦</t>
  </si>
  <si>
    <t>前台</t>
  </si>
  <si>
    <t>孙昭君</t>
  </si>
  <si>
    <t>谢笛</t>
  </si>
  <si>
    <t>周思淼</t>
  </si>
  <si>
    <t>孙维利</t>
  </si>
  <si>
    <t>周浩然</t>
  </si>
  <si>
    <t>陈浩</t>
  </si>
  <si>
    <t>代怡</t>
  </si>
  <si>
    <t>服务中心总经理</t>
  </si>
  <si>
    <t>有机体建设中心总经理</t>
  </si>
  <si>
    <t>田金华</t>
  </si>
  <si>
    <t>有机体建设中心副总经理</t>
  </si>
  <si>
    <t>有机体业务专家</t>
  </si>
  <si>
    <t>尤昕</t>
  </si>
  <si>
    <t>郭思恭</t>
  </si>
  <si>
    <t>吕艳辉</t>
  </si>
  <si>
    <t>王林</t>
  </si>
  <si>
    <t>张禄如</t>
  </si>
  <si>
    <t>王阔</t>
  </si>
  <si>
    <t>郭东永2</t>
  </si>
  <si>
    <t>庞超</t>
  </si>
  <si>
    <t>刘红梅</t>
  </si>
  <si>
    <t xml:space="preserve">有机体业务专家
</t>
  </si>
  <si>
    <t>廉喆</t>
  </si>
  <si>
    <t>总体部总经理</t>
  </si>
  <si>
    <t>李威</t>
  </si>
  <si>
    <t>陈冬霞</t>
  </si>
  <si>
    <t>黄家圣</t>
  </si>
  <si>
    <t>刘红玉</t>
  </si>
  <si>
    <t>项目管理专员</t>
  </si>
  <si>
    <t>任涛</t>
  </si>
  <si>
    <t>工程中心总经理</t>
  </si>
  <si>
    <t>张珊珊</t>
  </si>
  <si>
    <t>工程中心副总经理</t>
  </si>
  <si>
    <t>席海军</t>
  </si>
  <si>
    <t>实施工程师</t>
  </si>
  <si>
    <t>薛美佳</t>
  </si>
  <si>
    <t>白亮2</t>
  </si>
  <si>
    <t>陈紫垣</t>
  </si>
  <si>
    <t>杨威1</t>
  </si>
  <si>
    <t>刘秋平2</t>
  </si>
  <si>
    <t>姜胜明</t>
  </si>
  <si>
    <t>周毅华</t>
  </si>
  <si>
    <t>熊源隆</t>
  </si>
  <si>
    <t>陈镇伟</t>
  </si>
  <si>
    <t>李宏硕</t>
  </si>
  <si>
    <t>朱鹏</t>
  </si>
  <si>
    <t>彭博</t>
  </si>
  <si>
    <t>杨昆</t>
  </si>
  <si>
    <t>杜川</t>
  </si>
  <si>
    <t>胡金国</t>
  </si>
  <si>
    <t>曾庆波</t>
  </si>
  <si>
    <t>樊通</t>
  </si>
  <si>
    <t>董野</t>
  </si>
  <si>
    <t>张亚新</t>
  </si>
  <si>
    <t>张思铭</t>
  </si>
  <si>
    <t>陈子旭</t>
  </si>
  <si>
    <t>樊雪飞</t>
  </si>
  <si>
    <t>童俊杰</t>
  </si>
  <si>
    <t>赵汝卓</t>
  </si>
  <si>
    <t>陈建峰</t>
  </si>
  <si>
    <t>张天浩2</t>
  </si>
  <si>
    <t>姜欣阳</t>
  </si>
  <si>
    <t>陈崎</t>
  </si>
  <si>
    <t>秦晓宇</t>
  </si>
  <si>
    <t>何剑文</t>
  </si>
  <si>
    <t>李宏杰</t>
  </si>
  <si>
    <t>张剑锋</t>
  </si>
  <si>
    <t>王健</t>
  </si>
  <si>
    <t>工程项目助理</t>
  </si>
  <si>
    <t>许振川</t>
  </si>
  <si>
    <t>财务总监</t>
  </si>
  <si>
    <t>董彩</t>
  </si>
  <si>
    <t>财务会计</t>
  </si>
  <si>
    <t>姚玥</t>
  </si>
  <si>
    <t>方晴</t>
  </si>
  <si>
    <t>郭庆亮</t>
  </si>
  <si>
    <t>杨艳红</t>
  </si>
  <si>
    <t>管理会计</t>
  </si>
  <si>
    <t>刘玉琼</t>
  </si>
  <si>
    <t>王秀珍</t>
  </si>
  <si>
    <t>资金会计</t>
  </si>
  <si>
    <t>徐进川</t>
  </si>
  <si>
    <t>石志中</t>
  </si>
  <si>
    <t>数据平台部总经理</t>
  </si>
  <si>
    <t>张俊杰</t>
  </si>
  <si>
    <t>数据平台部副总经理</t>
  </si>
  <si>
    <t>项志坚</t>
  </si>
  <si>
    <t>数据平台部技术总工</t>
  </si>
  <si>
    <t>宋伟强</t>
  </si>
  <si>
    <t>樊玉玲</t>
  </si>
  <si>
    <t>颜培源</t>
  </si>
  <si>
    <t>丁书琳</t>
  </si>
  <si>
    <t>崔建更</t>
  </si>
  <si>
    <t>王晓林</t>
  </si>
  <si>
    <t>张佩瑶</t>
  </si>
  <si>
    <t>徐进2</t>
  </si>
  <si>
    <t>邵晓语</t>
  </si>
  <si>
    <t>薛英英</t>
  </si>
  <si>
    <t>王玥玥</t>
  </si>
  <si>
    <t>武金剑</t>
  </si>
  <si>
    <t>李艳红</t>
  </si>
  <si>
    <t>孟宪奎</t>
  </si>
  <si>
    <t>秦巍巍</t>
  </si>
  <si>
    <t>王文山</t>
  </si>
  <si>
    <t>潘宏斌</t>
  </si>
  <si>
    <t>徐峰</t>
  </si>
  <si>
    <t>程帆</t>
  </si>
  <si>
    <t>陈世鹏</t>
  </si>
  <si>
    <t>数据分析工程师</t>
  </si>
  <si>
    <t>王晶</t>
  </si>
  <si>
    <t>胡小帮</t>
  </si>
  <si>
    <t>杨敏</t>
  </si>
  <si>
    <t>潘枫</t>
  </si>
  <si>
    <t>李明辉1</t>
  </si>
  <si>
    <t>刘鸣</t>
  </si>
  <si>
    <t>庞兆勇</t>
  </si>
  <si>
    <t>何自惟</t>
  </si>
  <si>
    <t>黄萍</t>
  </si>
  <si>
    <t>杨杰</t>
  </si>
  <si>
    <t>王晓</t>
  </si>
  <si>
    <t>张鸿飞</t>
  </si>
  <si>
    <t>杨林</t>
  </si>
  <si>
    <t>安佰宏</t>
  </si>
  <si>
    <t>王晓宇</t>
  </si>
  <si>
    <t>李义彬</t>
  </si>
  <si>
    <t>李哲</t>
  </si>
  <si>
    <t>唐刚</t>
  </si>
  <si>
    <t>许山川</t>
  </si>
  <si>
    <t>刘金晶</t>
  </si>
  <si>
    <t>数据科学家</t>
  </si>
  <si>
    <t>宋月振</t>
  </si>
  <si>
    <t>邝云馨</t>
  </si>
  <si>
    <t>陈昆</t>
  </si>
  <si>
    <t>赵兰</t>
  </si>
  <si>
    <t>段宝富</t>
  </si>
  <si>
    <t>何沅达</t>
  </si>
  <si>
    <t>刘文</t>
  </si>
  <si>
    <t>赵新</t>
  </si>
  <si>
    <t>王兴旺</t>
  </si>
  <si>
    <t>郭贵凤</t>
  </si>
  <si>
    <t>谢涛2</t>
  </si>
  <si>
    <t>魏靖伦</t>
  </si>
  <si>
    <t>郭震</t>
  </si>
  <si>
    <t>张丹</t>
  </si>
  <si>
    <t>欧阳明</t>
  </si>
  <si>
    <t>贾贝</t>
  </si>
  <si>
    <t>程雨</t>
  </si>
  <si>
    <t>马忠明</t>
  </si>
  <si>
    <t>闫振雪</t>
  </si>
  <si>
    <t>谢建乐</t>
  </si>
  <si>
    <t>王俊鸣</t>
  </si>
  <si>
    <t>王如意</t>
  </si>
  <si>
    <t>c++linux软件工程师</t>
  </si>
  <si>
    <t>王广阶</t>
  </si>
  <si>
    <t>刘昕</t>
  </si>
  <si>
    <t>乔政</t>
  </si>
  <si>
    <t>岳孟言</t>
  </si>
  <si>
    <t>郭荣2</t>
  </si>
  <si>
    <t>万志宏</t>
  </si>
  <si>
    <t>刘丞</t>
  </si>
  <si>
    <t>宋亮</t>
  </si>
  <si>
    <t>孙永超</t>
  </si>
  <si>
    <t>吴瑞鹤</t>
  </si>
  <si>
    <t>何亚威</t>
  </si>
  <si>
    <t>单世涛</t>
  </si>
  <si>
    <t>毛宏琦2</t>
  </si>
  <si>
    <t>王迪</t>
  </si>
  <si>
    <t>毛勇岗</t>
  </si>
  <si>
    <t>李彦鹏</t>
  </si>
  <si>
    <t>李宗鹏</t>
  </si>
  <si>
    <t>杨哲</t>
  </si>
  <si>
    <t>王雪松</t>
  </si>
  <si>
    <t>孙士成</t>
  </si>
  <si>
    <t>郭志勇</t>
  </si>
  <si>
    <t>邹焱</t>
  </si>
  <si>
    <t>张帅</t>
  </si>
  <si>
    <t>种法杰</t>
  </si>
  <si>
    <t>李新鹏</t>
  </si>
  <si>
    <t>龚志龙</t>
  </si>
  <si>
    <t>任志才</t>
  </si>
  <si>
    <t>韩涛</t>
    <phoneticPr fontId="15" type="noConversion"/>
  </si>
  <si>
    <t>李贺</t>
  </si>
  <si>
    <t>陶劲</t>
  </si>
  <si>
    <t>邬俊</t>
  </si>
  <si>
    <t>孙帅</t>
  </si>
  <si>
    <t>李晓琳</t>
  </si>
  <si>
    <t>李佳昌</t>
  </si>
  <si>
    <t>蒋延通</t>
  </si>
  <si>
    <t>张俊威</t>
  </si>
  <si>
    <t>李冰男</t>
  </si>
  <si>
    <t>何源</t>
  </si>
  <si>
    <t>都洪胜</t>
  </si>
  <si>
    <t>蒋维</t>
  </si>
  <si>
    <t>胡微</t>
  </si>
  <si>
    <t>运营管理中心副总经理</t>
  </si>
  <si>
    <t>郑亚楠</t>
  </si>
  <si>
    <t>郝欣</t>
  </si>
  <si>
    <t>赵玉洁</t>
  </si>
  <si>
    <t>张琳</t>
  </si>
  <si>
    <t>曹英杰</t>
  </si>
  <si>
    <t>供应商管理委员会主任</t>
  </si>
  <si>
    <t>刘宏伟</t>
  </si>
  <si>
    <t>供应商管理委员会专员</t>
  </si>
  <si>
    <t>李宇</t>
  </si>
  <si>
    <t>吴洁萍</t>
  </si>
  <si>
    <t>李岳</t>
  </si>
  <si>
    <t>采购中心总经理</t>
  </si>
  <si>
    <t>陈卫</t>
  </si>
  <si>
    <t>采购工程师</t>
  </si>
  <si>
    <t>王永见</t>
  </si>
  <si>
    <t>商采专员</t>
  </si>
  <si>
    <t>库管</t>
  </si>
  <si>
    <t>人力资源中心总经理</t>
  </si>
  <si>
    <t>人力资源经理</t>
  </si>
  <si>
    <t>王敬茹</t>
  </si>
  <si>
    <t>邱晨</t>
  </si>
  <si>
    <t>赵思妍</t>
  </si>
  <si>
    <t>招聘经理</t>
  </si>
  <si>
    <t>乔瑞鑫</t>
  </si>
  <si>
    <t>张林园</t>
  </si>
  <si>
    <t>人力资源管理师</t>
  </si>
  <si>
    <t>王辉</t>
  </si>
  <si>
    <t>刘芸</t>
  </si>
  <si>
    <t>总办助理</t>
  </si>
  <si>
    <t>朱美凤</t>
  </si>
  <si>
    <t>郝佳羽</t>
  </si>
  <si>
    <t>审计员</t>
  </si>
  <si>
    <t>李嘉琳</t>
  </si>
  <si>
    <t>R15</t>
  </si>
  <si>
    <t>R3</t>
  </si>
  <si>
    <t>R13</t>
  </si>
  <si>
    <t>投入月</t>
  </si>
  <si>
    <t>损益表薪酬预算</t>
  </si>
  <si>
    <t>岗位编号</t>
  </si>
  <si>
    <t>职类</t>
  </si>
  <si>
    <t>职种</t>
  </si>
  <si>
    <t>事业群</t>
  </si>
  <si>
    <t>一级部门</t>
  </si>
  <si>
    <t>二级部门</t>
  </si>
  <si>
    <t>产品技术类</t>
  </si>
  <si>
    <t>产品</t>
  </si>
  <si>
    <t>技术研发</t>
  </si>
  <si>
    <t>管理类</t>
  </si>
  <si>
    <t>三级管理者</t>
  </si>
  <si>
    <t>四级管理者</t>
  </si>
  <si>
    <t>营销类</t>
  </si>
  <si>
    <t>销售</t>
  </si>
  <si>
    <t>产品行销</t>
  </si>
  <si>
    <t>市场</t>
  </si>
  <si>
    <t>网信产品线</t>
  </si>
  <si>
    <t>CFA产品线</t>
  </si>
  <si>
    <t>专业类</t>
  </si>
  <si>
    <t>翻译</t>
  </si>
  <si>
    <t>项目支持部</t>
  </si>
  <si>
    <t>工程服务类</t>
  </si>
  <si>
    <t>工程服务管理</t>
  </si>
  <si>
    <t>市场与解决方案部</t>
  </si>
  <si>
    <t>供应链管理类</t>
  </si>
  <si>
    <t>生产</t>
  </si>
  <si>
    <t>客户价值部</t>
  </si>
  <si>
    <t>无线产品线</t>
  </si>
  <si>
    <t>第十事业部</t>
  </si>
  <si>
    <t>研究</t>
  </si>
  <si>
    <t>售后</t>
  </si>
  <si>
    <t>整体方案设计部</t>
  </si>
  <si>
    <t>代表处管理中心</t>
  </si>
  <si>
    <t>客户系统部</t>
  </si>
  <si>
    <t>客户服务部</t>
  </si>
  <si>
    <t>交付管理部</t>
  </si>
  <si>
    <t>物流</t>
  </si>
  <si>
    <t>湖北代表处</t>
  </si>
  <si>
    <t>广东代表处</t>
  </si>
  <si>
    <t>北京代表处</t>
  </si>
  <si>
    <t>山东代表处</t>
  </si>
  <si>
    <t>内蒙代表处</t>
  </si>
  <si>
    <t>江苏代表处</t>
  </si>
  <si>
    <t>陕西代表处</t>
  </si>
  <si>
    <t>广西代表处</t>
  </si>
  <si>
    <t>云南代表处</t>
  </si>
  <si>
    <t>湖南代表处</t>
  </si>
  <si>
    <t>甘肃代表处</t>
  </si>
  <si>
    <t>四川代表处</t>
  </si>
  <si>
    <t>河北代表处</t>
  </si>
  <si>
    <t>浙江代表处</t>
  </si>
  <si>
    <t>新疆代表处</t>
  </si>
  <si>
    <t>黑龙江代表处</t>
  </si>
  <si>
    <t>河南代表处</t>
  </si>
  <si>
    <t>上海代表处</t>
  </si>
  <si>
    <t>青海代表处</t>
  </si>
  <si>
    <t>重庆代表处</t>
  </si>
  <si>
    <t>贵州代表处</t>
  </si>
  <si>
    <t>江西代表处</t>
  </si>
  <si>
    <t>安徽代表处</t>
  </si>
  <si>
    <t>辽宁代表处</t>
  </si>
  <si>
    <t>吉林代表处</t>
  </si>
  <si>
    <t>宁夏代表处</t>
  </si>
  <si>
    <t>海南代表处</t>
  </si>
  <si>
    <t>福建代表处</t>
  </si>
  <si>
    <t>山西代表处</t>
  </si>
  <si>
    <t>天津代表处</t>
  </si>
  <si>
    <t>西藏代表处</t>
  </si>
  <si>
    <t>执行</t>
  </si>
  <si>
    <t>行政</t>
  </si>
  <si>
    <t>质量测试</t>
  </si>
  <si>
    <t>技术合作</t>
  </si>
  <si>
    <t>客户工程</t>
  </si>
  <si>
    <t>战略</t>
  </si>
  <si>
    <t>有机体</t>
  </si>
  <si>
    <t>财务</t>
  </si>
  <si>
    <t>采购</t>
  </si>
  <si>
    <t>人力资源</t>
  </si>
  <si>
    <t>销售业绩</t>
  </si>
  <si>
    <t>调职</t>
  </si>
  <si>
    <t>姓名</t>
  </si>
  <si>
    <t>岗位名称</t>
  </si>
  <si>
    <t>谢永恒</t>
  </si>
  <si>
    <t>总经理</t>
  </si>
  <si>
    <t>王牛福</t>
  </si>
  <si>
    <t>公司级技术总工</t>
  </si>
  <si>
    <t>王志洁</t>
  </si>
  <si>
    <t>总经理助理</t>
  </si>
  <si>
    <t>王光辉</t>
  </si>
  <si>
    <t>副总经理</t>
  </si>
  <si>
    <t>火一莽</t>
  </si>
  <si>
    <t>何远浩</t>
  </si>
  <si>
    <t>张志远</t>
  </si>
  <si>
    <t>迟迅</t>
  </si>
  <si>
    <t>帅佩章</t>
  </si>
  <si>
    <t>程强</t>
  </si>
  <si>
    <t>事业群技术总工（兼产品规划部总经理）</t>
  </si>
  <si>
    <t>曹文洁</t>
  </si>
  <si>
    <t>张志坤</t>
  </si>
  <si>
    <t>赵子超</t>
  </si>
  <si>
    <t>李冬军</t>
  </si>
  <si>
    <t>王梁玉</t>
  </si>
  <si>
    <t>薛瑞呈</t>
  </si>
  <si>
    <t>李戎翰</t>
  </si>
  <si>
    <t>任众</t>
  </si>
  <si>
    <t>高鑫</t>
  </si>
  <si>
    <t>丁星星</t>
  </si>
  <si>
    <t>熊珂</t>
  </si>
  <si>
    <t>李燕东</t>
  </si>
  <si>
    <t>张晓晨</t>
  </si>
  <si>
    <t>赵立波</t>
  </si>
  <si>
    <t>王涛</t>
  </si>
  <si>
    <t>吴国辉</t>
  </si>
  <si>
    <t>刘海彬</t>
  </si>
  <si>
    <t>李贞</t>
  </si>
  <si>
    <t>马一龙</t>
  </si>
  <si>
    <t>周凯</t>
  </si>
  <si>
    <t>雷益鹏</t>
  </si>
  <si>
    <t>杨帆</t>
  </si>
  <si>
    <t>阴攀锋</t>
  </si>
  <si>
    <t>武新明2</t>
  </si>
  <si>
    <t>张海涛2</t>
  </si>
  <si>
    <t>宋祥龙2</t>
  </si>
  <si>
    <t>郭大勇</t>
  </si>
  <si>
    <t>林伟</t>
  </si>
  <si>
    <t>卞予</t>
  </si>
  <si>
    <t>张涛3</t>
  </si>
  <si>
    <t>万钧</t>
  </si>
  <si>
    <t>霍康</t>
  </si>
  <si>
    <t>张梦怡</t>
  </si>
  <si>
    <t>刘昊3</t>
  </si>
  <si>
    <t>白晨旭</t>
  </si>
  <si>
    <t>温春东</t>
  </si>
  <si>
    <t>张双利</t>
  </si>
  <si>
    <t>赵杨昊</t>
  </si>
  <si>
    <t>杨光</t>
  </si>
  <si>
    <t>周爱华</t>
  </si>
  <si>
    <t>岳秀1</t>
  </si>
  <si>
    <t>赵立涛</t>
  </si>
  <si>
    <t>常哲</t>
  </si>
  <si>
    <t>赵力元</t>
  </si>
  <si>
    <t>李刚</t>
  </si>
  <si>
    <t>刘超2</t>
  </si>
  <si>
    <t>胡敏2</t>
  </si>
  <si>
    <t>李永刚</t>
  </si>
  <si>
    <t>邓冰娜</t>
  </si>
  <si>
    <t>张振军</t>
  </si>
  <si>
    <t>第十批</t>
  </si>
  <si>
    <t>蔡浩</t>
  </si>
  <si>
    <t>王德淳</t>
  </si>
  <si>
    <t>邱东</t>
  </si>
  <si>
    <t>朱赫丹</t>
  </si>
  <si>
    <t>刘超</t>
  </si>
  <si>
    <t>陈明仲</t>
  </si>
  <si>
    <t>朱希禄</t>
  </si>
  <si>
    <t>陈新迁</t>
  </si>
  <si>
    <t>兰杰</t>
  </si>
  <si>
    <t>冯都乐</t>
  </si>
  <si>
    <t>邰卉</t>
  </si>
  <si>
    <t>赵允路</t>
  </si>
  <si>
    <t>孙林强</t>
  </si>
  <si>
    <t>马中元</t>
  </si>
  <si>
    <t>胡永胜</t>
  </si>
  <si>
    <t>张百强</t>
  </si>
  <si>
    <t>刘春健</t>
  </si>
  <si>
    <t>周川</t>
  </si>
  <si>
    <t>市场与解决方案部总经理</t>
  </si>
  <si>
    <t>王军2</t>
  </si>
  <si>
    <t>范斌</t>
  </si>
  <si>
    <t>行业技术专家</t>
  </si>
  <si>
    <t>牛毅</t>
  </si>
  <si>
    <t>伏鹏宇</t>
  </si>
  <si>
    <t>仲振维</t>
  </si>
  <si>
    <t>刘小军</t>
  </si>
  <si>
    <t>朱苗</t>
  </si>
  <si>
    <t>周汉川</t>
  </si>
  <si>
    <t>事业群副总经理（兼市场与解决方案部总经理）</t>
  </si>
  <si>
    <t>李帅</t>
  </si>
  <si>
    <t>于天宇</t>
  </si>
  <si>
    <t>常喜萍</t>
  </si>
  <si>
    <t>周二江</t>
  </si>
  <si>
    <t>王晓峰</t>
  </si>
  <si>
    <t>李秋爽</t>
  </si>
  <si>
    <t>无线软件架构师</t>
  </si>
  <si>
    <t>余勇</t>
  </si>
  <si>
    <t>张艳玲</t>
  </si>
  <si>
    <t>冯建业</t>
  </si>
  <si>
    <t>赵泉</t>
  </si>
  <si>
    <t>武晔</t>
  </si>
  <si>
    <t>彭雷</t>
  </si>
  <si>
    <t>张晓东3</t>
  </si>
  <si>
    <t>金湛</t>
  </si>
  <si>
    <t>高冠良</t>
  </si>
  <si>
    <t>崔美达</t>
  </si>
  <si>
    <t>朱立业</t>
  </si>
  <si>
    <t>余晨阳</t>
  </si>
  <si>
    <t>赵思航</t>
  </si>
  <si>
    <t>李金伟</t>
  </si>
  <si>
    <t>刘辉</t>
  </si>
  <si>
    <t>陈富群</t>
  </si>
  <si>
    <t>孙辛</t>
  </si>
  <si>
    <t>田原</t>
  </si>
  <si>
    <t>李俊华2</t>
  </si>
  <si>
    <t>数通FPGA硬件工程师</t>
  </si>
  <si>
    <t>郑成龙</t>
  </si>
  <si>
    <t>暴宇</t>
  </si>
  <si>
    <t>宫越</t>
  </si>
  <si>
    <t>刘国栋</t>
  </si>
  <si>
    <t>王晓晓</t>
  </si>
  <si>
    <t>洪刚2</t>
  </si>
  <si>
    <t>宋冠华</t>
  </si>
  <si>
    <t>牛跃华</t>
  </si>
  <si>
    <t>郭荣</t>
  </si>
  <si>
    <t>付国辉</t>
  </si>
  <si>
    <t>李长峰</t>
  </si>
  <si>
    <t>武云帆</t>
  </si>
  <si>
    <t>聂峰</t>
  </si>
  <si>
    <t>郭学栋</t>
  </si>
  <si>
    <t>李彪</t>
  </si>
  <si>
    <t>牛国良</t>
  </si>
  <si>
    <t>李银斯</t>
  </si>
  <si>
    <t>芦振江</t>
  </si>
  <si>
    <t>张鸿飞2</t>
  </si>
  <si>
    <t>张润生</t>
  </si>
  <si>
    <t>张沙沙</t>
  </si>
  <si>
    <t>李海南</t>
  </si>
  <si>
    <t>安希亮</t>
  </si>
  <si>
    <t>孟凡星</t>
  </si>
  <si>
    <t>邓迅</t>
  </si>
  <si>
    <t>李杰</t>
  </si>
  <si>
    <t>李盾</t>
  </si>
  <si>
    <t>刘晓东</t>
  </si>
  <si>
    <t>谢锦林</t>
  </si>
  <si>
    <t>吴松豪</t>
  </si>
  <si>
    <t>曲绍鲲</t>
  </si>
  <si>
    <t>许彦波</t>
  </si>
  <si>
    <t>张伟</t>
  </si>
  <si>
    <t>黄黎</t>
  </si>
  <si>
    <t>齐权钢</t>
  </si>
  <si>
    <t>王伟</t>
  </si>
  <si>
    <t>无线逻辑硬件工程师</t>
  </si>
  <si>
    <t>无线射频工程师</t>
  </si>
  <si>
    <t>张航</t>
  </si>
  <si>
    <t>马桂龙</t>
  </si>
  <si>
    <t>陶召权</t>
  </si>
  <si>
    <t>王琪</t>
  </si>
  <si>
    <t>王斌</t>
  </si>
  <si>
    <t>崔浪</t>
  </si>
  <si>
    <t>邱澄</t>
  </si>
  <si>
    <t>郝伟峰</t>
  </si>
  <si>
    <t>胡立杰</t>
  </si>
  <si>
    <t>谭星</t>
  </si>
  <si>
    <t>吕梦莎</t>
  </si>
  <si>
    <t>刘腾飞</t>
  </si>
  <si>
    <t>南建军</t>
  </si>
  <si>
    <t>李鹏飞</t>
  </si>
  <si>
    <t>陈锋</t>
  </si>
  <si>
    <t>李韶光</t>
  </si>
  <si>
    <t>孙健</t>
  </si>
  <si>
    <t>陈利国</t>
  </si>
  <si>
    <t>张博2</t>
  </si>
  <si>
    <t>贾军</t>
  </si>
  <si>
    <t>倪志华</t>
  </si>
  <si>
    <t>侯锐</t>
  </si>
  <si>
    <t>陈健2</t>
  </si>
  <si>
    <t>李晓庆</t>
  </si>
  <si>
    <t>刘文健</t>
  </si>
  <si>
    <t>汪沦</t>
  </si>
  <si>
    <t>张羡筑</t>
  </si>
  <si>
    <t>迟银宝</t>
  </si>
  <si>
    <t>高堆峰</t>
  </si>
  <si>
    <t>陆楠</t>
  </si>
  <si>
    <t>张俊伟</t>
  </si>
  <si>
    <t>丁自谦</t>
  </si>
  <si>
    <t>邢江伟</t>
  </si>
  <si>
    <t>赵中原</t>
  </si>
  <si>
    <t>张迎佩</t>
  </si>
  <si>
    <t>郭章喜</t>
  </si>
  <si>
    <t>赵卓</t>
  </si>
  <si>
    <t>何睿</t>
  </si>
  <si>
    <t>李世民</t>
  </si>
  <si>
    <t>李志强</t>
  </si>
  <si>
    <t>倪威鹏</t>
  </si>
  <si>
    <t>何鹏云</t>
  </si>
  <si>
    <t>王润泽</t>
  </si>
  <si>
    <t>边富杰</t>
  </si>
  <si>
    <t>唐梦潮</t>
  </si>
  <si>
    <t>丁洁冰</t>
  </si>
  <si>
    <t>潘连旺</t>
  </si>
  <si>
    <t>庞裕</t>
  </si>
  <si>
    <t>韦香良</t>
  </si>
  <si>
    <t>鞠凯</t>
  </si>
  <si>
    <t>田川</t>
  </si>
  <si>
    <t>李鑫2</t>
  </si>
  <si>
    <t>聂学武</t>
  </si>
  <si>
    <t>张德智</t>
  </si>
  <si>
    <t>金霞</t>
  </si>
  <si>
    <t>张倩</t>
  </si>
  <si>
    <t>胡嘉彦</t>
  </si>
  <si>
    <t>祁万江</t>
  </si>
  <si>
    <t>代表处管理中心副总经理（交付）</t>
  </si>
  <si>
    <t>王建军</t>
  </si>
  <si>
    <t>代表处管理中心副总经理（客户系统）</t>
  </si>
  <si>
    <t>杨智锋</t>
  </si>
  <si>
    <t>曹法震</t>
  </si>
  <si>
    <t>宋治强</t>
  </si>
  <si>
    <t>杨凯夫</t>
  </si>
  <si>
    <t>徐进</t>
  </si>
  <si>
    <t>徐康达</t>
  </si>
  <si>
    <t>林猛</t>
  </si>
  <si>
    <t>吴波</t>
  </si>
  <si>
    <t>丁考</t>
  </si>
  <si>
    <t>王飘</t>
  </si>
  <si>
    <t>刘振国</t>
  </si>
  <si>
    <t>任青</t>
  </si>
  <si>
    <t>霍振涛</t>
  </si>
  <si>
    <t>客户价值经理</t>
  </si>
  <si>
    <t>徐伟</t>
  </si>
  <si>
    <t>曾宪龙</t>
  </si>
  <si>
    <t>莫非</t>
  </si>
  <si>
    <t>李美玲</t>
  </si>
  <si>
    <t>张超4</t>
  </si>
  <si>
    <t>黄洲</t>
  </si>
  <si>
    <t>阴志平</t>
  </si>
  <si>
    <t>肖本钱</t>
  </si>
  <si>
    <t>刘俊宜</t>
  </si>
  <si>
    <t>汤晓洋</t>
  </si>
  <si>
    <t>魏凤阳</t>
  </si>
  <si>
    <t>王荣涛</t>
  </si>
  <si>
    <t>朱伟平</t>
  </si>
  <si>
    <t>莫启能</t>
  </si>
  <si>
    <t>吕晓东</t>
  </si>
  <si>
    <t>张洪源</t>
  </si>
  <si>
    <t>叶茂</t>
  </si>
  <si>
    <t>蔡健麟</t>
  </si>
  <si>
    <t>梁国亮</t>
  </si>
  <si>
    <t>王俊昌</t>
  </si>
  <si>
    <t>徐信</t>
  </si>
  <si>
    <t>于文达</t>
  </si>
  <si>
    <t>初军良</t>
  </si>
  <si>
    <t>赵佳</t>
  </si>
  <si>
    <t>宫臣</t>
  </si>
  <si>
    <t>刘凯</t>
  </si>
  <si>
    <t>李轲</t>
  </si>
  <si>
    <t>马德涛</t>
  </si>
  <si>
    <t>黄腾</t>
  </si>
  <si>
    <t>李峰</t>
  </si>
  <si>
    <t>刘荣飞</t>
  </si>
  <si>
    <t>夏成才</t>
  </si>
  <si>
    <t>张怀</t>
  </si>
  <si>
    <t>罗浩</t>
  </si>
  <si>
    <t>毛龙</t>
  </si>
  <si>
    <t>程勇</t>
  </si>
  <si>
    <t>宋博龙天</t>
  </si>
  <si>
    <t>任育良</t>
  </si>
  <si>
    <t>李天举</t>
  </si>
  <si>
    <t>薛涛</t>
  </si>
  <si>
    <t>林仁璧</t>
  </si>
  <si>
    <t>杨海鹏</t>
  </si>
  <si>
    <t>梁田贵</t>
  </si>
  <si>
    <t>覃万权</t>
  </si>
  <si>
    <t>刘桂兵</t>
  </si>
  <si>
    <t>马跃</t>
  </si>
  <si>
    <t>邹刚</t>
  </si>
  <si>
    <t>蔡钦</t>
  </si>
  <si>
    <t>李刚2</t>
  </si>
  <si>
    <t>徐章建</t>
  </si>
  <si>
    <t>张荣</t>
  </si>
  <si>
    <t>邓蕾</t>
  </si>
  <si>
    <t>黄泽斌</t>
  </si>
  <si>
    <t>付鹏</t>
  </si>
  <si>
    <t>沈渤</t>
  </si>
  <si>
    <t>赵占文</t>
  </si>
  <si>
    <t>李德宏</t>
  </si>
  <si>
    <t>党永兵</t>
  </si>
  <si>
    <t>朱淼</t>
  </si>
  <si>
    <t>庄广先</t>
  </si>
  <si>
    <t>陈星州</t>
  </si>
  <si>
    <t>黄鹏</t>
  </si>
  <si>
    <t>刘迪</t>
  </si>
  <si>
    <t>王亚庭</t>
  </si>
  <si>
    <t>李群</t>
  </si>
  <si>
    <t>汪学超</t>
  </si>
  <si>
    <t>侯宗义</t>
  </si>
  <si>
    <t>丁鹏</t>
  </si>
  <si>
    <t>孙家欢</t>
  </si>
  <si>
    <t>刘银锋2</t>
  </si>
  <si>
    <t>张昌源</t>
  </si>
  <si>
    <t>刘洋3</t>
  </si>
  <si>
    <t>刘闯</t>
  </si>
  <si>
    <t>王文博</t>
  </si>
  <si>
    <t>董宜鹏</t>
  </si>
  <si>
    <t>梁国恒</t>
  </si>
  <si>
    <t>丁帅</t>
  </si>
  <si>
    <t>胡镇</t>
  </si>
  <si>
    <t>田雨</t>
  </si>
  <si>
    <t>田咏琪</t>
  </si>
  <si>
    <t>郑伟</t>
  </si>
  <si>
    <t>周文锋</t>
  </si>
  <si>
    <t>门旭东</t>
  </si>
  <si>
    <t>张强3</t>
  </si>
  <si>
    <t>彭冲2</t>
  </si>
  <si>
    <t>赵宏宇</t>
  </si>
  <si>
    <t>郑涛</t>
  </si>
  <si>
    <t>明佳</t>
  </si>
  <si>
    <t>张鹏</t>
  </si>
  <si>
    <t>刘瀚程</t>
  </si>
  <si>
    <t>李鹏3</t>
  </si>
  <si>
    <t>肖阳春</t>
  </si>
  <si>
    <t>李新春</t>
  </si>
  <si>
    <t>李文翰</t>
  </si>
  <si>
    <t>齐凯强</t>
  </si>
  <si>
    <t>陈剑勇2</t>
  </si>
  <si>
    <t>王纪强</t>
  </si>
  <si>
    <t>王宝琪</t>
  </si>
  <si>
    <t>赵凤平</t>
  </si>
  <si>
    <t>杨帆3</t>
  </si>
  <si>
    <t>王宇</t>
  </si>
  <si>
    <t>房艳龙2</t>
  </si>
  <si>
    <t>刘吉利</t>
  </si>
  <si>
    <t>李瑜</t>
  </si>
  <si>
    <t>孙磊1</t>
  </si>
  <si>
    <t>郑高鹏</t>
  </si>
  <si>
    <t>司文杰</t>
  </si>
  <si>
    <t>步建增</t>
  </si>
  <si>
    <t>入职</t>
  </si>
  <si>
    <t>张杰2</t>
  </si>
  <si>
    <t>张韬</t>
  </si>
  <si>
    <t>董浩男</t>
  </si>
  <si>
    <t>郑程锦</t>
  </si>
  <si>
    <t>公司战略投资</t>
  </si>
  <si>
    <t>郭朋飞</t>
  </si>
  <si>
    <t>开发中心副总经理</t>
  </si>
  <si>
    <t>郭子剑</t>
  </si>
  <si>
    <t>郭学涛</t>
  </si>
  <si>
    <t>刘振华</t>
  </si>
  <si>
    <t>武永森</t>
  </si>
  <si>
    <t>郭志成</t>
  </si>
  <si>
    <t>孙松</t>
  </si>
  <si>
    <t>吴万睿2</t>
  </si>
  <si>
    <t>韩涛</t>
  </si>
  <si>
    <t>刘立翠</t>
  </si>
  <si>
    <t>葛浩然</t>
  </si>
  <si>
    <t>杜明月</t>
  </si>
  <si>
    <t>任劭冶</t>
  </si>
  <si>
    <t>勾可心</t>
  </si>
  <si>
    <t>孙塽</t>
  </si>
  <si>
    <t>姬伦</t>
  </si>
  <si>
    <t>王旭东2</t>
  </si>
  <si>
    <t>王熊彬</t>
  </si>
  <si>
    <t>孙洁</t>
  </si>
  <si>
    <t>尚文旭</t>
  </si>
  <si>
    <t>焦林</t>
  </si>
  <si>
    <t>张银美</t>
  </si>
  <si>
    <t>岗位最低职级</t>
  </si>
  <si>
    <t>岗位最高职级</t>
  </si>
  <si>
    <t>任职职级</t>
  </si>
  <si>
    <t>R16</t>
  </si>
  <si>
    <t>R14</t>
  </si>
  <si>
    <t>大庆</t>
  </si>
  <si>
    <t>规划职级</t>
  </si>
  <si>
    <t>人力资源中心-管理</t>
    <phoneticPr fontId="15" type="noConversion"/>
  </si>
  <si>
    <t>战略部-管理</t>
    <phoneticPr fontId="15" type="noConversion"/>
  </si>
  <si>
    <t>市场部-管理</t>
    <phoneticPr fontId="15" type="noConversion"/>
  </si>
  <si>
    <t>工程中心-管理</t>
    <phoneticPr fontId="15" type="noConversion"/>
  </si>
  <si>
    <t>UED中心-管理</t>
    <phoneticPr fontId="15" type="noConversion"/>
  </si>
  <si>
    <t>开发中心-管理</t>
    <phoneticPr fontId="15" type="noConversion"/>
  </si>
  <si>
    <t>测试中心-管理</t>
    <phoneticPr fontId="15" type="noConversion"/>
  </si>
  <si>
    <t>数据平台部-管理</t>
    <phoneticPr fontId="15" type="noConversion"/>
  </si>
  <si>
    <t>总体部-管理</t>
    <phoneticPr fontId="15" type="noConversion"/>
  </si>
  <si>
    <t>服务中心-管理</t>
    <phoneticPr fontId="15" type="noConversion"/>
  </si>
  <si>
    <t>采购中心-管理</t>
    <phoneticPr fontId="15" type="noConversion"/>
  </si>
  <si>
    <t>人力资源中心-管理</t>
    <phoneticPr fontId="15" type="noConversion"/>
  </si>
  <si>
    <t>战略部-管理</t>
    <phoneticPr fontId="15" type="noConversion"/>
  </si>
  <si>
    <t>市场部-管理</t>
    <phoneticPr fontId="15" type="noConversion"/>
  </si>
  <si>
    <t>UED中心-管理</t>
    <phoneticPr fontId="15" type="noConversion"/>
  </si>
  <si>
    <t>数据平台部-管理</t>
    <phoneticPr fontId="15" type="noConversion"/>
  </si>
  <si>
    <t>采购中心-管理</t>
    <phoneticPr fontId="15" type="noConversion"/>
  </si>
  <si>
    <t>第十事业部-等保测评部</t>
  </si>
  <si>
    <t>事业群</t>
    <phoneticPr fontId="36" type="noConversion"/>
  </si>
  <si>
    <t>成本中心（王秀珍)</t>
    <phoneticPr fontId="36" type="noConversion"/>
  </si>
  <si>
    <t>成本中心名称（王秀珍)</t>
    <phoneticPr fontId="36" type="noConversion"/>
  </si>
  <si>
    <t>更改日期</t>
    <phoneticPr fontId="36" type="noConversion"/>
  </si>
  <si>
    <t>湖北代表处-湖北1</t>
  </si>
  <si>
    <t>四川代表处-四川1</t>
  </si>
  <si>
    <t>第二事业部-拓展业务产品线</t>
  </si>
  <si>
    <t>韩石磊</t>
  </si>
  <si>
    <t>研发项目经理</t>
    <phoneticPr fontId="15" type="noConversion"/>
  </si>
  <si>
    <t>白晨旭</t>
    <phoneticPr fontId="15" type="noConversion"/>
  </si>
  <si>
    <t>软件系统架构师</t>
    <phoneticPr fontId="15" type="noConversion"/>
  </si>
  <si>
    <t>技术经理</t>
    <phoneticPr fontId="15" type="noConversion"/>
  </si>
  <si>
    <t>产品线经理</t>
    <phoneticPr fontId="15" type="noConversion"/>
  </si>
  <si>
    <t>产品经理</t>
    <phoneticPr fontId="15" type="noConversion"/>
  </si>
  <si>
    <t>周晗</t>
    <phoneticPr fontId="15" type="noConversion"/>
  </si>
  <si>
    <t>事业部技术总工</t>
    <phoneticPr fontId="15" type="noConversion"/>
  </si>
  <si>
    <t>柯川若</t>
    <phoneticPr fontId="15" type="noConversion"/>
  </si>
  <si>
    <t>第五事业部-JSD</t>
  </si>
  <si>
    <t>谭罗乐</t>
    <phoneticPr fontId="15" type="noConversion"/>
  </si>
  <si>
    <t>余勇2</t>
    <phoneticPr fontId="15" type="noConversion"/>
  </si>
  <si>
    <t>李海卫</t>
    <phoneticPr fontId="15" type="noConversion"/>
  </si>
  <si>
    <t>吕石奎2</t>
    <phoneticPr fontId="15" type="noConversion"/>
  </si>
  <si>
    <t>邓博</t>
    <phoneticPr fontId="15" type="noConversion"/>
  </si>
  <si>
    <t>吴宏文</t>
    <phoneticPr fontId="15" type="noConversion"/>
  </si>
  <si>
    <t>熊伟</t>
    <phoneticPr fontId="15" type="noConversion"/>
  </si>
  <si>
    <t>吕智</t>
    <phoneticPr fontId="15" type="noConversion"/>
  </si>
  <si>
    <t>产品应用工程师</t>
    <phoneticPr fontId="15" type="noConversion"/>
  </si>
  <si>
    <t>朱赫丹</t>
    <phoneticPr fontId="15" type="noConversion"/>
  </si>
  <si>
    <t>刘超</t>
    <phoneticPr fontId="15" type="noConversion"/>
  </si>
  <si>
    <t>陈明仲</t>
    <phoneticPr fontId="15" type="noConversion"/>
  </si>
  <si>
    <t>JAVA后台软件工程师</t>
    <phoneticPr fontId="15" type="noConversion"/>
  </si>
  <si>
    <t>朱希禄</t>
    <phoneticPr fontId="15" type="noConversion"/>
  </si>
  <si>
    <t>陈新迁</t>
    <phoneticPr fontId="15" type="noConversion"/>
  </si>
  <si>
    <t>兰杰</t>
    <phoneticPr fontId="15" type="noConversion"/>
  </si>
  <si>
    <t>产品方案经理</t>
    <phoneticPr fontId="15" type="noConversion"/>
  </si>
  <si>
    <t>冯都乐</t>
    <phoneticPr fontId="15" type="noConversion"/>
  </si>
  <si>
    <t>翻译</t>
    <phoneticPr fontId="15" type="noConversion"/>
  </si>
  <si>
    <t>邰卉</t>
    <phoneticPr fontId="15" type="noConversion"/>
  </si>
  <si>
    <t>赵允路</t>
    <phoneticPr fontId="15" type="noConversion"/>
  </si>
  <si>
    <t>孙林强</t>
    <phoneticPr fontId="15" type="noConversion"/>
  </si>
  <si>
    <t>马中元</t>
    <phoneticPr fontId="15" type="noConversion"/>
  </si>
  <si>
    <t>张百强</t>
    <phoneticPr fontId="15" type="noConversion"/>
  </si>
  <si>
    <t>工程项目经理</t>
    <phoneticPr fontId="15" type="noConversion"/>
  </si>
  <si>
    <t>产品方案部</t>
    <phoneticPr fontId="15" type="noConversion"/>
  </si>
  <si>
    <t>王治国</t>
    <phoneticPr fontId="15" type="noConversion"/>
  </si>
  <si>
    <t>冒正祥</t>
    <phoneticPr fontId="15" type="noConversion"/>
  </si>
  <si>
    <t>王谦</t>
    <phoneticPr fontId="15" type="noConversion"/>
  </si>
  <si>
    <t>市场与解决方案部</t>
    <phoneticPr fontId="15" type="noConversion"/>
  </si>
  <si>
    <t>张霄飒</t>
    <phoneticPr fontId="15" type="noConversion"/>
  </si>
  <si>
    <t>大数据市场与解决方案部-管理</t>
  </si>
  <si>
    <t>王军2</t>
    <phoneticPr fontId="15" type="noConversion"/>
  </si>
  <si>
    <t>朱苗</t>
    <phoneticPr fontId="15" type="noConversion"/>
  </si>
  <si>
    <t>市场经理</t>
    <phoneticPr fontId="15" type="noConversion"/>
  </si>
  <si>
    <t>网络数据解析产品线</t>
  </si>
  <si>
    <t>冯建业</t>
    <phoneticPr fontId="15" type="noConversion"/>
  </si>
  <si>
    <t>第一事业部-网络数据解析产品线</t>
  </si>
  <si>
    <t>赵泉</t>
    <phoneticPr fontId="15" type="noConversion"/>
  </si>
  <si>
    <t>彭雷</t>
    <phoneticPr fontId="15" type="noConversion"/>
  </si>
  <si>
    <t>金湛</t>
    <phoneticPr fontId="15" type="noConversion"/>
  </si>
  <si>
    <t>C++linux软件工程师</t>
    <phoneticPr fontId="15" type="noConversion"/>
  </si>
  <si>
    <t>高冠良</t>
    <phoneticPr fontId="15" type="noConversion"/>
  </si>
  <si>
    <t>崔美达</t>
    <phoneticPr fontId="15" type="noConversion"/>
  </si>
  <si>
    <t>朱立业</t>
    <phoneticPr fontId="15" type="noConversion"/>
  </si>
  <si>
    <t>赵思航</t>
    <phoneticPr fontId="15" type="noConversion"/>
  </si>
  <si>
    <t>李金伟</t>
    <phoneticPr fontId="15" type="noConversion"/>
  </si>
  <si>
    <t>刘辉</t>
    <phoneticPr fontId="15" type="noConversion"/>
  </si>
  <si>
    <t>第一事业部-分流设备</t>
  </si>
  <si>
    <t>李俊华2</t>
    <phoneticPr fontId="15" type="noConversion"/>
  </si>
  <si>
    <t>数通FPGA硬件工程师</t>
    <phoneticPr fontId="15" type="noConversion"/>
  </si>
  <si>
    <t>刘钧锴</t>
  </si>
  <si>
    <t>聂峰</t>
    <phoneticPr fontId="15" type="noConversion"/>
  </si>
  <si>
    <t>宫越</t>
    <phoneticPr fontId="15" type="noConversion"/>
  </si>
  <si>
    <t>数通平台与驱动工程师</t>
    <phoneticPr fontId="15" type="noConversion"/>
  </si>
  <si>
    <t>刘国栋</t>
    <phoneticPr fontId="15" type="noConversion"/>
  </si>
  <si>
    <t>宋冠华</t>
    <phoneticPr fontId="15" type="noConversion"/>
  </si>
  <si>
    <t>郭荣</t>
    <phoneticPr fontId="15" type="noConversion"/>
  </si>
  <si>
    <t>付国辉</t>
    <phoneticPr fontId="15" type="noConversion"/>
  </si>
  <si>
    <t>李长峰</t>
    <phoneticPr fontId="15" type="noConversion"/>
  </si>
  <si>
    <t>武云帆</t>
    <phoneticPr fontId="15" type="noConversion"/>
  </si>
  <si>
    <t>芦振江</t>
    <phoneticPr fontId="15" type="noConversion"/>
  </si>
  <si>
    <t>张鸿飞2</t>
    <phoneticPr fontId="15" type="noConversion"/>
  </si>
  <si>
    <t>张润生</t>
    <phoneticPr fontId="15" type="noConversion"/>
  </si>
  <si>
    <t>张沙沙</t>
    <phoneticPr fontId="15" type="noConversion"/>
  </si>
  <si>
    <t>李海南</t>
    <phoneticPr fontId="15" type="noConversion"/>
  </si>
  <si>
    <t>安希亮</t>
    <phoneticPr fontId="15" type="noConversion"/>
  </si>
  <si>
    <t>孟凡星</t>
    <phoneticPr fontId="15" type="noConversion"/>
  </si>
  <si>
    <t>邓迅</t>
    <phoneticPr fontId="15" type="noConversion"/>
  </si>
  <si>
    <t>李杰</t>
    <phoneticPr fontId="15" type="noConversion"/>
  </si>
  <si>
    <t>第十事业部-管理</t>
  </si>
  <si>
    <t>王成</t>
    <phoneticPr fontId="15" type="noConversion"/>
  </si>
  <si>
    <t>第十事业部-态势感知产品线</t>
  </si>
  <si>
    <t>王帅2</t>
    <phoneticPr fontId="15" type="noConversion"/>
  </si>
  <si>
    <t>周小丹</t>
    <phoneticPr fontId="15" type="noConversion"/>
  </si>
  <si>
    <t>第十事业部-TZ产品线</t>
  </si>
  <si>
    <t>汪慕文</t>
    <phoneticPr fontId="15" type="noConversion"/>
  </si>
  <si>
    <t>TZ产品线</t>
    <phoneticPr fontId="15" type="noConversion"/>
  </si>
  <si>
    <t>佟佑宾</t>
    <phoneticPr fontId="15" type="noConversion"/>
  </si>
  <si>
    <t>0321</t>
  </si>
  <si>
    <t>安世霞</t>
    <phoneticPr fontId="15" type="noConversion"/>
  </si>
  <si>
    <t>王会娟</t>
    <phoneticPr fontId="15" type="noConversion"/>
  </si>
  <si>
    <t>符楠男</t>
    <phoneticPr fontId="15" type="noConversion"/>
  </si>
  <si>
    <t>第十事业部-数据交换平台产品线</t>
  </si>
  <si>
    <t>李爱东</t>
    <phoneticPr fontId="15" type="noConversion"/>
  </si>
  <si>
    <t>阎旭2</t>
    <phoneticPr fontId="15" type="noConversion"/>
  </si>
  <si>
    <t>研究员</t>
    <phoneticPr fontId="15" type="noConversion"/>
  </si>
  <si>
    <t>第十事业部-市场营销</t>
  </si>
  <si>
    <t>WZ平台产品线</t>
    <phoneticPr fontId="15" type="noConversion"/>
  </si>
  <si>
    <t>贾军</t>
    <phoneticPr fontId="15" type="noConversion"/>
  </si>
  <si>
    <t>网安事业部-WZ平台产品线</t>
  </si>
  <si>
    <t>倪志华</t>
    <phoneticPr fontId="15" type="noConversion"/>
  </si>
  <si>
    <t>陈健2</t>
    <phoneticPr fontId="15" type="noConversion"/>
  </si>
  <si>
    <t>实战业务创新产品线</t>
  </si>
  <si>
    <t>网安事业部-实战创新产品线</t>
  </si>
  <si>
    <t>何睿</t>
    <phoneticPr fontId="15" type="noConversion"/>
  </si>
  <si>
    <t>李志强</t>
    <phoneticPr fontId="15" type="noConversion"/>
  </si>
  <si>
    <t>倪威鹏</t>
    <phoneticPr fontId="15" type="noConversion"/>
  </si>
  <si>
    <t>何鹏云</t>
    <phoneticPr fontId="15" type="noConversion"/>
  </si>
  <si>
    <t>王润泽</t>
    <phoneticPr fontId="15" type="noConversion"/>
  </si>
  <si>
    <t>边富杰</t>
    <phoneticPr fontId="15" type="noConversion"/>
  </si>
  <si>
    <t>唐梦潮</t>
    <phoneticPr fontId="15" type="noConversion"/>
  </si>
  <si>
    <t>丁洁冰</t>
    <phoneticPr fontId="15" type="noConversion"/>
  </si>
  <si>
    <t>潘连旺</t>
    <phoneticPr fontId="15" type="noConversion"/>
  </si>
  <si>
    <t>庞裕</t>
    <phoneticPr fontId="15" type="noConversion"/>
  </si>
  <si>
    <t>鞠凯</t>
    <phoneticPr fontId="15" type="noConversion"/>
  </si>
  <si>
    <t>李鑫2</t>
    <phoneticPr fontId="15" type="noConversion"/>
  </si>
  <si>
    <t>聂学武</t>
    <phoneticPr fontId="15" type="noConversion"/>
  </si>
  <si>
    <t>业务分析师</t>
    <phoneticPr fontId="15" type="noConversion"/>
  </si>
  <si>
    <t>河北代表处-河北1</t>
  </si>
  <si>
    <t>第五事业部-销售1</t>
  </si>
  <si>
    <t>第四事业部-销售1</t>
  </si>
  <si>
    <t>第九事业部-销售1</t>
  </si>
  <si>
    <t>牛国良</t>
    <phoneticPr fontId="15" type="noConversion"/>
  </si>
  <si>
    <t>客户经理</t>
    <phoneticPr fontId="22" type="noConversion"/>
  </si>
  <si>
    <t>广州</t>
    <phoneticPr fontId="22" type="noConversion"/>
  </si>
  <si>
    <t>第七事业部-销售1</t>
  </si>
  <si>
    <t>张书贵</t>
    <phoneticPr fontId="15" type="noConversion"/>
  </si>
  <si>
    <t>夏卿</t>
    <phoneticPr fontId="15" type="noConversion"/>
  </si>
  <si>
    <t>黄伟</t>
    <phoneticPr fontId="15" type="noConversion"/>
  </si>
  <si>
    <t>市场营销部</t>
    <phoneticPr fontId="15" type="noConversion"/>
  </si>
  <si>
    <t>北京</t>
    <phoneticPr fontId="15" type="noConversion"/>
  </si>
  <si>
    <t>张德智</t>
    <phoneticPr fontId="15" type="noConversion"/>
  </si>
  <si>
    <t>湖北代表处</t>
    <phoneticPr fontId="15" type="noConversion"/>
  </si>
  <si>
    <t>黄洲</t>
    <phoneticPr fontId="15" type="noConversion"/>
  </si>
  <si>
    <t>广东代表处</t>
    <phoneticPr fontId="15" type="noConversion"/>
  </si>
  <si>
    <t>王荣涛</t>
    <phoneticPr fontId="15" type="noConversion"/>
  </si>
  <si>
    <t>北京代表处</t>
    <phoneticPr fontId="15" type="noConversion"/>
  </si>
  <si>
    <t>梁国亮</t>
    <phoneticPr fontId="15" type="noConversion"/>
  </si>
  <si>
    <t>代表处主任</t>
    <phoneticPr fontId="15" type="noConversion"/>
  </si>
  <si>
    <t>山东代表处</t>
    <phoneticPr fontId="15" type="noConversion"/>
  </si>
  <si>
    <t>初军良</t>
    <phoneticPr fontId="15" type="noConversion"/>
  </si>
  <si>
    <t>宫臣</t>
    <phoneticPr fontId="15" type="noConversion"/>
  </si>
  <si>
    <t>内蒙代表处</t>
    <phoneticPr fontId="15" type="noConversion"/>
  </si>
  <si>
    <t>黄腾</t>
    <phoneticPr fontId="15" type="noConversion"/>
  </si>
  <si>
    <t>江苏代表处</t>
    <phoneticPr fontId="15" type="noConversion"/>
  </si>
  <si>
    <t>罗浩</t>
    <phoneticPr fontId="15" type="noConversion"/>
  </si>
  <si>
    <t>毛龙</t>
    <phoneticPr fontId="15" type="noConversion"/>
  </si>
  <si>
    <t>江苏代表处-江苏1</t>
  </si>
  <si>
    <t>陕西代表处</t>
    <phoneticPr fontId="15" type="noConversion"/>
  </si>
  <si>
    <t>程勇</t>
    <phoneticPr fontId="15" type="noConversion"/>
  </si>
  <si>
    <t>广西代表处</t>
    <phoneticPr fontId="15" type="noConversion"/>
  </si>
  <si>
    <t>林仁璧</t>
    <phoneticPr fontId="15" type="noConversion"/>
  </si>
  <si>
    <t>广西代表处-广西1</t>
  </si>
  <si>
    <t>云南代表处</t>
    <phoneticPr fontId="15" type="noConversion"/>
  </si>
  <si>
    <t>马跃</t>
    <phoneticPr fontId="15" type="noConversion"/>
  </si>
  <si>
    <t>湖南代表处</t>
    <phoneticPr fontId="15" type="noConversion"/>
  </si>
  <si>
    <t>张荣</t>
    <phoneticPr fontId="15" type="noConversion"/>
  </si>
  <si>
    <t>甘肃代表处</t>
    <phoneticPr fontId="15" type="noConversion"/>
  </si>
  <si>
    <t>沈渤</t>
    <phoneticPr fontId="15" type="noConversion"/>
  </si>
  <si>
    <t>甘肃代表处-甘肃3</t>
  </si>
  <si>
    <t>四川代表处</t>
    <phoneticPr fontId="15" type="noConversion"/>
  </si>
  <si>
    <t>朱淼</t>
    <phoneticPr fontId="15" type="noConversion"/>
  </si>
  <si>
    <t>河北代表处</t>
    <phoneticPr fontId="15" type="noConversion"/>
  </si>
  <si>
    <t>刘迪</t>
    <phoneticPr fontId="15" type="noConversion"/>
  </si>
  <si>
    <t>浙江代表处</t>
    <phoneticPr fontId="15" type="noConversion"/>
  </si>
  <si>
    <t>丁鹏</t>
    <phoneticPr fontId="15" type="noConversion"/>
  </si>
  <si>
    <t>新疆代表处-新疆1</t>
  </si>
  <si>
    <t>黑龙江代表处</t>
    <phoneticPr fontId="15" type="noConversion"/>
  </si>
  <si>
    <t>王文博</t>
    <phoneticPr fontId="15" type="noConversion"/>
  </si>
  <si>
    <t>黑龙江代表处-黑龙江1</t>
  </si>
  <si>
    <t>河南代表处</t>
    <phoneticPr fontId="15" type="noConversion"/>
  </si>
  <si>
    <t>丁帅</t>
    <phoneticPr fontId="15" type="noConversion"/>
  </si>
  <si>
    <t>河南代表处-河南1</t>
  </si>
  <si>
    <t>上海代表处</t>
    <phoneticPr fontId="15" type="noConversion"/>
  </si>
  <si>
    <t>田雨</t>
    <phoneticPr fontId="15" type="noConversion"/>
  </si>
  <si>
    <t>上海代表处-上海1</t>
  </si>
  <si>
    <t>青海代表处</t>
    <phoneticPr fontId="15" type="noConversion"/>
  </si>
  <si>
    <t>郑伟</t>
    <phoneticPr fontId="15" type="noConversion"/>
  </si>
  <si>
    <t>重庆代表处</t>
    <phoneticPr fontId="15" type="noConversion"/>
  </si>
  <si>
    <t>汪波涛</t>
    <phoneticPr fontId="15" type="noConversion"/>
  </si>
  <si>
    <t>贵州代表处</t>
    <phoneticPr fontId="15" type="noConversion"/>
  </si>
  <si>
    <t>赵宏宇</t>
    <phoneticPr fontId="15" type="noConversion"/>
  </si>
  <si>
    <t>江西代表处</t>
    <phoneticPr fontId="15" type="noConversion"/>
  </si>
  <si>
    <t>明佳</t>
    <phoneticPr fontId="15" type="noConversion"/>
  </si>
  <si>
    <t>张鹏</t>
    <phoneticPr fontId="15" type="noConversion"/>
  </si>
  <si>
    <t>江西代表处-江西1</t>
  </si>
  <si>
    <t>安徽代表处</t>
    <phoneticPr fontId="15" type="noConversion"/>
  </si>
  <si>
    <t>肖阳春</t>
    <phoneticPr fontId="15" type="noConversion"/>
  </si>
  <si>
    <t>辽宁代表处</t>
    <phoneticPr fontId="15" type="noConversion"/>
  </si>
  <si>
    <t>陈剑勇2</t>
    <phoneticPr fontId="15" type="noConversion"/>
  </si>
  <si>
    <t>辽宁代表处-辽宁1</t>
  </si>
  <si>
    <t>吉林代表处</t>
    <phoneticPr fontId="15" type="noConversion"/>
  </si>
  <si>
    <t>赵凤平</t>
    <phoneticPr fontId="15" type="noConversion"/>
  </si>
  <si>
    <t>宁夏代表处</t>
    <phoneticPr fontId="15" type="noConversion"/>
  </si>
  <si>
    <t>王宇</t>
    <phoneticPr fontId="15" type="noConversion"/>
  </si>
  <si>
    <t>海南代表处</t>
    <phoneticPr fontId="15" type="noConversion"/>
  </si>
  <si>
    <t>孙磊1</t>
    <phoneticPr fontId="15" type="noConversion"/>
  </si>
  <si>
    <t>福建代表处</t>
    <phoneticPr fontId="15" type="noConversion"/>
  </si>
  <si>
    <t>郑高鹏</t>
    <phoneticPr fontId="15" type="noConversion"/>
  </si>
  <si>
    <t>山西代表处</t>
    <phoneticPr fontId="15" type="noConversion"/>
  </si>
  <si>
    <t>步建增</t>
    <phoneticPr fontId="15" type="noConversion"/>
  </si>
  <si>
    <t>山西代表处-山西1</t>
  </si>
  <si>
    <t>天津代表处</t>
    <phoneticPr fontId="15" type="noConversion"/>
  </si>
  <si>
    <t>张韬</t>
    <phoneticPr fontId="15" type="noConversion"/>
  </si>
  <si>
    <t>天津代表处-天津1</t>
  </si>
  <si>
    <t>广州</t>
    <phoneticPr fontId="22" type="noConversion"/>
  </si>
  <si>
    <t>北京</t>
    <phoneticPr fontId="22" type="noConversion"/>
  </si>
  <si>
    <t>西藏代表处</t>
    <phoneticPr fontId="15" type="noConversion"/>
  </si>
  <si>
    <t>吴伟林</t>
    <phoneticPr fontId="36" type="noConversion"/>
  </si>
  <si>
    <t>代表处主任</t>
    <phoneticPr fontId="36" type="noConversion"/>
  </si>
  <si>
    <t>张博3</t>
    <phoneticPr fontId="15" type="noConversion"/>
  </si>
  <si>
    <t>李世华</t>
    <phoneticPr fontId="15" type="noConversion"/>
  </si>
  <si>
    <t>内蒙代表处-内蒙1</t>
  </si>
  <si>
    <t>重庆代表处</t>
    <phoneticPr fontId="15" type="noConversion"/>
  </si>
  <si>
    <t>贵州代表处</t>
    <phoneticPr fontId="15" type="noConversion"/>
  </si>
  <si>
    <t>客户经理</t>
    <phoneticPr fontId="15" type="noConversion"/>
  </si>
  <si>
    <t>西藏代表处</t>
    <phoneticPr fontId="15" type="noConversion"/>
  </si>
  <si>
    <t>西藏代表处-西藏1</t>
  </si>
  <si>
    <t>云南代表处-云南1</t>
  </si>
  <si>
    <t>湖南代表处-湖南1</t>
  </si>
  <si>
    <t>甘肃代表处-甘肃1</t>
  </si>
  <si>
    <t>刘洋3</t>
    <phoneticPr fontId="36" type="noConversion"/>
  </si>
  <si>
    <t>市场与解决方案部</t>
    <phoneticPr fontId="15" type="noConversion"/>
  </si>
  <si>
    <t>装备市场与解决方案部-管理</t>
  </si>
  <si>
    <t>朱天一</t>
    <phoneticPr fontId="15" type="noConversion"/>
  </si>
  <si>
    <t>马翔霄</t>
    <phoneticPr fontId="15" type="noConversion"/>
  </si>
  <si>
    <t>广东代表处</t>
    <phoneticPr fontId="15" type="noConversion"/>
  </si>
  <si>
    <t>钮本波</t>
    <phoneticPr fontId="15" type="noConversion"/>
  </si>
  <si>
    <t>解决方案经理</t>
    <phoneticPr fontId="15" type="noConversion"/>
  </si>
  <si>
    <t>北京代表处</t>
    <phoneticPr fontId="15" type="noConversion"/>
  </si>
  <si>
    <t>康毅恒</t>
    <phoneticPr fontId="15" type="noConversion"/>
  </si>
  <si>
    <t>程步云</t>
    <phoneticPr fontId="15" type="noConversion"/>
  </si>
  <si>
    <t>张伟2</t>
    <phoneticPr fontId="15" type="noConversion"/>
  </si>
  <si>
    <t>刘沛</t>
    <phoneticPr fontId="15" type="noConversion"/>
  </si>
  <si>
    <t>孙亚文</t>
    <phoneticPr fontId="15" type="noConversion"/>
  </si>
  <si>
    <t>莫锐松</t>
    <phoneticPr fontId="15" type="noConversion"/>
  </si>
  <si>
    <t>0647</t>
    <phoneticPr fontId="15" type="noConversion"/>
  </si>
  <si>
    <t>李明3</t>
    <phoneticPr fontId="15" type="noConversion"/>
  </si>
  <si>
    <t>张健</t>
    <phoneticPr fontId="15" type="noConversion"/>
  </si>
  <si>
    <t>孙东明</t>
    <phoneticPr fontId="15" type="noConversion"/>
  </si>
  <si>
    <t>刘济铭</t>
    <phoneticPr fontId="15" type="noConversion"/>
  </si>
  <si>
    <t>王浩</t>
    <phoneticPr fontId="15" type="noConversion"/>
  </si>
  <si>
    <t>杨震2</t>
    <phoneticPr fontId="15" type="noConversion"/>
  </si>
  <si>
    <t>谢宝嘉</t>
    <phoneticPr fontId="15" type="noConversion"/>
  </si>
  <si>
    <t>大数据BG1</t>
    <phoneticPr fontId="15" type="noConversion"/>
  </si>
  <si>
    <t>刘欣旺</t>
    <phoneticPr fontId="15" type="noConversion"/>
  </si>
  <si>
    <t>大数据BG2</t>
    <phoneticPr fontId="15" type="noConversion"/>
  </si>
  <si>
    <t>邰阿如汗</t>
    <phoneticPr fontId="15" type="noConversion"/>
  </si>
  <si>
    <t>周长红</t>
    <phoneticPr fontId="15" type="noConversion"/>
  </si>
  <si>
    <t>楚国栋</t>
    <phoneticPr fontId="15" type="noConversion"/>
  </si>
  <si>
    <t>云祥飞</t>
    <phoneticPr fontId="15" type="noConversion"/>
  </si>
  <si>
    <t>王聪</t>
    <phoneticPr fontId="15" type="noConversion"/>
  </si>
  <si>
    <t>卫元明2</t>
    <phoneticPr fontId="15" type="noConversion"/>
  </si>
  <si>
    <t>柴宁</t>
    <phoneticPr fontId="15" type="noConversion"/>
  </si>
  <si>
    <t>杜野</t>
    <phoneticPr fontId="15" type="noConversion"/>
  </si>
  <si>
    <t>宗超杰</t>
    <phoneticPr fontId="15" type="noConversion"/>
  </si>
  <si>
    <t>王喆</t>
    <phoneticPr fontId="15" type="noConversion"/>
  </si>
  <si>
    <t>程龙</t>
    <phoneticPr fontId="15" type="noConversion"/>
  </si>
  <si>
    <t>柴万万</t>
    <phoneticPr fontId="15" type="noConversion"/>
  </si>
  <si>
    <t>张敏3</t>
    <phoneticPr fontId="15" type="noConversion"/>
  </si>
  <si>
    <t>王庆乐</t>
    <phoneticPr fontId="15" type="noConversion"/>
  </si>
  <si>
    <t>李祥</t>
    <phoneticPr fontId="15" type="noConversion"/>
  </si>
  <si>
    <t>尹玉博</t>
    <phoneticPr fontId="15" type="noConversion"/>
  </si>
  <si>
    <t>魏铭</t>
    <phoneticPr fontId="15" type="noConversion"/>
  </si>
  <si>
    <t>郑州</t>
    <phoneticPr fontId="15" type="noConversion"/>
  </si>
  <si>
    <t>陈文星</t>
  </si>
  <si>
    <t>徐乐</t>
    <phoneticPr fontId="15" type="noConversion"/>
  </si>
  <si>
    <t>客户服务部</t>
    <phoneticPr fontId="36" type="noConversion"/>
  </si>
  <si>
    <t>交付管理部</t>
    <phoneticPr fontId="36" type="noConversion"/>
  </si>
  <si>
    <t>北京</t>
    <phoneticPr fontId="36" type="noConversion"/>
  </si>
  <si>
    <t>客户服务部-交付管理部</t>
  </si>
  <si>
    <t>孙洋洋</t>
    <phoneticPr fontId="15" type="noConversion"/>
  </si>
  <si>
    <t>赵轶骅</t>
    <phoneticPr fontId="15" type="noConversion"/>
  </si>
  <si>
    <t>王达华</t>
  </si>
  <si>
    <t>房艳龙2</t>
    <phoneticPr fontId="15" type="noConversion"/>
  </si>
  <si>
    <t>魏凤阳</t>
    <phoneticPr fontId="15" type="noConversion"/>
  </si>
  <si>
    <t>张洪源</t>
    <phoneticPr fontId="15" type="noConversion"/>
  </si>
  <si>
    <r>
      <rPr>
        <sz val="10"/>
        <color rgb="FF000000"/>
        <rFont val="宋体"/>
        <family val="3"/>
        <charset val="134"/>
      </rPr>
      <t>叶茂</t>
    </r>
    <phoneticPr fontId="15" type="noConversion"/>
  </si>
  <si>
    <t>蔡健麟</t>
    <phoneticPr fontId="15" type="noConversion"/>
  </si>
  <si>
    <t>呼和浩特、包头、巴盟、乌海、阿拉善</t>
    <phoneticPr fontId="15" type="noConversion"/>
  </si>
  <si>
    <r>
      <rPr>
        <sz val="10"/>
        <color rgb="FF000000"/>
        <rFont val="宋体"/>
        <family val="3"/>
        <charset val="134"/>
      </rPr>
      <t>刘荣飞</t>
    </r>
    <phoneticPr fontId="15" type="noConversion"/>
  </si>
  <si>
    <t>任育良</t>
    <phoneticPr fontId="15" type="noConversion"/>
  </si>
  <si>
    <t>薛涛</t>
    <phoneticPr fontId="15" type="noConversion"/>
  </si>
  <si>
    <r>
      <rPr>
        <sz val="10"/>
        <color rgb="FF000000"/>
        <rFont val="宋体"/>
        <family val="3"/>
        <charset val="134"/>
      </rPr>
      <t>邓蕾</t>
    </r>
    <phoneticPr fontId="15" type="noConversion"/>
  </si>
  <si>
    <t>付鹏</t>
    <phoneticPr fontId="15" type="noConversion"/>
  </si>
  <si>
    <r>
      <rPr>
        <sz val="10"/>
        <color rgb="FF000000"/>
        <rFont val="宋体"/>
        <family val="3"/>
        <charset val="134"/>
      </rPr>
      <t>党永兵</t>
    </r>
    <phoneticPr fontId="15" type="noConversion"/>
  </si>
  <si>
    <t>天水</t>
    <phoneticPr fontId="15" type="noConversion"/>
  </si>
  <si>
    <r>
      <rPr>
        <sz val="10"/>
        <color rgb="FF000000"/>
        <rFont val="宋体"/>
        <family val="3"/>
        <charset val="134"/>
      </rPr>
      <t>梁国恒</t>
    </r>
    <phoneticPr fontId="15" type="noConversion"/>
  </si>
  <si>
    <r>
      <rPr>
        <sz val="10"/>
        <color rgb="FF000000"/>
        <rFont val="宋体"/>
        <family val="3"/>
        <charset val="134"/>
      </rPr>
      <t>周文锋</t>
    </r>
    <phoneticPr fontId="15" type="noConversion"/>
  </si>
  <si>
    <r>
      <rPr>
        <sz val="10"/>
        <color rgb="FF000000"/>
        <rFont val="宋体"/>
        <family val="3"/>
        <charset val="134"/>
      </rPr>
      <t>刘文鹏</t>
    </r>
    <phoneticPr fontId="15" type="noConversion"/>
  </si>
  <si>
    <t>省级单位、抚州、新余、宜春、九江</t>
    <phoneticPr fontId="15" type="noConversion"/>
  </si>
  <si>
    <t>刘瀚程</t>
    <phoneticPr fontId="15" type="noConversion"/>
  </si>
  <si>
    <t>景德镇、上饶、赣州、鹰潭、萍乡、吉安、南昌</t>
    <phoneticPr fontId="15" type="noConversion"/>
  </si>
  <si>
    <r>
      <rPr>
        <sz val="10"/>
        <color rgb="FF000000"/>
        <rFont val="宋体"/>
        <family val="3"/>
        <charset val="134"/>
      </rPr>
      <t>李鹏3</t>
    </r>
    <phoneticPr fontId="15" type="noConversion"/>
  </si>
  <si>
    <t>齐凯强</t>
    <phoneticPr fontId="15" type="noConversion"/>
  </si>
  <si>
    <r>
      <rPr>
        <sz val="10"/>
        <color rgb="FF000000"/>
        <rFont val="宋体"/>
        <family val="3"/>
        <charset val="134"/>
      </rPr>
      <t>王纪强</t>
    </r>
    <phoneticPr fontId="15" type="noConversion"/>
  </si>
  <si>
    <r>
      <rPr>
        <sz val="10"/>
        <color rgb="FF000000"/>
        <rFont val="宋体"/>
        <family val="3"/>
        <charset val="134"/>
      </rPr>
      <t>刘吉利</t>
    </r>
    <phoneticPr fontId="15" type="noConversion"/>
  </si>
  <si>
    <r>
      <rPr>
        <sz val="10"/>
        <color rgb="FF000000"/>
        <rFont val="宋体"/>
        <family val="3"/>
        <charset val="134"/>
      </rPr>
      <t>李瑜</t>
    </r>
    <phoneticPr fontId="15" type="noConversion"/>
  </si>
  <si>
    <t>山西省厅，晋城，临汾</t>
    <phoneticPr fontId="15" type="noConversion"/>
  </si>
  <si>
    <t>潜江、武汉分局（汉阳区、汉南区、东西湖区，硚口区）</t>
    <phoneticPr fontId="17" type="noConversion"/>
  </si>
  <si>
    <t>刘俊宜</t>
    <phoneticPr fontId="15" type="noConversion"/>
  </si>
  <si>
    <r>
      <rPr>
        <sz val="10"/>
        <color rgb="FF000000"/>
        <rFont val="宋体"/>
        <family val="3"/>
        <charset val="134"/>
      </rPr>
      <t>朱伟平</t>
    </r>
    <phoneticPr fontId="15" type="noConversion"/>
  </si>
  <si>
    <t>莫启能</t>
    <phoneticPr fontId="15" type="noConversion"/>
  </si>
  <si>
    <t>刘凯</t>
    <phoneticPr fontId="15" type="noConversion"/>
  </si>
  <si>
    <t>内蒙古公安厅、锡林郭勒盟、通辽</t>
    <phoneticPr fontId="15" type="noConversion"/>
  </si>
  <si>
    <r>
      <rPr>
        <sz val="10"/>
        <color rgb="FF000000"/>
        <rFont val="宋体"/>
        <family val="3"/>
        <charset val="134"/>
      </rPr>
      <t>张怀</t>
    </r>
    <phoneticPr fontId="15" type="noConversion"/>
  </si>
  <si>
    <r>
      <rPr>
        <sz val="10"/>
        <color rgb="FF000000"/>
        <rFont val="宋体"/>
        <family val="3"/>
        <charset val="134"/>
      </rPr>
      <t>宋博龙天</t>
    </r>
    <phoneticPr fontId="15" type="noConversion"/>
  </si>
  <si>
    <r>
      <rPr>
        <sz val="10"/>
        <color rgb="FF000000"/>
        <rFont val="宋体"/>
        <family val="3"/>
        <charset val="134"/>
      </rPr>
      <t>李天举</t>
    </r>
    <phoneticPr fontId="15" type="noConversion"/>
  </si>
  <si>
    <t>迪庆、丽江、大理、保山、德宏、怒江、楚雄、红河</t>
    <phoneticPr fontId="17" type="noConversion"/>
  </si>
  <si>
    <t>徐章建</t>
    <phoneticPr fontId="15" type="noConversion"/>
  </si>
  <si>
    <t>云南省厅、云南省级及昆明</t>
    <phoneticPr fontId="17" type="noConversion"/>
  </si>
  <si>
    <t>李刚2</t>
    <phoneticPr fontId="15" type="noConversion"/>
  </si>
  <si>
    <t>黄鹏</t>
    <phoneticPr fontId="15" type="noConversion"/>
  </si>
  <si>
    <t>河北省厅、廊坊、承德、雄安、衡水、邯郸</t>
    <phoneticPr fontId="17" type="noConversion"/>
  </si>
  <si>
    <r>
      <rPr>
        <sz val="10"/>
        <color rgb="FF000000"/>
        <rFont val="宋体"/>
        <family val="3"/>
        <charset val="134"/>
      </rPr>
      <t>侯宗义</t>
    </r>
    <phoneticPr fontId="15" type="noConversion"/>
  </si>
  <si>
    <t>邯郸</t>
    <phoneticPr fontId="15" type="noConversion"/>
  </si>
  <si>
    <r>
      <rPr>
        <sz val="10"/>
        <color rgb="FF000000"/>
        <rFont val="宋体"/>
        <family val="3"/>
        <charset val="134"/>
      </rPr>
      <t>董宜鹏</t>
    </r>
    <phoneticPr fontId="15" type="noConversion"/>
  </si>
  <si>
    <t>平顶山、南阳、驻马店、洛阳、信阳、周口、济源、新乡、许昌</t>
  </si>
  <si>
    <r>
      <rPr>
        <sz val="10"/>
        <color rgb="FF000000"/>
        <rFont val="宋体"/>
        <family val="3"/>
        <charset val="134"/>
      </rPr>
      <t>胡镇</t>
    </r>
    <phoneticPr fontId="15" type="noConversion"/>
  </si>
  <si>
    <t>张强3</t>
    <phoneticPr fontId="15" type="noConversion"/>
  </si>
  <si>
    <t>汤晓洋</t>
    <phoneticPr fontId="15" type="noConversion"/>
  </si>
  <si>
    <r>
      <rPr>
        <sz val="10"/>
        <color rgb="FF000000"/>
        <rFont val="宋体"/>
        <family val="3"/>
        <charset val="134"/>
      </rPr>
      <t>吕晓东</t>
    </r>
    <phoneticPr fontId="15" type="noConversion"/>
  </si>
  <si>
    <t>省厅、济南、日照</t>
    <phoneticPr fontId="15" type="noConversion"/>
  </si>
  <si>
    <t>马德涛</t>
    <phoneticPr fontId="15" type="noConversion"/>
  </si>
  <si>
    <t>日照</t>
    <phoneticPr fontId="15" type="noConversion"/>
  </si>
  <si>
    <t>乌兰察布、赤峰、兴安盟、呼伦贝尔</t>
    <phoneticPr fontId="15" type="noConversion"/>
  </si>
  <si>
    <r>
      <rPr>
        <sz val="10"/>
        <color rgb="FF000000"/>
        <rFont val="宋体"/>
        <family val="3"/>
        <charset val="134"/>
      </rPr>
      <t>夏成才</t>
    </r>
    <phoneticPr fontId="15" type="noConversion"/>
  </si>
  <si>
    <t>覃万权</t>
    <phoneticPr fontId="15" type="noConversion"/>
  </si>
  <si>
    <r>
      <rPr>
        <sz val="10"/>
        <color rgb="FF000000"/>
        <rFont val="宋体"/>
        <family val="3"/>
        <charset val="134"/>
      </rPr>
      <t>黄泽斌</t>
    </r>
    <phoneticPr fontId="15" type="noConversion"/>
  </si>
  <si>
    <r>
      <rPr>
        <sz val="10"/>
        <color rgb="FF000000"/>
        <rFont val="宋体"/>
        <family val="3"/>
        <charset val="134"/>
      </rPr>
      <t>赵占文</t>
    </r>
    <phoneticPr fontId="15" type="noConversion"/>
  </si>
  <si>
    <r>
      <rPr>
        <sz val="10"/>
        <rFont val="宋体"/>
        <family val="3"/>
        <charset val="134"/>
      </rPr>
      <t>李德宏</t>
    </r>
    <phoneticPr fontId="15" type="noConversion"/>
  </si>
  <si>
    <t>石家庄市局、秦皇岛、保定、邢台、张家口、沧州、唐山</t>
    <phoneticPr fontId="17" type="noConversion"/>
  </si>
  <si>
    <r>
      <rPr>
        <sz val="10"/>
        <color rgb="FF000000"/>
        <rFont val="宋体"/>
        <family val="3"/>
        <charset val="134"/>
      </rPr>
      <t>汪学超</t>
    </r>
    <phoneticPr fontId="15" type="noConversion"/>
  </si>
  <si>
    <t>张昌源</t>
    <phoneticPr fontId="15" type="noConversion"/>
  </si>
  <si>
    <t>杭州</t>
    <phoneticPr fontId="15" type="noConversion"/>
  </si>
  <si>
    <r>
      <rPr>
        <sz val="10"/>
        <color rgb="FF000000"/>
        <rFont val="宋体"/>
        <family val="3"/>
        <charset val="134"/>
      </rPr>
      <t>刘闯</t>
    </r>
    <phoneticPr fontId="15" type="noConversion"/>
  </si>
  <si>
    <t>总队、郑州、濮阳，鹤壁、开封、漯河、商丘、三门峡、焦作、安阳</t>
    <phoneticPr fontId="15" type="noConversion"/>
  </si>
  <si>
    <t>郑涛</t>
    <phoneticPr fontId="15" type="noConversion"/>
  </si>
  <si>
    <t>杨帆3</t>
    <phoneticPr fontId="15" type="noConversion"/>
  </si>
  <si>
    <t>孝感、鄂州、荆州、武汉铁路公安局、江汉油田、武汉分局（江汉区、江岸区、青山区）、湖北省公安厅（W**A）、宜昌、仙桃、十堰</t>
    <phoneticPr fontId="17" type="noConversion"/>
  </si>
  <si>
    <t>肖本钱</t>
    <phoneticPr fontId="15" type="noConversion"/>
  </si>
  <si>
    <t>徐信</t>
    <phoneticPr fontId="15" type="noConversion"/>
  </si>
  <si>
    <t>于文达</t>
    <phoneticPr fontId="15" type="noConversion"/>
  </si>
  <si>
    <t>太原，运城，吕梁，阳泉，晋中，长治</t>
    <phoneticPr fontId="15" type="noConversion"/>
  </si>
  <si>
    <t>第二事业部</t>
    <phoneticPr fontId="15" type="noConversion"/>
  </si>
  <si>
    <t>万钧</t>
    <phoneticPr fontId="15" type="noConversion"/>
  </si>
  <si>
    <t>霍康</t>
    <phoneticPr fontId="15" type="noConversion"/>
  </si>
  <si>
    <t>第五事业部</t>
    <phoneticPr fontId="15" type="noConversion"/>
  </si>
  <si>
    <t>孔邦</t>
    <phoneticPr fontId="15" type="noConversion"/>
  </si>
  <si>
    <t>第五事业部-销售2</t>
  </si>
  <si>
    <t>第四事业部</t>
    <phoneticPr fontId="15" type="noConversion"/>
  </si>
  <si>
    <t>第四事业部-销售5</t>
  </si>
  <si>
    <t>第四事业部-销售4</t>
  </si>
  <si>
    <t>第四事业部-销售管理</t>
  </si>
  <si>
    <t>第四事业部</t>
    <phoneticPr fontId="15" type="noConversion"/>
  </si>
  <si>
    <t>第九事业部</t>
    <phoneticPr fontId="15" type="noConversion"/>
  </si>
  <si>
    <t>胡永胜</t>
    <phoneticPr fontId="15" type="noConversion"/>
  </si>
  <si>
    <t>第九事业部-销售2</t>
  </si>
  <si>
    <t>第十一事业部</t>
    <phoneticPr fontId="15" type="noConversion"/>
  </si>
  <si>
    <t>第十一事业部-销售1</t>
  </si>
  <si>
    <t>夏玉玺</t>
    <phoneticPr fontId="15" type="noConversion"/>
  </si>
  <si>
    <t>第十一事业部-销售2</t>
  </si>
  <si>
    <t>第一事业部</t>
    <phoneticPr fontId="15" type="noConversion"/>
  </si>
  <si>
    <t>郭学栋</t>
    <phoneticPr fontId="15" type="noConversion"/>
  </si>
  <si>
    <t>刘晓东</t>
    <phoneticPr fontId="15" type="noConversion"/>
  </si>
  <si>
    <t>第一事业部-销售管理</t>
  </si>
  <si>
    <t>网安事业部</t>
    <phoneticPr fontId="15" type="noConversion"/>
  </si>
  <si>
    <t>宋双运</t>
    <phoneticPr fontId="15" type="noConversion"/>
  </si>
  <si>
    <t>广西代表处</t>
    <phoneticPr fontId="15" type="noConversion"/>
  </si>
  <si>
    <t>南宁</t>
    <phoneticPr fontId="15" type="noConversion"/>
  </si>
  <si>
    <t>湖南代表处</t>
    <phoneticPr fontId="15" type="noConversion"/>
  </si>
  <si>
    <t>河北代表处</t>
    <phoneticPr fontId="15" type="noConversion"/>
  </si>
  <si>
    <t>重庆代表处</t>
    <phoneticPr fontId="15" type="noConversion"/>
  </si>
  <si>
    <t>周伟</t>
    <phoneticPr fontId="15" type="noConversion"/>
  </si>
  <si>
    <t>福建代表处</t>
    <phoneticPr fontId="15" type="noConversion"/>
  </si>
  <si>
    <t>浙江代表处</t>
    <phoneticPr fontId="15" type="noConversion"/>
  </si>
  <si>
    <t>产品规划及生产部</t>
    <phoneticPr fontId="15" type="noConversion"/>
  </si>
  <si>
    <t>常喜萍</t>
    <phoneticPr fontId="15" type="noConversion"/>
  </si>
  <si>
    <t>网络安全与信息技术装备事业群-产品规划部</t>
  </si>
  <si>
    <t>周二江</t>
    <phoneticPr fontId="15" type="noConversion"/>
  </si>
  <si>
    <t>王晓峰</t>
    <phoneticPr fontId="15" type="noConversion"/>
  </si>
  <si>
    <t>李秋爽</t>
    <phoneticPr fontId="15" type="noConversion"/>
  </si>
  <si>
    <t>客户价值部</t>
    <phoneticPr fontId="15" type="noConversion"/>
  </si>
  <si>
    <t>第七事业部-客户价值部</t>
  </si>
  <si>
    <t>崔浪</t>
    <phoneticPr fontId="22" type="noConversion"/>
  </si>
  <si>
    <t>产品应用工程师</t>
    <phoneticPr fontId="15" type="noConversion"/>
  </si>
  <si>
    <t>0265</t>
    <phoneticPr fontId="15" type="noConversion"/>
  </si>
  <si>
    <t>陶召权</t>
    <phoneticPr fontId="15" type="noConversion"/>
  </si>
  <si>
    <t>卞予</t>
    <phoneticPr fontId="15" type="noConversion"/>
  </si>
  <si>
    <t>张涛3</t>
    <phoneticPr fontId="15" type="noConversion"/>
  </si>
  <si>
    <t>许彦波</t>
    <phoneticPr fontId="15" type="noConversion"/>
  </si>
  <si>
    <t>网信产品线</t>
    <phoneticPr fontId="15" type="noConversion"/>
  </si>
  <si>
    <t>李刚</t>
    <phoneticPr fontId="15" type="noConversion"/>
  </si>
  <si>
    <t>第四事业部-网信产品线</t>
  </si>
  <si>
    <t>原网信行业数据平台产品线、网信综合业务产品线合并为网信产品线</t>
  </si>
  <si>
    <t>刘超2</t>
    <phoneticPr fontId="15" type="noConversion"/>
  </si>
  <si>
    <t>胡敏2</t>
    <phoneticPr fontId="15" type="noConversion"/>
  </si>
  <si>
    <t>李永刚</t>
    <phoneticPr fontId="15" type="noConversion"/>
  </si>
  <si>
    <t>邓冰娜</t>
    <phoneticPr fontId="15" type="noConversion"/>
  </si>
  <si>
    <t>张振军</t>
    <phoneticPr fontId="15" type="noConversion"/>
  </si>
  <si>
    <t>科信业务应用产品线</t>
    <phoneticPr fontId="15" type="noConversion"/>
  </si>
  <si>
    <t>产品线经理</t>
    <phoneticPr fontId="15" type="noConversion"/>
  </si>
  <si>
    <t>第十一事业部-科信业务应用产品线</t>
  </si>
  <si>
    <t>原警务应用产品线、视频图像产品线、科信大数据产品线合并为科信业务应用产品线</t>
  </si>
  <si>
    <t>姜鸿儒</t>
    <phoneticPr fontId="15" type="noConversion"/>
  </si>
  <si>
    <t>产品经理</t>
    <phoneticPr fontId="15" type="noConversion"/>
  </si>
  <si>
    <t>马延旭</t>
    <phoneticPr fontId="15" type="noConversion"/>
  </si>
  <si>
    <t>无线产品线</t>
    <phoneticPr fontId="15" type="noConversion"/>
  </si>
  <si>
    <t>王伟</t>
    <phoneticPr fontId="22" type="noConversion"/>
  </si>
  <si>
    <t>第七事业部-无线产品线</t>
  </si>
  <si>
    <t>原DWC产品线、RWS产品线、RTS产品线合并为无线产品线</t>
  </si>
  <si>
    <t>无线逻辑硬件工程师</t>
    <phoneticPr fontId="15" type="noConversion"/>
  </si>
  <si>
    <t>无线射频工程师</t>
    <phoneticPr fontId="22" type="noConversion"/>
  </si>
  <si>
    <t>张航</t>
    <phoneticPr fontId="15" type="noConversion"/>
  </si>
  <si>
    <t>马桂龙</t>
    <phoneticPr fontId="15" type="noConversion"/>
  </si>
  <si>
    <t>大数据服务与解决方案BG</t>
    <phoneticPr fontId="15" type="noConversion"/>
  </si>
  <si>
    <t>综合GK产品线</t>
    <phoneticPr fontId="15" type="noConversion"/>
  </si>
  <si>
    <t>胡立杰</t>
    <phoneticPr fontId="15" type="noConversion"/>
  </si>
  <si>
    <t>网安事业部-综合GK产品线</t>
  </si>
  <si>
    <t>GK产品线、管综产品线、铁路公安大数据产品线合并为综合管控产品线</t>
  </si>
  <si>
    <t>谭星</t>
    <phoneticPr fontId="15" type="noConversion"/>
  </si>
  <si>
    <t>南建军</t>
    <phoneticPr fontId="15" type="noConversion"/>
  </si>
  <si>
    <t>陈锋</t>
    <phoneticPr fontId="15" type="noConversion"/>
  </si>
  <si>
    <t>李韶光</t>
    <phoneticPr fontId="15" type="noConversion"/>
  </si>
  <si>
    <t>研发项目经理</t>
    <phoneticPr fontId="15" type="noConversion"/>
  </si>
  <si>
    <t>孙健</t>
    <phoneticPr fontId="15" type="noConversion"/>
  </si>
  <si>
    <t>整体方案设计部</t>
    <phoneticPr fontId="15" type="noConversion"/>
  </si>
  <si>
    <t>网安事业部-整体方案设计部</t>
  </si>
  <si>
    <t>客户服务部</t>
    <phoneticPr fontId="15" type="noConversion"/>
  </si>
  <si>
    <t>客户服务部-客户价值部</t>
  </si>
  <si>
    <t>交付管理部</t>
    <phoneticPr fontId="15" type="noConversion"/>
  </si>
  <si>
    <t>0098</t>
    <phoneticPr fontId="15" type="noConversion"/>
  </si>
  <si>
    <t>0109</t>
    <phoneticPr fontId="15" type="noConversion"/>
  </si>
  <si>
    <t>0110</t>
    <phoneticPr fontId="15" type="noConversion"/>
  </si>
  <si>
    <t>蔡浩</t>
    <phoneticPr fontId="15" type="noConversion"/>
  </si>
  <si>
    <t>0209</t>
    <phoneticPr fontId="15" type="noConversion"/>
  </si>
  <si>
    <t>信息技术装备BG</t>
  </si>
  <si>
    <t>0210</t>
    <phoneticPr fontId="15" type="noConversion"/>
  </si>
  <si>
    <t>田原</t>
    <phoneticPr fontId="15" type="noConversion"/>
  </si>
  <si>
    <t>0222</t>
    <phoneticPr fontId="15" type="noConversion"/>
  </si>
  <si>
    <t>0213</t>
    <phoneticPr fontId="15" type="noConversion"/>
  </si>
  <si>
    <t>0221</t>
    <phoneticPr fontId="15" type="noConversion"/>
  </si>
  <si>
    <t>刘长海</t>
    <phoneticPr fontId="15" type="noConversion"/>
  </si>
  <si>
    <t>0259</t>
    <phoneticPr fontId="15" type="noConversion"/>
  </si>
  <si>
    <t>谢锦林</t>
    <phoneticPr fontId="36" type="noConversion"/>
  </si>
  <si>
    <t>0223</t>
    <phoneticPr fontId="15" type="noConversion"/>
  </si>
  <si>
    <t>洪刚2</t>
    <phoneticPr fontId="15" type="noConversion"/>
  </si>
  <si>
    <t>0230</t>
    <phoneticPr fontId="15" type="noConversion"/>
  </si>
  <si>
    <t>牛跃华</t>
    <phoneticPr fontId="15" type="noConversion"/>
  </si>
  <si>
    <t>0246</t>
    <phoneticPr fontId="15" type="noConversion"/>
  </si>
  <si>
    <t>0257</t>
    <phoneticPr fontId="15" type="noConversion"/>
  </si>
  <si>
    <t>李盾</t>
    <phoneticPr fontId="15" type="noConversion"/>
  </si>
  <si>
    <t>0214</t>
    <phoneticPr fontId="15" type="noConversion"/>
  </si>
  <si>
    <t>暴宇</t>
    <phoneticPr fontId="15" type="noConversion"/>
  </si>
  <si>
    <t>市场与解决方案部</t>
    <phoneticPr fontId="15" type="noConversion"/>
  </si>
  <si>
    <t>吴桂聪</t>
    <phoneticPr fontId="15" type="noConversion"/>
  </si>
  <si>
    <t>0162</t>
    <phoneticPr fontId="15" type="noConversion"/>
  </si>
  <si>
    <t>范斌</t>
    <phoneticPr fontId="15" type="noConversion"/>
  </si>
  <si>
    <t>行业技术专家</t>
    <phoneticPr fontId="15" type="noConversion"/>
  </si>
  <si>
    <t>0165</t>
    <phoneticPr fontId="15" type="noConversion"/>
  </si>
  <si>
    <t>伏鹏宇</t>
    <phoneticPr fontId="15" type="noConversion"/>
  </si>
  <si>
    <t>0167</t>
    <phoneticPr fontId="15" type="noConversion"/>
  </si>
  <si>
    <t>仲振维</t>
    <phoneticPr fontId="15" type="noConversion"/>
  </si>
  <si>
    <t>0170</t>
    <phoneticPr fontId="15" type="noConversion"/>
  </si>
  <si>
    <t>刘小军</t>
    <phoneticPr fontId="15" type="noConversion"/>
  </si>
  <si>
    <t>0164</t>
    <phoneticPr fontId="15" type="noConversion"/>
  </si>
  <si>
    <t>牛毅</t>
    <phoneticPr fontId="15" type="noConversion"/>
  </si>
  <si>
    <t>综合GK产品线</t>
    <phoneticPr fontId="15" type="noConversion"/>
  </si>
  <si>
    <t>0354</t>
    <phoneticPr fontId="15" type="noConversion"/>
  </si>
  <si>
    <t>刘昊3</t>
    <phoneticPr fontId="15" type="noConversion"/>
  </si>
  <si>
    <t>温春东</t>
    <phoneticPr fontId="15" type="noConversion"/>
  </si>
  <si>
    <t>第二事业部-数据业务产品线</t>
  </si>
  <si>
    <t>王旭东</t>
    <phoneticPr fontId="15" type="noConversion"/>
  </si>
  <si>
    <t>第十一事业部-销售管理</t>
  </si>
  <si>
    <t>王晓勇</t>
    <phoneticPr fontId="15" type="noConversion"/>
  </si>
  <si>
    <t>王正宇</t>
    <phoneticPr fontId="15" type="noConversion"/>
  </si>
  <si>
    <t>大数据服务与解决方案事业群-通用应用部</t>
  </si>
  <si>
    <t>薛瑞呈</t>
    <phoneticPr fontId="15" type="noConversion"/>
  </si>
  <si>
    <t>大数据服务与解决方案事业群-产品规划部</t>
  </si>
  <si>
    <t>周寅生</t>
    <phoneticPr fontId="15" type="noConversion"/>
  </si>
  <si>
    <t/>
  </si>
  <si>
    <t>乔振杰</t>
    <phoneticPr fontId="15" type="noConversion"/>
  </si>
  <si>
    <t>代表处管理中心-客户系统部</t>
  </si>
  <si>
    <t>0411</t>
    <phoneticPr fontId="22" type="noConversion"/>
  </si>
  <si>
    <t>王芳霞</t>
    <phoneticPr fontId="15" type="noConversion"/>
  </si>
  <si>
    <t>0410</t>
    <phoneticPr fontId="15" type="noConversion"/>
  </si>
  <si>
    <t>路辉</t>
    <phoneticPr fontId="15" type="noConversion"/>
  </si>
  <si>
    <t>杜广西2</t>
  </si>
  <si>
    <t>安徽代表处-安徽1</t>
  </si>
  <si>
    <t>程强</t>
    <phoneticPr fontId="36" type="noConversion"/>
  </si>
  <si>
    <t>周川</t>
    <phoneticPr fontId="36" type="noConversion"/>
  </si>
  <si>
    <t>赵杨昊</t>
    <phoneticPr fontId="36" type="noConversion"/>
  </si>
  <si>
    <t>第四事业部-管理及支持</t>
  </si>
  <si>
    <t>周汉川</t>
    <phoneticPr fontId="36" type="noConversion"/>
  </si>
  <si>
    <t>信息技术装备事业群-管理</t>
  </si>
  <si>
    <t>王牛福</t>
    <phoneticPr fontId="36" type="noConversion"/>
  </si>
  <si>
    <t>于睿</t>
    <phoneticPr fontId="36" type="noConversion"/>
  </si>
  <si>
    <t>余勇</t>
    <phoneticPr fontId="36" type="noConversion"/>
  </si>
  <si>
    <t>第一事业部-管理及支持</t>
  </si>
  <si>
    <t>吴松豪</t>
    <phoneticPr fontId="36" type="noConversion"/>
  </si>
  <si>
    <t>第七事业部-管理</t>
  </si>
  <si>
    <t>孙炳毅</t>
    <phoneticPr fontId="36" type="noConversion"/>
  </si>
  <si>
    <t>蒋晓刚</t>
    <phoneticPr fontId="36" type="noConversion"/>
  </si>
  <si>
    <t>祁万江</t>
    <phoneticPr fontId="36" type="noConversion"/>
  </si>
  <si>
    <t>代表处管理中心-客户服务部</t>
  </si>
  <si>
    <t>第七事业部-销售管理</t>
  </si>
  <si>
    <t>兰烨</t>
    <phoneticPr fontId="36" type="noConversion"/>
  </si>
  <si>
    <t>迟迅</t>
    <phoneticPr fontId="36" type="noConversion"/>
  </si>
  <si>
    <t>王建军</t>
    <phoneticPr fontId="36" type="noConversion"/>
  </si>
  <si>
    <t>帅佩章</t>
    <phoneticPr fontId="36" type="noConversion"/>
  </si>
  <si>
    <t>吕艳静</t>
    <phoneticPr fontId="36" type="noConversion"/>
  </si>
  <si>
    <t>饶飚</t>
    <phoneticPr fontId="36" type="noConversion"/>
  </si>
  <si>
    <t>第五事业部-销售管理</t>
  </si>
  <si>
    <t>杨光</t>
    <phoneticPr fontId="36" type="noConversion"/>
  </si>
  <si>
    <t>廉喆</t>
    <phoneticPr fontId="36" type="noConversion"/>
  </si>
  <si>
    <t>王俊昌</t>
    <phoneticPr fontId="36" type="noConversion"/>
  </si>
  <si>
    <t>阴志平</t>
    <phoneticPr fontId="36" type="noConversion"/>
  </si>
  <si>
    <t>李小鹏</t>
    <phoneticPr fontId="36" type="noConversion"/>
  </si>
  <si>
    <t>莫欣</t>
    <phoneticPr fontId="36" type="noConversion"/>
  </si>
  <si>
    <t>数据平台部</t>
    <phoneticPr fontId="36" type="noConversion"/>
  </si>
  <si>
    <t>许强</t>
  </si>
  <si>
    <t>张小庆</t>
  </si>
  <si>
    <t>王文胜</t>
  </si>
  <si>
    <t>王幻楠</t>
  </si>
  <si>
    <t>有机体-管理</t>
  </si>
  <si>
    <t>李峰</t>
    <phoneticPr fontId="36" type="noConversion"/>
  </si>
  <si>
    <t>梁博浩</t>
    <phoneticPr fontId="15" type="noConversion"/>
  </si>
  <si>
    <t>董野</t>
    <phoneticPr fontId="36" type="noConversion"/>
  </si>
  <si>
    <t>吉林代表处主任</t>
    <phoneticPr fontId="36" type="noConversion"/>
  </si>
  <si>
    <t>郭学涛</t>
    <phoneticPr fontId="36" type="noConversion"/>
  </si>
  <si>
    <t>广东代表处副主任</t>
  </si>
  <si>
    <t>赵力元</t>
    <phoneticPr fontId="15" type="noConversion"/>
  </si>
  <si>
    <t>第九事业部-销售管理</t>
  </si>
  <si>
    <t>第十事业部-数据交换平台产品线</t>
    <phoneticPr fontId="36" type="noConversion"/>
  </si>
  <si>
    <t>业务专家</t>
    <phoneticPr fontId="15" type="noConversion"/>
  </si>
  <si>
    <t>网安事业部-实战业务创新产品线</t>
    <phoneticPr fontId="36" type="noConversion"/>
  </si>
  <si>
    <t>尚文旭</t>
    <phoneticPr fontId="15" type="noConversion"/>
  </si>
  <si>
    <t>招聘经理</t>
    <phoneticPr fontId="15" type="noConversion"/>
  </si>
  <si>
    <t>公言秀</t>
    <phoneticPr fontId="15" type="noConversion"/>
  </si>
  <si>
    <t>第十事业部-市场营销</t>
    <phoneticPr fontId="15" type="noConversion"/>
  </si>
  <si>
    <t>UED中心-页面设计部</t>
    <phoneticPr fontId="15" type="noConversion"/>
  </si>
  <si>
    <t>财务</t>
    <phoneticPr fontId="15" type="noConversion"/>
  </si>
  <si>
    <t>第十事业部-市场营销</t>
    <phoneticPr fontId="15" type="noConversion"/>
  </si>
  <si>
    <t>第十事业部-销售1</t>
    <phoneticPr fontId="15" type="noConversion"/>
  </si>
  <si>
    <t>第四事业部-管理及支持</t>
    <phoneticPr fontId="15" type="noConversion"/>
  </si>
  <si>
    <t>第五事业部-JSD</t>
    <phoneticPr fontId="15" type="noConversion"/>
  </si>
  <si>
    <t>第一事业部-管理及支持</t>
    <phoneticPr fontId="15" type="noConversion"/>
  </si>
  <si>
    <t>第一事业部-分流设备</t>
    <phoneticPr fontId="15" type="noConversion"/>
  </si>
  <si>
    <t>总办</t>
    <phoneticPr fontId="15" type="noConversion"/>
  </si>
  <si>
    <t>开发中心-研发一部</t>
    <phoneticPr fontId="15" type="noConversion"/>
  </si>
  <si>
    <t>开发中心-研发二部</t>
    <phoneticPr fontId="15" type="noConversion"/>
  </si>
  <si>
    <t>开发中心-研发三部</t>
    <phoneticPr fontId="15" type="noConversion"/>
  </si>
  <si>
    <t>开发中心-研发四部</t>
    <phoneticPr fontId="15" type="noConversion"/>
  </si>
  <si>
    <t>市场部-客工部</t>
    <phoneticPr fontId="15" type="noConversion"/>
  </si>
  <si>
    <t>有机体-管理</t>
    <phoneticPr fontId="15" type="noConversion"/>
  </si>
  <si>
    <t>有机体-有机体业务专家部</t>
    <phoneticPr fontId="15" type="noConversion"/>
  </si>
  <si>
    <t>运营-管理</t>
    <phoneticPr fontId="15" type="noConversion"/>
  </si>
  <si>
    <t>网安事业部-WZ平台产品线</t>
    <phoneticPr fontId="17" type="noConversion"/>
  </si>
  <si>
    <t>网安事业部-管理</t>
    <phoneticPr fontId="17" type="noConversion"/>
  </si>
  <si>
    <t>网安事业部-实战创新产品线</t>
    <phoneticPr fontId="17" type="noConversion"/>
  </si>
  <si>
    <t>网安事业部-客户价值服务部</t>
    <phoneticPr fontId="15" type="noConversion"/>
  </si>
  <si>
    <t>网安事业部-整体方案设计部</t>
    <phoneticPr fontId="15" type="noConversion"/>
  </si>
  <si>
    <t>黑龙江代表处-黑龙江2</t>
    <phoneticPr fontId="15" type="noConversion"/>
  </si>
  <si>
    <t>大数据服务与解决方案事业群-管理</t>
    <phoneticPr fontId="15" type="noConversion"/>
  </si>
  <si>
    <t>法务审计与保密办公室</t>
    <phoneticPr fontId="15" type="noConversion"/>
  </si>
  <si>
    <t>第十事业部-态势感知产品线</t>
    <phoneticPr fontId="15" type="noConversion"/>
  </si>
  <si>
    <t>第十事业部-TZ产品线</t>
    <phoneticPr fontId="15" type="noConversion"/>
  </si>
  <si>
    <t>第十事业部-管理</t>
    <phoneticPr fontId="15" type="noConversion"/>
  </si>
  <si>
    <t>第十事业部-数据交换平台产品线</t>
    <phoneticPr fontId="15" type="noConversion"/>
  </si>
  <si>
    <t>第十事业部-等保测评部</t>
    <phoneticPr fontId="15" type="noConversion"/>
  </si>
  <si>
    <t>第四事业部-销售管理</t>
    <phoneticPr fontId="15" type="noConversion"/>
  </si>
  <si>
    <t>装备市场与解决方案部-管理</t>
    <phoneticPr fontId="15" type="noConversion"/>
  </si>
  <si>
    <t>网络安全与信息技术装备事业群-产品规划部</t>
    <phoneticPr fontId="15" type="noConversion"/>
  </si>
  <si>
    <t>网安事业部-综合GK产品线</t>
    <phoneticPr fontId="17" type="noConversion"/>
  </si>
  <si>
    <t>网安事业部-综合GK产品线</t>
    <phoneticPr fontId="17" type="noConversion"/>
  </si>
  <si>
    <t>信息技术装备事业群-管理</t>
    <phoneticPr fontId="15" type="noConversion"/>
  </si>
  <si>
    <t>市场部-品牌</t>
    <phoneticPr fontId="15" type="noConversion"/>
  </si>
  <si>
    <t>市场部-推广</t>
    <phoneticPr fontId="15" type="noConversion"/>
  </si>
  <si>
    <t>第十一事业部</t>
    <phoneticPr fontId="15" type="noConversion"/>
  </si>
  <si>
    <t>第四事业部</t>
    <phoneticPr fontId="15" type="noConversion"/>
  </si>
  <si>
    <t>第五事业部</t>
    <phoneticPr fontId="15" type="noConversion"/>
  </si>
  <si>
    <t>网络信息安全事业单元-销售1</t>
  </si>
  <si>
    <t>网络信息安全事业单元-销售3</t>
  </si>
  <si>
    <t>网络信息安全事业单元-销售6</t>
  </si>
  <si>
    <t>旧成本中心名称（王秀珍)</t>
    <phoneticPr fontId="36" type="noConversion"/>
  </si>
  <si>
    <t>新成本中心名称</t>
    <phoneticPr fontId="36" type="noConversion"/>
  </si>
  <si>
    <t>一级部门</t>
    <phoneticPr fontId="15" type="noConversion"/>
  </si>
  <si>
    <t>粤桂琼港澳台分公司-广西2</t>
    <phoneticPr fontId="36" type="noConversion"/>
  </si>
  <si>
    <t>黑吉辽分公司-黑龙江1</t>
    <phoneticPr fontId="36" type="noConversion"/>
  </si>
  <si>
    <t>陕西代表处-陕西2</t>
    <phoneticPr fontId="15" type="noConversion"/>
  </si>
  <si>
    <t>陕西代表处-陕西3</t>
    <phoneticPr fontId="15" type="noConversion"/>
  </si>
  <si>
    <t>2019招待费预算</t>
    <phoneticPr fontId="15" type="noConversion"/>
  </si>
  <si>
    <t>招待费</t>
    <phoneticPr fontId="15" type="noConversion"/>
  </si>
  <si>
    <t>第十一事业部-销售管理</t>
    <phoneticPr fontId="15" type="noConversion"/>
  </si>
  <si>
    <t>第一事业部-管理及支持</t>
    <phoneticPr fontId="15" type="noConversion"/>
  </si>
  <si>
    <t>合计</t>
    <phoneticPr fontId="22" type="noConversion"/>
  </si>
  <si>
    <t>2018市场费实际数</t>
    <phoneticPr fontId="22" type="noConversion"/>
  </si>
  <si>
    <t>2018招待费实际数</t>
    <phoneticPr fontId="22" type="noConversion"/>
  </si>
  <si>
    <t>锐安虚拟利润中心</t>
  </si>
  <si>
    <t>UED中心-管理</t>
  </si>
  <si>
    <t>UED中心-页面设计部</t>
  </si>
  <si>
    <t>采购中心-管理</t>
  </si>
  <si>
    <t>测试中心-管理</t>
  </si>
  <si>
    <t>保密办公室</t>
  </si>
  <si>
    <t>残疾人</t>
  </si>
  <si>
    <t>大数据服务与解决方案事业群-管理</t>
  </si>
  <si>
    <t>第七事业部-DWC产品线</t>
  </si>
  <si>
    <t>第七事业部-RTS产品线</t>
  </si>
  <si>
    <t>第七事业部-RWS产品线</t>
  </si>
  <si>
    <t>第十一事业部-警务应用产品线（东莞）</t>
  </si>
  <si>
    <t>第十一事业部-科信大数据产品线</t>
  </si>
  <si>
    <t>第十一事业部-视频图像产品线</t>
  </si>
  <si>
    <t>第四事业部-网信行业数据平台产品线</t>
  </si>
  <si>
    <t>第四事业部-网信综合业务产品线</t>
  </si>
  <si>
    <t>第一事业部-协议HY</t>
  </si>
  <si>
    <t>法务审计</t>
  </si>
  <si>
    <t>福建分公司-管理</t>
  </si>
  <si>
    <t>工程中心-管理</t>
  </si>
  <si>
    <t>黑吉辽分公司-管理</t>
  </si>
  <si>
    <t>京津冀分公司-管理</t>
  </si>
  <si>
    <t>开发中心-研发二部</t>
  </si>
  <si>
    <t>开发中心-研发三部</t>
  </si>
  <si>
    <t>开发中心-研发四部</t>
  </si>
  <si>
    <t>开发中心-研发一部</t>
  </si>
  <si>
    <t>客户服务中心-东莞</t>
  </si>
  <si>
    <t>客户服务中心-客户价值部</t>
  </si>
  <si>
    <t>客户服务中心-青海</t>
  </si>
  <si>
    <t>客户服务中心-清远</t>
  </si>
  <si>
    <t>客户服务中心-山西</t>
  </si>
  <si>
    <t>客户服务中心-售后二部</t>
  </si>
  <si>
    <t>客户服务中心-售后六部</t>
  </si>
  <si>
    <t>客户服务中心-售后三部</t>
  </si>
  <si>
    <t>客户服务中心-售后四部</t>
  </si>
  <si>
    <t>客户服务中心-售后五部</t>
  </si>
  <si>
    <t>客户服务中心-售后一部</t>
  </si>
  <si>
    <t>鲁豫分公司-管理</t>
  </si>
  <si>
    <t>青甘宁蒙分公司-管理</t>
  </si>
  <si>
    <t>人力资源中心-人才发展部</t>
  </si>
  <si>
    <t>人力资源中心-人才资源部</t>
  </si>
  <si>
    <t>市场部-管理</t>
  </si>
  <si>
    <t>市场部-品牌</t>
  </si>
  <si>
    <t>市场部-推广</t>
  </si>
  <si>
    <t>数据治理部-管理</t>
  </si>
  <si>
    <t>数据治理部-数据标准部</t>
  </si>
  <si>
    <t>数据治理部-数据工程部</t>
  </si>
  <si>
    <t>数据治理部-数据管理产品线</t>
  </si>
  <si>
    <t>拓展事业部-管理</t>
  </si>
  <si>
    <t>拓展事业部-拓展产品线</t>
  </si>
  <si>
    <t>拓展事业部-销售1</t>
  </si>
  <si>
    <t>拓展事业部-销售2</t>
  </si>
  <si>
    <t>拓展事业部-销售3</t>
  </si>
  <si>
    <t>拓展事业部-销售4</t>
  </si>
  <si>
    <t>拓展事业部-销售5</t>
  </si>
  <si>
    <t>拓展事业部--销售管理</t>
  </si>
  <si>
    <t>网安事业部-GK平台产品线</t>
  </si>
  <si>
    <t>网安事业部-WA方案部</t>
  </si>
  <si>
    <t>网安事业部-管理</t>
  </si>
  <si>
    <t>网安事业部-管综产品线</t>
  </si>
  <si>
    <t>网安事业部-铁路公安大数据产品线</t>
  </si>
  <si>
    <t>网安事业部-业务应用产品线</t>
  </si>
  <si>
    <t>网安事业部-整体设计部</t>
  </si>
  <si>
    <t>网络信息安全事业单元-TZ产品线</t>
  </si>
  <si>
    <t>网络信息安全事业单元-等保产品线</t>
  </si>
  <si>
    <t>网络信息安全事业单元-电子数据产品线</t>
  </si>
  <si>
    <t>网络信息安全事业单元-管理</t>
  </si>
  <si>
    <t>网络信息安全事业单元-市场营销</t>
  </si>
  <si>
    <t>网络信息安全事业单元-数据交换平台产品线</t>
  </si>
  <si>
    <t>网络信息安全事业单元-态势感知产品线</t>
  </si>
  <si>
    <t>网络信息安全事业单元-销售2</t>
  </si>
  <si>
    <t>网络信息安全事业单元-销售4</t>
  </si>
  <si>
    <t>网络信息安全事业单元-销售5</t>
  </si>
  <si>
    <t>网络信息安全事业单元-销售7</t>
  </si>
  <si>
    <t>网络信息安全事业单元-新技术研究组</t>
  </si>
  <si>
    <t>湘赣贵分公司-管理</t>
  </si>
  <si>
    <t>新陕晋分公司-管理</t>
  </si>
  <si>
    <t>新陕晋分公司-新陕晋4</t>
  </si>
  <si>
    <t>有机体-有机体业务专家部</t>
  </si>
  <si>
    <t>渝鄂苏分公司-管理</t>
  </si>
  <si>
    <t>渝鄂苏分公司-江苏2</t>
  </si>
  <si>
    <t>粤桂琼港澳台分公司-管理</t>
  </si>
  <si>
    <t>云川藏分公司-管理</t>
  </si>
  <si>
    <t>运营-管理</t>
  </si>
  <si>
    <t>战略部-管理</t>
  </si>
  <si>
    <t>浙皖沪分公司-管理</t>
  </si>
  <si>
    <t>海南代表处-海南1</t>
  </si>
  <si>
    <t>黑龙江代表处-管理</t>
    <phoneticPr fontId="15" type="noConversion"/>
  </si>
  <si>
    <t>吉林代表处-管理</t>
    <phoneticPr fontId="15" type="noConversion"/>
  </si>
  <si>
    <t>辽宁代表处-管理</t>
    <phoneticPr fontId="15" type="noConversion"/>
  </si>
  <si>
    <t>北京代表处-管理</t>
    <phoneticPr fontId="15" type="noConversion"/>
  </si>
  <si>
    <t>天津代表处-管理</t>
    <phoneticPr fontId="15" type="noConversion"/>
  </si>
  <si>
    <t>河北代表处-管理</t>
    <phoneticPr fontId="15" type="noConversion"/>
  </si>
  <si>
    <t>山东代表处-管理</t>
    <phoneticPr fontId="15" type="noConversion"/>
  </si>
  <si>
    <t>河南代表处-管理</t>
    <phoneticPr fontId="15" type="noConversion"/>
  </si>
  <si>
    <t>青海代表处-管理</t>
    <phoneticPr fontId="15" type="noConversion"/>
  </si>
  <si>
    <t>甘肃代表处-管理</t>
    <phoneticPr fontId="15" type="noConversion"/>
  </si>
  <si>
    <t>宁夏代表处-管理</t>
    <phoneticPr fontId="15" type="noConversion"/>
  </si>
  <si>
    <t>湖南代表处-管理</t>
    <phoneticPr fontId="15" type="noConversion"/>
  </si>
  <si>
    <t>江西代表处-管理</t>
    <phoneticPr fontId="15" type="noConversion"/>
  </si>
  <si>
    <t>贵州代表处-管理</t>
    <phoneticPr fontId="15" type="noConversion"/>
  </si>
  <si>
    <t>新疆代表处-管理</t>
    <phoneticPr fontId="15" type="noConversion"/>
  </si>
  <si>
    <t>陕西代表处-管理</t>
    <phoneticPr fontId="15" type="noConversion"/>
  </si>
  <si>
    <t>山西代表处-管理</t>
    <phoneticPr fontId="15" type="noConversion"/>
  </si>
  <si>
    <t>重庆代表处-管理</t>
    <phoneticPr fontId="15" type="noConversion"/>
  </si>
  <si>
    <t>湖北代表处-管理</t>
    <phoneticPr fontId="15" type="noConversion"/>
  </si>
  <si>
    <t>江苏代表处-管理</t>
    <phoneticPr fontId="15" type="noConversion"/>
  </si>
  <si>
    <t>广东代表处-管理</t>
    <phoneticPr fontId="15" type="noConversion"/>
  </si>
  <si>
    <t>广西代表处-管理</t>
    <phoneticPr fontId="15" type="noConversion"/>
  </si>
  <si>
    <t>海南代表处-管理</t>
    <phoneticPr fontId="15" type="noConversion"/>
  </si>
  <si>
    <t>云南代表处-管理</t>
    <phoneticPr fontId="15" type="noConversion"/>
  </si>
  <si>
    <t>四川代表处-管理</t>
    <phoneticPr fontId="15" type="noConversion"/>
  </si>
  <si>
    <t>西藏代表处-管理</t>
    <phoneticPr fontId="15" type="noConversion"/>
  </si>
  <si>
    <t>浙江代表处-管理</t>
    <phoneticPr fontId="15" type="noConversion"/>
  </si>
  <si>
    <t>安徽代表处-管理</t>
    <phoneticPr fontId="15" type="noConversion"/>
  </si>
  <si>
    <t>上海代表处-管理</t>
    <phoneticPr fontId="15" type="noConversion"/>
  </si>
  <si>
    <t>利润中心</t>
  </si>
  <si>
    <t>代表处管理中心-管理</t>
  </si>
  <si>
    <t>招待2018实际</t>
    <phoneticPr fontId="15" type="noConversion"/>
  </si>
  <si>
    <t>旧利润中心</t>
    <phoneticPr fontId="15" type="noConversion"/>
  </si>
  <si>
    <t>新利润中心</t>
    <phoneticPr fontId="15" type="noConversion"/>
  </si>
  <si>
    <t>利润中心名称</t>
  </si>
  <si>
    <t>编码处理</t>
  </si>
  <si>
    <t>数据处理</t>
  </si>
  <si>
    <t>沿用</t>
  </si>
  <si>
    <t>锐安历史业务利润中心</t>
  </si>
  <si>
    <t>更名沿用</t>
  </si>
  <si>
    <t>新增</t>
  </si>
  <si>
    <t>交付经理</t>
    <phoneticPr fontId="15" type="noConversion"/>
  </si>
  <si>
    <t>江苏代表处-江苏2</t>
    <phoneticPr fontId="15" type="noConversion"/>
  </si>
  <si>
    <t>内蒙代表处-管理</t>
    <phoneticPr fontId="15" type="noConversion"/>
  </si>
  <si>
    <t>福建代表处-管理</t>
    <phoneticPr fontId="15" type="noConversion"/>
  </si>
  <si>
    <t>第二事业部-销售6</t>
    <phoneticPr fontId="15" type="noConversion"/>
  </si>
  <si>
    <t>禁用</t>
    <phoneticPr fontId="15" type="noConversion"/>
  </si>
  <si>
    <t>销售业绩目标</t>
    <phoneticPr fontId="15" type="noConversion"/>
  </si>
  <si>
    <t>招待费2018预算数</t>
    <phoneticPr fontId="15" type="noConversion"/>
  </si>
  <si>
    <t>市场费预算数</t>
    <phoneticPr fontId="15" type="noConversion"/>
  </si>
  <si>
    <t>综合管控产品线</t>
  </si>
  <si>
    <t>开发四部</t>
  </si>
  <si>
    <t>开发三部</t>
  </si>
  <si>
    <t>开发一部</t>
  </si>
  <si>
    <t>开发二部</t>
  </si>
  <si>
    <t>界面设计部</t>
  </si>
  <si>
    <t>业务应用产品线</t>
  </si>
  <si>
    <t>人才资源部</t>
  </si>
  <si>
    <t>服务部3</t>
  </si>
  <si>
    <t>网信行业数据平台产品线</t>
  </si>
  <si>
    <t>网信综合业务产品线</t>
  </si>
  <si>
    <t>视频图像产品线</t>
  </si>
  <si>
    <t>DWC产品线</t>
  </si>
  <si>
    <t>1199</t>
  </si>
  <si>
    <t>1200</t>
  </si>
  <si>
    <t>1208</t>
  </si>
  <si>
    <t>1218</t>
  </si>
  <si>
    <t>1225</t>
  </si>
  <si>
    <t>1246</t>
  </si>
  <si>
    <t>1252</t>
  </si>
  <si>
    <t>1260</t>
  </si>
  <si>
    <t>1266</t>
  </si>
  <si>
    <t>1274</t>
  </si>
  <si>
    <t>1280</t>
  </si>
  <si>
    <t>保密</t>
  </si>
  <si>
    <t>1281</t>
  </si>
  <si>
    <t>2019年部门</t>
  </si>
  <si>
    <t>第二事业部-销售6</t>
  </si>
  <si>
    <t>叶晓林</t>
  </si>
  <si>
    <t>高魁</t>
  </si>
  <si>
    <t>路辉</t>
  </si>
  <si>
    <t>王芳霞</t>
  </si>
  <si>
    <t>乔振杰</t>
  </si>
  <si>
    <t>王雨石</t>
  </si>
  <si>
    <t>孙龙龙</t>
  </si>
  <si>
    <t>杜广西</t>
  </si>
  <si>
    <t>时昕</t>
  </si>
  <si>
    <t>李聪聪</t>
  </si>
  <si>
    <t>赵磊2</t>
  </si>
  <si>
    <t>张玲春</t>
  </si>
  <si>
    <t>区域总经理</t>
  </si>
  <si>
    <t>马达</t>
  </si>
  <si>
    <t>李毛忍</t>
  </si>
  <si>
    <t>李斌</t>
  </si>
  <si>
    <t>JavaWEB软件工程师</t>
  </si>
  <si>
    <t>王璋盛</t>
  </si>
  <si>
    <t>黄伟</t>
  </si>
  <si>
    <t>销售经理</t>
  </si>
  <si>
    <t>窦祎林</t>
  </si>
  <si>
    <t>袁炽康</t>
  </si>
  <si>
    <t>刘全利</t>
  </si>
  <si>
    <t>王宝亮</t>
  </si>
  <si>
    <t>潘觅浪</t>
  </si>
  <si>
    <t>马国辛</t>
  </si>
  <si>
    <t>李宁</t>
  </si>
  <si>
    <t>刘俊俊</t>
  </si>
  <si>
    <t>凡响</t>
  </si>
  <si>
    <t>黄灿</t>
  </si>
  <si>
    <t>杨阳2</t>
  </si>
  <si>
    <t>平永生</t>
  </si>
  <si>
    <t>唐悦</t>
  </si>
  <si>
    <t>温军</t>
  </si>
  <si>
    <t>沈祥超</t>
  </si>
  <si>
    <t>徐孟宇</t>
  </si>
  <si>
    <t>付申阳</t>
  </si>
  <si>
    <t>彭郭超</t>
  </si>
  <si>
    <t>何山</t>
  </si>
  <si>
    <t>刘洋4</t>
  </si>
  <si>
    <t>张强4</t>
  </si>
  <si>
    <t>樊文君</t>
  </si>
  <si>
    <t>刘琦</t>
  </si>
  <si>
    <t>朱金洋</t>
  </si>
  <si>
    <t>营销助理</t>
  </si>
  <si>
    <t>魏强</t>
  </si>
  <si>
    <t>杨延平</t>
  </si>
  <si>
    <t>李亚</t>
  </si>
  <si>
    <t>刘余庆3</t>
  </si>
  <si>
    <t>赵杰</t>
  </si>
  <si>
    <t>胡振宙</t>
  </si>
  <si>
    <t>苗东凯</t>
  </si>
  <si>
    <t>王培阳</t>
  </si>
  <si>
    <t>彭亮</t>
  </si>
  <si>
    <t>JAVA检索软件工程师</t>
  </si>
  <si>
    <t>李鹏5</t>
  </si>
  <si>
    <t>肖国超</t>
  </si>
  <si>
    <t>乔序</t>
  </si>
  <si>
    <t>崔亚乾</t>
  </si>
  <si>
    <t>胡鹏</t>
  </si>
  <si>
    <t>徐辉</t>
  </si>
  <si>
    <t>彭成勇</t>
  </si>
  <si>
    <t>王童</t>
  </si>
  <si>
    <t>海波</t>
  </si>
  <si>
    <t>王森</t>
  </si>
  <si>
    <t>司机</t>
  </si>
  <si>
    <t>杜晓峰</t>
  </si>
  <si>
    <t>秦丽佳</t>
  </si>
  <si>
    <t>杨阳</t>
  </si>
  <si>
    <t>吕亚飞</t>
  </si>
  <si>
    <t>郭旭</t>
  </si>
  <si>
    <t>唐龙</t>
  </si>
  <si>
    <t>刘甜</t>
  </si>
  <si>
    <t>蒋剑伟</t>
  </si>
  <si>
    <t>梁亚琪</t>
  </si>
  <si>
    <t>潘婧</t>
  </si>
  <si>
    <t>保密专员</t>
  </si>
  <si>
    <t>林秋红</t>
  </si>
  <si>
    <t>备注：分公司按照2018各省销售人数比例拆分</t>
    <phoneticPr fontId="15" type="noConversion"/>
  </si>
  <si>
    <t>管理</t>
    <phoneticPr fontId="15" type="noConversion"/>
  </si>
  <si>
    <t>客户经理</t>
    <phoneticPr fontId="15" type="noConversion"/>
  </si>
  <si>
    <t>2018实际市场费</t>
    <phoneticPr fontId="15" type="noConversion"/>
  </si>
  <si>
    <t>2019市场费预算</t>
    <phoneticPr fontId="15" type="noConversion"/>
  </si>
  <si>
    <t>第二事业部-销售6</t>
    <phoneticPr fontId="15" type="noConversion"/>
  </si>
  <si>
    <t>人员大表去重</t>
    <phoneticPr fontId="15" type="noConversion"/>
  </si>
  <si>
    <t>调整值</t>
    <phoneticPr fontId="15" type="noConversion"/>
  </si>
  <si>
    <t>秦思远</t>
  </si>
  <si>
    <t>工程中心-管理</t>
    <phoneticPr fontId="15" type="noConversion"/>
  </si>
  <si>
    <t>第十事业部-销售4</t>
    <phoneticPr fontId="15" type="noConversion"/>
  </si>
  <si>
    <t>无该岗位，未定岗人员</t>
    <phoneticPr fontId="15" type="noConversion"/>
  </si>
  <si>
    <t>运营</t>
    <phoneticPr fontId="15" type="noConversion"/>
  </si>
  <si>
    <t>空岗</t>
    <phoneticPr fontId="15" type="noConversion"/>
  </si>
  <si>
    <t>2018预算</t>
    <phoneticPr fontId="15" type="noConversion"/>
  </si>
  <si>
    <t>空岗</t>
    <phoneticPr fontId="15" type="noConversion"/>
  </si>
  <si>
    <t>调岗</t>
    <phoneticPr fontId="15" type="noConversion"/>
  </si>
  <si>
    <t>第二事业部-销售6</t>
    <phoneticPr fontId="15" type="noConversion"/>
  </si>
  <si>
    <t>代表处管理</t>
    <phoneticPr fontId="15" type="noConversion"/>
  </si>
  <si>
    <t>（代表处主任+副主任）月数*15000/月</t>
    <phoneticPr fontId="15" type="noConversion"/>
  </si>
  <si>
    <t>10000*销售月数</t>
    <phoneticPr fontId="15" type="noConversion"/>
  </si>
  <si>
    <t>产品线</t>
    <phoneticPr fontId="15" type="noConversion"/>
  </si>
  <si>
    <t>5万/年/条</t>
    <phoneticPr fontId="15" type="noConversion"/>
  </si>
  <si>
    <t>其他</t>
    <phoneticPr fontId="15" type="noConversion"/>
  </si>
  <si>
    <t>交付经理</t>
    <phoneticPr fontId="15" type="noConversion"/>
  </si>
  <si>
    <t>1000/月</t>
    <phoneticPr fontId="15" type="noConversion"/>
  </si>
  <si>
    <t>解决方案经理</t>
    <phoneticPr fontId="15" type="noConversion"/>
  </si>
  <si>
    <t>2000/月</t>
    <phoneticPr fontId="15" type="noConversion"/>
  </si>
  <si>
    <t>代表处</t>
    <phoneticPr fontId="15" type="noConversion"/>
  </si>
  <si>
    <t>参照2018实际发生数据</t>
    <phoneticPr fontId="15" type="noConversion"/>
  </si>
  <si>
    <t>二级部门比例小计</t>
  </si>
  <si>
    <t>分摊比例</t>
  </si>
  <si>
    <t>分摊金额</t>
  </si>
  <si>
    <t>GK/GZ/TLGA产品线</t>
  </si>
  <si>
    <t>注：数据平台自负盈亏，所有费用事业群不承担</t>
    <phoneticPr fontId="17" type="noConversion"/>
  </si>
  <si>
    <t>无线产品线</t>
    <phoneticPr fontId="15" type="noConversion"/>
  </si>
  <si>
    <t>客户价值部</t>
    <phoneticPr fontId="15" type="noConversion"/>
  </si>
  <si>
    <t>数据交换</t>
  </si>
  <si>
    <t>态势感知</t>
  </si>
  <si>
    <t>网络安全</t>
  </si>
  <si>
    <t>信息技术装备BG-管理</t>
  </si>
  <si>
    <t>信息技术装备BG市场与方案部</t>
  </si>
  <si>
    <t>信息技术装备BG产品规划部</t>
  </si>
  <si>
    <t>合计</t>
    <phoneticPr fontId="15" type="noConversion"/>
  </si>
  <si>
    <t>大数据服务与解决方案BG通用应用部</t>
  </si>
  <si>
    <t>大数据服务与解决方案BG市场与方案部</t>
  </si>
  <si>
    <t>大数据服务与解决方案BG产品规划部</t>
  </si>
  <si>
    <t>大数据BG-管理</t>
  </si>
  <si>
    <t>合计</t>
    <phoneticPr fontId="15" type="noConversion"/>
  </si>
  <si>
    <t>事业部</t>
  </si>
  <si>
    <t>行业外销业绩</t>
  </si>
  <si>
    <t>第二事业部-市场营销部</t>
  </si>
  <si>
    <t>第五事业部-JSD产品线</t>
  </si>
  <si>
    <t>第五事业部-市场营销部</t>
  </si>
  <si>
    <t>第一事业部-分流设备产品线</t>
  </si>
  <si>
    <t>第一事业部-市场营销部</t>
  </si>
  <si>
    <t>网安事业部-市场营销部</t>
  </si>
  <si>
    <t>网安事业部-综合管控产品线</t>
  </si>
  <si>
    <t>#</t>
    <phoneticPr fontId="15" type="noConversion"/>
  </si>
  <si>
    <t>2018年预算费用构成</t>
    <phoneticPr fontId="15" type="noConversion"/>
  </si>
  <si>
    <t>预算金额</t>
    <phoneticPr fontId="15" type="noConversion"/>
  </si>
  <si>
    <t>预算说明</t>
    <phoneticPr fontId="15" type="noConversion"/>
  </si>
  <si>
    <t>已授权专利维护费</t>
    <phoneticPr fontId="15" type="noConversion"/>
  </si>
  <si>
    <t>君尚（62个）：121640（109240年费+12400代理费）
明细参见：君尚专利维护+代理费-2019
品源（83个）：47290（43140年费+4150代理费）
明细参见：品源专利维护+代理费-2019年</t>
    <phoneticPr fontId="15" type="noConversion"/>
  </si>
  <si>
    <t>2018年预计授权发生的授权办登费和首次年费</t>
    <phoneticPr fontId="15" type="noConversion"/>
  </si>
  <si>
    <t>该数据为预估数据：
根据案件目前状态2019年大概有65件专利可以进入到授权程序，根据往年授权率估计2019年比率大概是70%，所以2019年大概有46（65*70%）件可以授权。按照费用为615元/件，所以2019年的授权费用大约为28290（615*46）元</t>
    <phoneticPr fontId="15" type="noConversion"/>
  </si>
  <si>
    <t>2018年新申请知识产权费用</t>
    <phoneticPr fontId="15" type="noConversion"/>
  </si>
  <si>
    <t>发明专利：864570元。
外观专利：24710.4元。
实用新型：6000。
估算过程参见：知识产权预算明细</t>
    <phoneticPr fontId="15" type="noConversion"/>
  </si>
  <si>
    <t>奖金费用</t>
    <phoneticPr fontId="15" type="noConversion"/>
  </si>
  <si>
    <t>专利：4580；论文：2600
估算过程参见：知识产权预算明细</t>
    <phoneticPr fontId="15" type="noConversion"/>
  </si>
  <si>
    <t>软著申请+测试费用</t>
    <phoneticPr fontId="15" type="noConversion"/>
  </si>
  <si>
    <t>软著申请：19200；软著测试：25600
估算过程参见：知识产权预算明细</t>
    <phoneticPr fontId="15" type="noConversion"/>
  </si>
  <si>
    <t>合计</t>
    <phoneticPr fontId="15" type="noConversion"/>
  </si>
  <si>
    <t>返税+资本化</t>
    <phoneticPr fontId="17" type="noConversion"/>
  </si>
  <si>
    <t>净利润</t>
    <phoneticPr fontId="15" type="noConversion"/>
  </si>
  <si>
    <t>合计</t>
    <phoneticPr fontId="15" type="noConversion"/>
  </si>
  <si>
    <t>需分摊代表处管理中心费用</t>
    <phoneticPr fontId="15" type="noConversion"/>
  </si>
  <si>
    <t>资源调用费</t>
  </si>
  <si>
    <t>资源调用费</t>
    <phoneticPr fontId="15" type="noConversion"/>
  </si>
  <si>
    <t>代表处管理固定1万；客户经理总额为人数*1万，之后按销售业绩占比分配</t>
    <phoneticPr fontId="15" type="noConversion"/>
  </si>
  <si>
    <t>市场费</t>
    <phoneticPr fontId="15" type="noConversion"/>
  </si>
  <si>
    <t>预算标准</t>
    <phoneticPr fontId="15" type="noConversion"/>
  </si>
  <si>
    <t>事业部副总经理</t>
    <phoneticPr fontId="15" type="noConversion"/>
  </si>
  <si>
    <t>(销售)</t>
  </si>
  <si>
    <t>（营销）</t>
  </si>
  <si>
    <t>事业部总经理</t>
    <phoneticPr fontId="15" type="noConversion"/>
  </si>
  <si>
    <t>事业部副总经理</t>
    <phoneticPr fontId="15" type="noConversion"/>
  </si>
  <si>
    <t>事业部技术总工</t>
    <phoneticPr fontId="15" type="noConversion"/>
  </si>
  <si>
    <t>事业部副总经理（研发）</t>
    <phoneticPr fontId="15" type="noConversion"/>
  </si>
  <si>
    <t>客户经理、事业部销售</t>
    <phoneticPr fontId="15" type="noConversion"/>
  </si>
  <si>
    <t>事业部管理、销售管理</t>
    <phoneticPr fontId="15" type="noConversion"/>
  </si>
  <si>
    <t>总经理、副总经理180000/年+技术总工20000/年</t>
    <phoneticPr fontId="15" type="noConversion"/>
  </si>
  <si>
    <t>个别调整</t>
    <phoneticPr fontId="15" type="noConversion"/>
  </si>
  <si>
    <t>200个应届生</t>
    <phoneticPr fontId="15" type="noConversion"/>
  </si>
  <si>
    <t>序号</t>
    <phoneticPr fontId="17" type="noConversion"/>
  </si>
  <si>
    <t>奖金类别</t>
  </si>
  <si>
    <t>产品限制</t>
    <phoneticPr fontId="17" type="noConversion"/>
  </si>
  <si>
    <t>涉及部门</t>
  </si>
  <si>
    <t>制定责任部门</t>
  </si>
  <si>
    <t>2019年激励</t>
    <phoneticPr fontId="17" type="noConversion"/>
  </si>
  <si>
    <t>2018年初预算值</t>
    <phoneticPr fontId="17" type="noConversion"/>
  </si>
  <si>
    <t>结算时是否进部门小表</t>
    <phoneticPr fontId="17" type="noConversion"/>
  </si>
  <si>
    <t>备注</t>
    <phoneticPr fontId="17" type="noConversion"/>
  </si>
  <si>
    <t>WA行业拓展点奖金</t>
    <phoneticPr fontId="17" type="noConversion"/>
  </si>
  <si>
    <t>分公司（人）、网安事业部（人）</t>
    <phoneticPr fontId="17" type="noConversion"/>
  </si>
  <si>
    <t>总办</t>
    <phoneticPr fontId="17" type="noConversion"/>
  </si>
  <si>
    <t>翻对手的按原有的激励办法，抢空白的按50%的激励</t>
    <phoneticPr fontId="17" type="noConversion"/>
  </si>
  <si>
    <t>是</t>
    <phoneticPr fontId="17" type="noConversion"/>
  </si>
  <si>
    <t>买房奖金</t>
    <phoneticPr fontId="17" type="noConversion"/>
  </si>
  <si>
    <t>全公司</t>
  </si>
  <si>
    <t>否</t>
    <phoneticPr fontId="17" type="noConversion"/>
  </si>
  <si>
    <t>JK设备销售提成奖</t>
    <phoneticPr fontId="17" type="noConversion"/>
  </si>
  <si>
    <t>实际签订合同总额的1%作为部门激励奖金</t>
    <phoneticPr fontId="17" type="noConversion"/>
  </si>
  <si>
    <t>JZ行业拓展奖</t>
    <phoneticPr fontId="17" type="noConversion"/>
  </si>
  <si>
    <t>全公司</t>
    <phoneticPr fontId="17" type="noConversion"/>
  </si>
  <si>
    <t>实际签订合同总额的1%作为部门激励奖金。
（新增）</t>
    <phoneticPr fontId="17" type="noConversion"/>
  </si>
  <si>
    <t>KX行业拓展奖</t>
    <phoneticPr fontId="17" type="noConversion"/>
  </si>
  <si>
    <t>实际签订合同总额的0.5%作为部门激励奖金。
（新增）</t>
    <phoneticPr fontId="17" type="noConversion"/>
  </si>
  <si>
    <t>GB行业拓展奖</t>
    <phoneticPr fontId="17" type="noConversion"/>
  </si>
  <si>
    <t>重大项目贡献奖</t>
    <phoneticPr fontId="17" type="noConversion"/>
  </si>
  <si>
    <t>总体部、大数据BG的市场与解决方案部、信息技术装备BG的市场与解决方案部</t>
    <phoneticPr fontId="17" type="noConversion"/>
  </si>
  <si>
    <t>在公司未设计激励方案的跨部门跨行业新行业新方向上取得重大突破获得重大合同签单的，经统筹委员会季度评议后发放</t>
    <phoneticPr fontId="17" type="noConversion"/>
  </si>
  <si>
    <t>自主品牌国产自主可控计算机与智能摄像头</t>
    <phoneticPr fontId="17" type="noConversion"/>
  </si>
  <si>
    <t>实际签订合同总额的1.5%作为部门激励奖金。要有毛利率要求.</t>
    <phoneticPr fontId="17" type="noConversion"/>
  </si>
  <si>
    <t>研发知识共享激励活动</t>
    <phoneticPr fontId="17" type="noConversion"/>
  </si>
  <si>
    <t>新增</t>
    <phoneticPr fontId="17" type="noConversion"/>
  </si>
  <si>
    <t>课题奖金</t>
  </si>
  <si>
    <t>研究院</t>
    <phoneticPr fontId="17" type="noConversion"/>
  </si>
  <si>
    <t>人力资源中心</t>
    <phoneticPr fontId="17" type="noConversion"/>
  </si>
  <si>
    <t>按既有文件执行，比例设置为3%</t>
    <phoneticPr fontId="17" type="noConversion"/>
  </si>
  <si>
    <t>是</t>
    <phoneticPr fontId="17" type="noConversion"/>
  </si>
  <si>
    <t>管理层特殊激励</t>
    <phoneticPr fontId="17" type="noConversion"/>
  </si>
  <si>
    <t>管理层决议</t>
  </si>
  <si>
    <t>每个季度保留20万，奖励表现突出的人员，每季度申报名额到管理层讨论</t>
    <phoneticPr fontId="17" type="noConversion"/>
  </si>
  <si>
    <t>否</t>
    <phoneticPr fontId="17" type="noConversion"/>
  </si>
  <si>
    <t>合理化建议奖</t>
    <phoneticPr fontId="17" type="noConversion"/>
  </si>
  <si>
    <t>全公司</t>
    <phoneticPr fontId="17" type="noConversion"/>
  </si>
  <si>
    <t>运营管理中心</t>
    <phoneticPr fontId="17" type="noConversion"/>
  </si>
  <si>
    <t>保留</t>
    <phoneticPr fontId="17" type="noConversion"/>
  </si>
  <si>
    <t>伯乐奖金</t>
  </si>
  <si>
    <t>论文奖金</t>
  </si>
  <si>
    <t>技术委员会</t>
  </si>
  <si>
    <t>专利奖金</t>
  </si>
  <si>
    <t>2019年公司年度奖金</t>
    <phoneticPr fontId="17" type="noConversion"/>
  </si>
  <si>
    <t>修订公司2018年年度奖金分配方案，规则再订</t>
    <phoneticPr fontId="17" type="noConversion"/>
  </si>
  <si>
    <t>合计</t>
    <phoneticPr fontId="17" type="noConversion"/>
  </si>
  <si>
    <t>特殊激励</t>
    <phoneticPr fontId="15" type="noConversion"/>
  </si>
  <si>
    <t>知识产权</t>
    <phoneticPr fontId="15" type="noConversion"/>
  </si>
  <si>
    <t>未划分部门</t>
    <phoneticPr fontId="15" type="noConversion"/>
  </si>
  <si>
    <t>研究院</t>
    <phoneticPr fontId="15" type="noConversion"/>
  </si>
  <si>
    <t>2018年实际</t>
    <phoneticPr fontId="15" type="noConversion"/>
  </si>
  <si>
    <t>数据平台部</t>
    <phoneticPr fontId="15" type="noConversion"/>
  </si>
  <si>
    <t>板卡、HYJ</t>
    <phoneticPr fontId="15" type="noConversion"/>
  </si>
  <si>
    <t>五险一金</t>
    <phoneticPr fontId="15" type="noConversion"/>
  </si>
  <si>
    <t>200应届生</t>
    <phoneticPr fontId="15" type="noConversion"/>
  </si>
  <si>
    <t>减700万</t>
    <phoneticPr fontId="15" type="noConversion"/>
  </si>
  <si>
    <t>其他合计</t>
    <phoneticPr fontId="15" type="noConversion"/>
  </si>
  <si>
    <t>总计</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</si>
</sst>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 #,##0.00_ ;_ * \-#,##0.00_ ;_ * &quot;-&quot;??_ ;_ @_ "/>
    <numFmt numFmtId="176" formatCode="0.0%"/>
    <numFmt numFmtId="177" formatCode="0.00_);[Red]\(0.00\)"/>
    <numFmt numFmtId="178" formatCode="#,##0.00_ "/>
    <numFmt numFmtId="179" formatCode="_ * #,##0_ ;_ * \-#,##0_ ;_ * &quot;-&quot;??_ ;_ @_ "/>
    <numFmt numFmtId="180" formatCode="0.00_ "/>
    <numFmt numFmtId="181" formatCode="0_ "/>
  </numFmts>
  <fonts count="60">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11"/>
      <color theme="1"/>
      <name val="宋体"/>
      <family val="2"/>
      <scheme val="minor"/>
    </font>
    <font>
      <sz val="9"/>
      <name val="宋体"/>
      <family val="2"/>
      <charset val="134"/>
      <scheme val="minor"/>
    </font>
    <font>
      <sz val="11"/>
      <color rgb="FF000000"/>
      <name val="宋体"/>
      <family val="3"/>
      <charset val="134"/>
    </font>
    <font>
      <sz val="12"/>
      <name val="宋体"/>
      <family val="3"/>
      <charset val="134"/>
    </font>
    <font>
      <sz val="11"/>
      <color rgb="FFFF0000"/>
      <name val="宋体"/>
      <family val="2"/>
      <scheme val="minor"/>
    </font>
    <font>
      <b/>
      <sz val="10"/>
      <color theme="1"/>
      <name val="宋体"/>
      <family val="3"/>
      <charset val="134"/>
      <scheme val="minor"/>
    </font>
    <font>
      <sz val="9"/>
      <name val="宋体"/>
      <family val="3"/>
      <charset val="134"/>
    </font>
    <font>
      <sz val="10"/>
      <color theme="1"/>
      <name val="宋体"/>
      <family val="3"/>
      <charset val="134"/>
      <scheme val="minor"/>
    </font>
    <font>
      <sz val="10"/>
      <color theme="1"/>
      <name val="宋体"/>
      <family val="2"/>
      <scheme val="minor"/>
    </font>
    <font>
      <sz val="10"/>
      <color rgb="FF000000"/>
      <name val="宋体"/>
      <family val="3"/>
      <charset val="134"/>
    </font>
    <font>
      <sz val="9"/>
      <color rgb="FF000000"/>
      <name val="宋体"/>
      <family val="3"/>
      <charset val="134"/>
      <scheme val="minor"/>
    </font>
    <font>
      <sz val="10"/>
      <color theme="1"/>
      <name val="宋体"/>
      <family val="3"/>
      <charset val="134"/>
    </font>
    <font>
      <sz val="10"/>
      <name val="宋体"/>
      <family val="3"/>
      <charset val="134"/>
      <scheme val="minor"/>
    </font>
    <font>
      <b/>
      <sz val="11"/>
      <color theme="1"/>
      <name val="宋体"/>
      <family val="3"/>
      <charset val="134"/>
      <scheme val="minor"/>
    </font>
    <font>
      <sz val="10"/>
      <color theme="3" tint="0.39997558519241921"/>
      <name val="宋体"/>
      <family val="3"/>
      <charset val="134"/>
      <scheme val="minor"/>
    </font>
    <font>
      <sz val="10"/>
      <color rgb="FFFF0000"/>
      <name val="宋体"/>
      <family val="3"/>
      <charset val="134"/>
      <scheme val="minor"/>
    </font>
    <font>
      <sz val="11"/>
      <color theme="1"/>
      <name val="宋体"/>
      <family val="3"/>
      <charset val="134"/>
    </font>
    <font>
      <sz val="9"/>
      <color indexed="81"/>
      <name val="宋体"/>
      <family val="3"/>
      <charset val="134"/>
    </font>
    <font>
      <b/>
      <sz val="9"/>
      <color indexed="81"/>
      <name val="宋体"/>
      <family val="3"/>
      <charset val="134"/>
    </font>
    <font>
      <sz val="11"/>
      <color indexed="8"/>
      <name val="宋体"/>
      <family val="3"/>
      <charset val="134"/>
    </font>
    <font>
      <sz val="9"/>
      <name val="宋体"/>
      <family val="2"/>
      <charset val="134"/>
    </font>
    <font>
      <sz val="11"/>
      <color theme="1"/>
      <name val="宋体"/>
      <family val="3"/>
      <charset val="134"/>
      <scheme val="minor"/>
    </font>
    <font>
      <b/>
      <sz val="11"/>
      <name val="宋体"/>
      <family val="3"/>
      <charset val="134"/>
      <scheme val="minor"/>
    </font>
    <font>
      <sz val="9"/>
      <color theme="1"/>
      <name val="宋体"/>
      <family val="3"/>
      <charset val="134"/>
      <scheme val="minor"/>
    </font>
    <font>
      <sz val="10"/>
      <name val="宋体"/>
      <family val="3"/>
      <charset val="134"/>
    </font>
    <font>
      <sz val="10"/>
      <color rgb="FF000000"/>
      <name val="Verdana"/>
      <family val="2"/>
    </font>
    <font>
      <sz val="10"/>
      <color rgb="FF000000"/>
      <name val="宋体"/>
      <family val="2"/>
    </font>
    <font>
      <sz val="10"/>
      <name val="Verdana"/>
      <family val="2"/>
    </font>
    <font>
      <b/>
      <sz val="10"/>
      <color theme="1"/>
      <name val="宋体"/>
      <family val="3"/>
      <charset val="134"/>
    </font>
    <font>
      <sz val="10"/>
      <color theme="1"/>
      <name val="宋体"/>
      <family val="2"/>
      <charset val="134"/>
    </font>
    <font>
      <sz val="10"/>
      <color rgb="FF3A3A3A"/>
      <name val="Verdana"/>
      <family val="2"/>
    </font>
    <font>
      <sz val="11"/>
      <color rgb="FFFF0000"/>
      <name val="宋体"/>
      <family val="3"/>
      <charset val="134"/>
      <scheme val="minor"/>
    </font>
    <font>
      <sz val="11"/>
      <name val="宋体"/>
      <family val="3"/>
      <charset val="134"/>
    </font>
    <font>
      <b/>
      <sz val="11"/>
      <color rgb="FFFF0000"/>
      <name val="宋体"/>
      <family val="3"/>
      <charset val="134"/>
      <scheme val="minor"/>
    </font>
    <font>
      <sz val="11"/>
      <color rgb="FFFF0000"/>
      <name val="宋体"/>
      <family val="3"/>
      <charset val="134"/>
    </font>
    <font>
      <sz val="11"/>
      <color rgb="FFFF0000"/>
      <name val="宋体"/>
      <family val="2"/>
      <charset val="134"/>
      <scheme val="minor"/>
    </font>
    <font>
      <sz val="10"/>
      <color theme="1"/>
      <name val="宋体"/>
      <family val="2"/>
      <charset val="134"/>
      <scheme val="minor"/>
    </font>
    <font>
      <sz val="11"/>
      <name val="宋体"/>
      <family val="2"/>
      <scheme val="minor"/>
    </font>
    <font>
      <b/>
      <sz val="10"/>
      <name val="微软雅黑"/>
      <family val="2"/>
      <charset val="134"/>
    </font>
    <font>
      <sz val="10"/>
      <color rgb="FFFF0000"/>
      <name val="微软雅黑"/>
      <family val="2"/>
      <charset val="134"/>
    </font>
    <font>
      <b/>
      <sz val="10"/>
      <color rgb="FFFF0000"/>
      <name val="微软雅黑"/>
      <family val="2"/>
      <charset val="134"/>
    </font>
    <font>
      <sz val="10"/>
      <name val="微软雅黑"/>
      <family val="2"/>
      <charset val="134"/>
    </font>
    <font>
      <b/>
      <sz val="10"/>
      <color theme="1"/>
      <name val="微软雅黑"/>
      <family val="2"/>
      <charset val="134"/>
    </font>
    <font>
      <sz val="10"/>
      <color theme="1"/>
      <name val="微软雅黑"/>
      <family val="2"/>
      <charset val="134"/>
    </font>
  </fonts>
  <fills count="17">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9" tint="-0.249977111117893"/>
        <bgColor indexed="64"/>
      </patternFill>
    </fill>
    <fill>
      <patternFill patternType="solid">
        <fgColor theme="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bgColor rgb="FF000000"/>
      </patternFill>
    </fill>
    <fill>
      <patternFill patternType="solid">
        <fgColor rgb="FF00B05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4"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s>
  <cellStyleXfs count="249">
    <xf numFmtId="0" fontId="0" fillId="0" borderId="0"/>
    <xf numFmtId="43" fontId="16" fillId="0" borderId="0" applyFont="0" applyFill="0" applyBorder="0" applyAlignment="0" applyProtection="0">
      <alignment vertical="center"/>
    </xf>
    <xf numFmtId="9" fontId="16" fillId="0" borderId="0" applyFont="0" applyFill="0" applyBorder="0" applyAlignment="0" applyProtection="0">
      <alignment vertical="center"/>
    </xf>
    <xf numFmtId="0" fontId="19" fillId="0" borderId="0" applyBorder="0"/>
    <xf numFmtId="0" fontId="19" fillId="0" borderId="0"/>
    <xf numFmtId="0" fontId="14" fillId="0" borderId="0">
      <alignment vertical="center"/>
    </xf>
    <xf numFmtId="0" fontId="14" fillId="0" borderId="0">
      <alignment vertical="center"/>
    </xf>
    <xf numFmtId="43" fontId="14" fillId="0" borderId="0" applyFont="0" applyFill="0" applyBorder="0" applyAlignment="0" applyProtection="0">
      <alignment vertical="center"/>
    </xf>
    <xf numFmtId="0" fontId="13" fillId="0" borderId="0">
      <alignment vertical="center"/>
    </xf>
    <xf numFmtId="43" fontId="13" fillId="0" borderId="0" applyFont="0" applyFill="0" applyBorder="0" applyAlignment="0" applyProtection="0">
      <alignment vertical="center"/>
    </xf>
    <xf numFmtId="0" fontId="19" fillId="0" borderId="0" applyBorder="0"/>
    <xf numFmtId="0" fontId="13" fillId="0" borderId="0">
      <alignment vertical="center"/>
    </xf>
    <xf numFmtId="0" fontId="16" fillId="0" borderId="0"/>
    <xf numFmtId="0" fontId="12" fillId="0" borderId="0">
      <alignment vertical="center"/>
    </xf>
    <xf numFmtId="0" fontId="12" fillId="0" borderId="0">
      <alignment vertical="center"/>
    </xf>
    <xf numFmtId="43" fontId="12" fillId="0" borderId="0" applyFont="0" applyFill="0" applyBorder="0" applyAlignment="0" applyProtection="0">
      <alignment vertical="center"/>
    </xf>
    <xf numFmtId="0" fontId="12" fillId="0" borderId="0">
      <alignment vertical="center"/>
    </xf>
    <xf numFmtId="43" fontId="12" fillId="0" borderId="0" applyFont="0" applyFill="0" applyBorder="0" applyAlignment="0" applyProtection="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43" fontId="11" fillId="0" borderId="0" applyFont="0" applyFill="0" applyBorder="0" applyAlignment="0" applyProtection="0">
      <alignment vertical="center"/>
    </xf>
    <xf numFmtId="0" fontId="11" fillId="0" borderId="0">
      <alignment vertical="center"/>
    </xf>
    <xf numFmtId="43" fontId="11" fillId="0" borderId="0" applyFon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43" fontId="11" fillId="0" borderId="0" applyFont="0" applyFill="0" applyBorder="0" applyAlignment="0" applyProtection="0">
      <alignment vertical="center"/>
    </xf>
    <xf numFmtId="0" fontId="11" fillId="0" borderId="0">
      <alignment vertical="center"/>
    </xf>
    <xf numFmtId="43" fontId="11" fillId="0" borderId="0" applyFont="0" applyFill="0" applyBorder="0" applyAlignment="0" applyProtection="0">
      <alignment vertical="center"/>
    </xf>
    <xf numFmtId="0" fontId="11" fillId="0" borderId="0">
      <alignment vertical="center"/>
    </xf>
    <xf numFmtId="0" fontId="11" fillId="0" borderId="0">
      <alignment vertical="center"/>
    </xf>
    <xf numFmtId="0" fontId="10" fillId="0" borderId="0">
      <alignment vertical="center"/>
    </xf>
    <xf numFmtId="0" fontId="10" fillId="0" borderId="0">
      <alignment vertical="center"/>
    </xf>
    <xf numFmtId="43" fontId="10" fillId="0" borderId="0" applyFont="0" applyFill="0" applyBorder="0" applyAlignment="0" applyProtection="0">
      <alignment vertical="center"/>
    </xf>
    <xf numFmtId="0" fontId="10" fillId="0" borderId="0">
      <alignment vertical="center"/>
    </xf>
    <xf numFmtId="43" fontId="10" fillId="0" borderId="0" applyFont="0" applyFill="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43" fontId="10" fillId="0" borderId="0" applyFont="0" applyFill="0" applyBorder="0" applyAlignment="0" applyProtection="0">
      <alignment vertical="center"/>
    </xf>
    <xf numFmtId="0" fontId="10" fillId="0" borderId="0">
      <alignment vertical="center"/>
    </xf>
    <xf numFmtId="43" fontId="10" fillId="0" borderId="0" applyFont="0" applyFill="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43" fontId="10" fillId="0" borderId="0" applyFont="0" applyFill="0" applyBorder="0" applyAlignment="0" applyProtection="0">
      <alignment vertical="center"/>
    </xf>
    <xf numFmtId="0" fontId="10" fillId="0" borderId="0">
      <alignment vertical="center"/>
    </xf>
    <xf numFmtId="43" fontId="10" fillId="0" borderId="0" applyFont="0" applyFill="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43" fontId="10" fillId="0" borderId="0" applyFont="0" applyFill="0" applyBorder="0" applyAlignment="0" applyProtection="0">
      <alignment vertical="center"/>
    </xf>
    <xf numFmtId="0" fontId="10" fillId="0" borderId="0">
      <alignment vertical="center"/>
    </xf>
    <xf numFmtId="43" fontId="10" fillId="0" borderId="0" applyFont="0" applyFill="0" applyBorder="0" applyAlignment="0" applyProtection="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43" fontId="9" fillId="0" borderId="0" applyFont="0" applyFill="0" applyBorder="0" applyAlignment="0" applyProtection="0">
      <alignment vertical="center"/>
    </xf>
    <xf numFmtId="0" fontId="9" fillId="0" borderId="0">
      <alignment vertical="center"/>
    </xf>
    <xf numFmtId="43" fontId="9" fillId="0" borderId="0" applyFont="0" applyFill="0" applyBorder="0" applyAlignment="0" applyProtection="0">
      <alignment vertical="center"/>
    </xf>
    <xf numFmtId="0" fontId="9" fillId="0" borderId="0">
      <alignment vertical="center"/>
    </xf>
    <xf numFmtId="0" fontId="9" fillId="0" borderId="0">
      <alignment vertical="center"/>
    </xf>
    <xf numFmtId="0" fontId="9" fillId="0" borderId="0">
      <alignment vertical="center"/>
    </xf>
    <xf numFmtId="43" fontId="9" fillId="0" borderId="0" applyFont="0" applyFill="0" applyBorder="0" applyAlignment="0" applyProtection="0">
      <alignment vertical="center"/>
    </xf>
    <xf numFmtId="0" fontId="9" fillId="0" borderId="0">
      <alignment vertical="center"/>
    </xf>
    <xf numFmtId="43" fontId="9" fillId="0" borderId="0" applyFont="0" applyFill="0" applyBorder="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43" fontId="9" fillId="0" borderId="0" applyFont="0" applyFill="0" applyBorder="0" applyAlignment="0" applyProtection="0">
      <alignment vertical="center"/>
    </xf>
    <xf numFmtId="0" fontId="9" fillId="0" borderId="0">
      <alignment vertical="center"/>
    </xf>
    <xf numFmtId="43" fontId="9" fillId="0" borderId="0" applyFont="0" applyFill="0" applyBorder="0" applyAlignment="0" applyProtection="0">
      <alignment vertical="center"/>
    </xf>
    <xf numFmtId="0" fontId="9" fillId="0" borderId="0">
      <alignment vertical="center"/>
    </xf>
    <xf numFmtId="0" fontId="9" fillId="0" borderId="0">
      <alignment vertical="center"/>
    </xf>
    <xf numFmtId="0" fontId="9" fillId="0" borderId="0">
      <alignment vertical="center"/>
    </xf>
    <xf numFmtId="43" fontId="9" fillId="0" borderId="0" applyFont="0" applyFill="0" applyBorder="0" applyAlignment="0" applyProtection="0">
      <alignment vertical="center"/>
    </xf>
    <xf numFmtId="0" fontId="9" fillId="0" borderId="0">
      <alignment vertical="center"/>
    </xf>
    <xf numFmtId="43" fontId="9" fillId="0" borderId="0" applyFont="0" applyFill="0" applyBorder="0" applyAlignment="0" applyProtection="0">
      <alignment vertical="center"/>
    </xf>
    <xf numFmtId="0" fontId="9" fillId="0" borderId="0">
      <alignment vertical="center"/>
    </xf>
    <xf numFmtId="0" fontId="9" fillId="0" borderId="0">
      <alignment vertical="center"/>
    </xf>
    <xf numFmtId="0" fontId="16" fillId="0" borderId="0"/>
    <xf numFmtId="0" fontId="8" fillId="0" borderId="0">
      <alignment vertical="center"/>
    </xf>
    <xf numFmtId="0" fontId="8" fillId="0" borderId="0">
      <alignment vertical="center"/>
    </xf>
    <xf numFmtId="43" fontId="8" fillId="0" borderId="0" applyFont="0" applyFill="0" applyBorder="0" applyAlignment="0" applyProtection="0">
      <alignment vertical="center"/>
    </xf>
    <xf numFmtId="0" fontId="8" fillId="0" borderId="0">
      <alignment vertical="center"/>
    </xf>
    <xf numFmtId="43" fontId="8" fillId="0" borderId="0" applyFont="0" applyFill="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43" fontId="8" fillId="0" borderId="0" applyFont="0" applyFill="0" applyBorder="0" applyAlignment="0" applyProtection="0">
      <alignment vertical="center"/>
    </xf>
    <xf numFmtId="0" fontId="8" fillId="0" borderId="0">
      <alignment vertical="center"/>
    </xf>
    <xf numFmtId="43" fontId="8" fillId="0" borderId="0" applyFont="0" applyFill="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43" fontId="8" fillId="0" borderId="0" applyFont="0" applyFill="0" applyBorder="0" applyAlignment="0" applyProtection="0">
      <alignment vertical="center"/>
    </xf>
    <xf numFmtId="0" fontId="8" fillId="0" borderId="0">
      <alignment vertical="center"/>
    </xf>
    <xf numFmtId="43" fontId="8" fillId="0" borderId="0" applyFont="0" applyFill="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43" fontId="8" fillId="0" borderId="0" applyFont="0" applyFill="0" applyBorder="0" applyAlignment="0" applyProtection="0">
      <alignment vertical="center"/>
    </xf>
    <xf numFmtId="0" fontId="8" fillId="0" borderId="0">
      <alignment vertical="center"/>
    </xf>
    <xf numFmtId="43" fontId="8" fillId="0" borderId="0" applyFont="0" applyFill="0" applyBorder="0" applyAlignment="0" applyProtection="0">
      <alignment vertical="center"/>
    </xf>
    <xf numFmtId="0" fontId="8" fillId="0" borderId="0">
      <alignment vertical="center"/>
    </xf>
    <xf numFmtId="0" fontId="8" fillId="0" borderId="0">
      <alignment vertical="center"/>
    </xf>
    <xf numFmtId="0" fontId="7" fillId="0" borderId="0">
      <alignment vertical="center"/>
    </xf>
    <xf numFmtId="0" fontId="7" fillId="0" borderId="0">
      <alignment vertical="center"/>
    </xf>
    <xf numFmtId="43" fontId="7" fillId="0" borderId="0" applyFont="0" applyFill="0" applyBorder="0" applyAlignment="0" applyProtection="0">
      <alignment vertical="center"/>
    </xf>
    <xf numFmtId="0" fontId="7" fillId="0" borderId="0">
      <alignment vertical="center"/>
    </xf>
    <xf numFmtId="43"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43" fontId="7" fillId="0" borderId="0" applyFont="0" applyFill="0" applyBorder="0" applyAlignment="0" applyProtection="0">
      <alignment vertical="center"/>
    </xf>
    <xf numFmtId="0" fontId="7" fillId="0" borderId="0">
      <alignment vertical="center"/>
    </xf>
    <xf numFmtId="43"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3" fontId="7" fillId="0" borderId="0" applyFont="0" applyFill="0" applyBorder="0" applyAlignment="0" applyProtection="0">
      <alignment vertical="center"/>
    </xf>
    <xf numFmtId="0" fontId="7" fillId="0" borderId="0">
      <alignment vertical="center"/>
    </xf>
    <xf numFmtId="43"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43" fontId="7" fillId="0" borderId="0" applyFont="0" applyFill="0" applyBorder="0" applyAlignment="0" applyProtection="0">
      <alignment vertical="center"/>
    </xf>
    <xf numFmtId="0" fontId="7" fillId="0" borderId="0">
      <alignment vertical="center"/>
    </xf>
    <xf numFmtId="43" fontId="7" fillId="0" borderId="0" applyFont="0" applyFill="0" applyBorder="0" applyAlignment="0" applyProtection="0">
      <alignment vertical="center"/>
    </xf>
    <xf numFmtId="0" fontId="7" fillId="0" borderId="0">
      <alignment vertical="center"/>
    </xf>
    <xf numFmtId="0" fontId="7" fillId="0" borderId="0">
      <alignment vertical="center"/>
    </xf>
    <xf numFmtId="0" fontId="6" fillId="0" borderId="0">
      <alignment vertical="center"/>
    </xf>
    <xf numFmtId="43" fontId="6" fillId="0" borderId="0" applyFont="0" applyFill="0" applyBorder="0" applyAlignment="0" applyProtection="0">
      <alignment vertical="center"/>
    </xf>
    <xf numFmtId="9" fontId="6" fillId="0" borderId="0" applyFont="0" applyFill="0" applyBorder="0" applyAlignment="0" applyProtection="0">
      <alignment vertical="center"/>
    </xf>
    <xf numFmtId="0" fontId="6" fillId="0" borderId="0">
      <alignment vertical="center"/>
    </xf>
    <xf numFmtId="43" fontId="35" fillId="0" borderId="0" applyFont="0" applyFill="0" applyBorder="0" applyAlignment="0" applyProtection="0">
      <alignment vertical="center"/>
    </xf>
    <xf numFmtId="0" fontId="5" fillId="0" borderId="0">
      <alignment vertical="center"/>
    </xf>
    <xf numFmtId="0" fontId="5" fillId="0" borderId="0">
      <alignment vertical="center"/>
    </xf>
    <xf numFmtId="43" fontId="5" fillId="0" borderId="0" applyFont="0" applyFill="0" applyBorder="0" applyAlignment="0" applyProtection="0">
      <alignment vertical="center"/>
    </xf>
    <xf numFmtId="0" fontId="5" fillId="0" borderId="0">
      <alignment vertical="center"/>
    </xf>
    <xf numFmtId="43" fontId="5" fillId="0" borderId="0" applyFon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43" fontId="5" fillId="0" borderId="0" applyFont="0" applyFill="0" applyBorder="0" applyAlignment="0" applyProtection="0">
      <alignment vertical="center"/>
    </xf>
    <xf numFmtId="0" fontId="5" fillId="0" borderId="0">
      <alignment vertical="center"/>
    </xf>
    <xf numFmtId="43" fontId="5" fillId="0" borderId="0" applyFon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43" fontId="5" fillId="0" borderId="0" applyFont="0" applyFill="0" applyBorder="0" applyAlignment="0" applyProtection="0">
      <alignment vertical="center"/>
    </xf>
    <xf numFmtId="0" fontId="5" fillId="0" borderId="0">
      <alignment vertical="center"/>
    </xf>
    <xf numFmtId="43" fontId="5" fillId="0" borderId="0" applyFon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43" fontId="5" fillId="0" borderId="0" applyFont="0" applyFill="0" applyBorder="0" applyAlignment="0" applyProtection="0">
      <alignment vertical="center"/>
    </xf>
    <xf numFmtId="0" fontId="5" fillId="0" borderId="0">
      <alignment vertical="center"/>
    </xf>
    <xf numFmtId="43" fontId="5" fillId="0" borderId="0" applyFont="0" applyFill="0" applyBorder="0" applyAlignment="0" applyProtection="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43" fontId="3" fillId="0" borderId="0" applyFont="0" applyFill="0" applyBorder="0" applyAlignment="0" applyProtection="0">
      <alignment vertical="center"/>
    </xf>
    <xf numFmtId="0" fontId="3" fillId="0" borderId="0">
      <alignment vertical="center"/>
    </xf>
    <xf numFmtId="43" fontId="3" fillId="0" borderId="0" applyFont="0" applyFill="0" applyBorder="0" applyAlignment="0" applyProtection="0">
      <alignment vertical="center"/>
    </xf>
    <xf numFmtId="0" fontId="3" fillId="0" borderId="0">
      <alignment vertical="center"/>
    </xf>
    <xf numFmtId="0" fontId="3" fillId="0" borderId="0">
      <alignment vertical="center"/>
    </xf>
    <xf numFmtId="0" fontId="3" fillId="0" borderId="0">
      <alignment vertical="center"/>
    </xf>
    <xf numFmtId="43" fontId="3" fillId="0" borderId="0" applyFont="0" applyFill="0" applyBorder="0" applyAlignment="0" applyProtection="0">
      <alignment vertical="center"/>
    </xf>
    <xf numFmtId="0" fontId="3" fillId="0" borderId="0">
      <alignment vertical="center"/>
    </xf>
    <xf numFmtId="43" fontId="3" fillId="0" borderId="0" applyFont="0" applyFill="0" applyBorder="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43" fontId="3" fillId="0" borderId="0" applyFont="0" applyFill="0" applyBorder="0" applyAlignment="0" applyProtection="0">
      <alignment vertical="center"/>
    </xf>
    <xf numFmtId="0" fontId="3" fillId="0" borderId="0">
      <alignment vertical="center"/>
    </xf>
    <xf numFmtId="43" fontId="3" fillId="0" borderId="0" applyFont="0" applyFill="0" applyBorder="0" applyAlignment="0" applyProtection="0">
      <alignment vertical="center"/>
    </xf>
    <xf numFmtId="0" fontId="3" fillId="0" borderId="0">
      <alignment vertical="center"/>
    </xf>
    <xf numFmtId="0" fontId="3" fillId="0" borderId="0">
      <alignment vertical="center"/>
    </xf>
    <xf numFmtId="0" fontId="3" fillId="0" borderId="0">
      <alignment vertical="center"/>
    </xf>
    <xf numFmtId="43" fontId="3" fillId="0" borderId="0" applyFont="0" applyFill="0" applyBorder="0" applyAlignment="0" applyProtection="0">
      <alignment vertical="center"/>
    </xf>
    <xf numFmtId="0" fontId="3" fillId="0" borderId="0">
      <alignment vertical="center"/>
    </xf>
    <xf numFmtId="43" fontId="3" fillId="0" borderId="0" applyFont="0" applyFill="0" applyBorder="0" applyAlignment="0" applyProtection="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43" fontId="2" fillId="0" borderId="0" applyFont="0" applyFill="0" applyBorder="0" applyAlignment="0" applyProtection="0">
      <alignment vertical="center"/>
    </xf>
    <xf numFmtId="0" fontId="2" fillId="0" borderId="0">
      <alignment vertical="center"/>
    </xf>
    <xf numFmtId="0" fontId="2" fillId="0" borderId="0">
      <alignment vertical="center"/>
    </xf>
  </cellStyleXfs>
  <cellXfs count="533">
    <xf numFmtId="0" fontId="0" fillId="0" borderId="0" xfId="0"/>
    <xf numFmtId="0" fontId="0" fillId="2" borderId="1" xfId="0"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43" fontId="0" fillId="0" borderId="1" xfId="0" applyNumberFormat="1" applyBorder="1" applyAlignment="1">
      <alignment vertical="center"/>
    </xf>
    <xf numFmtId="9" fontId="0" fillId="0" borderId="1" xfId="2" applyFont="1" applyFill="1" applyBorder="1" applyAlignment="1">
      <alignment vertical="center"/>
    </xf>
    <xf numFmtId="176" fontId="0" fillId="0" borderId="1" xfId="2" applyNumberFormat="1" applyFont="1" applyBorder="1">
      <alignment vertical="center"/>
    </xf>
    <xf numFmtId="43" fontId="0" fillId="0" borderId="1" xfId="1" applyFont="1" applyFill="1" applyBorder="1" applyAlignment="1">
      <alignment vertical="center"/>
    </xf>
    <xf numFmtId="0" fontId="0" fillId="0" borderId="1" xfId="0" applyFill="1" applyBorder="1" applyAlignment="1">
      <alignment vertical="center"/>
    </xf>
    <xf numFmtId="0" fontId="0" fillId="0" borderId="1" xfId="0" applyBorder="1" applyAlignment="1">
      <alignment vertical="top"/>
    </xf>
    <xf numFmtId="0" fontId="18" fillId="0" borderId="1" xfId="0" applyFont="1" applyBorder="1" applyAlignment="1">
      <alignment horizontal="left" vertical="center"/>
    </xf>
    <xf numFmtId="10" fontId="0" fillId="0" borderId="0" xfId="2" applyNumberFormat="1" applyFont="1">
      <alignment vertical="center"/>
    </xf>
    <xf numFmtId="43" fontId="0" fillId="2" borderId="1" xfId="1" applyFont="1" applyFill="1" applyBorder="1" applyAlignment="1">
      <alignment vertical="center"/>
    </xf>
    <xf numFmtId="0" fontId="0" fillId="2" borderId="1" xfId="0" applyFill="1" applyBorder="1" applyAlignment="1">
      <alignment vertical="center"/>
    </xf>
    <xf numFmtId="43" fontId="0" fillId="2" borderId="1" xfId="0" applyNumberFormat="1" applyFill="1" applyBorder="1" applyAlignment="1">
      <alignment vertical="center"/>
    </xf>
    <xf numFmtId="0" fontId="18" fillId="0" borderId="1" xfId="0" applyFont="1" applyFill="1" applyBorder="1" applyAlignment="1">
      <alignment horizontal="left" vertical="center"/>
    </xf>
    <xf numFmtId="0" fontId="0" fillId="0" borderId="1" xfId="0" applyFill="1" applyBorder="1" applyAlignment="1">
      <alignment vertical="top"/>
    </xf>
    <xf numFmtId="0" fontId="0" fillId="2" borderId="0" xfId="0" applyFill="1" applyAlignment="1">
      <alignment vertical="center"/>
    </xf>
    <xf numFmtId="0" fontId="0" fillId="0" borderId="1" xfId="0" applyBorder="1"/>
    <xf numFmtId="43" fontId="0" fillId="0" borderId="1" xfId="2" applyNumberFormat="1" applyFont="1" applyFill="1" applyBorder="1" applyAlignment="1">
      <alignment vertical="center"/>
    </xf>
    <xf numFmtId="43" fontId="0" fillId="0" borderId="0" xfId="1" applyFont="1" applyAlignment="1"/>
    <xf numFmtId="43" fontId="0" fillId="0" borderId="0" xfId="0" applyNumberFormat="1"/>
    <xf numFmtId="43" fontId="0" fillId="3" borderId="1" xfId="0" applyNumberFormat="1" applyFill="1" applyBorder="1" applyAlignment="1">
      <alignment vertical="center"/>
    </xf>
    <xf numFmtId="43" fontId="0" fillId="0" borderId="1" xfId="1" applyFont="1" applyBorder="1" applyAlignment="1"/>
    <xf numFmtId="43" fontId="0" fillId="0" borderId="1" xfId="1" applyFont="1" applyFill="1" applyBorder="1">
      <alignment vertical="center"/>
    </xf>
    <xf numFmtId="43" fontId="0" fillId="0" borderId="1" xfId="0" applyNumberFormat="1" applyFill="1" applyBorder="1" applyAlignment="1">
      <alignment vertical="center"/>
    </xf>
    <xf numFmtId="0" fontId="0" fillId="4" borderId="0" xfId="0" applyFill="1" applyAlignment="1">
      <alignment vertical="center"/>
    </xf>
    <xf numFmtId="0" fontId="0" fillId="0" borderId="1" xfId="0" applyNumberFormat="1" applyBorder="1" applyAlignment="1">
      <alignment vertical="center"/>
    </xf>
    <xf numFmtId="43" fontId="0" fillId="4" borderId="1" xfId="0" applyNumberFormat="1" applyFill="1" applyBorder="1" applyAlignment="1">
      <alignment vertical="center"/>
    </xf>
    <xf numFmtId="176" fontId="0" fillId="4" borderId="1" xfId="2" applyNumberFormat="1" applyFont="1" applyFill="1" applyBorder="1">
      <alignment vertical="center"/>
    </xf>
    <xf numFmtId="43" fontId="0" fillId="4" borderId="1" xfId="0" applyNumberFormat="1" applyFont="1" applyFill="1" applyBorder="1" applyAlignment="1">
      <alignment vertical="center"/>
    </xf>
    <xf numFmtId="43" fontId="0" fillId="0" borderId="1" xfId="0" applyNumberFormat="1" applyFont="1" applyFill="1" applyBorder="1" applyAlignment="1">
      <alignment vertical="center"/>
    </xf>
    <xf numFmtId="43" fontId="0" fillId="5" borderId="1" xfId="0" applyNumberFormat="1" applyFill="1" applyBorder="1" applyAlignment="1">
      <alignment vertical="center"/>
    </xf>
    <xf numFmtId="0" fontId="0" fillId="0" borderId="0" xfId="0" applyBorder="1" applyAlignment="1">
      <alignment vertical="center"/>
    </xf>
    <xf numFmtId="10" fontId="0" fillId="0" borderId="0" xfId="2" applyNumberFormat="1" applyFont="1" applyBorder="1">
      <alignment vertical="center"/>
    </xf>
    <xf numFmtId="0" fontId="0" fillId="4" borderId="0" xfId="0" applyFill="1" applyBorder="1" applyAlignment="1">
      <alignment vertical="center"/>
    </xf>
    <xf numFmtId="0" fontId="0" fillId="0" borderId="0" xfId="0" applyBorder="1"/>
    <xf numFmtId="43" fontId="0" fillId="0" borderId="0" xfId="0" applyNumberFormat="1" applyBorder="1" applyAlignment="1">
      <alignment vertical="center"/>
    </xf>
    <xf numFmtId="0" fontId="0" fillId="0" borderId="0" xfId="0" applyNumberFormat="1" applyBorder="1" applyAlignment="1">
      <alignment vertical="center"/>
    </xf>
    <xf numFmtId="43" fontId="0" fillId="0" borderId="0" xfId="1" applyFont="1" applyFill="1" applyBorder="1" applyAlignment="1">
      <alignment vertical="center"/>
    </xf>
    <xf numFmtId="43" fontId="0" fillId="2" borderId="0" xfId="1" applyFont="1" applyFill="1" applyBorder="1" applyAlignment="1">
      <alignment vertical="center"/>
    </xf>
    <xf numFmtId="43" fontId="0" fillId="3" borderId="0" xfId="1" applyFont="1" applyFill="1" applyAlignment="1"/>
    <xf numFmtId="43" fontId="0" fillId="0" borderId="1" xfId="1" applyFont="1" applyBorder="1" applyAlignment="1">
      <alignment vertical="center"/>
    </xf>
    <xf numFmtId="0" fontId="0" fillId="3" borderId="0" xfId="0" applyFill="1"/>
    <xf numFmtId="176" fontId="0" fillId="0" borderId="1" xfId="2" applyNumberFormat="1" applyFont="1" applyFill="1" applyBorder="1">
      <alignment vertical="center"/>
    </xf>
    <xf numFmtId="9" fontId="0" fillId="0" borderId="1" xfId="2" applyFont="1" applyBorder="1" applyAlignment="1"/>
    <xf numFmtId="9" fontId="0" fillId="0" borderId="0" xfId="2" applyFont="1" applyAlignment="1">
      <alignment vertical="center"/>
    </xf>
    <xf numFmtId="9" fontId="0" fillId="0" borderId="0" xfId="2" applyFont="1" applyBorder="1" applyAlignment="1"/>
    <xf numFmtId="9" fontId="0" fillId="0" borderId="0" xfId="2" applyFont="1" applyAlignment="1"/>
    <xf numFmtId="177" fontId="0" fillId="0" borderId="0" xfId="0" applyNumberFormat="1"/>
    <xf numFmtId="43" fontId="0" fillId="6" borderId="0" xfId="0" applyNumberFormat="1" applyFill="1" applyBorder="1" applyAlignment="1">
      <alignment vertical="center"/>
    </xf>
    <xf numFmtId="0" fontId="0" fillId="0" borderId="0" xfId="0" applyFill="1" applyAlignment="1">
      <alignment vertical="center"/>
    </xf>
    <xf numFmtId="43" fontId="0" fillId="0" borderId="0" xfId="0" applyNumberFormat="1" applyFill="1" applyBorder="1" applyAlignment="1">
      <alignment vertical="center"/>
    </xf>
    <xf numFmtId="0" fontId="0" fillId="0" borderId="0" xfId="0" applyNumberFormat="1" applyFill="1" applyBorder="1" applyAlignment="1">
      <alignment vertical="center"/>
    </xf>
    <xf numFmtId="10" fontId="0" fillId="0" borderId="0" xfId="2" applyNumberFormat="1" applyFont="1" applyFill="1">
      <alignment vertical="center"/>
    </xf>
    <xf numFmtId="0" fontId="0" fillId="0" borderId="0" xfId="0" applyAlignment="1">
      <alignment horizontal="center"/>
    </xf>
    <xf numFmtId="43" fontId="0" fillId="8" borderId="1" xfId="0" applyNumberFormat="1" applyFill="1" applyBorder="1" applyAlignment="1">
      <alignment vertical="center"/>
    </xf>
    <xf numFmtId="43" fontId="0" fillId="0" borderId="1" xfId="1" applyFont="1" applyBorder="1">
      <alignment vertical="center"/>
    </xf>
    <xf numFmtId="10" fontId="0" fillId="0" borderId="1" xfId="0" applyNumberFormat="1" applyFill="1" applyBorder="1" applyAlignment="1">
      <alignment vertical="center"/>
    </xf>
    <xf numFmtId="0" fontId="0" fillId="9" borderId="1" xfId="0" applyFill="1" applyBorder="1" applyAlignment="1">
      <alignment vertical="center"/>
    </xf>
    <xf numFmtId="43" fontId="0" fillId="2" borderId="1" xfId="1" applyFont="1" applyFill="1" applyBorder="1" applyAlignment="1">
      <alignment horizontal="center" vertical="center"/>
    </xf>
    <xf numFmtId="178" fontId="0" fillId="0" borderId="1" xfId="1" applyNumberFormat="1" applyFont="1" applyBorder="1">
      <alignment vertical="center"/>
    </xf>
    <xf numFmtId="43" fontId="0" fillId="0" borderId="1" xfId="2" applyNumberFormat="1" applyFont="1" applyBorder="1">
      <alignment vertical="center"/>
    </xf>
    <xf numFmtId="10" fontId="0" fillId="0" borderId="1" xfId="1" applyNumberFormat="1" applyFont="1" applyBorder="1">
      <alignment vertical="center"/>
    </xf>
    <xf numFmtId="9" fontId="0" fillId="0" borderId="1" xfId="1" applyNumberFormat="1" applyFont="1" applyBorder="1">
      <alignment vertical="center"/>
    </xf>
    <xf numFmtId="178" fontId="0" fillId="0" borderId="1" xfId="1" applyNumberFormat="1" applyFont="1" applyFill="1" applyBorder="1">
      <alignment vertical="center"/>
    </xf>
    <xf numFmtId="178" fontId="0" fillId="2" borderId="1" xfId="1" applyNumberFormat="1" applyFont="1" applyFill="1" applyBorder="1">
      <alignment vertical="center"/>
    </xf>
    <xf numFmtId="43" fontId="0" fillId="2" borderId="1" xfId="1" applyFont="1" applyFill="1" applyBorder="1">
      <alignment vertical="center"/>
    </xf>
    <xf numFmtId="43" fontId="0" fillId="0" borderId="1" xfId="1" applyFont="1" applyFill="1" applyBorder="1" applyAlignment="1">
      <alignment horizontal="left" vertical="center"/>
    </xf>
    <xf numFmtId="178" fontId="0" fillId="0" borderId="1" xfId="0" applyNumberFormat="1" applyFill="1" applyBorder="1" applyAlignment="1">
      <alignment horizontal="right" vertical="center"/>
    </xf>
    <xf numFmtId="43" fontId="0" fillId="4" borderId="1" xfId="1" applyFont="1" applyFill="1" applyBorder="1">
      <alignment vertical="center"/>
    </xf>
    <xf numFmtId="43" fontId="0" fillId="4" borderId="1" xfId="1" applyFont="1" applyFill="1" applyBorder="1" applyAlignment="1">
      <alignment horizontal="left" vertical="center"/>
    </xf>
    <xf numFmtId="0" fontId="0" fillId="2" borderId="1" xfId="0" applyFill="1" applyBorder="1" applyAlignment="1">
      <alignment vertical="top"/>
    </xf>
    <xf numFmtId="0" fontId="0" fillId="5" borderId="1" xfId="0" applyNumberFormat="1" applyFill="1" applyBorder="1" applyAlignment="1">
      <alignment vertical="center"/>
    </xf>
    <xf numFmtId="43" fontId="0" fillId="0" borderId="1" xfId="0" applyNumberFormat="1" applyBorder="1"/>
    <xf numFmtId="43" fontId="0" fillId="0" borderId="1" xfId="0" applyNumberFormat="1" applyBorder="1" applyAlignment="1">
      <alignment horizontal="center"/>
    </xf>
    <xf numFmtId="0" fontId="0" fillId="0" borderId="1" xfId="0" applyBorder="1" applyAlignment="1">
      <alignment horizontal="center"/>
    </xf>
    <xf numFmtId="0" fontId="0" fillId="0" borderId="1" xfId="2" applyNumberFormat="1" applyFont="1" applyBorder="1">
      <alignment vertical="center"/>
    </xf>
    <xf numFmtId="0" fontId="0" fillId="0" borderId="1" xfId="1" applyNumberFormat="1" applyFont="1" applyFill="1" applyBorder="1">
      <alignment vertical="center"/>
    </xf>
    <xf numFmtId="43" fontId="0" fillId="0" borderId="1" xfId="1" applyNumberFormat="1" applyFont="1" applyFill="1" applyBorder="1">
      <alignment vertical="center"/>
    </xf>
    <xf numFmtId="43" fontId="0" fillId="0" borderId="1" xfId="0" applyNumberFormat="1" applyBorder="1" applyAlignment="1">
      <alignment vertical="center"/>
    </xf>
    <xf numFmtId="0" fontId="0" fillId="2" borderId="1" xfId="0" applyFill="1" applyBorder="1" applyAlignment="1">
      <alignment vertical="center"/>
    </xf>
    <xf numFmtId="43" fontId="0" fillId="2" borderId="1" xfId="0" applyNumberFormat="1" applyFill="1" applyBorder="1" applyAlignment="1">
      <alignment vertical="center"/>
    </xf>
    <xf numFmtId="43" fontId="0" fillId="0" borderId="1" xfId="1" applyFont="1" applyBorder="1" applyAlignment="1"/>
    <xf numFmtId="43" fontId="0" fillId="0" borderId="1" xfId="0" applyNumberFormat="1" applyFill="1" applyBorder="1" applyAlignment="1">
      <alignment vertical="center"/>
    </xf>
    <xf numFmtId="43" fontId="0" fillId="4" borderId="1" xfId="0" applyNumberFormat="1" applyFill="1" applyBorder="1" applyAlignment="1">
      <alignment vertical="center"/>
    </xf>
    <xf numFmtId="176" fontId="0" fillId="4" borderId="1" xfId="2" applyNumberFormat="1" applyFont="1" applyFill="1" applyBorder="1">
      <alignment vertical="center"/>
    </xf>
    <xf numFmtId="43" fontId="0" fillId="5" borderId="1" xfId="0" applyNumberFormat="1" applyFill="1" applyBorder="1" applyAlignment="1">
      <alignment vertical="center"/>
    </xf>
    <xf numFmtId="0" fontId="0" fillId="7" borderId="1" xfId="0" applyFill="1" applyBorder="1" applyAlignment="1">
      <alignment horizontal="center" vertical="center"/>
    </xf>
    <xf numFmtId="0" fontId="0" fillId="0" borderId="0" xfId="0"/>
    <xf numFmtId="0" fontId="0" fillId="0" borderId="1" xfId="0" applyFill="1" applyBorder="1" applyAlignment="1">
      <alignment horizontal="center"/>
    </xf>
    <xf numFmtId="0" fontId="21" fillId="7" borderId="1" xfId="0" applyFont="1" applyFill="1" applyBorder="1" applyAlignment="1">
      <alignment horizontal="center" vertical="center" wrapText="1"/>
    </xf>
    <xf numFmtId="49" fontId="21" fillId="7" borderId="1" xfId="0" applyNumberFormat="1" applyFont="1" applyFill="1" applyBorder="1" applyAlignment="1">
      <alignment horizontal="center" vertical="center" wrapText="1"/>
    </xf>
    <xf numFmtId="0" fontId="21" fillId="7" borderId="1" xfId="0" applyNumberFormat="1" applyFont="1" applyFill="1" applyBorder="1" applyAlignment="1">
      <alignment horizontal="center" vertical="center" wrapText="1"/>
    </xf>
    <xf numFmtId="177" fontId="21" fillId="7" borderId="1" xfId="0" applyNumberFormat="1" applyFont="1" applyFill="1" applyBorder="1" applyAlignment="1">
      <alignment horizontal="center" vertical="center" wrapText="1"/>
    </xf>
    <xf numFmtId="179" fontId="21" fillId="7" borderId="1" xfId="1" applyNumberFormat="1" applyFont="1" applyFill="1" applyBorder="1" applyAlignment="1">
      <alignment horizontal="center" vertical="center" wrapText="1"/>
    </xf>
    <xf numFmtId="0" fontId="21" fillId="7" borderId="0" xfId="0" applyFont="1" applyFill="1" applyAlignment="1">
      <alignment horizontal="center" vertical="center" wrapText="1"/>
    </xf>
    <xf numFmtId="49" fontId="23" fillId="7" borderId="1" xfId="0" quotePrefix="1" applyNumberFormat="1" applyFont="1" applyFill="1" applyBorder="1" applyAlignment="1">
      <alignment horizontal="center" vertical="center" wrapText="1"/>
    </xf>
    <xf numFmtId="0" fontId="23" fillId="7" borderId="1" xfId="0" applyFont="1" applyFill="1" applyBorder="1" applyAlignment="1">
      <alignment horizontal="center" vertical="center" wrapText="1"/>
    </xf>
    <xf numFmtId="0" fontId="24" fillId="7" borderId="1" xfId="0" applyFont="1" applyFill="1" applyBorder="1" applyAlignment="1">
      <alignment horizontal="center" vertical="center"/>
    </xf>
    <xf numFmtId="0" fontId="25" fillId="10" borderId="1" xfId="0" applyFont="1" applyFill="1" applyBorder="1" applyAlignment="1">
      <alignment horizontal="center" vertical="center" wrapText="1"/>
    </xf>
    <xf numFmtId="0" fontId="23" fillId="7" borderId="1" xfId="0" applyNumberFormat="1" applyFont="1" applyFill="1" applyBorder="1" applyAlignment="1">
      <alignment horizontal="center" vertical="center" wrapText="1"/>
    </xf>
    <xf numFmtId="177" fontId="23" fillId="7" borderId="1" xfId="19" applyNumberFormat="1" applyFont="1" applyFill="1" applyBorder="1" applyAlignment="1">
      <alignment horizontal="center" vertical="center"/>
    </xf>
    <xf numFmtId="179" fontId="23" fillId="7" borderId="1" xfId="1" applyNumberFormat="1" applyFont="1" applyFill="1" applyBorder="1" applyAlignment="1">
      <alignment horizontal="center" vertical="center"/>
    </xf>
    <xf numFmtId="179" fontId="23" fillId="7" borderId="1" xfId="1" applyNumberFormat="1" applyFont="1" applyFill="1" applyBorder="1" applyAlignment="1">
      <alignment horizontal="center" vertical="center" wrapText="1"/>
    </xf>
    <xf numFmtId="0" fontId="23" fillId="7" borderId="1" xfId="0" applyFont="1" applyFill="1" applyBorder="1" applyAlignment="1">
      <alignment horizontal="center" vertical="center"/>
    </xf>
    <xf numFmtId="0" fontId="26" fillId="0" borderId="0" xfId="0" applyFont="1"/>
    <xf numFmtId="0" fontId="23" fillId="7" borderId="0" xfId="0" applyFont="1" applyFill="1" applyAlignment="1">
      <alignment horizontal="center" vertical="center" wrapText="1"/>
    </xf>
    <xf numFmtId="0" fontId="23" fillId="11" borderId="0" xfId="0" applyFont="1" applyFill="1" applyAlignment="1">
      <alignment horizontal="center" vertical="center" wrapText="1"/>
    </xf>
    <xf numFmtId="0" fontId="26" fillId="11" borderId="0" xfId="0" applyFont="1" applyFill="1"/>
    <xf numFmtId="0" fontId="26" fillId="12" borderId="0" xfId="0" applyFont="1" applyFill="1"/>
    <xf numFmtId="0" fontId="23" fillId="12" borderId="0" xfId="0" applyFont="1" applyFill="1" applyAlignment="1">
      <alignment horizontal="center" vertical="center" wrapText="1"/>
    </xf>
    <xf numFmtId="0" fontId="27" fillId="7" borderId="1" xfId="0" applyFont="1" applyFill="1" applyBorder="1" applyAlignment="1">
      <alignment horizontal="center" vertical="center" wrapText="1"/>
    </xf>
    <xf numFmtId="0" fontId="27" fillId="7" borderId="1" xfId="0" applyFont="1" applyFill="1" applyBorder="1" applyAlignment="1">
      <alignment horizontal="center" vertical="center"/>
    </xf>
    <xf numFmtId="0" fontId="28" fillId="7" borderId="1" xfId="0" applyFont="1" applyFill="1" applyBorder="1" applyAlignment="1">
      <alignment horizontal="center" vertical="center"/>
    </xf>
    <xf numFmtId="0" fontId="24" fillId="7" borderId="1" xfId="0" applyFont="1" applyFill="1" applyBorder="1" applyAlignment="1">
      <alignment horizontal="center" vertical="center" wrapText="1"/>
    </xf>
    <xf numFmtId="49" fontId="23" fillId="7" borderId="1" xfId="0" applyNumberFormat="1" applyFont="1" applyFill="1" applyBorder="1" applyAlignment="1">
      <alignment horizontal="center" vertical="center" wrapText="1"/>
    </xf>
    <xf numFmtId="0" fontId="23" fillId="7" borderId="1" xfId="85" applyFont="1" applyFill="1" applyBorder="1" applyAlignment="1">
      <alignment horizontal="center" vertical="center" wrapText="1"/>
    </xf>
    <xf numFmtId="0" fontId="23" fillId="7" borderId="0" xfId="0" applyNumberFormat="1" applyFont="1" applyFill="1" applyAlignment="1">
      <alignment horizontal="center" vertical="center" wrapText="1"/>
    </xf>
    <xf numFmtId="179" fontId="23" fillId="7" borderId="0" xfId="1" applyNumberFormat="1" applyFont="1" applyFill="1" applyAlignment="1">
      <alignment horizontal="center" vertical="center" wrapText="1"/>
    </xf>
    <xf numFmtId="177" fontId="23" fillId="7" borderId="0" xfId="0" applyNumberFormat="1" applyFont="1" applyFill="1" applyAlignment="1">
      <alignment horizontal="center" vertical="center" wrapText="1"/>
    </xf>
    <xf numFmtId="49" fontId="23" fillId="7" borderId="0" xfId="0" applyNumberFormat="1" applyFont="1" applyFill="1" applyAlignment="1">
      <alignment horizontal="center" vertical="center" wrapText="1"/>
    </xf>
    <xf numFmtId="43" fontId="0" fillId="0" borderId="1" xfId="109" applyFont="1" applyBorder="1" applyAlignment="1">
      <alignment horizontal="center" vertical="center"/>
    </xf>
    <xf numFmtId="43" fontId="0" fillId="0" borderId="1" xfId="109" applyFont="1" applyBorder="1">
      <alignment vertical="center"/>
    </xf>
    <xf numFmtId="10" fontId="0" fillId="0" borderId="1" xfId="2" applyNumberFormat="1" applyFont="1" applyBorder="1">
      <alignment vertical="center"/>
    </xf>
    <xf numFmtId="0" fontId="0" fillId="0" borderId="1" xfId="0" applyBorder="1" applyAlignment="1">
      <alignment horizontal="center" vertical="center"/>
    </xf>
    <xf numFmtId="0" fontId="0" fillId="13" borderId="0" xfId="0" applyFill="1" applyAlignment="1">
      <alignment vertical="center"/>
    </xf>
    <xf numFmtId="43" fontId="0" fillId="0" borderId="0" xfId="0" applyNumberFormat="1" applyAlignment="1">
      <alignment vertical="center"/>
    </xf>
    <xf numFmtId="0" fontId="0" fillId="0" borderId="0" xfId="0" applyAlignment="1">
      <alignment vertical="center"/>
    </xf>
    <xf numFmtId="0" fontId="0" fillId="0" borderId="1" xfId="0" applyBorder="1" applyAlignment="1">
      <alignment vertical="center"/>
    </xf>
    <xf numFmtId="43" fontId="0" fillId="0" borderId="1" xfId="0" applyNumberFormat="1" applyBorder="1" applyAlignment="1">
      <alignment vertical="center"/>
    </xf>
    <xf numFmtId="0" fontId="0" fillId="0" borderId="1" xfId="0" applyFill="1" applyBorder="1" applyAlignment="1">
      <alignment vertical="center"/>
    </xf>
    <xf numFmtId="0" fontId="0" fillId="0" borderId="0" xfId="0" applyFill="1" applyBorder="1" applyAlignment="1">
      <alignment vertical="center"/>
    </xf>
    <xf numFmtId="43" fontId="0" fillId="0" borderId="0" xfId="0" applyNumberFormat="1" applyBorder="1" applyAlignment="1">
      <alignment vertical="center"/>
    </xf>
    <xf numFmtId="43" fontId="0" fillId="13" borderId="0" xfId="0" applyNumberFormat="1" applyFill="1" applyAlignment="1">
      <alignment vertical="center"/>
    </xf>
    <xf numFmtId="43" fontId="0" fillId="0" borderId="0" xfId="109" applyFont="1" applyBorder="1">
      <alignment vertical="center"/>
    </xf>
    <xf numFmtId="43" fontId="0" fillId="0" borderId="0" xfId="109" applyFont="1">
      <alignment vertical="center"/>
    </xf>
    <xf numFmtId="0" fontId="0" fillId="4" borderId="1" xfId="0" applyFill="1" applyBorder="1" applyAlignment="1">
      <alignment horizontal="center"/>
    </xf>
    <xf numFmtId="0" fontId="21" fillId="0" borderId="1" xfId="0" applyFont="1" applyBorder="1" applyAlignment="1">
      <alignment horizontal="center"/>
    </xf>
    <xf numFmtId="0" fontId="21" fillId="4" borderId="1" xfId="0" applyFont="1" applyFill="1" applyBorder="1" applyAlignment="1">
      <alignment horizontal="center"/>
    </xf>
    <xf numFmtId="0" fontId="29" fillId="0" borderId="1" xfId="0" applyFont="1" applyBorder="1" applyAlignment="1">
      <alignment horizontal="center"/>
    </xf>
    <xf numFmtId="0" fontId="29" fillId="0" borderId="0" xfId="0" applyFont="1" applyBorder="1" applyAlignment="1">
      <alignment horizontal="center"/>
    </xf>
    <xf numFmtId="0" fontId="29" fillId="4" borderId="0" xfId="0" applyFont="1" applyFill="1" applyBorder="1" applyAlignment="1">
      <alignment horizontal="center"/>
    </xf>
    <xf numFmtId="0" fontId="23" fillId="0" borderId="0" xfId="0" applyFont="1"/>
    <xf numFmtId="0" fontId="23" fillId="0" borderId="1" xfId="0" applyFont="1" applyBorder="1"/>
    <xf numFmtId="0" fontId="23" fillId="0" borderId="0" xfId="0" applyFont="1" applyBorder="1"/>
    <xf numFmtId="0" fontId="30" fillId="0" borderId="1" xfId="0" applyFont="1" applyBorder="1"/>
    <xf numFmtId="0" fontId="23" fillId="0" borderId="3" xfId="0" applyFont="1" applyFill="1" applyBorder="1"/>
    <xf numFmtId="0" fontId="31" fillId="0" borderId="1" xfId="0" applyFont="1" applyBorder="1"/>
    <xf numFmtId="0" fontId="23" fillId="0" borderId="4" xfId="0" applyFont="1" applyBorder="1" applyAlignment="1">
      <alignment horizontal="center" vertical="center"/>
    </xf>
    <xf numFmtId="0" fontId="32" fillId="0" borderId="1" xfId="0" applyFont="1" applyFill="1" applyBorder="1" applyAlignment="1">
      <alignment horizontal="center" vertical="center" wrapText="1"/>
    </xf>
    <xf numFmtId="0" fontId="32" fillId="0" borderId="0" xfId="0" applyFont="1" applyFill="1" applyBorder="1" applyAlignment="1">
      <alignment horizontal="center" vertical="center" wrapText="1"/>
    </xf>
    <xf numFmtId="43" fontId="0" fillId="7" borderId="1" xfId="0" applyNumberFormat="1" applyFill="1" applyBorder="1" applyAlignment="1">
      <alignment vertical="center"/>
    </xf>
    <xf numFmtId="0" fontId="0" fillId="4" borderId="1" xfId="0" applyFill="1" applyBorder="1" applyAlignment="1">
      <alignment vertical="center"/>
    </xf>
    <xf numFmtId="0" fontId="0" fillId="0" borderId="0" xfId="0" applyAlignment="1">
      <alignment vertical="center"/>
    </xf>
    <xf numFmtId="43" fontId="0" fillId="0" borderId="1" xfId="0" applyNumberFormat="1" applyBorder="1" applyAlignment="1">
      <alignment vertical="center"/>
    </xf>
    <xf numFmtId="0" fontId="0" fillId="0" borderId="1" xfId="0" applyFill="1" applyBorder="1" applyAlignment="1">
      <alignment vertical="center"/>
    </xf>
    <xf numFmtId="0" fontId="0" fillId="2" borderId="1" xfId="0" applyFill="1" applyBorder="1" applyAlignment="1">
      <alignment vertical="center"/>
    </xf>
    <xf numFmtId="43" fontId="0" fillId="2" borderId="1" xfId="0" applyNumberFormat="1" applyFill="1" applyBorder="1" applyAlignment="1">
      <alignment vertical="center"/>
    </xf>
    <xf numFmtId="43" fontId="0" fillId="0" borderId="0" xfId="0" applyNumberFormat="1"/>
    <xf numFmtId="43" fontId="0" fillId="0" borderId="1" xfId="0" applyNumberFormat="1" applyFill="1" applyBorder="1" applyAlignment="1">
      <alignment vertical="center"/>
    </xf>
    <xf numFmtId="0" fontId="0" fillId="0" borderId="0" xfId="0" applyFill="1" applyBorder="1" applyAlignment="1">
      <alignment vertical="center"/>
    </xf>
    <xf numFmtId="0" fontId="0" fillId="4" borderId="0" xfId="0" applyFill="1" applyAlignment="1">
      <alignment vertical="center"/>
    </xf>
    <xf numFmtId="43" fontId="0" fillId="4" borderId="1" xfId="0" applyNumberFormat="1" applyFill="1" applyBorder="1" applyAlignment="1">
      <alignment vertical="center"/>
    </xf>
    <xf numFmtId="176" fontId="0" fillId="4" borderId="1" xfId="2" applyNumberFormat="1" applyFont="1" applyFill="1" applyBorder="1">
      <alignment vertical="center"/>
    </xf>
    <xf numFmtId="0" fontId="0" fillId="0" borderId="0" xfId="0" applyBorder="1" applyAlignment="1">
      <alignment vertical="center"/>
    </xf>
    <xf numFmtId="0" fontId="0" fillId="0" borderId="0" xfId="0" applyAlignment="1">
      <alignment horizontal="center" vertical="center"/>
    </xf>
    <xf numFmtId="0" fontId="0" fillId="0" borderId="0" xfId="0" applyBorder="1" applyAlignment="1">
      <alignment horizontal="center" vertical="center"/>
    </xf>
    <xf numFmtId="43" fontId="0" fillId="0" borderId="0" xfId="0" applyNumberFormat="1" applyAlignment="1">
      <alignment horizontal="center"/>
    </xf>
    <xf numFmtId="0" fontId="32" fillId="0" borderId="1" xfId="8" applyFont="1" applyFill="1" applyBorder="1" applyAlignment="1">
      <alignment horizontal="center" vertical="center"/>
    </xf>
    <xf numFmtId="0" fontId="32" fillId="0" borderId="1" xfId="0" applyFont="1" applyBorder="1" applyAlignment="1">
      <alignment horizontal="center" vertical="center"/>
    </xf>
    <xf numFmtId="43" fontId="20" fillId="3" borderId="1" xfId="0" applyNumberFormat="1" applyFont="1" applyFill="1" applyBorder="1" applyAlignment="1">
      <alignment vertical="center"/>
    </xf>
    <xf numFmtId="43" fontId="20" fillId="4" borderId="1" xfId="0" applyNumberFormat="1" applyFont="1" applyFill="1" applyBorder="1" applyAlignment="1">
      <alignment vertical="center"/>
    </xf>
    <xf numFmtId="0" fontId="32" fillId="7" borderId="1" xfId="0" applyFont="1" applyFill="1" applyBorder="1" applyAlignment="1">
      <alignment horizontal="center" vertical="center" wrapText="1"/>
    </xf>
    <xf numFmtId="0" fontId="32" fillId="0" borderId="1" xfId="0" applyFont="1" applyFill="1" applyBorder="1" applyAlignment="1">
      <alignment horizontal="center" vertical="center"/>
    </xf>
    <xf numFmtId="43" fontId="0" fillId="0" borderId="1" xfId="0" applyNumberFormat="1" applyBorder="1" applyAlignment="1">
      <alignment vertical="center"/>
    </xf>
    <xf numFmtId="0" fontId="0" fillId="2" borderId="1" xfId="0" applyFill="1" applyBorder="1" applyAlignment="1">
      <alignment vertical="center"/>
    </xf>
    <xf numFmtId="43" fontId="0" fillId="0" borderId="1" xfId="1" applyFont="1" applyBorder="1" applyAlignment="1">
      <alignment vertical="center"/>
    </xf>
    <xf numFmtId="0" fontId="0" fillId="0" borderId="0" xfId="0" applyAlignment="1">
      <alignment horizontal="left"/>
    </xf>
    <xf numFmtId="0" fontId="32" fillId="7" borderId="1" xfId="0" applyFont="1" applyFill="1" applyBorder="1" applyAlignment="1">
      <alignment horizontal="center" vertical="center"/>
    </xf>
    <xf numFmtId="0" fontId="0" fillId="0" borderId="0" xfId="0" applyAlignment="1"/>
    <xf numFmtId="43" fontId="0" fillId="4" borderId="1" xfId="0" applyNumberFormat="1" applyFill="1" applyBorder="1" applyAlignment="1">
      <alignment horizontal="center" vertical="center"/>
    </xf>
    <xf numFmtId="43" fontId="0" fillId="0" borderId="1" xfId="0" applyNumberFormat="1" applyBorder="1" applyAlignment="1">
      <alignment horizontal="center" vertical="center"/>
    </xf>
    <xf numFmtId="176" fontId="0" fillId="4" borderId="1" xfId="2" applyNumberFormat="1" applyFont="1" applyFill="1" applyBorder="1" applyAlignment="1">
      <alignment horizontal="center" vertical="center"/>
    </xf>
    <xf numFmtId="43" fontId="0" fillId="2" borderId="1" xfId="0" applyNumberFormat="1" applyFill="1" applyBorder="1" applyAlignment="1">
      <alignment horizontal="center" vertical="center"/>
    </xf>
    <xf numFmtId="43" fontId="0" fillId="5" borderId="1" xfId="0" applyNumberFormat="1" applyFill="1" applyBorder="1" applyAlignment="1">
      <alignment horizontal="center" vertical="center"/>
    </xf>
    <xf numFmtId="43" fontId="0" fillId="0" borderId="1" xfId="0" applyNumberFormat="1" applyFill="1" applyBorder="1" applyAlignment="1">
      <alignment horizontal="center" vertical="center"/>
    </xf>
    <xf numFmtId="43" fontId="0" fillId="0" borderId="1" xfId="1" applyFont="1" applyBorder="1" applyAlignment="1">
      <alignment horizontal="center"/>
    </xf>
    <xf numFmtId="0" fontId="0" fillId="7" borderId="0" xfId="0" applyFill="1" applyAlignment="1">
      <alignment horizontal="center"/>
    </xf>
    <xf numFmtId="0" fontId="32" fillId="7" borderId="1" xfId="8" applyFont="1" applyFill="1" applyBorder="1" applyAlignment="1">
      <alignment horizontal="center" vertical="center"/>
    </xf>
    <xf numFmtId="0" fontId="20" fillId="7" borderId="1" xfId="0" applyFont="1" applyFill="1" applyBorder="1" applyAlignment="1">
      <alignment horizontal="center" vertical="center"/>
    </xf>
    <xf numFmtId="0" fontId="29" fillId="14" borderId="1" xfId="0" applyFont="1" applyFill="1" applyBorder="1" applyAlignment="1">
      <alignment horizontal="center" vertical="center" wrapText="1"/>
    </xf>
    <xf numFmtId="0" fontId="25" fillId="10" borderId="1" xfId="0" applyFont="1" applyFill="1" applyBorder="1" applyAlignment="1">
      <alignment horizontal="center" vertical="center"/>
    </xf>
    <xf numFmtId="0" fontId="25" fillId="10" borderId="1" xfId="38" applyFont="1" applyFill="1" applyBorder="1" applyAlignment="1">
      <alignment horizontal="center" vertical="center"/>
    </xf>
    <xf numFmtId="0" fontId="23" fillId="7" borderId="1" xfId="169" applyFont="1" applyFill="1" applyBorder="1" applyAlignment="1">
      <alignment horizontal="center" vertical="center"/>
    </xf>
    <xf numFmtId="0" fontId="23" fillId="7" borderId="1" xfId="19" applyFont="1" applyFill="1" applyBorder="1" applyAlignment="1">
      <alignment horizontal="center" vertical="center"/>
    </xf>
    <xf numFmtId="0" fontId="23" fillId="7" borderId="0" xfId="0" applyFont="1" applyFill="1" applyBorder="1" applyAlignment="1">
      <alignment horizontal="center" vertical="center" wrapText="1"/>
    </xf>
    <xf numFmtId="0" fontId="28" fillId="7" borderId="1" xfId="0" applyFont="1" applyFill="1" applyBorder="1" applyAlignment="1">
      <alignment horizontal="center" vertical="center" wrapText="1"/>
    </xf>
    <xf numFmtId="49" fontId="38" fillId="14" borderId="1" xfId="0" applyNumberFormat="1" applyFont="1" applyFill="1" applyBorder="1" applyAlignment="1">
      <alignment horizontal="center" vertical="center" wrapText="1"/>
    </xf>
    <xf numFmtId="0" fontId="23" fillId="7" borderId="1" xfId="19" applyFont="1" applyFill="1" applyBorder="1" applyAlignment="1">
      <alignment horizontal="center" vertical="center" wrapText="1"/>
    </xf>
    <xf numFmtId="0" fontId="39" fillId="7" borderId="1" xfId="0" applyFont="1" applyFill="1" applyBorder="1" applyAlignment="1">
      <alignment horizontal="center" vertical="center" wrapText="1"/>
    </xf>
    <xf numFmtId="49" fontId="23" fillId="7" borderId="1" xfId="0" applyNumberFormat="1" applyFont="1" applyFill="1" applyBorder="1" applyAlignment="1">
      <alignment horizontal="center" vertical="center"/>
    </xf>
    <xf numFmtId="49" fontId="24" fillId="7" borderId="1" xfId="0" applyNumberFormat="1" applyFont="1" applyFill="1" applyBorder="1" applyAlignment="1">
      <alignment horizontal="center" vertical="center" wrapText="1"/>
    </xf>
    <xf numFmtId="49" fontId="25" fillId="10" borderId="1" xfId="0" applyNumberFormat="1" applyFont="1" applyFill="1" applyBorder="1" applyAlignment="1">
      <alignment horizontal="center" vertical="center" wrapText="1"/>
    </xf>
    <xf numFmtId="0" fontId="27" fillId="10" borderId="1" xfId="0" applyFont="1" applyFill="1" applyBorder="1" applyAlignment="1">
      <alignment horizontal="center" vertical="center" wrapText="1"/>
    </xf>
    <xf numFmtId="49" fontId="27" fillId="10" borderId="1" xfId="0" applyNumberFormat="1" applyFont="1" applyFill="1" applyBorder="1" applyAlignment="1">
      <alignment horizontal="center" vertical="center" wrapText="1"/>
    </xf>
    <xf numFmtId="0" fontId="27" fillId="10" borderId="1" xfId="0" applyNumberFormat="1" applyFont="1" applyFill="1" applyBorder="1" applyAlignment="1">
      <alignment horizontal="center" vertical="center" wrapText="1"/>
    </xf>
    <xf numFmtId="49" fontId="25" fillId="10" borderId="1" xfId="0" applyNumberFormat="1" applyFont="1" applyFill="1" applyBorder="1" applyAlignment="1">
      <alignment horizontal="center" vertical="center"/>
    </xf>
    <xf numFmtId="0" fontId="23" fillId="7" borderId="5" xfId="0" applyFont="1" applyFill="1" applyBorder="1" applyAlignment="1">
      <alignment horizontal="center" vertical="center"/>
    </xf>
    <xf numFmtId="0" fontId="27" fillId="10" borderId="6" xfId="0" applyFont="1" applyFill="1" applyBorder="1" applyAlignment="1">
      <alignment horizontal="center" vertical="center" wrapText="1"/>
    </xf>
    <xf numFmtId="49" fontId="28" fillId="7" borderId="1" xfId="0" applyNumberFormat="1" applyFont="1" applyFill="1" applyBorder="1" applyAlignment="1">
      <alignment horizontal="center" vertical="center" wrapText="1"/>
    </xf>
    <xf numFmtId="49" fontId="24" fillId="7" borderId="1" xfId="0" applyNumberFormat="1" applyFont="1" applyFill="1" applyBorder="1" applyAlignment="1">
      <alignment horizontal="center" vertical="center"/>
    </xf>
    <xf numFmtId="49" fontId="23" fillId="7" borderId="1" xfId="8" applyNumberFormat="1" applyFont="1" applyFill="1" applyBorder="1" applyAlignment="1">
      <alignment horizontal="center" vertical="center"/>
    </xf>
    <xf numFmtId="49" fontId="23" fillId="7" borderId="0" xfId="0" applyNumberFormat="1" applyFont="1" applyFill="1" applyBorder="1" applyAlignment="1">
      <alignment horizontal="center" vertical="center" wrapText="1"/>
    </xf>
    <xf numFmtId="180" fontId="23" fillId="7" borderId="1" xfId="169" applyNumberFormat="1" applyFont="1" applyFill="1" applyBorder="1" applyAlignment="1">
      <alignment horizontal="center" vertical="center"/>
    </xf>
    <xf numFmtId="49" fontId="23" fillId="7" borderId="1" xfId="19" applyNumberFormat="1" applyFont="1" applyFill="1" applyBorder="1" applyAlignment="1">
      <alignment horizontal="center" vertical="center"/>
    </xf>
    <xf numFmtId="49" fontId="23" fillId="7" borderId="1" xfId="19" applyNumberFormat="1" applyFont="1" applyFill="1" applyBorder="1" applyAlignment="1">
      <alignment horizontal="center" vertical="center" wrapText="1"/>
    </xf>
    <xf numFmtId="180" fontId="23" fillId="7" borderId="1" xfId="170" applyNumberFormat="1" applyFont="1" applyFill="1" applyBorder="1" applyAlignment="1">
      <alignment horizontal="center" vertical="center" wrapText="1"/>
    </xf>
    <xf numFmtId="49" fontId="27" fillId="7" borderId="1" xfId="0" applyNumberFormat="1" applyFont="1" applyFill="1" applyBorder="1" applyAlignment="1">
      <alignment horizontal="center" vertical="center"/>
    </xf>
    <xf numFmtId="49" fontId="40" fillId="7" borderId="1" xfId="0" applyNumberFormat="1" applyFont="1" applyFill="1" applyBorder="1" applyAlignment="1">
      <alignment horizontal="center" vertical="center"/>
    </xf>
    <xf numFmtId="49" fontId="28" fillId="7" borderId="1" xfId="0" applyNumberFormat="1" applyFont="1" applyFill="1" applyBorder="1" applyAlignment="1">
      <alignment horizontal="center" vertical="center"/>
    </xf>
    <xf numFmtId="49" fontId="28" fillId="7" borderId="1" xfId="8" applyNumberFormat="1" applyFont="1" applyFill="1" applyBorder="1" applyAlignment="1">
      <alignment horizontal="center" vertical="center"/>
    </xf>
    <xf numFmtId="49" fontId="31" fillId="7" borderId="1" xfId="0" applyNumberFormat="1" applyFont="1" applyFill="1" applyBorder="1" applyAlignment="1">
      <alignment horizontal="center" vertical="center"/>
    </xf>
    <xf numFmtId="0" fontId="23" fillId="7" borderId="5" xfId="0" applyFont="1" applyFill="1" applyBorder="1" applyAlignment="1">
      <alignment horizontal="center" vertical="center" wrapText="1"/>
    </xf>
    <xf numFmtId="49" fontId="41" fillId="7" borderId="1" xfId="0" applyNumberFormat="1" applyFont="1" applyFill="1" applyBorder="1" applyAlignment="1">
      <alignment horizontal="center" vertical="center" wrapText="1"/>
    </xf>
    <xf numFmtId="49" fontId="25" fillId="7" borderId="1" xfId="0" applyNumberFormat="1" applyFont="1" applyFill="1" applyBorder="1" applyAlignment="1">
      <alignment horizontal="center" vertical="center" wrapText="1"/>
    </xf>
    <xf numFmtId="49" fontId="42" fillId="7" borderId="1" xfId="0" applyNumberFormat="1" applyFont="1" applyFill="1" applyBorder="1" applyAlignment="1">
      <alignment horizontal="center" vertical="center" wrapText="1"/>
    </xf>
    <xf numFmtId="49" fontId="43" fillId="7" borderId="1" xfId="0" applyNumberFormat="1" applyFont="1" applyFill="1" applyBorder="1" applyAlignment="1">
      <alignment horizontal="center" vertical="center" wrapText="1"/>
    </xf>
    <xf numFmtId="0" fontId="23" fillId="7" borderId="2" xfId="0" applyFont="1" applyFill="1" applyBorder="1" applyAlignment="1">
      <alignment horizontal="center" vertical="center" wrapText="1"/>
    </xf>
    <xf numFmtId="49" fontId="23" fillId="7" borderId="2" xfId="0" applyNumberFormat="1" applyFont="1" applyFill="1" applyBorder="1" applyAlignment="1">
      <alignment horizontal="center" vertical="center" wrapText="1"/>
    </xf>
    <xf numFmtId="49" fontId="23" fillId="7" borderId="1" xfId="6" applyNumberFormat="1" applyFont="1" applyFill="1" applyBorder="1" applyAlignment="1">
      <alignment horizontal="center" vertical="center"/>
    </xf>
    <xf numFmtId="49" fontId="28" fillId="7" borderId="0" xfId="0" applyNumberFormat="1" applyFont="1" applyFill="1" applyAlignment="1">
      <alignment horizontal="center" vertical="center" wrapText="1"/>
    </xf>
    <xf numFmtId="43" fontId="21" fillId="7" borderId="1" xfId="0" applyNumberFormat="1" applyFont="1" applyFill="1" applyBorder="1" applyAlignment="1">
      <alignment horizontal="center" vertical="center"/>
    </xf>
    <xf numFmtId="0" fontId="0" fillId="7" borderId="5" xfId="0" applyFill="1" applyBorder="1" applyAlignment="1">
      <alignment horizontal="center" vertical="center"/>
    </xf>
    <xf numFmtId="0" fontId="23" fillId="7" borderId="5" xfId="19" applyFont="1" applyFill="1" applyBorder="1" applyAlignment="1">
      <alignment horizontal="center" vertical="center"/>
    </xf>
    <xf numFmtId="0" fontId="27" fillId="7" borderId="5" xfId="0" applyFont="1" applyFill="1" applyBorder="1" applyAlignment="1">
      <alignment horizontal="center" vertical="center"/>
    </xf>
    <xf numFmtId="49" fontId="23" fillId="7" borderId="5" xfId="0" applyNumberFormat="1" applyFont="1" applyFill="1" applyBorder="1" applyAlignment="1">
      <alignment horizontal="center" vertical="center" wrapText="1"/>
    </xf>
    <xf numFmtId="0" fontId="23" fillId="7" borderId="5" xfId="0" applyNumberFormat="1" applyFont="1" applyFill="1" applyBorder="1" applyAlignment="1">
      <alignment horizontal="center" vertical="center" wrapText="1"/>
    </xf>
    <xf numFmtId="0" fontId="29" fillId="14" borderId="1" xfId="0" applyNumberFormat="1" applyFont="1" applyFill="1" applyBorder="1" applyAlignment="1">
      <alignment horizontal="center" vertical="center" wrapText="1"/>
    </xf>
    <xf numFmtId="0" fontId="23" fillId="7" borderId="4" xfId="0" applyNumberFormat="1" applyFont="1" applyFill="1" applyBorder="1" applyAlignment="1">
      <alignment horizontal="center" vertical="center" wrapText="1"/>
    </xf>
    <xf numFmtId="0" fontId="23" fillId="7" borderId="2" xfId="0" applyNumberFormat="1" applyFont="1" applyFill="1" applyBorder="1" applyAlignment="1">
      <alignment horizontal="center" vertical="center" wrapText="1"/>
    </xf>
    <xf numFmtId="0" fontId="23" fillId="7" borderId="3" xfId="0" applyNumberFormat="1" applyFont="1" applyFill="1" applyBorder="1" applyAlignment="1">
      <alignment horizontal="center" vertical="center" wrapText="1"/>
    </xf>
    <xf numFmtId="0" fontId="23" fillId="7" borderId="0" xfId="0" applyNumberFormat="1" applyFont="1" applyFill="1" applyBorder="1" applyAlignment="1">
      <alignment horizontal="center" vertical="center" wrapText="1"/>
    </xf>
    <xf numFmtId="49" fontId="29" fillId="14" borderId="1" xfId="0" applyNumberFormat="1" applyFont="1" applyFill="1" applyBorder="1" applyAlignment="1">
      <alignment horizontal="center" vertical="center" wrapText="1"/>
    </xf>
    <xf numFmtId="177" fontId="23" fillId="7" borderId="1" xfId="0" applyNumberFormat="1" applyFont="1" applyFill="1" applyBorder="1" applyAlignment="1">
      <alignment horizontal="center" vertical="center" wrapText="1"/>
    </xf>
    <xf numFmtId="177" fontId="29" fillId="4" borderId="1" xfId="0" applyNumberFormat="1" applyFont="1" applyFill="1" applyBorder="1" applyAlignment="1">
      <alignment horizontal="center" vertical="center" wrapText="1"/>
    </xf>
    <xf numFmtId="0" fontId="29" fillId="14" borderId="6" xfId="0" applyFont="1" applyFill="1" applyBorder="1" applyAlignment="1">
      <alignment horizontal="center" vertical="center" wrapText="1"/>
    </xf>
    <xf numFmtId="0" fontId="21" fillId="7" borderId="6" xfId="0" applyFont="1" applyFill="1" applyBorder="1" applyAlignment="1">
      <alignment horizontal="center" vertical="center" wrapText="1"/>
    </xf>
    <xf numFmtId="0" fontId="23" fillId="7" borderId="6" xfId="0" applyFont="1" applyFill="1" applyBorder="1" applyAlignment="1">
      <alignment horizontal="center" vertical="center" wrapText="1"/>
    </xf>
    <xf numFmtId="0" fontId="23" fillId="7" borderId="7" xfId="0" applyFont="1" applyFill="1" applyBorder="1" applyAlignment="1">
      <alignment horizontal="center" vertical="center" wrapText="1"/>
    </xf>
    <xf numFmtId="0" fontId="20" fillId="2" borderId="1" xfId="0" applyFont="1" applyFill="1" applyBorder="1" applyAlignment="1">
      <alignment vertical="center"/>
    </xf>
    <xf numFmtId="0" fontId="44" fillId="0" borderId="1" xfId="0" applyFont="1" applyFill="1" applyBorder="1" applyAlignment="1">
      <alignment vertical="center" wrapText="1"/>
    </xf>
    <xf numFmtId="0" fontId="21" fillId="0" borderId="1" xfId="0" applyFont="1" applyFill="1" applyBorder="1" applyAlignment="1">
      <alignment vertical="center" wrapText="1"/>
    </xf>
    <xf numFmtId="49" fontId="44" fillId="0" borderId="1" xfId="0" applyNumberFormat="1" applyFont="1" applyFill="1" applyBorder="1" applyAlignment="1">
      <alignment vertical="center" wrapText="1"/>
    </xf>
    <xf numFmtId="0" fontId="44" fillId="0" borderId="1" xfId="0" applyFont="1" applyFill="1" applyBorder="1" applyAlignment="1">
      <alignment horizontal="center" vertical="center" wrapText="1"/>
    </xf>
    <xf numFmtId="0" fontId="45" fillId="0" borderId="1" xfId="0" applyFont="1" applyFill="1" applyBorder="1" applyAlignment="1">
      <alignment horizontal="center" vertical="center"/>
    </xf>
    <xf numFmtId="0" fontId="45" fillId="0" borderId="0" xfId="0" applyFont="1" applyFill="1" applyAlignment="1">
      <alignment horizontal="center" vertical="center"/>
    </xf>
    <xf numFmtId="49" fontId="27" fillId="0" borderId="1" xfId="0" applyNumberFormat="1" applyFont="1" applyFill="1" applyBorder="1" applyAlignment="1">
      <alignment vertical="center" wrapText="1"/>
    </xf>
    <xf numFmtId="0" fontId="27" fillId="0" borderId="1" xfId="0" applyFont="1" applyFill="1" applyBorder="1" applyAlignment="1">
      <alignment vertical="center" wrapText="1"/>
    </xf>
    <xf numFmtId="14" fontId="45" fillId="0" borderId="6" xfId="0" applyNumberFormat="1" applyFont="1" applyFill="1" applyBorder="1" applyAlignment="1">
      <alignment horizontal="center" vertical="center"/>
    </xf>
    <xf numFmtId="0" fontId="27" fillId="0" borderId="1" xfId="0" applyFont="1" applyFill="1" applyBorder="1" applyAlignment="1">
      <alignment vertical="center"/>
    </xf>
    <xf numFmtId="49" fontId="27" fillId="0" borderId="1" xfId="0" quotePrefix="1" applyNumberFormat="1" applyFont="1" applyFill="1" applyBorder="1" applyAlignment="1">
      <alignment vertical="center" wrapText="1"/>
    </xf>
    <xf numFmtId="0" fontId="25" fillId="0" borderId="1" xfId="0" applyFont="1" applyFill="1" applyBorder="1" applyAlignment="1">
      <alignment vertical="center" wrapText="1"/>
    </xf>
    <xf numFmtId="0" fontId="25" fillId="0" borderId="1" xfId="0" applyNumberFormat="1" applyFont="1" applyFill="1" applyBorder="1" applyAlignment="1">
      <alignment vertical="center"/>
    </xf>
    <xf numFmtId="0" fontId="25" fillId="0" borderId="1" xfId="0" applyFont="1" applyFill="1" applyBorder="1" applyAlignment="1">
      <alignment vertical="center"/>
    </xf>
    <xf numFmtId="0" fontId="25" fillId="0" borderId="1" xfId="8" applyFont="1" applyFill="1" applyBorder="1" applyAlignment="1">
      <alignment vertical="center" wrapText="1"/>
    </xf>
    <xf numFmtId="0" fontId="25" fillId="0" borderId="1" xfId="38" applyFont="1" applyFill="1" applyBorder="1" applyAlignment="1">
      <alignment vertical="center"/>
    </xf>
    <xf numFmtId="0" fontId="27" fillId="0" borderId="1" xfId="19" applyFont="1" applyFill="1" applyBorder="1" applyAlignment="1">
      <alignment vertical="center"/>
    </xf>
    <xf numFmtId="0" fontId="40" fillId="0" borderId="1" xfId="0" applyFont="1" applyFill="1" applyBorder="1" applyAlignment="1">
      <alignment vertical="center"/>
    </xf>
    <xf numFmtId="180" fontId="27" fillId="0" borderId="1" xfId="170" applyNumberFormat="1" applyFont="1" applyFill="1" applyBorder="1" applyAlignment="1">
      <alignment vertical="center"/>
    </xf>
    <xf numFmtId="0" fontId="45" fillId="0" borderId="1" xfId="0" applyFont="1" applyBorder="1" applyAlignment="1">
      <alignment vertical="center"/>
    </xf>
    <xf numFmtId="0" fontId="27" fillId="0" borderId="1" xfId="0" applyFont="1" applyBorder="1" applyAlignment="1">
      <alignment vertical="center"/>
    </xf>
    <xf numFmtId="14" fontId="23" fillId="0" borderId="6" xfId="0" applyNumberFormat="1" applyFont="1" applyFill="1" applyBorder="1" applyAlignment="1">
      <alignment horizontal="center" vertical="center" wrapText="1"/>
    </xf>
    <xf numFmtId="0" fontId="23" fillId="0" borderId="0" xfId="0" applyFont="1" applyFill="1" applyAlignment="1">
      <alignment horizontal="center" vertical="center" wrapText="1"/>
    </xf>
    <xf numFmtId="14" fontId="45" fillId="0" borderId="0" xfId="0" applyNumberFormat="1" applyFont="1" applyFill="1" applyBorder="1" applyAlignment="1">
      <alignment horizontal="center" vertical="center"/>
    </xf>
    <xf numFmtId="0" fontId="45" fillId="0" borderId="0" xfId="0" applyFont="1" applyFill="1" applyBorder="1" applyAlignment="1">
      <alignment horizontal="center" vertical="center"/>
    </xf>
    <xf numFmtId="14" fontId="45" fillId="0" borderId="0" xfId="0" applyNumberFormat="1" applyFont="1" applyFill="1" applyAlignment="1">
      <alignment horizontal="center" vertical="center"/>
    </xf>
    <xf numFmtId="0" fontId="27" fillId="0" borderId="1" xfId="0" applyNumberFormat="1" applyFont="1" applyFill="1" applyBorder="1" applyAlignment="1">
      <alignment vertical="center" wrapText="1"/>
    </xf>
    <xf numFmtId="0" fontId="27" fillId="0" borderId="1" xfId="85" applyFont="1" applyFill="1" applyBorder="1" applyAlignment="1">
      <alignment vertical="center" wrapText="1"/>
    </xf>
    <xf numFmtId="14" fontId="23" fillId="0" borderId="0" xfId="0" applyNumberFormat="1" applyFont="1" applyFill="1" applyAlignment="1">
      <alignment horizontal="center" vertical="center" wrapText="1"/>
    </xf>
    <xf numFmtId="0" fontId="23" fillId="0" borderId="1" xfId="0" applyFont="1" applyFill="1" applyBorder="1" applyAlignment="1">
      <alignment horizontal="center" vertical="center" wrapText="1"/>
    </xf>
    <xf numFmtId="0" fontId="27" fillId="0" borderId="1" xfId="8" applyFont="1" applyFill="1" applyBorder="1" applyAlignment="1">
      <alignment vertical="center"/>
    </xf>
    <xf numFmtId="0" fontId="27" fillId="0" borderId="0" xfId="0" applyFont="1" applyFill="1" applyBorder="1" applyAlignment="1">
      <alignment horizontal="center" vertical="center"/>
    </xf>
    <xf numFmtId="0" fontId="46" fillId="0" borderId="0" xfId="0" applyFont="1" applyFill="1" applyAlignment="1">
      <alignment horizontal="center" vertical="center"/>
    </xf>
    <xf numFmtId="0" fontId="27" fillId="0" borderId="1" xfId="19" applyFont="1" applyFill="1" applyBorder="1" applyAlignment="1">
      <alignment vertical="center" wrapText="1"/>
    </xf>
    <xf numFmtId="49" fontId="40" fillId="0" borderId="1" xfId="0" applyNumberFormat="1" applyFont="1" applyFill="1" applyBorder="1" applyAlignment="1">
      <alignment vertical="center" wrapText="1"/>
    </xf>
    <xf numFmtId="0" fontId="40" fillId="0" borderId="1" xfId="0" applyFont="1" applyFill="1" applyBorder="1" applyAlignment="1">
      <alignment vertical="center" wrapText="1"/>
    </xf>
    <xf numFmtId="49" fontId="28" fillId="0" borderId="1" xfId="0" applyNumberFormat="1" applyFont="1" applyFill="1" applyBorder="1" applyAlignment="1">
      <alignment vertical="center" wrapText="1"/>
    </xf>
    <xf numFmtId="0" fontId="28" fillId="0" borderId="1" xfId="0" applyFont="1" applyFill="1" applyBorder="1" applyAlignment="1">
      <alignment vertical="center" wrapText="1"/>
    </xf>
    <xf numFmtId="0" fontId="23" fillId="0" borderId="1" xfId="0" applyFont="1" applyFill="1" applyBorder="1" applyAlignment="1">
      <alignment vertical="center" wrapText="1"/>
    </xf>
    <xf numFmtId="0" fontId="40" fillId="0" borderId="1" xfId="19" applyFont="1" applyFill="1" applyBorder="1" applyAlignment="1">
      <alignment vertical="center" wrapText="1"/>
    </xf>
    <xf numFmtId="49" fontId="23" fillId="0" borderId="1" xfId="0" applyNumberFormat="1" applyFont="1" applyFill="1" applyBorder="1" applyAlignment="1">
      <alignment vertical="center" wrapText="1"/>
    </xf>
    <xf numFmtId="0" fontId="45" fillId="12" borderId="0" xfId="0" applyFont="1" applyFill="1" applyAlignment="1">
      <alignment horizontal="center" vertical="center"/>
    </xf>
    <xf numFmtId="0" fontId="27" fillId="0" borderId="1" xfId="169" applyFont="1" applyFill="1" applyBorder="1" applyAlignment="1">
      <alignment vertical="center"/>
    </xf>
    <xf numFmtId="180" fontId="27" fillId="0" borderId="1" xfId="169" applyNumberFormat="1" applyFont="1" applyFill="1" applyBorder="1" applyAlignment="1">
      <alignment vertical="center"/>
    </xf>
    <xf numFmtId="0" fontId="27" fillId="0" borderId="1" xfId="0" applyFont="1" applyFill="1" applyBorder="1" applyAlignment="1">
      <alignment horizontal="center" vertical="center" wrapText="1"/>
    </xf>
    <xf numFmtId="0" fontId="45" fillId="0" borderId="0" xfId="0" applyFont="1" applyFill="1" applyAlignment="1">
      <alignment vertical="center"/>
    </xf>
    <xf numFmtId="49" fontId="27" fillId="7" borderId="1" xfId="0" applyNumberFormat="1" applyFont="1" applyFill="1" applyBorder="1" applyAlignment="1">
      <alignment vertical="center" wrapText="1"/>
    </xf>
    <xf numFmtId="0" fontId="27" fillId="7" borderId="1" xfId="0" applyFont="1" applyFill="1" applyBorder="1" applyAlignment="1">
      <alignment vertical="center" wrapText="1"/>
    </xf>
    <xf numFmtId="0" fontId="45" fillId="12" borderId="1" xfId="0" applyFont="1" applyFill="1" applyBorder="1" applyAlignment="1">
      <alignment vertical="center"/>
    </xf>
    <xf numFmtId="0" fontId="27" fillId="12" borderId="1" xfId="0" applyFont="1" applyFill="1" applyBorder="1" applyAlignment="1">
      <alignment vertical="center"/>
    </xf>
    <xf numFmtId="0" fontId="25" fillId="12" borderId="1" xfId="0" applyFont="1" applyFill="1" applyBorder="1" applyAlignment="1">
      <alignment vertical="center"/>
    </xf>
    <xf numFmtId="0" fontId="27" fillId="0" borderId="0" xfId="0" applyFont="1" applyFill="1" applyBorder="1" applyAlignment="1">
      <alignment horizontal="center" vertical="center" wrapText="1"/>
    </xf>
    <xf numFmtId="0" fontId="27" fillId="0" borderId="1" xfId="0" applyNumberFormat="1" applyFont="1" applyBorder="1" applyAlignment="1">
      <alignment vertical="center"/>
    </xf>
    <xf numFmtId="0" fontId="25" fillId="0" borderId="1" xfId="0" applyFont="1" applyBorder="1" applyAlignment="1">
      <alignment vertical="center"/>
    </xf>
    <xf numFmtId="0" fontId="45" fillId="0" borderId="1" xfId="0" applyFont="1" applyFill="1" applyBorder="1" applyAlignment="1">
      <alignment vertical="center"/>
    </xf>
    <xf numFmtId="0" fontId="45" fillId="8" borderId="1" xfId="0" applyFont="1" applyFill="1" applyBorder="1" applyAlignment="1">
      <alignment vertical="center"/>
    </xf>
    <xf numFmtId="49" fontId="23" fillId="0" borderId="1" xfId="0" quotePrefix="1" applyNumberFormat="1" applyFont="1" applyFill="1" applyBorder="1" applyAlignment="1">
      <alignment vertical="center" wrapText="1"/>
    </xf>
    <xf numFmtId="0" fontId="23" fillId="0" borderId="1" xfId="0" applyNumberFormat="1" applyFont="1" applyFill="1" applyBorder="1" applyAlignment="1">
      <alignment vertical="center" wrapText="1"/>
    </xf>
    <xf numFmtId="0" fontId="45" fillId="4" borderId="1" xfId="0" applyFont="1" applyFill="1" applyBorder="1" applyAlignment="1">
      <alignment vertical="center"/>
    </xf>
    <xf numFmtId="0" fontId="45" fillId="0" borderId="0" xfId="0" applyFont="1" applyFill="1" applyBorder="1" applyAlignment="1">
      <alignment vertical="center"/>
    </xf>
    <xf numFmtId="0" fontId="23" fillId="0" borderId="0" xfId="0" applyFont="1" applyFill="1" applyBorder="1" applyAlignment="1">
      <alignment vertical="center" wrapText="1"/>
    </xf>
    <xf numFmtId="0" fontId="0" fillId="2" borderId="0" xfId="0" applyFill="1" applyBorder="1" applyAlignment="1">
      <alignment vertical="center"/>
    </xf>
    <xf numFmtId="0" fontId="0" fillId="0" borderId="0" xfId="0" applyAlignment="1">
      <alignment vertical="top"/>
    </xf>
    <xf numFmtId="0" fontId="0" fillId="7" borderId="0" xfId="0" applyFill="1" applyAlignment="1">
      <alignment vertical="top"/>
    </xf>
    <xf numFmtId="49" fontId="32" fillId="0" borderId="1" xfId="0" applyNumberFormat="1" applyFont="1" applyFill="1" applyBorder="1" applyAlignment="1">
      <alignment horizontal="center" vertical="center" wrapText="1"/>
    </xf>
    <xf numFmtId="0" fontId="32" fillId="3" borderId="1" xfId="0" applyFont="1" applyFill="1" applyBorder="1" applyAlignment="1">
      <alignment horizontal="center" vertical="center"/>
    </xf>
    <xf numFmtId="0" fontId="0" fillId="0" borderId="0" xfId="0" applyFont="1" applyFill="1" applyAlignment="1">
      <alignment vertical="center"/>
    </xf>
    <xf numFmtId="14" fontId="32" fillId="0" borderId="1" xfId="0" applyNumberFormat="1" applyFont="1" applyFill="1" applyBorder="1" applyAlignment="1">
      <alignment horizontal="center" vertical="center"/>
    </xf>
    <xf numFmtId="0" fontId="32" fillId="3" borderId="1" xfId="0" applyFont="1" applyFill="1" applyBorder="1" applyAlignment="1">
      <alignment horizontal="center" vertical="center" wrapText="1"/>
    </xf>
    <xf numFmtId="49" fontId="32" fillId="7" borderId="1" xfId="0" applyNumberFormat="1" applyFont="1" applyFill="1" applyBorder="1" applyAlignment="1">
      <alignment horizontal="center" vertical="center" wrapText="1"/>
    </xf>
    <xf numFmtId="0" fontId="32" fillId="4" borderId="1" xfId="0" applyFont="1" applyFill="1" applyBorder="1" applyAlignment="1">
      <alignment horizontal="center"/>
    </xf>
    <xf numFmtId="49" fontId="32" fillId="0" borderId="1" xfId="0" quotePrefix="1" applyNumberFormat="1" applyFont="1" applyFill="1" applyBorder="1" applyAlignment="1">
      <alignment horizontal="center" vertical="center" wrapText="1"/>
    </xf>
    <xf numFmtId="0" fontId="32" fillId="0" borderId="1" xfId="0" applyNumberFormat="1" applyFont="1" applyFill="1" applyBorder="1" applyAlignment="1">
      <alignment horizontal="center" vertical="center" wrapText="1"/>
    </xf>
    <xf numFmtId="49" fontId="32" fillId="7" borderId="1" xfId="0" quotePrefix="1" applyNumberFormat="1" applyFont="1" applyFill="1" applyBorder="1" applyAlignment="1">
      <alignment horizontal="center" vertical="center" wrapText="1"/>
    </xf>
    <xf numFmtId="0" fontId="32" fillId="0" borderId="1" xfId="0" applyFont="1" applyBorder="1" applyAlignment="1">
      <alignment horizontal="center"/>
    </xf>
    <xf numFmtId="0" fontId="18" fillId="0" borderId="1" xfId="0" applyFont="1" applyFill="1" applyBorder="1" applyAlignment="1">
      <alignment horizontal="center" vertical="center" wrapText="1"/>
    </xf>
    <xf numFmtId="14" fontId="32" fillId="0" borderId="1" xfId="0" applyNumberFormat="1" applyFont="1" applyFill="1" applyBorder="1" applyAlignment="1">
      <alignment horizontal="center" vertical="center" wrapText="1"/>
    </xf>
    <xf numFmtId="0" fontId="32" fillId="3" borderId="1" xfId="8" applyFont="1" applyFill="1" applyBorder="1" applyAlignment="1">
      <alignment horizontal="center" vertical="center"/>
    </xf>
    <xf numFmtId="0" fontId="48" fillId="0" borderId="1" xfId="0" applyFont="1" applyFill="1" applyBorder="1" applyAlignment="1">
      <alignment horizontal="center" vertical="center"/>
    </xf>
    <xf numFmtId="0" fontId="0" fillId="3" borderId="0" xfId="0" applyFill="1" applyAlignment="1">
      <alignment vertical="center"/>
    </xf>
    <xf numFmtId="0" fontId="20" fillId="0" borderId="0" xfId="0" applyFont="1"/>
    <xf numFmtId="0" fontId="0" fillId="7" borderId="1" xfId="0" applyFill="1" applyBorder="1" applyAlignment="1">
      <alignment vertical="top"/>
    </xf>
    <xf numFmtId="0" fontId="0" fillId="7" borderId="1" xfId="0" applyFill="1" applyBorder="1" applyAlignment="1">
      <alignment horizontal="center"/>
    </xf>
    <xf numFmtId="49" fontId="0" fillId="0" borderId="1" xfId="0" applyNumberFormat="1" applyBorder="1" applyAlignment="1">
      <alignment horizontal="center"/>
    </xf>
    <xf numFmtId="0" fontId="0" fillId="7" borderId="1" xfId="0" applyFill="1" applyBorder="1" applyAlignment="1">
      <alignment horizontal="center" vertical="top"/>
    </xf>
    <xf numFmtId="0" fontId="20" fillId="7" borderId="1" xfId="0" applyFont="1" applyFill="1" applyBorder="1" applyAlignment="1">
      <alignment horizontal="left" vertical="center"/>
    </xf>
    <xf numFmtId="181" fontId="0" fillId="0" borderId="0" xfId="0" applyNumberFormat="1"/>
    <xf numFmtId="181" fontId="0" fillId="0" borderId="1" xfId="0" applyNumberFormat="1" applyBorder="1" applyAlignment="1">
      <alignment horizontal="center"/>
    </xf>
    <xf numFmtId="181" fontId="0" fillId="0" borderId="0" xfId="0" applyNumberFormat="1" applyAlignment="1">
      <alignment horizontal="center"/>
    </xf>
    <xf numFmtId="181" fontId="0" fillId="4" borderId="1" xfId="0" applyNumberFormat="1" applyFill="1" applyBorder="1" applyAlignment="1">
      <alignment horizontal="center"/>
    </xf>
    <xf numFmtId="49" fontId="0" fillId="0" borderId="1" xfId="0" applyNumberFormat="1" applyBorder="1"/>
    <xf numFmtId="0" fontId="0" fillId="7" borderId="0" xfId="0" applyFill="1" applyBorder="1" applyAlignment="1">
      <alignment horizontal="center"/>
    </xf>
    <xf numFmtId="0" fontId="0" fillId="0" borderId="0" xfId="0" applyAlignment="1">
      <alignment horizontal="left" vertical="center"/>
    </xf>
    <xf numFmtId="0" fontId="20" fillId="0" borderId="0" xfId="0" applyFont="1" applyAlignment="1">
      <alignment horizontal="left" vertical="center"/>
    </xf>
    <xf numFmtId="0" fontId="47" fillId="0" borderId="0" xfId="0" applyFont="1" applyAlignment="1">
      <alignment horizontal="left" vertical="center"/>
    </xf>
    <xf numFmtId="0" fontId="0" fillId="7" borderId="1" xfId="0" applyFill="1" applyBorder="1" applyAlignment="1">
      <alignment horizontal="left" vertical="top"/>
    </xf>
    <xf numFmtId="0" fontId="0" fillId="7" borderId="1" xfId="0" applyFill="1" applyBorder="1" applyAlignment="1">
      <alignment horizontal="left" vertical="center"/>
    </xf>
    <xf numFmtId="0" fontId="20" fillId="7" borderId="0" xfId="0" applyFont="1" applyFill="1" applyBorder="1" applyAlignment="1">
      <alignment horizontal="left" vertical="center"/>
    </xf>
    <xf numFmtId="0" fontId="0" fillId="7" borderId="0" xfId="0" applyFill="1" applyBorder="1" applyAlignment="1">
      <alignment horizontal="left" vertical="top"/>
    </xf>
    <xf numFmtId="0" fontId="0" fillId="7" borderId="0" xfId="0" applyFill="1" applyBorder="1" applyAlignment="1">
      <alignment horizontal="left" vertical="center"/>
    </xf>
    <xf numFmtId="43" fontId="0" fillId="4" borderId="1" xfId="0" applyNumberFormat="1" applyFill="1" applyBorder="1" applyAlignment="1">
      <alignment vertical="center"/>
    </xf>
    <xf numFmtId="0" fontId="25" fillId="10" borderId="1" xfId="8" applyFont="1" applyFill="1" applyBorder="1" applyAlignment="1">
      <alignment horizontal="center" vertical="center" wrapText="1"/>
    </xf>
    <xf numFmtId="0" fontId="29" fillId="4" borderId="1" xfId="0" applyFont="1" applyFill="1" applyBorder="1" applyAlignment="1">
      <alignment horizontal="center" vertical="center" wrapText="1"/>
    </xf>
    <xf numFmtId="0" fontId="29" fillId="4" borderId="1" xfId="0" applyFont="1" applyFill="1" applyBorder="1" applyAlignment="1">
      <alignment horizontal="center" vertical="center"/>
    </xf>
    <xf numFmtId="0" fontId="0" fillId="0" borderId="1" xfId="0" applyBorder="1" applyAlignment="1">
      <alignment horizontal="left"/>
    </xf>
    <xf numFmtId="0" fontId="0" fillId="0" borderId="1" xfId="0" applyBorder="1" applyAlignment="1">
      <alignment horizontal="left" vertical="center"/>
    </xf>
    <xf numFmtId="43" fontId="37" fillId="0" borderId="1" xfId="1" applyFont="1" applyBorder="1">
      <alignment vertical="center"/>
    </xf>
    <xf numFmtId="0" fontId="20" fillId="0" borderId="1" xfId="0" applyFont="1" applyBorder="1" applyAlignment="1">
      <alignment horizontal="left" vertical="center"/>
    </xf>
    <xf numFmtId="43" fontId="37" fillId="4" borderId="1" xfId="1" applyFont="1" applyFill="1" applyBorder="1">
      <alignment vertical="center"/>
    </xf>
    <xf numFmtId="0" fontId="47" fillId="0" borderId="1" xfId="0" applyFont="1" applyBorder="1" applyAlignment="1">
      <alignment horizontal="left" vertical="center"/>
    </xf>
    <xf numFmtId="0" fontId="49" fillId="0" borderId="1" xfId="0" applyFont="1" applyBorder="1" applyAlignment="1">
      <alignment vertical="center"/>
    </xf>
    <xf numFmtId="4" fontId="0" fillId="7" borderId="1" xfId="0" applyNumberFormat="1" applyFill="1" applyBorder="1" applyAlignment="1">
      <alignment horizontal="center"/>
    </xf>
    <xf numFmtId="0" fontId="47" fillId="7" borderId="1" xfId="0" applyFont="1" applyFill="1" applyBorder="1" applyAlignment="1">
      <alignment horizontal="center" vertical="center"/>
    </xf>
    <xf numFmtId="0" fontId="0" fillId="7" borderId="1" xfId="0" applyFill="1" applyBorder="1" applyAlignment="1"/>
    <xf numFmtId="0" fontId="0" fillId="7" borderId="1" xfId="0" applyFill="1" applyBorder="1" applyAlignment="1">
      <alignment vertical="center"/>
    </xf>
    <xf numFmtId="4" fontId="0" fillId="7" borderId="1" xfId="0" applyNumberFormat="1" applyFill="1" applyBorder="1" applyAlignment="1"/>
    <xf numFmtId="0" fontId="20" fillId="7" borderId="1" xfId="0" applyFont="1" applyFill="1" applyBorder="1" applyAlignment="1">
      <alignment vertical="center"/>
    </xf>
    <xf numFmtId="0" fontId="47" fillId="7" borderId="1" xfId="0" applyFont="1" applyFill="1" applyBorder="1" applyAlignment="1">
      <alignment vertical="center"/>
    </xf>
    <xf numFmtId="0" fontId="0" fillId="7" borderId="0" xfId="0" applyFill="1" applyAlignment="1"/>
    <xf numFmtId="0" fontId="0" fillId="0" borderId="0" xfId="0"/>
    <xf numFmtId="0" fontId="0" fillId="0" borderId="1" xfId="0" applyBorder="1"/>
    <xf numFmtId="43" fontId="0" fillId="3" borderId="1" xfId="0" applyNumberFormat="1" applyFill="1" applyBorder="1" applyAlignment="1">
      <alignment vertical="center"/>
    </xf>
    <xf numFmtId="43" fontId="0" fillId="0" borderId="1" xfId="1" applyFont="1" applyBorder="1" applyAlignment="1"/>
    <xf numFmtId="4" fontId="0" fillId="3" borderId="1" xfId="0" applyNumberFormat="1" applyFill="1" applyBorder="1" applyAlignment="1"/>
    <xf numFmtId="4" fontId="20" fillId="3" borderId="1" xfId="0" applyNumberFormat="1" applyFont="1" applyFill="1" applyBorder="1" applyAlignment="1">
      <alignment vertical="center"/>
    </xf>
    <xf numFmtId="0" fontId="47" fillId="3" borderId="1" xfId="0" applyFont="1" applyFill="1" applyBorder="1" applyAlignment="1">
      <alignment vertical="center"/>
    </xf>
    <xf numFmtId="4" fontId="0" fillId="4" borderId="1" xfId="0" applyNumberFormat="1" applyFill="1" applyBorder="1" applyAlignment="1"/>
    <xf numFmtId="0" fontId="0" fillId="4" borderId="1" xfId="0" applyFill="1" applyBorder="1" applyAlignment="1"/>
    <xf numFmtId="49" fontId="21" fillId="7" borderId="0" xfId="0" applyNumberFormat="1" applyFont="1" applyFill="1" applyBorder="1" applyAlignment="1">
      <alignment horizontal="center" vertical="center" wrapText="1"/>
    </xf>
    <xf numFmtId="0" fontId="0" fillId="0" borderId="0" xfId="1" applyNumberFormat="1" applyFont="1" applyAlignment="1">
      <alignment horizontal="center"/>
    </xf>
    <xf numFmtId="0" fontId="0" fillId="0" borderId="1" xfId="1" applyNumberFormat="1" applyFont="1" applyBorder="1" applyAlignment="1">
      <alignment horizontal="center"/>
    </xf>
    <xf numFmtId="0" fontId="20" fillId="0" borderId="1" xfId="1" applyNumberFormat="1" applyFont="1" applyBorder="1" applyAlignment="1">
      <alignment horizontal="center"/>
    </xf>
    <xf numFmtId="0" fontId="29" fillId="4" borderId="6" xfId="0" applyFont="1" applyFill="1" applyBorder="1" applyAlignment="1">
      <alignment horizontal="center" vertical="center" wrapText="1"/>
    </xf>
    <xf numFmtId="0" fontId="23" fillId="7" borderId="6" xfId="0" applyFont="1" applyFill="1" applyBorder="1" applyAlignment="1">
      <alignment horizontal="center" vertical="center"/>
    </xf>
    <xf numFmtId="0" fontId="25" fillId="10" borderId="6" xfId="0" applyFont="1" applyFill="1" applyBorder="1" applyAlignment="1">
      <alignment horizontal="center" vertical="center" wrapText="1"/>
    </xf>
    <xf numFmtId="0" fontId="25" fillId="10" borderId="6" xfId="8" applyFont="1" applyFill="1" applyBorder="1" applyAlignment="1">
      <alignment horizontal="center" vertical="center" wrapText="1"/>
    </xf>
    <xf numFmtId="0" fontId="23" fillId="7" borderId="6" xfId="169" applyFont="1" applyFill="1" applyBorder="1" applyAlignment="1">
      <alignment horizontal="center" vertical="center"/>
    </xf>
    <xf numFmtId="0" fontId="27" fillId="7" borderId="6" xfId="0" applyFont="1" applyFill="1" applyBorder="1" applyAlignment="1">
      <alignment horizontal="center" vertical="center"/>
    </xf>
    <xf numFmtId="0" fontId="28" fillId="7" borderId="6" xfId="0" applyFont="1" applyFill="1" applyBorder="1" applyAlignment="1">
      <alignment horizontal="center" vertical="center"/>
    </xf>
    <xf numFmtId="0" fontId="0" fillId="7" borderId="0" xfId="0" applyFill="1" applyBorder="1" applyAlignment="1">
      <alignment horizontal="center" vertical="center"/>
    </xf>
    <xf numFmtId="0" fontId="32" fillId="7" borderId="0" xfId="0" applyFont="1" applyFill="1" applyBorder="1" applyAlignment="1">
      <alignment horizontal="center" vertical="center" wrapText="1"/>
    </xf>
    <xf numFmtId="0" fontId="20" fillId="7" borderId="0" xfId="0" applyFont="1" applyFill="1" applyBorder="1" applyAlignment="1">
      <alignment horizontal="center" vertical="center"/>
    </xf>
    <xf numFmtId="0" fontId="0" fillId="7" borderId="0" xfId="0" applyFill="1" applyBorder="1" applyAlignment="1">
      <alignment horizontal="center" vertical="top"/>
    </xf>
    <xf numFmtId="0" fontId="32" fillId="7" borderId="0" xfId="8" applyFont="1" applyFill="1" applyBorder="1" applyAlignment="1">
      <alignment horizontal="center" vertical="center"/>
    </xf>
    <xf numFmtId="0" fontId="0" fillId="0" borderId="1" xfId="0" applyNumberFormat="1" applyBorder="1" applyAlignment="1">
      <alignment horizontal="center"/>
    </xf>
    <xf numFmtId="0" fontId="20" fillId="0" borderId="1" xfId="0" applyNumberFormat="1" applyFont="1" applyBorder="1" applyAlignment="1">
      <alignment horizontal="center"/>
    </xf>
    <xf numFmtId="0" fontId="47" fillId="0" borderId="1" xfId="0" applyNumberFormat="1" applyFont="1" applyBorder="1" applyAlignment="1">
      <alignment horizontal="center"/>
    </xf>
    <xf numFmtId="0" fontId="0" fillId="0" borderId="0" xfId="0" applyNumberFormat="1" applyAlignment="1">
      <alignment horizontal="center"/>
    </xf>
    <xf numFmtId="0" fontId="0" fillId="4" borderId="1" xfId="0" applyNumberFormat="1" applyFill="1" applyBorder="1" applyAlignment="1">
      <alignment horizontal="center"/>
    </xf>
    <xf numFmtId="0" fontId="0" fillId="7" borderId="1" xfId="0" applyNumberFormat="1" applyFill="1" applyBorder="1" applyAlignment="1">
      <alignment horizontal="center"/>
    </xf>
    <xf numFmtId="0" fontId="0" fillId="7" borderId="1" xfId="1" applyNumberFormat="1" applyFont="1" applyFill="1" applyBorder="1" applyAlignment="1">
      <alignment horizontal="center"/>
    </xf>
    <xf numFmtId="49" fontId="0" fillId="0" borderId="0" xfId="0" applyNumberFormat="1"/>
    <xf numFmtId="0" fontId="50" fillId="0" borderId="0" xfId="0" applyFont="1" applyFill="1" applyBorder="1" applyAlignment="1">
      <alignment horizontal="center" vertical="center" wrapText="1"/>
    </xf>
    <xf numFmtId="0" fontId="20" fillId="3" borderId="1" xfId="0" applyFont="1" applyFill="1" applyBorder="1" applyAlignment="1">
      <alignment vertical="center"/>
    </xf>
    <xf numFmtId="0" fontId="0" fillId="7" borderId="0" xfId="0" applyNumberFormat="1" applyFill="1" applyAlignment="1">
      <alignment horizontal="center"/>
    </xf>
    <xf numFmtId="0" fontId="23" fillId="15" borderId="1" xfId="0" applyFont="1" applyFill="1" applyBorder="1" applyAlignment="1">
      <alignment horizontal="center" vertical="center" wrapText="1"/>
    </xf>
    <xf numFmtId="9" fontId="0" fillId="0" borderId="1" xfId="2" applyFont="1" applyBorder="1">
      <alignment vertical="center"/>
    </xf>
    <xf numFmtId="0" fontId="11" fillId="0" borderId="1" xfId="21" applyBorder="1" applyAlignment="1">
      <alignment horizontal="center" vertical="center"/>
    </xf>
    <xf numFmtId="0" fontId="11" fillId="0" borderId="1" xfId="21" applyBorder="1" applyAlignment="1">
      <alignment vertical="center"/>
    </xf>
    <xf numFmtId="9" fontId="16" fillId="0" borderId="1" xfId="2" applyFont="1" applyBorder="1" applyAlignment="1">
      <alignment vertical="center"/>
    </xf>
    <xf numFmtId="0" fontId="11" fillId="0" borderId="1" xfId="21" applyBorder="1" applyAlignment="1">
      <alignment horizontal="left" vertical="center"/>
    </xf>
    <xf numFmtId="9" fontId="16" fillId="3" borderId="1" xfId="2" applyFont="1" applyFill="1" applyBorder="1" applyAlignment="1">
      <alignment horizontal="left" vertical="center"/>
    </xf>
    <xf numFmtId="43" fontId="11" fillId="0" borderId="1" xfId="21" applyNumberFormat="1" applyBorder="1" applyAlignment="1">
      <alignment horizontal="center" vertical="center"/>
    </xf>
    <xf numFmtId="0" fontId="11" fillId="0" borderId="1" xfId="21" applyNumberFormat="1" applyBorder="1" applyAlignment="1">
      <alignment vertical="center"/>
    </xf>
    <xf numFmtId="9" fontId="16" fillId="3" borderId="1" xfId="2" applyFont="1" applyFill="1" applyBorder="1" applyAlignment="1">
      <alignment vertical="center"/>
    </xf>
    <xf numFmtId="9" fontId="0" fillId="3" borderId="1" xfId="2" applyFont="1" applyFill="1" applyBorder="1" applyAlignment="1">
      <alignment horizontal="left" vertical="center"/>
    </xf>
    <xf numFmtId="9" fontId="0" fillId="3" borderId="1" xfId="2" applyFont="1" applyFill="1" applyBorder="1">
      <alignment vertical="center"/>
    </xf>
    <xf numFmtId="0" fontId="11" fillId="12" borderId="0" xfId="21" applyNumberFormat="1" applyFill="1" applyBorder="1" applyAlignment="1">
      <alignment vertical="center"/>
    </xf>
    <xf numFmtId="10" fontId="0" fillId="0" borderId="0" xfId="140" applyNumberFormat="1" applyFont="1" applyAlignment="1">
      <alignment vertical="center"/>
    </xf>
    <xf numFmtId="0" fontId="11" fillId="0" borderId="0" xfId="21" applyAlignment="1">
      <alignment vertical="center"/>
    </xf>
    <xf numFmtId="9" fontId="16" fillId="0" borderId="0" xfId="2" applyAlignment="1">
      <alignment vertical="center"/>
    </xf>
    <xf numFmtId="43" fontId="0" fillId="0" borderId="0" xfId="139" applyFont="1">
      <alignment vertical="center"/>
    </xf>
    <xf numFmtId="0" fontId="0" fillId="0" borderId="1" xfId="21" applyFont="1" applyBorder="1" applyAlignment="1">
      <alignment vertical="center"/>
    </xf>
    <xf numFmtId="10" fontId="11" fillId="0" borderId="1" xfId="21" applyNumberFormat="1" applyBorder="1" applyAlignment="1">
      <alignment horizontal="center"/>
    </xf>
    <xf numFmtId="43" fontId="11" fillId="0" borderId="0" xfId="21" applyNumberFormat="1" applyAlignment="1">
      <alignment vertical="center"/>
    </xf>
    <xf numFmtId="0" fontId="11" fillId="0" borderId="0" xfId="21" applyAlignment="1"/>
    <xf numFmtId="0" fontId="11" fillId="13" borderId="0" xfId="21" applyFill="1" applyAlignment="1">
      <alignment vertical="center"/>
    </xf>
    <xf numFmtId="43" fontId="11" fillId="13" borderId="0" xfId="21" applyNumberFormat="1" applyFill="1" applyAlignment="1">
      <alignment vertical="center"/>
    </xf>
    <xf numFmtId="43" fontId="0" fillId="0" borderId="0" xfId="0" applyNumberFormat="1" applyFill="1" applyAlignment="1">
      <alignment vertical="center"/>
    </xf>
    <xf numFmtId="0" fontId="11" fillId="0" borderId="0" xfId="21" applyFill="1" applyAlignment="1">
      <alignment vertical="center"/>
    </xf>
    <xf numFmtId="43" fontId="11" fillId="0" borderId="0" xfId="21" applyNumberFormat="1" applyFill="1" applyAlignment="1">
      <alignment vertical="center"/>
    </xf>
    <xf numFmtId="43" fontId="51" fillId="0" borderId="0" xfId="21" applyNumberFormat="1" applyFont="1" applyFill="1" applyAlignment="1">
      <alignment vertical="center"/>
    </xf>
    <xf numFmtId="10" fontId="0" fillId="0" borderId="1" xfId="0" applyNumberFormat="1" applyBorder="1" applyAlignment="1">
      <alignment vertical="center"/>
    </xf>
    <xf numFmtId="0" fontId="0" fillId="0" borderId="1" xfId="0" applyFill="1" applyBorder="1" applyAlignment="1">
      <alignment horizontal="center" vertical="center"/>
    </xf>
    <xf numFmtId="0" fontId="1" fillId="0" borderId="8" xfId="8" applyFont="1" applyBorder="1" applyAlignment="1">
      <alignment horizontal="center" vertical="center"/>
    </xf>
    <xf numFmtId="0" fontId="1" fillId="16" borderId="4" xfId="8" applyFont="1" applyFill="1" applyBorder="1">
      <alignment vertical="center"/>
    </xf>
    <xf numFmtId="0" fontId="1" fillId="16" borderId="9" xfId="8" applyFont="1" applyFill="1" applyBorder="1">
      <alignment vertical="center"/>
    </xf>
    <xf numFmtId="0" fontId="13" fillId="0" borderId="0" xfId="8">
      <alignment vertical="center"/>
    </xf>
    <xf numFmtId="0" fontId="52" fillId="0" borderId="6" xfId="8" applyFont="1" applyFill="1" applyBorder="1" applyAlignment="1">
      <alignment horizontal="center" vertical="center"/>
    </xf>
    <xf numFmtId="0" fontId="52" fillId="0" borderId="1" xfId="8" applyFont="1" applyFill="1" applyBorder="1">
      <alignment vertical="center"/>
    </xf>
    <xf numFmtId="0" fontId="23" fillId="0" borderId="1" xfId="8" applyFont="1" applyFill="1" applyBorder="1" applyAlignment="1">
      <alignment horizontal="center" vertical="center"/>
    </xf>
    <xf numFmtId="0" fontId="23" fillId="0" borderId="5" xfId="8" applyFont="1" applyFill="1" applyBorder="1" applyAlignment="1">
      <alignment vertical="center" wrapText="1"/>
    </xf>
    <xf numFmtId="0" fontId="23" fillId="0" borderId="0" xfId="8" applyFont="1" applyFill="1">
      <alignment vertical="center"/>
    </xf>
    <xf numFmtId="0" fontId="23" fillId="0" borderId="1" xfId="8" applyFont="1" applyFill="1" applyBorder="1" applyAlignment="1">
      <alignment vertical="center" wrapText="1"/>
    </xf>
    <xf numFmtId="0" fontId="23" fillId="0" borderId="1" xfId="8" applyFont="1" applyFill="1" applyBorder="1">
      <alignment vertical="center"/>
    </xf>
    <xf numFmtId="0" fontId="23" fillId="0" borderId="2" xfId="8" applyFont="1" applyFill="1" applyBorder="1">
      <alignment vertical="center"/>
    </xf>
    <xf numFmtId="0" fontId="23" fillId="0" borderId="2" xfId="8" applyFont="1" applyFill="1" applyBorder="1" applyAlignment="1">
      <alignment horizontal="center" vertical="center"/>
    </xf>
    <xf numFmtId="0" fontId="23" fillId="0" borderId="10" xfId="8" applyFont="1" applyFill="1" applyBorder="1" applyAlignment="1">
      <alignment vertical="center" wrapText="1"/>
    </xf>
    <xf numFmtId="0" fontId="29" fillId="0" borderId="1" xfId="8" applyFont="1" applyBorder="1">
      <alignment vertical="center"/>
    </xf>
    <xf numFmtId="0" fontId="13" fillId="0" borderId="0" xfId="8" applyAlignment="1">
      <alignment horizontal="center" vertical="center"/>
    </xf>
    <xf numFmtId="9" fontId="0" fillId="0" borderId="1" xfId="2" applyFont="1" applyFill="1" applyBorder="1">
      <alignment vertical="center"/>
    </xf>
    <xf numFmtId="0" fontId="0" fillId="0" borderId="3" xfId="0" applyFill="1" applyBorder="1"/>
    <xf numFmtId="0" fontId="29" fillId="0" borderId="1" xfId="0" applyFont="1" applyFill="1" applyBorder="1"/>
    <xf numFmtId="0" fontId="29" fillId="0" borderId="1" xfId="0" applyFont="1" applyBorder="1"/>
    <xf numFmtId="0" fontId="0" fillId="0" borderId="0" xfId="0" applyAlignment="1">
      <alignment wrapText="1"/>
    </xf>
    <xf numFmtId="0" fontId="0" fillId="7" borderId="0" xfId="0" applyNumberFormat="1" applyFill="1"/>
    <xf numFmtId="0" fontId="0" fillId="0" borderId="0" xfId="0" applyNumberFormat="1"/>
    <xf numFmtId="0" fontId="0" fillId="7" borderId="1" xfId="0" applyNumberFormat="1" applyFill="1" applyBorder="1"/>
    <xf numFmtId="0" fontId="0" fillId="0" borderId="1" xfId="0" applyNumberFormat="1" applyBorder="1"/>
    <xf numFmtId="0" fontId="0" fillId="7" borderId="1" xfId="0" applyNumberFormat="1" applyFill="1" applyBorder="1" applyAlignment="1">
      <alignment horizontal="center" vertical="center"/>
    </xf>
    <xf numFmtId="0" fontId="0" fillId="0" borderId="1" xfId="1" applyNumberFormat="1" applyFont="1" applyBorder="1" applyAlignment="1"/>
    <xf numFmtId="0" fontId="32" fillId="7" borderId="1" xfId="0" applyNumberFormat="1" applyFont="1" applyFill="1" applyBorder="1" applyAlignment="1">
      <alignment horizontal="center" vertical="center" wrapText="1"/>
    </xf>
    <xf numFmtId="0" fontId="31" fillId="7" borderId="1" xfId="0" applyNumberFormat="1" applyFont="1" applyFill="1" applyBorder="1" applyAlignment="1">
      <alignment horizontal="center" vertical="center" wrapText="1"/>
    </xf>
    <xf numFmtId="0" fontId="20" fillId="7" borderId="1" xfId="0" applyNumberFormat="1" applyFont="1" applyFill="1" applyBorder="1"/>
    <xf numFmtId="0" fontId="20" fillId="7" borderId="1" xfId="0" applyNumberFormat="1" applyFont="1" applyFill="1" applyBorder="1" applyAlignment="1">
      <alignment horizontal="center" vertical="center"/>
    </xf>
    <xf numFmtId="0" fontId="0" fillId="7" borderId="1" xfId="0" applyNumberFormat="1" applyFont="1" applyFill="1" applyBorder="1" applyAlignment="1">
      <alignment horizontal="center" vertical="center"/>
    </xf>
    <xf numFmtId="0" fontId="0" fillId="7" borderId="1" xfId="0" applyNumberFormat="1" applyFill="1" applyBorder="1" applyAlignment="1">
      <alignment horizontal="center" vertical="top"/>
    </xf>
    <xf numFmtId="0" fontId="0" fillId="7" borderId="1" xfId="0" applyNumberFormat="1" applyFill="1" applyBorder="1" applyAlignment="1">
      <alignment vertical="top"/>
    </xf>
    <xf numFmtId="0" fontId="37" fillId="0" borderId="0" xfId="1" applyNumberFormat="1" applyFont="1">
      <alignment vertical="center"/>
    </xf>
    <xf numFmtId="0" fontId="32" fillId="7" borderId="1" xfId="8" applyNumberFormat="1" applyFont="1" applyFill="1" applyBorder="1" applyAlignment="1">
      <alignment horizontal="center" vertical="center"/>
    </xf>
    <xf numFmtId="0" fontId="0" fillId="7" borderId="0" xfId="0" applyNumberFormat="1" applyFill="1" applyBorder="1" applyAlignment="1">
      <alignment horizontal="center"/>
    </xf>
    <xf numFmtId="49" fontId="0" fillId="0" borderId="1" xfId="1" applyNumberFormat="1" applyFont="1" applyBorder="1" applyAlignment="1">
      <alignment horizontal="center"/>
    </xf>
    <xf numFmtId="0" fontId="53" fillId="0" borderId="1" xfId="0" applyNumberFormat="1" applyFont="1" applyBorder="1" applyAlignment="1">
      <alignment horizontal="center"/>
    </xf>
    <xf numFmtId="0" fontId="0" fillId="0" borderId="0" xfId="0" applyBorder="1" applyAlignment="1">
      <alignment wrapText="1"/>
    </xf>
    <xf numFmtId="43" fontId="0" fillId="0" borderId="0" xfId="1" applyFont="1" applyFill="1" applyBorder="1">
      <alignment vertical="center"/>
    </xf>
    <xf numFmtId="0" fontId="54" fillId="7" borderId="1" xfId="0" applyFont="1" applyFill="1" applyBorder="1" applyAlignment="1">
      <alignment horizontal="center" vertical="center"/>
    </xf>
    <xf numFmtId="0" fontId="54" fillId="7" borderId="7" xfId="0" applyFont="1" applyFill="1" applyBorder="1" applyAlignment="1">
      <alignment horizontal="center" vertical="center" wrapText="1"/>
    </xf>
    <xf numFmtId="0" fontId="54" fillId="7" borderId="2" xfId="0" applyFont="1" applyFill="1" applyBorder="1" applyAlignment="1">
      <alignment horizontal="center" vertical="center" wrapText="1"/>
    </xf>
    <xf numFmtId="0" fontId="54" fillId="7" borderId="10" xfId="0" applyFont="1" applyFill="1" applyBorder="1" applyAlignment="1">
      <alignment horizontal="center" vertical="center" wrapText="1"/>
    </xf>
    <xf numFmtId="0" fontId="54" fillId="7" borderId="2" xfId="0" applyFont="1" applyFill="1" applyBorder="1" applyAlignment="1">
      <alignment horizontal="center" vertical="center"/>
    </xf>
    <xf numFmtId="0" fontId="54" fillId="7" borderId="0" xfId="0" applyFont="1" applyFill="1" applyAlignment="1">
      <alignment horizontal="center" vertical="center"/>
    </xf>
    <xf numFmtId="0" fontId="55" fillId="4" borderId="1" xfId="0" applyFont="1" applyFill="1" applyBorder="1" applyAlignment="1">
      <alignment horizontal="center" vertical="center"/>
    </xf>
    <xf numFmtId="0" fontId="56" fillId="4" borderId="11" xfId="0" applyFont="1" applyFill="1" applyBorder="1" applyAlignment="1">
      <alignment horizontal="center" vertical="center" wrapText="1"/>
    </xf>
    <xf numFmtId="0" fontId="55" fillId="4" borderId="12" xfId="0" applyFont="1" applyFill="1" applyBorder="1" applyAlignment="1">
      <alignment horizontal="center" vertical="center" wrapText="1"/>
    </xf>
    <xf numFmtId="177" fontId="55" fillId="4" borderId="12" xfId="0" applyNumberFormat="1" applyFont="1" applyFill="1" applyBorder="1" applyAlignment="1">
      <alignment horizontal="left" vertical="center" wrapText="1"/>
    </xf>
    <xf numFmtId="0" fontId="55" fillId="4" borderId="13" xfId="0" applyFont="1" applyFill="1" applyBorder="1" applyAlignment="1">
      <alignment horizontal="center" vertical="center"/>
    </xf>
    <xf numFmtId="0" fontId="55" fillId="4" borderId="0" xfId="0" applyFont="1" applyFill="1" applyAlignment="1">
      <alignment horizontal="center" vertical="center"/>
    </xf>
    <xf numFmtId="0" fontId="57" fillId="7" borderId="1" xfId="0" applyFont="1" applyFill="1" applyBorder="1" applyAlignment="1">
      <alignment horizontal="center" vertical="center"/>
    </xf>
    <xf numFmtId="0" fontId="54" fillId="7" borderId="6" xfId="0" applyFont="1" applyFill="1" applyBorder="1" applyAlignment="1">
      <alignment horizontal="center" vertical="center" wrapText="1"/>
    </xf>
    <xf numFmtId="0" fontId="57" fillId="7" borderId="1" xfId="0" applyFont="1" applyFill="1" applyBorder="1" applyAlignment="1">
      <alignment horizontal="center" vertical="center" wrapText="1"/>
    </xf>
    <xf numFmtId="177" fontId="57" fillId="7" borderId="1" xfId="0" applyNumberFormat="1" applyFont="1" applyFill="1" applyBorder="1" applyAlignment="1">
      <alignment horizontal="left" vertical="center" wrapText="1"/>
    </xf>
    <xf numFmtId="0" fontId="57" fillId="7" borderId="0" xfId="0" applyFont="1" applyFill="1" applyAlignment="1">
      <alignment horizontal="center" vertical="center"/>
    </xf>
    <xf numFmtId="0" fontId="54" fillId="7" borderId="14" xfId="0" applyFont="1" applyFill="1" applyBorder="1" applyAlignment="1">
      <alignment horizontal="center" vertical="center" wrapText="1"/>
    </xf>
    <xf numFmtId="0" fontId="57" fillId="7" borderId="15" xfId="0" applyFont="1" applyFill="1" applyBorder="1" applyAlignment="1">
      <alignment horizontal="center" vertical="center" wrapText="1"/>
    </xf>
    <xf numFmtId="177" fontId="57" fillId="7" borderId="15" xfId="0" applyNumberFormat="1" applyFont="1" applyFill="1" applyBorder="1" applyAlignment="1">
      <alignment horizontal="left" vertical="center" wrapText="1"/>
    </xf>
    <xf numFmtId="0" fontId="57" fillId="7" borderId="16" xfId="0" applyFont="1" applyFill="1" applyBorder="1" applyAlignment="1">
      <alignment horizontal="center" vertical="center"/>
    </xf>
    <xf numFmtId="0" fontId="57" fillId="7" borderId="4" xfId="0" applyFont="1" applyFill="1" applyBorder="1" applyAlignment="1">
      <alignment horizontal="center" vertical="center"/>
    </xf>
    <xf numFmtId="0" fontId="58" fillId="7" borderId="14" xfId="0" applyFont="1" applyFill="1" applyBorder="1" applyAlignment="1">
      <alignment horizontal="center" vertical="center" wrapText="1"/>
    </xf>
    <xf numFmtId="0" fontId="59" fillId="7" borderId="15" xfId="0" applyFont="1" applyFill="1" applyBorder="1" applyAlignment="1">
      <alignment horizontal="center" vertical="center" wrapText="1"/>
    </xf>
    <xf numFmtId="0" fontId="59" fillId="7" borderId="12" xfId="0" applyFont="1" applyFill="1" applyBorder="1" applyAlignment="1">
      <alignment horizontal="center" vertical="center" wrapText="1"/>
    </xf>
    <xf numFmtId="177" fontId="59" fillId="7" borderId="15" xfId="0" applyNumberFormat="1" applyFont="1" applyFill="1" applyBorder="1" applyAlignment="1">
      <alignment horizontal="left" vertical="center" wrapText="1"/>
    </xf>
    <xf numFmtId="0" fontId="59" fillId="7" borderId="13" xfId="0" applyFont="1" applyFill="1" applyBorder="1" applyAlignment="1">
      <alignment horizontal="center" vertical="center"/>
    </xf>
    <xf numFmtId="0" fontId="55" fillId="7" borderId="1" xfId="0" applyFont="1" applyFill="1" applyBorder="1" applyAlignment="1">
      <alignment horizontal="center" vertical="center"/>
    </xf>
    <xf numFmtId="0" fontId="57" fillId="7" borderId="12" xfId="0" applyFont="1" applyFill="1" applyBorder="1" applyAlignment="1">
      <alignment horizontal="center" vertical="center" wrapText="1"/>
    </xf>
    <xf numFmtId="0" fontId="57" fillId="7" borderId="13" xfId="0" applyFont="1" applyFill="1" applyBorder="1" applyAlignment="1">
      <alignment horizontal="center" vertical="center"/>
    </xf>
    <xf numFmtId="0" fontId="58" fillId="7" borderId="8" xfId="0" applyFont="1" applyFill="1" applyBorder="1" applyAlignment="1">
      <alignment horizontal="center" vertical="center" wrapText="1"/>
    </xf>
    <xf numFmtId="0" fontId="59" fillId="7" borderId="4" xfId="0" applyFont="1" applyFill="1" applyBorder="1" applyAlignment="1">
      <alignment horizontal="center" vertical="center" wrapText="1"/>
    </xf>
    <xf numFmtId="177" fontId="59" fillId="7" borderId="4" xfId="0" applyNumberFormat="1" applyFont="1" applyFill="1" applyBorder="1" applyAlignment="1">
      <alignment horizontal="left" vertical="center" wrapText="1"/>
    </xf>
    <xf numFmtId="0" fontId="59" fillId="7" borderId="9" xfId="0" applyFont="1" applyFill="1" applyBorder="1" applyAlignment="1">
      <alignment horizontal="center" vertical="center"/>
    </xf>
    <xf numFmtId="0" fontId="57" fillId="7" borderId="5" xfId="0" applyFont="1" applyFill="1" applyBorder="1" applyAlignment="1">
      <alignment horizontal="center" vertical="center" wrapText="1"/>
    </xf>
    <xf numFmtId="0" fontId="57" fillId="7" borderId="5" xfId="0" applyFont="1" applyFill="1" applyBorder="1" applyAlignment="1">
      <alignment horizontal="center" vertical="center"/>
    </xf>
    <xf numFmtId="0" fontId="54" fillId="7" borderId="11" xfId="0" applyFont="1" applyFill="1" applyBorder="1" applyAlignment="1">
      <alignment horizontal="center" vertical="center" wrapText="1"/>
    </xf>
    <xf numFmtId="177" fontId="57" fillId="7" borderId="12" xfId="0" applyNumberFormat="1" applyFont="1" applyFill="1" applyBorder="1" applyAlignment="1">
      <alignment horizontal="left" vertical="center" wrapText="1"/>
    </xf>
    <xf numFmtId="0" fontId="54" fillId="7" borderId="17" xfId="0" applyFont="1" applyFill="1" applyBorder="1" applyAlignment="1">
      <alignment horizontal="center" vertical="center" wrapText="1"/>
    </xf>
    <xf numFmtId="0" fontId="57" fillId="7" borderId="3" xfId="0" applyFont="1" applyFill="1" applyBorder="1" applyAlignment="1">
      <alignment horizontal="center" vertical="center" wrapText="1"/>
    </xf>
    <xf numFmtId="0" fontId="57" fillId="7" borderId="2" xfId="0" applyFont="1" applyFill="1" applyBorder="1" applyAlignment="1">
      <alignment horizontal="center" vertical="center" wrapText="1"/>
    </xf>
    <xf numFmtId="177" fontId="57" fillId="7" borderId="3" xfId="0" applyNumberFormat="1" applyFont="1" applyFill="1" applyBorder="1" applyAlignment="1">
      <alignment horizontal="left" vertical="center" wrapText="1"/>
    </xf>
    <xf numFmtId="0" fontId="57" fillId="7" borderId="10" xfId="0" applyFont="1" applyFill="1" applyBorder="1" applyAlignment="1">
      <alignment horizontal="center" vertical="center"/>
    </xf>
    <xf numFmtId="0" fontId="57" fillId="7" borderId="2" xfId="0" applyFont="1" applyFill="1" applyBorder="1" applyAlignment="1">
      <alignment horizontal="center" vertical="center"/>
    </xf>
    <xf numFmtId="0" fontId="0" fillId="7" borderId="6" xfId="0" applyFill="1" applyBorder="1" applyAlignment="1">
      <alignment vertical="center"/>
    </xf>
    <xf numFmtId="177" fontId="0" fillId="7" borderId="1" xfId="0" applyNumberFormat="1" applyFill="1" applyBorder="1" applyAlignment="1">
      <alignment vertical="center"/>
    </xf>
    <xf numFmtId="0" fontId="0" fillId="7" borderId="0" xfId="0" applyFill="1" applyAlignment="1">
      <alignment vertical="center"/>
    </xf>
    <xf numFmtId="43" fontId="0" fillId="0" borderId="0" xfId="1" applyFont="1" applyFill="1" applyAlignment="1">
      <alignment horizontal="center" vertical="center"/>
    </xf>
    <xf numFmtId="43" fontId="0" fillId="0" borderId="0" xfId="1" applyFont="1" applyFill="1" applyAlignment="1">
      <alignment vertical="center"/>
    </xf>
    <xf numFmtId="43" fontId="0" fillId="0" borderId="0" xfId="1" applyFont="1" applyAlignment="1">
      <alignment vertical="center"/>
    </xf>
    <xf numFmtId="49" fontId="0" fillId="7" borderId="1" xfId="0" applyNumberFormat="1" applyFill="1" applyBorder="1" applyAlignment="1">
      <alignment horizontal="center"/>
    </xf>
    <xf numFmtId="43" fontId="29" fillId="0" borderId="1" xfId="0" applyNumberFormat="1" applyFont="1" applyBorder="1"/>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1" xfId="0" applyFont="1" applyBorder="1" applyAlignment="1">
      <alignment horizontal="center" vertical="center"/>
    </xf>
    <xf numFmtId="0" fontId="29" fillId="0" borderId="1" xfId="8" applyFont="1" applyBorder="1" applyAlignment="1">
      <alignment horizontal="center" vertical="center"/>
    </xf>
  </cellXfs>
  <cellStyles count="249">
    <cellStyle name="3232" xfId="10"/>
    <cellStyle name="3232 2" xfId="3"/>
    <cellStyle name="百分比" xfId="2" builtinId="5"/>
    <cellStyle name="百分比 2" xfId="140"/>
    <cellStyle name="常规" xfId="0" builtinId="0"/>
    <cellStyle name="常规 15" xfId="169"/>
    <cellStyle name="常规 2" xfId="8"/>
    <cellStyle name="常规 2 10" xfId="146"/>
    <cellStyle name="常规 2 11" xfId="174"/>
    <cellStyle name="常规 2 12" xfId="200"/>
    <cellStyle name="常规 2 2" xfId="4"/>
    <cellStyle name="常规 2 3" xfId="16"/>
    <cellStyle name="常规 2 3 2" xfId="29"/>
    <cellStyle name="常规 2 3 2 2" xfId="55"/>
    <cellStyle name="常规 2 3 2 2 2" xfId="245"/>
    <cellStyle name="常规 2 3 2 3" xfId="81"/>
    <cellStyle name="常规 2 3 2 4" xfId="108"/>
    <cellStyle name="常规 2 3 2 5" xfId="134"/>
    <cellStyle name="常规 2 3 2 6" xfId="165"/>
    <cellStyle name="常规 2 3 2 7" xfId="193"/>
    <cellStyle name="常规 2 3 2 8" xfId="219"/>
    <cellStyle name="常规 2 3 3" xfId="42"/>
    <cellStyle name="常规 2 3 3 2" xfId="232"/>
    <cellStyle name="常规 2 3 4" xfId="68"/>
    <cellStyle name="常规 2 3 5" xfId="95"/>
    <cellStyle name="常规 2 3 6" xfId="121"/>
    <cellStyle name="常规 2 3 7" xfId="152"/>
    <cellStyle name="常规 2 3 8" xfId="180"/>
    <cellStyle name="常规 2 3 9" xfId="206"/>
    <cellStyle name="常规 2 4" xfId="23"/>
    <cellStyle name="常规 2 4 2" xfId="49"/>
    <cellStyle name="常规 2 4 2 2" xfId="239"/>
    <cellStyle name="常规 2 4 3" xfId="75"/>
    <cellStyle name="常规 2 4 4" xfId="102"/>
    <cellStyle name="常规 2 4 5" xfId="128"/>
    <cellStyle name="常规 2 4 6" xfId="159"/>
    <cellStyle name="常规 2 4 7" xfId="187"/>
    <cellStyle name="常规 2 4 8" xfId="213"/>
    <cellStyle name="常规 2 5" xfId="36"/>
    <cellStyle name="常规 2 5 2" xfId="226"/>
    <cellStyle name="常规 2 6" xfId="62"/>
    <cellStyle name="常规 2 7" xfId="89"/>
    <cellStyle name="常规 2 8" xfId="115"/>
    <cellStyle name="常规 2 9" xfId="141"/>
    <cellStyle name="常规 20" xfId="170"/>
    <cellStyle name="常规 23" xfId="85"/>
    <cellStyle name="常规 3" xfId="19"/>
    <cellStyle name="常规 3 2" xfId="32"/>
    <cellStyle name="常规 3 2 2" xfId="58"/>
    <cellStyle name="常规 3 2 2 2" xfId="248"/>
    <cellStyle name="常规 3 2 3" xfId="84"/>
    <cellStyle name="常规 3 2 4" xfId="111"/>
    <cellStyle name="常规 3 2 5" xfId="137"/>
    <cellStyle name="常规 3 2 6" xfId="168"/>
    <cellStyle name="常规 3 2 7" xfId="196"/>
    <cellStyle name="常规 3 2 8" xfId="222"/>
    <cellStyle name="常规 3 3" xfId="45"/>
    <cellStyle name="常规 3 3 2" xfId="235"/>
    <cellStyle name="常规 3 4" xfId="71"/>
    <cellStyle name="常规 3 5" xfId="98"/>
    <cellStyle name="常规 3 6" xfId="124"/>
    <cellStyle name="常规 3 7" xfId="155"/>
    <cellStyle name="常规 3 8" xfId="183"/>
    <cellStyle name="常规 3 9" xfId="209"/>
    <cellStyle name="常规 4" xfId="5"/>
    <cellStyle name="常规 4 10" xfId="171"/>
    <cellStyle name="常规 4 11" xfId="197"/>
    <cellStyle name="常规 4 2" xfId="13"/>
    <cellStyle name="常规 4 2 2" xfId="26"/>
    <cellStyle name="常规 4 2 2 2" xfId="52"/>
    <cellStyle name="常规 4 2 2 2 2" xfId="242"/>
    <cellStyle name="常规 4 2 2 3" xfId="78"/>
    <cellStyle name="常规 4 2 2 4" xfId="105"/>
    <cellStyle name="常规 4 2 2 5" xfId="131"/>
    <cellStyle name="常规 4 2 2 6" xfId="162"/>
    <cellStyle name="常规 4 2 2 7" xfId="190"/>
    <cellStyle name="常规 4 2 2 8" xfId="216"/>
    <cellStyle name="常规 4 2 3" xfId="39"/>
    <cellStyle name="常规 4 2 3 2" xfId="229"/>
    <cellStyle name="常规 4 2 4" xfId="65"/>
    <cellStyle name="常规 4 2 5" xfId="92"/>
    <cellStyle name="常规 4 2 6" xfId="118"/>
    <cellStyle name="常规 4 2 7" xfId="149"/>
    <cellStyle name="常规 4 2 8" xfId="177"/>
    <cellStyle name="常规 4 2 9" xfId="203"/>
    <cellStyle name="常规 4 3" xfId="20"/>
    <cellStyle name="常规 4 3 2" xfId="46"/>
    <cellStyle name="常规 4 3 2 2" xfId="236"/>
    <cellStyle name="常规 4 3 3" xfId="72"/>
    <cellStyle name="常规 4 3 4" xfId="99"/>
    <cellStyle name="常规 4 3 5" xfId="125"/>
    <cellStyle name="常规 4 3 6" xfId="156"/>
    <cellStyle name="常规 4 3 7" xfId="184"/>
    <cellStyle name="常规 4 3 8" xfId="210"/>
    <cellStyle name="常规 4 4" xfId="33"/>
    <cellStyle name="常规 4 4 2" xfId="223"/>
    <cellStyle name="常规 4 5" xfId="11"/>
    <cellStyle name="常规 4 5 10" xfId="202"/>
    <cellStyle name="常规 4 5 2" xfId="18"/>
    <cellStyle name="常规 4 5 2 2" xfId="31"/>
    <cellStyle name="常规 4 5 2 2 2" xfId="57"/>
    <cellStyle name="常规 4 5 2 2 2 2" xfId="247"/>
    <cellStyle name="常规 4 5 2 2 3" xfId="83"/>
    <cellStyle name="常规 4 5 2 2 4" xfId="110"/>
    <cellStyle name="常规 4 5 2 2 5" xfId="136"/>
    <cellStyle name="常规 4 5 2 2 6" xfId="167"/>
    <cellStyle name="常规 4 5 2 2 7" xfId="195"/>
    <cellStyle name="常规 4 5 2 2 8" xfId="221"/>
    <cellStyle name="常规 4 5 2 3" xfId="44"/>
    <cellStyle name="常规 4 5 2 3 2" xfId="234"/>
    <cellStyle name="常规 4 5 2 4" xfId="70"/>
    <cellStyle name="常规 4 5 2 5" xfId="97"/>
    <cellStyle name="常规 4 5 2 6" xfId="123"/>
    <cellStyle name="常规 4 5 2 7" xfId="154"/>
    <cellStyle name="常规 4 5 2 8" xfId="182"/>
    <cellStyle name="常规 4 5 2 9" xfId="208"/>
    <cellStyle name="常规 4 5 3" xfId="25"/>
    <cellStyle name="常规 4 5 3 2" xfId="51"/>
    <cellStyle name="常规 4 5 3 2 2" xfId="241"/>
    <cellStyle name="常规 4 5 3 3" xfId="77"/>
    <cellStyle name="常规 4 5 3 4" xfId="104"/>
    <cellStyle name="常规 4 5 3 5" xfId="130"/>
    <cellStyle name="常规 4 5 3 6" xfId="161"/>
    <cellStyle name="常规 4 5 3 7" xfId="189"/>
    <cellStyle name="常规 4 5 3 8" xfId="215"/>
    <cellStyle name="常规 4 5 4" xfId="38"/>
    <cellStyle name="常规 4 5 4 2" xfId="228"/>
    <cellStyle name="常规 4 5 5" xfId="64"/>
    <cellStyle name="常规 4 5 6" xfId="91"/>
    <cellStyle name="常规 4 5 7" xfId="117"/>
    <cellStyle name="常规 4 5 8" xfId="148"/>
    <cellStyle name="常规 4 5 9" xfId="176"/>
    <cellStyle name="常规 4 6" xfId="59"/>
    <cellStyle name="常规 4 7" xfId="86"/>
    <cellStyle name="常规 4 8" xfId="112"/>
    <cellStyle name="常规 4 9" xfId="143"/>
    <cellStyle name="常规 5" xfId="6"/>
    <cellStyle name="常规 5 10" xfId="198"/>
    <cellStyle name="常规 5 2" xfId="14"/>
    <cellStyle name="常规 5 2 2" xfId="27"/>
    <cellStyle name="常规 5 2 2 2" xfId="53"/>
    <cellStyle name="常规 5 2 2 2 2" xfId="243"/>
    <cellStyle name="常规 5 2 2 3" xfId="79"/>
    <cellStyle name="常规 5 2 2 4" xfId="106"/>
    <cellStyle name="常规 5 2 2 5" xfId="132"/>
    <cellStyle name="常规 5 2 2 6" xfId="163"/>
    <cellStyle name="常规 5 2 2 7" xfId="191"/>
    <cellStyle name="常规 5 2 2 8" xfId="217"/>
    <cellStyle name="常规 5 2 3" xfId="40"/>
    <cellStyle name="常规 5 2 3 2" xfId="230"/>
    <cellStyle name="常规 5 2 4" xfId="66"/>
    <cellStyle name="常规 5 2 5" xfId="93"/>
    <cellStyle name="常规 5 2 6" xfId="119"/>
    <cellStyle name="常规 5 2 7" xfId="150"/>
    <cellStyle name="常规 5 2 8" xfId="178"/>
    <cellStyle name="常规 5 2 9" xfId="204"/>
    <cellStyle name="常规 5 3" xfId="21"/>
    <cellStyle name="常规 5 3 2" xfId="47"/>
    <cellStyle name="常规 5 3 2 2" xfId="237"/>
    <cellStyle name="常规 5 3 3" xfId="73"/>
    <cellStyle name="常规 5 3 4" xfId="100"/>
    <cellStyle name="常规 5 3 5" xfId="126"/>
    <cellStyle name="常规 5 3 6" xfId="157"/>
    <cellStyle name="常规 5 3 7" xfId="185"/>
    <cellStyle name="常规 5 3 8" xfId="211"/>
    <cellStyle name="常规 5 4" xfId="34"/>
    <cellStyle name="常规 5 4 2" xfId="224"/>
    <cellStyle name="常规 5 5" xfId="60"/>
    <cellStyle name="常规 5 6" xfId="87"/>
    <cellStyle name="常规 5 7" xfId="113"/>
    <cellStyle name="常规 5 8" xfId="144"/>
    <cellStyle name="常规 5 9" xfId="172"/>
    <cellStyle name="常规 6" xfId="138"/>
    <cellStyle name="常规 7" xfId="12"/>
    <cellStyle name="千位分隔" xfId="1" builtinId="3"/>
    <cellStyle name="千位分隔 2" xfId="9"/>
    <cellStyle name="千位分隔 2 10" xfId="175"/>
    <cellStyle name="千位分隔 2 11" xfId="201"/>
    <cellStyle name="千位分隔 2 2" xfId="17"/>
    <cellStyle name="千位分隔 2 2 2" xfId="30"/>
    <cellStyle name="千位分隔 2 2 2 2" xfId="56"/>
    <cellStyle name="千位分隔 2 2 2 2 2" xfId="246"/>
    <cellStyle name="千位分隔 2 2 2 3" xfId="82"/>
    <cellStyle name="千位分隔 2 2 2 4" xfId="109"/>
    <cellStyle name="千位分隔 2 2 2 5" xfId="135"/>
    <cellStyle name="千位分隔 2 2 2 6" xfId="166"/>
    <cellStyle name="千位分隔 2 2 2 7" xfId="194"/>
    <cellStyle name="千位分隔 2 2 2 8" xfId="220"/>
    <cellStyle name="千位分隔 2 2 3" xfId="43"/>
    <cellStyle name="千位分隔 2 2 3 2" xfId="233"/>
    <cellStyle name="千位分隔 2 2 4" xfId="69"/>
    <cellStyle name="千位分隔 2 2 5" xfId="96"/>
    <cellStyle name="千位分隔 2 2 6" xfId="122"/>
    <cellStyle name="千位分隔 2 2 7" xfId="153"/>
    <cellStyle name="千位分隔 2 2 8" xfId="181"/>
    <cellStyle name="千位分隔 2 2 9" xfId="207"/>
    <cellStyle name="千位分隔 2 3" xfId="24"/>
    <cellStyle name="千位分隔 2 3 2" xfId="50"/>
    <cellStyle name="千位分隔 2 3 2 2" xfId="240"/>
    <cellStyle name="千位分隔 2 3 3" xfId="76"/>
    <cellStyle name="千位分隔 2 3 4" xfId="103"/>
    <cellStyle name="千位分隔 2 3 5" xfId="129"/>
    <cellStyle name="千位分隔 2 3 6" xfId="160"/>
    <cellStyle name="千位分隔 2 3 7" xfId="188"/>
    <cellStyle name="千位分隔 2 3 8" xfId="214"/>
    <cellStyle name="千位分隔 2 4" xfId="37"/>
    <cellStyle name="千位分隔 2 4 2" xfId="227"/>
    <cellStyle name="千位分隔 2 5" xfId="63"/>
    <cellStyle name="千位分隔 2 6" xfId="90"/>
    <cellStyle name="千位分隔 2 7" xfId="116"/>
    <cellStyle name="千位分隔 2 8" xfId="142"/>
    <cellStyle name="千位分隔 2 9" xfId="147"/>
    <cellStyle name="千位分隔 3" xfId="139"/>
    <cellStyle name="千位分隔 4" xfId="7"/>
    <cellStyle name="千位分隔 4 10" xfId="199"/>
    <cellStyle name="千位分隔 4 2" xfId="15"/>
    <cellStyle name="千位分隔 4 2 2" xfId="28"/>
    <cellStyle name="千位分隔 4 2 2 2" xfId="54"/>
    <cellStyle name="千位分隔 4 2 2 2 2" xfId="244"/>
    <cellStyle name="千位分隔 4 2 2 3" xfId="80"/>
    <cellStyle name="千位分隔 4 2 2 4" xfId="107"/>
    <cellStyle name="千位分隔 4 2 2 5" xfId="133"/>
    <cellStyle name="千位分隔 4 2 2 6" xfId="164"/>
    <cellStyle name="千位分隔 4 2 2 7" xfId="192"/>
    <cellStyle name="千位分隔 4 2 2 8" xfId="218"/>
    <cellStyle name="千位分隔 4 2 3" xfId="41"/>
    <cellStyle name="千位分隔 4 2 3 2" xfId="231"/>
    <cellStyle name="千位分隔 4 2 4" xfId="67"/>
    <cellStyle name="千位分隔 4 2 5" xfId="94"/>
    <cellStyle name="千位分隔 4 2 6" xfId="120"/>
    <cellStyle name="千位分隔 4 2 7" xfId="151"/>
    <cellStyle name="千位分隔 4 2 8" xfId="179"/>
    <cellStyle name="千位分隔 4 2 9" xfId="205"/>
    <cellStyle name="千位分隔 4 3" xfId="22"/>
    <cellStyle name="千位分隔 4 3 2" xfId="48"/>
    <cellStyle name="千位分隔 4 3 2 2" xfId="238"/>
    <cellStyle name="千位分隔 4 3 3" xfId="74"/>
    <cellStyle name="千位分隔 4 3 4" xfId="101"/>
    <cellStyle name="千位分隔 4 3 5" xfId="127"/>
    <cellStyle name="千位分隔 4 3 6" xfId="158"/>
    <cellStyle name="千位分隔 4 3 7" xfId="186"/>
    <cellStyle name="千位分隔 4 3 8" xfId="212"/>
    <cellStyle name="千位分隔 4 4" xfId="35"/>
    <cellStyle name="千位分隔 4 4 2" xfId="225"/>
    <cellStyle name="千位分隔 4 5" xfId="61"/>
    <cellStyle name="千位分隔 4 6" xfId="88"/>
    <cellStyle name="千位分隔 4 7" xfId="114"/>
    <cellStyle name="千位分隔 4 8" xfId="145"/>
    <cellStyle name="千位分隔 4 9" xfId="173"/>
  </cellStyles>
  <dxfs count="47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externalLink" Target="externalLinks/externalLink2.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externalLink" Target="externalLinks/externalLink5.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externalLink" Target="externalLinks/externalLink4.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externalLink" Target="externalLinks/externalLink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externalLink" Target="externalLinks/externalLink1.xml"/><Relationship Id="rId83"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1649;&#29702;&#36153;&#29992;2019&#24180;&#39044;&#31639;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9&#24180;&#23703;&#20301;&#35268;&#21010;2.24-&#24102;&#34218;&#37228;&#21512;&#24182;&#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019&#24180;&#24046;&#26053;&#36153;&#39044;&#31639;wu2.2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018&#24180;&#39044;&#31639;/2018&#39044;&#31639;-&#32456;&#29256;/2018&#24180;&#20844;&#21496;&#24635;&#34920;V0.6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2018&#24180;&#39044;&#31639;/2018&#39044;&#31639;-&#32456;&#29256;/&#38144;&#21806;&#21512;&#21516;&#39069;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人均"/>
      <sheetName val="服务中心明细表"/>
      <sheetName val="管理费用统计表"/>
      <sheetName val="新增固资申请"/>
      <sheetName val="总部房租物业分配"/>
      <sheetName val="2019年折旧预算汇总"/>
      <sheetName val="代表处租赁"/>
      <sheetName val="招聘预算"/>
      <sheetName val="培训预算"/>
      <sheetName val="福利费预算"/>
      <sheetName val="武汉地区"/>
      <sheetName val="代表处固资"/>
      <sheetName val="市场部"/>
    </sheetNames>
    <sheetDataSet>
      <sheetData sheetId="0">
        <row r="3">
          <cell r="D3">
            <v>1528.5052550493654</v>
          </cell>
        </row>
        <row r="4">
          <cell r="D4">
            <v>3525.2327532425716</v>
          </cell>
        </row>
        <row r="7">
          <cell r="F7">
            <v>3622037.6520000012</v>
          </cell>
        </row>
      </sheetData>
      <sheetData sheetId="1"/>
      <sheetData sheetId="2">
        <row r="2">
          <cell r="F2" t="str">
            <v>独占费用所属部门</v>
          </cell>
          <cell r="N2" t="str">
            <v>各部门独占</v>
          </cell>
        </row>
        <row r="3">
          <cell r="F3" t="str">
            <v>服务中心-服务1</v>
          </cell>
        </row>
        <row r="4">
          <cell r="F4" t="str">
            <v>服务中心-服务1</v>
          </cell>
        </row>
        <row r="5">
          <cell r="F5" t="str">
            <v>服务中心-服务1</v>
          </cell>
        </row>
        <row r="6">
          <cell r="F6" t="str">
            <v>服务中心-服务2</v>
          </cell>
        </row>
        <row r="7">
          <cell r="F7" t="str">
            <v>服务中心-服务2</v>
          </cell>
        </row>
        <row r="8">
          <cell r="F8" t="str">
            <v>服务中心-服务1</v>
          </cell>
        </row>
        <row r="9">
          <cell r="F9" t="str">
            <v>服务中心-服务1</v>
          </cell>
        </row>
        <row r="10">
          <cell r="F10" t="str">
            <v>服务中心-服务1</v>
          </cell>
        </row>
        <row r="11">
          <cell r="F11" t="str">
            <v>服务中心-服务1</v>
          </cell>
        </row>
        <row r="12">
          <cell r="F12" t="str">
            <v>服务中心-服务1</v>
          </cell>
        </row>
        <row r="13">
          <cell r="F13" t="str">
            <v>服务中心-服务1</v>
          </cell>
        </row>
        <row r="14">
          <cell r="F14" t="str">
            <v>服务中心-服务1</v>
          </cell>
        </row>
        <row r="15">
          <cell r="F15" t="str">
            <v>服务中心-服务2</v>
          </cell>
        </row>
        <row r="16">
          <cell r="F16" t="str">
            <v>服务中心-服务1</v>
          </cell>
        </row>
        <row r="17">
          <cell r="F17" t="str">
            <v>陕西代表处-管理</v>
          </cell>
          <cell r="N17">
            <v>0</v>
          </cell>
        </row>
        <row r="18">
          <cell r="F18" t="str">
            <v>服务中心-服务2</v>
          </cell>
          <cell r="N18">
            <v>1182485.3899999999</v>
          </cell>
        </row>
        <row r="19">
          <cell r="F19" t="str">
            <v>服务中心-服务1</v>
          </cell>
          <cell r="N19">
            <v>50464.9</v>
          </cell>
        </row>
        <row r="20">
          <cell r="F20" t="str">
            <v>法务审计与保密办公室</v>
          </cell>
          <cell r="N20">
            <v>405642.75</v>
          </cell>
        </row>
        <row r="21">
          <cell r="F21" t="str">
            <v>财务</v>
          </cell>
          <cell r="N21">
            <v>118875.38999999998</v>
          </cell>
        </row>
        <row r="22">
          <cell r="F22" t="str">
            <v>采购中心-管理</v>
          </cell>
          <cell r="N22">
            <v>509808.64000000007</v>
          </cell>
        </row>
        <row r="23">
          <cell r="F23" t="str">
            <v>第七事业部-无线产品线</v>
          </cell>
          <cell r="N23">
            <v>166896.25</v>
          </cell>
        </row>
        <row r="24">
          <cell r="F24" t="str">
            <v>第一事业部-分流设备</v>
          </cell>
          <cell r="N24">
            <v>189639.4</v>
          </cell>
        </row>
        <row r="25">
          <cell r="F25" t="str">
            <v>代表处管理中心-管理</v>
          </cell>
          <cell r="N25">
            <v>122202</v>
          </cell>
        </row>
        <row r="26">
          <cell r="F26" t="str">
            <v>管理层</v>
          </cell>
          <cell r="N26">
            <v>486703.41000000003</v>
          </cell>
        </row>
        <row r="27">
          <cell r="F27" t="str">
            <v>市场部-管理</v>
          </cell>
          <cell r="N27">
            <v>103192.8</v>
          </cell>
        </row>
        <row r="28">
          <cell r="F28" t="str">
            <v>代表处管理中心-客户服务部</v>
          </cell>
          <cell r="N28">
            <v>111882.72</v>
          </cell>
        </row>
        <row r="29">
          <cell r="F29" t="str">
            <v>测试中心-质量检测部</v>
          </cell>
          <cell r="N29">
            <v>98282.09</v>
          </cell>
        </row>
        <row r="30">
          <cell r="F30" t="str">
            <v>陕西代表处-管理</v>
          </cell>
          <cell r="N30">
            <v>0</v>
          </cell>
        </row>
        <row r="31">
          <cell r="F31" t="str">
            <v>广东代表处-管理</v>
          </cell>
          <cell r="N31">
            <v>0</v>
          </cell>
        </row>
        <row r="32">
          <cell r="F32" t="str">
            <v>四川代表处-管理</v>
          </cell>
          <cell r="N32">
            <v>0</v>
          </cell>
        </row>
        <row r="33">
          <cell r="F33" t="str">
            <v>重庆代表处-管理</v>
          </cell>
          <cell r="N33">
            <v>0</v>
          </cell>
        </row>
        <row r="34">
          <cell r="F34" t="str">
            <v>网安事业部-管理</v>
          </cell>
          <cell r="N34">
            <v>279423.84000000003</v>
          </cell>
        </row>
        <row r="35">
          <cell r="F35" t="str">
            <v>网安事业部-管理</v>
          </cell>
          <cell r="N35">
            <v>599820</v>
          </cell>
        </row>
        <row r="36">
          <cell r="F36" t="str">
            <v>网安事业部-管理</v>
          </cell>
          <cell r="N36">
            <v>30000</v>
          </cell>
        </row>
        <row r="38">
          <cell r="F38" t="str">
            <v>服务中心-服务2</v>
          </cell>
        </row>
        <row r="39">
          <cell r="F39" t="str">
            <v>服务中心-服务2</v>
          </cell>
        </row>
        <row r="40">
          <cell r="F40" t="str">
            <v>服务中心-服务2</v>
          </cell>
        </row>
        <row r="41">
          <cell r="F41" t="str">
            <v>服务中心-服务2</v>
          </cell>
        </row>
        <row r="42">
          <cell r="F42" t="str">
            <v>服务中心-服务2</v>
          </cell>
        </row>
        <row r="43">
          <cell r="F43" t="str">
            <v>服务中心-服务2</v>
          </cell>
        </row>
        <row r="44">
          <cell r="F44" t="str">
            <v>服务中心-服务2</v>
          </cell>
        </row>
        <row r="45">
          <cell r="F45" t="str">
            <v>服务中心-服务2</v>
          </cell>
        </row>
        <row r="46">
          <cell r="F46" t="str">
            <v>服务中心-服务2</v>
          </cell>
        </row>
        <row r="47">
          <cell r="F47" t="str">
            <v>服务中心-服务2</v>
          </cell>
        </row>
        <row r="48">
          <cell r="F48" t="str">
            <v>服务中心-服务2</v>
          </cell>
        </row>
        <row r="49">
          <cell r="F49" t="str">
            <v>服务中心-服务2</v>
          </cell>
        </row>
        <row r="50">
          <cell r="F50" t="str">
            <v>服务中心-服务2</v>
          </cell>
        </row>
        <row r="51">
          <cell r="F51" t="str">
            <v>服务中心-服务2</v>
          </cell>
        </row>
        <row r="52">
          <cell r="F52" t="str">
            <v>服务中心-服务2</v>
          </cell>
        </row>
        <row r="53">
          <cell r="F53" t="str">
            <v>服务中心-服务2</v>
          </cell>
        </row>
        <row r="54">
          <cell r="F54" t="str">
            <v>服务中心-服务2</v>
          </cell>
        </row>
        <row r="55">
          <cell r="F55" t="str">
            <v>服务中心-服务1</v>
          </cell>
        </row>
        <row r="56">
          <cell r="F56" t="str">
            <v>服务中心-服务1</v>
          </cell>
        </row>
        <row r="57">
          <cell r="F57" t="str">
            <v>服务中心-服务1</v>
          </cell>
        </row>
        <row r="58">
          <cell r="F58" t="str">
            <v>总计</v>
          </cell>
        </row>
        <row r="59">
          <cell r="F59" t="str">
            <v>网安事业部-综合GK产品线</v>
          </cell>
          <cell r="N59">
            <v>11760</v>
          </cell>
        </row>
        <row r="60">
          <cell r="F60" t="str">
            <v>第十事业部-TZ产品线</v>
          </cell>
          <cell r="N60">
            <v>2160</v>
          </cell>
        </row>
        <row r="61">
          <cell r="F61" t="str">
            <v>第一事业部-网络数据解析产品线</v>
          </cell>
          <cell r="N61">
            <v>2160</v>
          </cell>
        </row>
        <row r="62">
          <cell r="F62" t="str">
            <v>服务中心-服务2</v>
          </cell>
        </row>
        <row r="63">
          <cell r="F63" t="str">
            <v>服务中心-服务1</v>
          </cell>
        </row>
        <row r="64">
          <cell r="N64">
            <v>4471399.58</v>
          </cell>
        </row>
        <row r="65">
          <cell r="F65" t="str">
            <v>总计</v>
          </cell>
        </row>
        <row r="66">
          <cell r="F66" t="str">
            <v>UED中心-管理</v>
          </cell>
          <cell r="N66">
            <v>10214.5</v>
          </cell>
        </row>
        <row r="67">
          <cell r="F67" t="str">
            <v>UED中心-前端开发部</v>
          </cell>
          <cell r="N67">
            <v>4229.6350000000002</v>
          </cell>
        </row>
        <row r="68">
          <cell r="F68" t="str">
            <v>UED中心-页面设计部</v>
          </cell>
          <cell r="N68">
            <v>13763.539166666666</v>
          </cell>
        </row>
        <row r="69">
          <cell r="F69" t="str">
            <v>法务审计与保密办公室</v>
          </cell>
          <cell r="N69">
            <v>53556.768333333341</v>
          </cell>
        </row>
        <row r="70">
          <cell r="F70" t="str">
            <v>财务</v>
          </cell>
          <cell r="N70">
            <v>18985.792660173156</v>
          </cell>
        </row>
        <row r="71">
          <cell r="F71" t="str">
            <v>采购中心-采购部</v>
          </cell>
          <cell r="N71">
            <v>12890.328333333331</v>
          </cell>
        </row>
        <row r="72">
          <cell r="F72" t="str">
            <v>采购中心-合作部</v>
          </cell>
          <cell r="N72">
            <v>644.16</v>
          </cell>
        </row>
        <row r="73">
          <cell r="F73" t="str">
            <v>测试中心-测试二部</v>
          </cell>
          <cell r="N73">
            <v>580.79500000000007</v>
          </cell>
        </row>
        <row r="74">
          <cell r="F74" t="str">
            <v>测试中心-测试一部</v>
          </cell>
          <cell r="N74">
            <v>5269.2800000000007</v>
          </cell>
        </row>
        <row r="75">
          <cell r="F75" t="str">
            <v>测试中心-管理</v>
          </cell>
          <cell r="N75">
            <v>994.87916666666661</v>
          </cell>
        </row>
        <row r="76">
          <cell r="F76" t="str">
            <v>测试中心-质量检测部</v>
          </cell>
          <cell r="N76">
            <v>689.7208333333333</v>
          </cell>
        </row>
        <row r="77">
          <cell r="F77" t="str">
            <v>大数据服务与解决方案事业群-管理</v>
          </cell>
          <cell r="N77">
            <v>2920.96</v>
          </cell>
        </row>
        <row r="78">
          <cell r="F78" t="str">
            <v>大数据市场与解决方案部-管理</v>
          </cell>
          <cell r="N78">
            <v>4720.8875000000007</v>
          </cell>
        </row>
        <row r="79">
          <cell r="F79" t="str">
            <v>第二事业部-管理</v>
          </cell>
          <cell r="N79">
            <v>28746.666666666661</v>
          </cell>
        </row>
        <row r="80">
          <cell r="F80" t="str">
            <v>第二事业部-数据业务产品线</v>
          </cell>
          <cell r="N80">
            <v>2669.64</v>
          </cell>
        </row>
        <row r="81">
          <cell r="F81" t="str">
            <v>第二事业部-拓展业务产品线</v>
          </cell>
          <cell r="N81">
            <v>255490.2702272727</v>
          </cell>
        </row>
        <row r="82">
          <cell r="F82" t="str">
            <v>第九事业部-CFA产品线</v>
          </cell>
          <cell r="N82">
            <v>60780.188030303027</v>
          </cell>
        </row>
        <row r="83">
          <cell r="F83" t="str">
            <v>第九事业部-管理</v>
          </cell>
          <cell r="N83">
            <v>556.07666666666671</v>
          </cell>
        </row>
        <row r="84">
          <cell r="F84" t="str">
            <v>第九事业部-销售2</v>
          </cell>
          <cell r="N84">
            <v>1487.06</v>
          </cell>
        </row>
        <row r="85">
          <cell r="F85" t="str">
            <v>第七事业部-无线产品线</v>
          </cell>
          <cell r="N85">
            <v>1677930.3108549779</v>
          </cell>
        </row>
        <row r="86">
          <cell r="F86" t="str">
            <v>第七事业部-管理</v>
          </cell>
          <cell r="N86">
            <v>11222.024848484849</v>
          </cell>
        </row>
        <row r="87">
          <cell r="F87" t="str">
            <v>第十事业部-管理</v>
          </cell>
          <cell r="N87">
            <v>1476.155</v>
          </cell>
        </row>
        <row r="88">
          <cell r="F88" t="str">
            <v>第十事业部-市场营销</v>
          </cell>
          <cell r="N88">
            <v>710.47166666666658</v>
          </cell>
        </row>
        <row r="89">
          <cell r="F89" t="str">
            <v>第十事业部-数据交换平台产品线</v>
          </cell>
          <cell r="N89">
            <v>40763.322121212128</v>
          </cell>
        </row>
        <row r="90">
          <cell r="F90" t="str">
            <v>第十事业部-销售7</v>
          </cell>
          <cell r="N90">
            <v>1986.0050000000001</v>
          </cell>
        </row>
        <row r="91">
          <cell r="F91" t="str">
            <v>第十一事业部-产品方案部</v>
          </cell>
          <cell r="N91">
            <v>4889.5908333333336</v>
          </cell>
        </row>
        <row r="92">
          <cell r="F92" t="str">
            <v>第十一事业部-科信业务应用产品线</v>
          </cell>
          <cell r="N92">
            <v>11028.272499999999</v>
          </cell>
        </row>
        <row r="93">
          <cell r="F93" t="str">
            <v>第十一事业部-管理</v>
          </cell>
          <cell r="N93">
            <v>101649.66416666673</v>
          </cell>
        </row>
        <row r="94">
          <cell r="F94" t="str">
            <v>第十一事业部-销售3</v>
          </cell>
          <cell r="N94">
            <v>644.16</v>
          </cell>
        </row>
        <row r="95">
          <cell r="F95" t="str">
            <v>第四事业部-管理及支持</v>
          </cell>
          <cell r="N95">
            <v>267.25833333333333</v>
          </cell>
        </row>
        <row r="96">
          <cell r="F96" t="str">
            <v>第四事业部-网信产品线</v>
          </cell>
          <cell r="N96">
            <v>431298.99666666647</v>
          </cell>
        </row>
        <row r="97">
          <cell r="F97" t="str">
            <v>第四事业部-销售管理</v>
          </cell>
          <cell r="N97">
            <v>525.52499999999998</v>
          </cell>
        </row>
        <row r="98">
          <cell r="F98" t="str">
            <v>第五事业部-JSD</v>
          </cell>
          <cell r="N98">
            <v>63569.052499999998</v>
          </cell>
        </row>
        <row r="99">
          <cell r="F99" t="str">
            <v>第五事业部-管理</v>
          </cell>
          <cell r="N99">
            <v>2095.3216666666667</v>
          </cell>
        </row>
        <row r="100">
          <cell r="F100" t="str">
            <v>第五事业部-销售1</v>
          </cell>
          <cell r="N100">
            <v>4828.2800000000007</v>
          </cell>
        </row>
        <row r="101">
          <cell r="F101" t="str">
            <v>第五事业部-销售2</v>
          </cell>
          <cell r="N101">
            <v>1353.28</v>
          </cell>
        </row>
        <row r="102">
          <cell r="F102" t="str">
            <v>第五事业部-销售管理</v>
          </cell>
          <cell r="N102">
            <v>15.674999999999999</v>
          </cell>
        </row>
        <row r="103">
          <cell r="F103" t="str">
            <v>第一事业部-分流设备</v>
          </cell>
          <cell r="N103">
            <v>379979.60857142875</v>
          </cell>
        </row>
        <row r="104">
          <cell r="F104" t="str">
            <v>第一事业部-管理及支持</v>
          </cell>
          <cell r="N104">
            <v>15.674999999999999</v>
          </cell>
        </row>
        <row r="105">
          <cell r="F105" t="str">
            <v>第一事业部-网络数据解析产品线</v>
          </cell>
          <cell r="N105">
            <v>50483.115303030296</v>
          </cell>
        </row>
        <row r="106">
          <cell r="F106" t="str">
            <v>第一事业部-销售1</v>
          </cell>
          <cell r="N106">
            <v>1460.48</v>
          </cell>
        </row>
        <row r="107">
          <cell r="F107" t="str">
            <v>第一事业部-销售3</v>
          </cell>
          <cell r="N107">
            <v>403.86083333333329</v>
          </cell>
        </row>
        <row r="108">
          <cell r="F108" t="str">
            <v>第一事业部-销售4</v>
          </cell>
          <cell r="N108">
            <v>128.56166666666667</v>
          </cell>
        </row>
        <row r="109">
          <cell r="F109" t="str">
            <v>服务中心-服务2</v>
          </cell>
          <cell r="N109">
            <v>1491014.3548008662</v>
          </cell>
        </row>
        <row r="110">
          <cell r="F110" t="str">
            <v>服务中心-服务1</v>
          </cell>
          <cell r="N110">
            <v>16060.911666666667</v>
          </cell>
        </row>
        <row r="111">
          <cell r="F111" t="str">
            <v>服务中心-管理</v>
          </cell>
          <cell r="N111">
            <v>1460.48</v>
          </cell>
        </row>
        <row r="112">
          <cell r="F112" t="str">
            <v>福建代表处-管理</v>
          </cell>
          <cell r="N112">
            <v>411.83766666666668</v>
          </cell>
        </row>
        <row r="113">
          <cell r="F113" t="str">
            <v>工程中心-工程二部</v>
          </cell>
          <cell r="N113">
            <v>1308.1733333333334</v>
          </cell>
        </row>
        <row r="114">
          <cell r="F114" t="str">
            <v>工程中心-工程三部</v>
          </cell>
          <cell r="N114">
            <v>911.21</v>
          </cell>
        </row>
        <row r="115">
          <cell r="F115" t="str">
            <v>工程中心-工程四部</v>
          </cell>
          <cell r="N115">
            <v>642.80833333333339</v>
          </cell>
        </row>
        <row r="116">
          <cell r="F116" t="str">
            <v>工程中心-工程五部</v>
          </cell>
          <cell r="N116">
            <v>4508.9750000000004</v>
          </cell>
        </row>
        <row r="117">
          <cell r="F117" t="str">
            <v>工程中心-工程一部</v>
          </cell>
          <cell r="N117">
            <v>782.64833333333331</v>
          </cell>
        </row>
        <row r="118">
          <cell r="F118" t="str">
            <v>工程中心-管理</v>
          </cell>
          <cell r="N118">
            <v>128.56166666666667</v>
          </cell>
        </row>
        <row r="119">
          <cell r="F119" t="str">
            <v>管理层</v>
          </cell>
          <cell r="N119">
            <v>6632.439166666667</v>
          </cell>
        </row>
        <row r="120">
          <cell r="F120" t="str">
            <v>广西代表处-广西1</v>
          </cell>
          <cell r="N120">
            <v>1460.48</v>
          </cell>
        </row>
        <row r="121">
          <cell r="F121" t="str">
            <v>海南代表处-海南1</v>
          </cell>
          <cell r="N121">
            <v>128.56166666666667</v>
          </cell>
        </row>
        <row r="122">
          <cell r="F122" t="str">
            <v>河南代表处-河南1</v>
          </cell>
          <cell r="N122">
            <v>1460.48</v>
          </cell>
        </row>
        <row r="123">
          <cell r="F123" t="str">
            <v>河南代表处-河南3</v>
          </cell>
          <cell r="N123">
            <v>2920.96</v>
          </cell>
        </row>
        <row r="124">
          <cell r="F124" t="str">
            <v>代表处管理中心-管理</v>
          </cell>
          <cell r="N124">
            <v>7969.496666666666</v>
          </cell>
        </row>
        <row r="125">
          <cell r="F125" t="str">
            <v>黑龙江代表处-黑龙江1</v>
          </cell>
          <cell r="N125">
            <v>1312.6783333333333</v>
          </cell>
        </row>
        <row r="126">
          <cell r="F126" t="str">
            <v>江西代表处-江西2</v>
          </cell>
          <cell r="N126">
            <v>2001.8249999999998</v>
          </cell>
        </row>
        <row r="127">
          <cell r="F127" t="str">
            <v>开发中心-管理</v>
          </cell>
          <cell r="N127">
            <v>111422.60871212115</v>
          </cell>
        </row>
        <row r="128">
          <cell r="F128" t="str">
            <v>开发中心-项目管理部</v>
          </cell>
          <cell r="N128">
            <v>45652.085000000006</v>
          </cell>
        </row>
        <row r="129">
          <cell r="F129" t="str">
            <v>开发中心-研发二部</v>
          </cell>
          <cell r="N129">
            <v>15955.130000000001</v>
          </cell>
        </row>
        <row r="130">
          <cell r="F130" t="str">
            <v>开发中心-研发三部</v>
          </cell>
          <cell r="N130">
            <v>2058.211666666667</v>
          </cell>
        </row>
        <row r="131">
          <cell r="F131" t="str">
            <v>开发中心-研发四部</v>
          </cell>
          <cell r="N131">
            <v>13462.502348484848</v>
          </cell>
        </row>
        <row r="132">
          <cell r="F132" t="str">
            <v>开发中心-研发一部</v>
          </cell>
          <cell r="N132">
            <v>5390.1925000000001</v>
          </cell>
        </row>
        <row r="133">
          <cell r="F133" t="str">
            <v>开发中心-综合部</v>
          </cell>
          <cell r="N133">
            <v>2073.4766666666665</v>
          </cell>
        </row>
        <row r="134">
          <cell r="F134" t="str">
            <v>代表处管理中心-客户服务部</v>
          </cell>
          <cell r="N134">
            <v>16483.978333333336</v>
          </cell>
        </row>
        <row r="135">
          <cell r="F135" t="str">
            <v>内蒙代表处-内蒙2</v>
          </cell>
          <cell r="N135">
            <v>1460.48</v>
          </cell>
        </row>
        <row r="136">
          <cell r="F136" t="str">
            <v>青海代表处-青海2</v>
          </cell>
          <cell r="N136">
            <v>1460.48</v>
          </cell>
        </row>
        <row r="137">
          <cell r="F137" t="str">
            <v>人力资源中心-管理</v>
          </cell>
          <cell r="N137">
            <v>5788.3074999999999</v>
          </cell>
        </row>
        <row r="138">
          <cell r="F138" t="str">
            <v>山东代表处-山东4</v>
          </cell>
          <cell r="N138">
            <v>1051.05</v>
          </cell>
        </row>
        <row r="139">
          <cell r="F139" t="str">
            <v>山西代表处-山西1</v>
          </cell>
          <cell r="N139">
            <v>128.56166666666667</v>
          </cell>
        </row>
        <row r="140">
          <cell r="F140" t="str">
            <v>陕西代表处-陕西1</v>
          </cell>
          <cell r="N140">
            <v>128.56166666666667</v>
          </cell>
        </row>
        <row r="141">
          <cell r="F141" t="str">
            <v>陕西代表处-陕西3</v>
          </cell>
          <cell r="N141">
            <v>128.56166666666667</v>
          </cell>
        </row>
        <row r="142">
          <cell r="F142" t="str">
            <v>市场部-管理</v>
          </cell>
          <cell r="N142">
            <v>2148.25</v>
          </cell>
        </row>
        <row r="143">
          <cell r="F143" t="str">
            <v>数据平台部-管理</v>
          </cell>
          <cell r="N143">
            <v>247119.43015151529</v>
          </cell>
        </row>
        <row r="144">
          <cell r="F144" t="str">
            <v>四川代表处-四川1</v>
          </cell>
          <cell r="N144">
            <v>128.56166666666667</v>
          </cell>
        </row>
        <row r="145">
          <cell r="F145" t="str">
            <v>第二事业部-销售管理</v>
          </cell>
          <cell r="N145">
            <v>185.39833333333334</v>
          </cell>
        </row>
        <row r="146">
          <cell r="F146" t="str">
            <v>网安事业部-综合GK产品线</v>
          </cell>
          <cell r="N146">
            <v>41814.203023809518</v>
          </cell>
        </row>
        <row r="147">
          <cell r="F147" t="str">
            <v>网安事业部-整体方案设计部</v>
          </cell>
          <cell r="N147">
            <v>12647.007499999996</v>
          </cell>
        </row>
        <row r="148">
          <cell r="F148" t="str">
            <v>网安事业部-WZ平台产品线</v>
          </cell>
          <cell r="N148">
            <v>2319.2275</v>
          </cell>
        </row>
        <row r="149">
          <cell r="F149" t="str">
            <v>网安事业部-管理</v>
          </cell>
          <cell r="N149">
            <v>315216.11969696975</v>
          </cell>
        </row>
        <row r="150">
          <cell r="F150" t="str">
            <v>网安事业部-客户价值服务部</v>
          </cell>
          <cell r="N150">
            <v>35275.782196969711</v>
          </cell>
        </row>
        <row r="151">
          <cell r="F151" t="str">
            <v>网安事业部-实战创新产品线</v>
          </cell>
          <cell r="N151">
            <v>17269.214696969695</v>
          </cell>
        </row>
        <row r="152">
          <cell r="F152" t="str">
            <v>网安事业部-销售1</v>
          </cell>
          <cell r="N152">
            <v>1989.69</v>
          </cell>
        </row>
        <row r="153">
          <cell r="F153" t="str">
            <v>网安事业部-销售4</v>
          </cell>
          <cell r="N153">
            <v>525.52499999999998</v>
          </cell>
        </row>
        <row r="154">
          <cell r="F154" t="str">
            <v>网安事业部-销售管理</v>
          </cell>
          <cell r="N154">
            <v>3383.1933333333336</v>
          </cell>
        </row>
        <row r="155">
          <cell r="F155" t="str">
            <v>第十事业部-TZ产品线</v>
          </cell>
          <cell r="N155">
            <v>25991.274772727269</v>
          </cell>
        </row>
        <row r="156">
          <cell r="F156" t="str">
            <v>第十事业部-态势感知产品线</v>
          </cell>
          <cell r="N156">
            <v>58897.646515151515</v>
          </cell>
        </row>
        <row r="157">
          <cell r="F157" t="str">
            <v>新疆代表处-新疆1</v>
          </cell>
          <cell r="N157">
            <v>1441.24</v>
          </cell>
        </row>
        <row r="158">
          <cell r="F158" t="str">
            <v>信息技术装备事业群-管理</v>
          </cell>
          <cell r="N158">
            <v>2104.64</v>
          </cell>
        </row>
        <row r="159">
          <cell r="F159" t="str">
            <v>研究院-技术合作部</v>
          </cell>
          <cell r="N159">
            <v>4099.1624999999995</v>
          </cell>
        </row>
        <row r="160">
          <cell r="F160" t="str">
            <v>研究院-技术研究部</v>
          </cell>
          <cell r="N160">
            <v>152010.45754545461</v>
          </cell>
        </row>
        <row r="161">
          <cell r="F161" t="str">
            <v>有机体-管理</v>
          </cell>
          <cell r="N161">
            <v>20200.054977272721</v>
          </cell>
        </row>
        <row r="162">
          <cell r="F162" t="str">
            <v>有机体建设中心-有机体产品线</v>
          </cell>
          <cell r="N162">
            <v>4055.4566666666669</v>
          </cell>
        </row>
        <row r="163">
          <cell r="F163" t="str">
            <v>有机体-有机体业务专家部</v>
          </cell>
          <cell r="N163">
            <v>50664.58</v>
          </cell>
        </row>
        <row r="164">
          <cell r="F164" t="str">
            <v>云南代表处-云南2</v>
          </cell>
          <cell r="N164">
            <v>128.56166666666667</v>
          </cell>
        </row>
        <row r="165">
          <cell r="F165" t="str">
            <v>运营-管理</v>
          </cell>
          <cell r="N165">
            <v>8790.4991666666683</v>
          </cell>
        </row>
        <row r="166">
          <cell r="F166" t="str">
            <v>战略部-管理</v>
          </cell>
          <cell r="N166">
            <v>9267.9660606060588</v>
          </cell>
        </row>
        <row r="167">
          <cell r="F167" t="str">
            <v>浙江代表处-浙江2</v>
          </cell>
          <cell r="N167">
            <v>803.84999999999991</v>
          </cell>
        </row>
        <row r="168">
          <cell r="F168" t="str">
            <v>总办</v>
          </cell>
          <cell r="N168">
            <v>405.07666666666665</v>
          </cell>
        </row>
        <row r="169">
          <cell r="F169" t="str">
            <v>总体部-管理</v>
          </cell>
          <cell r="N169">
            <v>16847.618333333328</v>
          </cell>
        </row>
        <row r="170">
          <cell r="F170" t="str">
            <v>总计</v>
          </cell>
        </row>
        <row r="171">
          <cell r="F171" t="str">
            <v>第九事业部-CFA产品线</v>
          </cell>
          <cell r="N171">
            <v>42933.333333333336</v>
          </cell>
        </row>
        <row r="172">
          <cell r="N172">
            <v>0</v>
          </cell>
        </row>
        <row r="173">
          <cell r="N173">
            <v>0</v>
          </cell>
        </row>
        <row r="174">
          <cell r="N174">
            <v>0</v>
          </cell>
        </row>
        <row r="175">
          <cell r="N175">
            <v>0</v>
          </cell>
        </row>
        <row r="176">
          <cell r="F176" t="str">
            <v>总计</v>
          </cell>
        </row>
        <row r="177">
          <cell r="F177" t="str">
            <v>天津代表处-管理</v>
          </cell>
          <cell r="N177">
            <v>80000</v>
          </cell>
        </row>
        <row r="178">
          <cell r="F178" t="str">
            <v>西藏代表处-管理</v>
          </cell>
          <cell r="N178">
            <v>100000</v>
          </cell>
        </row>
        <row r="179">
          <cell r="F179" t="str">
            <v>云南代表处-管理</v>
          </cell>
          <cell r="N179">
            <v>100000</v>
          </cell>
        </row>
        <row r="180">
          <cell r="F180" t="str">
            <v>海南代表处-管理</v>
          </cell>
          <cell r="N180">
            <v>59304</v>
          </cell>
        </row>
        <row r="181">
          <cell r="F181" t="str">
            <v>河南代表处-管理</v>
          </cell>
          <cell r="N181">
            <v>60000</v>
          </cell>
        </row>
        <row r="182">
          <cell r="F182" t="str">
            <v>吉林代表处-管理</v>
          </cell>
          <cell r="N182">
            <v>100000</v>
          </cell>
        </row>
        <row r="183">
          <cell r="F183" t="str">
            <v>辽宁代表处-管理</v>
          </cell>
          <cell r="N183">
            <v>100000</v>
          </cell>
        </row>
        <row r="184">
          <cell r="F184" t="str">
            <v>山西代表处-管理</v>
          </cell>
          <cell r="N184">
            <v>100000</v>
          </cell>
        </row>
        <row r="185">
          <cell r="F185" t="str">
            <v>湖南代表处-管理</v>
          </cell>
          <cell r="N185">
            <v>100000</v>
          </cell>
        </row>
        <row r="186">
          <cell r="F186" t="str">
            <v>河北代表处-管理</v>
          </cell>
          <cell r="N186">
            <v>54000</v>
          </cell>
        </row>
        <row r="187">
          <cell r="F187" t="str">
            <v>新疆代表处-管理</v>
          </cell>
          <cell r="N187">
            <v>100000</v>
          </cell>
        </row>
        <row r="188">
          <cell r="F188" t="str">
            <v>山东代表处-管理</v>
          </cell>
          <cell r="N188">
            <v>100000</v>
          </cell>
        </row>
        <row r="189">
          <cell r="F189" t="str">
            <v>甘肃代表处-管理</v>
          </cell>
          <cell r="N189">
            <v>100000</v>
          </cell>
        </row>
        <row r="190">
          <cell r="F190" t="str">
            <v>青海代表处-管理</v>
          </cell>
          <cell r="N190">
            <v>100000</v>
          </cell>
        </row>
        <row r="191">
          <cell r="F191" t="str">
            <v>宁夏代表处-管理</v>
          </cell>
          <cell r="N191">
            <v>100000</v>
          </cell>
        </row>
        <row r="192">
          <cell r="F192" t="str">
            <v>江西代表处-管理</v>
          </cell>
          <cell r="N192">
            <v>100000</v>
          </cell>
        </row>
        <row r="193">
          <cell r="F193" t="str">
            <v>贵州代表处-管理</v>
          </cell>
          <cell r="N193">
            <v>100000</v>
          </cell>
        </row>
        <row r="194">
          <cell r="F194" t="str">
            <v>广西代表处-管理</v>
          </cell>
          <cell r="N194">
            <v>100000</v>
          </cell>
        </row>
        <row r="195">
          <cell r="F195" t="str">
            <v>安徽代表处-管理</v>
          </cell>
          <cell r="N195">
            <v>52500</v>
          </cell>
        </row>
        <row r="196">
          <cell r="F196" t="str">
            <v>重庆代表处-管理</v>
          </cell>
          <cell r="N196">
            <v>42000</v>
          </cell>
        </row>
        <row r="197">
          <cell r="F197" t="str">
            <v>福建代表处-管理</v>
          </cell>
          <cell r="N197">
            <v>100000</v>
          </cell>
        </row>
        <row r="198">
          <cell r="F198" t="str">
            <v>内蒙代表处-管理</v>
          </cell>
          <cell r="N198">
            <v>0</v>
          </cell>
        </row>
        <row r="199">
          <cell r="F199" t="str">
            <v>上海代表处-管理</v>
          </cell>
          <cell r="N199">
            <v>0</v>
          </cell>
        </row>
        <row r="200">
          <cell r="F200" t="str">
            <v>江苏代表处-管理</v>
          </cell>
          <cell r="N200">
            <v>0</v>
          </cell>
        </row>
        <row r="201">
          <cell r="F201" t="str">
            <v>四川代表处-管理</v>
          </cell>
          <cell r="N201">
            <v>72216.88</v>
          </cell>
        </row>
        <row r="202">
          <cell r="F202" t="str">
            <v>黑龙江代表处-管理</v>
          </cell>
          <cell r="N202">
            <v>100000</v>
          </cell>
        </row>
        <row r="203">
          <cell r="F203" t="str">
            <v>北京代表处-管理</v>
          </cell>
          <cell r="N203">
            <v>0</v>
          </cell>
        </row>
        <row r="204">
          <cell r="F204" t="str">
            <v>陕西代表处-管理</v>
          </cell>
          <cell r="N204">
            <v>220000</v>
          </cell>
        </row>
        <row r="205">
          <cell r="F205" t="str">
            <v>广东代表处-管理</v>
          </cell>
          <cell r="N205">
            <v>311282.40000000002</v>
          </cell>
        </row>
        <row r="206">
          <cell r="F206" t="str">
            <v>湖北代表处-管理</v>
          </cell>
          <cell r="N206">
            <v>0</v>
          </cell>
        </row>
        <row r="207">
          <cell r="F207" t="str">
            <v>浙江代表处-管理</v>
          </cell>
          <cell r="N207">
            <v>0</v>
          </cell>
        </row>
        <row r="208">
          <cell r="F208" t="str">
            <v>人力资源中心-管理</v>
          </cell>
          <cell r="N208">
            <v>1095329</v>
          </cell>
        </row>
        <row r="209">
          <cell r="F209" t="str">
            <v>人力资源中心-管理</v>
          </cell>
        </row>
        <row r="210">
          <cell r="F210" t="str">
            <v>代表处管理中心-客户服务部</v>
          </cell>
        </row>
        <row r="211">
          <cell r="F211" t="str">
            <v>代表处管理中心-管理</v>
          </cell>
        </row>
        <row r="212">
          <cell r="F212" t="str">
            <v>服务中心-服务2</v>
          </cell>
        </row>
        <row r="213">
          <cell r="F213" t="str">
            <v>人力资源中心-管理</v>
          </cell>
        </row>
        <row r="214">
          <cell r="F214" t="str">
            <v>总计</v>
          </cell>
        </row>
        <row r="215">
          <cell r="F215" t="str">
            <v>管理层</v>
          </cell>
          <cell r="N215">
            <v>8910</v>
          </cell>
        </row>
        <row r="216">
          <cell r="F216" t="str">
            <v>大数据服务与解决方案事业群-管理</v>
          </cell>
          <cell r="N216">
            <v>990</v>
          </cell>
        </row>
        <row r="217">
          <cell r="F217" t="str">
            <v>大数据服务与解决方案事业群-产品规划部</v>
          </cell>
          <cell r="N217">
            <v>3960</v>
          </cell>
        </row>
        <row r="218">
          <cell r="F218" t="str">
            <v>大数据服务与解决方案事业群-通用应用部</v>
          </cell>
          <cell r="N218">
            <v>27900</v>
          </cell>
        </row>
        <row r="219">
          <cell r="F219" t="str">
            <v>第二事业部-管理</v>
          </cell>
          <cell r="N219">
            <v>2970</v>
          </cell>
        </row>
        <row r="220">
          <cell r="F220" t="str">
            <v>第二事业部-销售1</v>
          </cell>
          <cell r="N220">
            <v>990</v>
          </cell>
        </row>
        <row r="221">
          <cell r="F221" t="str">
            <v>第二事业部-销售2</v>
          </cell>
          <cell r="N221">
            <v>990</v>
          </cell>
        </row>
        <row r="222">
          <cell r="F222" t="str">
            <v>第二事业部-销售3</v>
          </cell>
          <cell r="N222">
            <v>990</v>
          </cell>
        </row>
        <row r="223">
          <cell r="F223" t="str">
            <v>第二事业部-销售4</v>
          </cell>
          <cell r="N223">
            <v>990</v>
          </cell>
        </row>
        <row r="224">
          <cell r="F224" t="str">
            <v>第二事业部-销售5</v>
          </cell>
          <cell r="N224">
            <v>990</v>
          </cell>
        </row>
        <row r="225">
          <cell r="F225" t="str">
            <v>第二事业部-销售6</v>
          </cell>
          <cell r="N225">
            <v>690</v>
          </cell>
        </row>
        <row r="226">
          <cell r="F226" t="str">
            <v>第二事业部-销售管理</v>
          </cell>
          <cell r="N226">
            <v>3960</v>
          </cell>
        </row>
        <row r="227">
          <cell r="F227" t="str">
            <v>第二事业部-拓展业务产品线</v>
          </cell>
          <cell r="N227">
            <v>9600</v>
          </cell>
        </row>
        <row r="228">
          <cell r="F228" t="str">
            <v>第二事业部-数据业务产品线</v>
          </cell>
          <cell r="N228">
            <v>8310</v>
          </cell>
        </row>
        <row r="229">
          <cell r="F229" t="str">
            <v>第五事业部-管理</v>
          </cell>
          <cell r="N229">
            <v>2970</v>
          </cell>
        </row>
        <row r="230">
          <cell r="F230" t="str">
            <v>第五事业部-JSD</v>
          </cell>
          <cell r="N230">
            <v>12960</v>
          </cell>
        </row>
        <row r="231">
          <cell r="F231" t="str">
            <v>第五事业部-销售1</v>
          </cell>
          <cell r="N231">
            <v>990</v>
          </cell>
        </row>
        <row r="232">
          <cell r="F232" t="str">
            <v>第五事业部-销售2</v>
          </cell>
          <cell r="N232">
            <v>990</v>
          </cell>
        </row>
        <row r="233">
          <cell r="F233" t="str">
            <v>第五事业部-销售3</v>
          </cell>
          <cell r="N233">
            <v>990</v>
          </cell>
        </row>
        <row r="234">
          <cell r="F234" t="str">
            <v>第五事业部-销售4</v>
          </cell>
          <cell r="N234">
            <v>990</v>
          </cell>
        </row>
        <row r="235">
          <cell r="F235" t="str">
            <v>第五事业部-销售管理</v>
          </cell>
          <cell r="N235">
            <v>2670</v>
          </cell>
        </row>
        <row r="236">
          <cell r="F236" t="str">
            <v>第四事业部-管理及支持</v>
          </cell>
          <cell r="N236">
            <v>2970</v>
          </cell>
        </row>
        <row r="237">
          <cell r="F237" t="str">
            <v>第四事业部-销售1</v>
          </cell>
          <cell r="N237">
            <v>990</v>
          </cell>
        </row>
        <row r="238">
          <cell r="F238" t="str">
            <v>第四事业部-销售5</v>
          </cell>
          <cell r="N238">
            <v>990</v>
          </cell>
        </row>
        <row r="239">
          <cell r="F239" t="str">
            <v>第四事业部-销售4</v>
          </cell>
          <cell r="N239">
            <v>990</v>
          </cell>
        </row>
        <row r="240">
          <cell r="F240" t="str">
            <v>第四事业部-销售管理</v>
          </cell>
          <cell r="N240">
            <v>2970</v>
          </cell>
        </row>
        <row r="241">
          <cell r="F241" t="str">
            <v>第四事业部-网信产品线</v>
          </cell>
          <cell r="N241">
            <v>16470</v>
          </cell>
        </row>
        <row r="242">
          <cell r="F242" t="str">
            <v>第九事业部-管理</v>
          </cell>
          <cell r="N242">
            <v>2670</v>
          </cell>
        </row>
        <row r="243">
          <cell r="F243" t="str">
            <v>第九事业部-CFA产品线</v>
          </cell>
          <cell r="N243">
            <v>8610</v>
          </cell>
        </row>
        <row r="244">
          <cell r="F244" t="str">
            <v>第九事业部-销售管理</v>
          </cell>
          <cell r="N244">
            <v>2970</v>
          </cell>
        </row>
        <row r="245">
          <cell r="F245" t="str">
            <v>第九事业部-项目支持部</v>
          </cell>
          <cell r="N245">
            <v>2970</v>
          </cell>
        </row>
        <row r="246">
          <cell r="F246" t="str">
            <v>第九事业部-销售2</v>
          </cell>
          <cell r="N246">
            <v>990</v>
          </cell>
        </row>
        <row r="247">
          <cell r="F247" t="str">
            <v>第九事业部-销售3</v>
          </cell>
          <cell r="N247">
            <v>690</v>
          </cell>
        </row>
        <row r="248">
          <cell r="F248" t="str">
            <v>第九事业部-销售1</v>
          </cell>
          <cell r="N248">
            <v>990</v>
          </cell>
        </row>
        <row r="249">
          <cell r="F249" t="str">
            <v>第十一事业部-管理</v>
          </cell>
          <cell r="N249">
            <v>2970</v>
          </cell>
        </row>
        <row r="250">
          <cell r="F250" t="str">
            <v>第十一事业部-科信业务应用产品线</v>
          </cell>
          <cell r="N250">
            <v>8820</v>
          </cell>
        </row>
        <row r="251">
          <cell r="F251" t="str">
            <v>第十一事业部-销售管理</v>
          </cell>
          <cell r="N251">
            <v>3960</v>
          </cell>
        </row>
        <row r="252">
          <cell r="F252" t="str">
            <v>第十一事业部-销售1</v>
          </cell>
          <cell r="N252">
            <v>990</v>
          </cell>
        </row>
        <row r="253">
          <cell r="F253" t="str">
            <v>第十一事业部-销售2</v>
          </cell>
          <cell r="N253">
            <v>990</v>
          </cell>
        </row>
        <row r="254">
          <cell r="F254" t="str">
            <v>第十一事业部-销售3</v>
          </cell>
          <cell r="N254">
            <v>690</v>
          </cell>
        </row>
        <row r="255">
          <cell r="F255" t="str">
            <v>第十一事业部-产品方案部</v>
          </cell>
          <cell r="N255">
            <v>4950</v>
          </cell>
        </row>
        <row r="256">
          <cell r="F256" t="str">
            <v>大数据市场与解决方案部-管理</v>
          </cell>
          <cell r="N256">
            <v>13560</v>
          </cell>
        </row>
        <row r="257">
          <cell r="F257" t="str">
            <v>信息技术装备事业群-管理</v>
          </cell>
          <cell r="N257">
            <v>1980</v>
          </cell>
        </row>
        <row r="258">
          <cell r="F258" t="str">
            <v>装备市场与解决方案部-管理</v>
          </cell>
          <cell r="N258">
            <v>3660</v>
          </cell>
        </row>
        <row r="259">
          <cell r="F259" t="str">
            <v>网络安全与信息技术装备事业群-产品规划部</v>
          </cell>
          <cell r="N259">
            <v>6330</v>
          </cell>
        </row>
        <row r="260">
          <cell r="F260" t="str">
            <v>第一事业部-管理及支持</v>
          </cell>
          <cell r="N260">
            <v>3660</v>
          </cell>
        </row>
        <row r="261">
          <cell r="F261" t="str">
            <v>第一事业部-网络数据解析产品线</v>
          </cell>
          <cell r="N261">
            <v>22080</v>
          </cell>
        </row>
        <row r="262">
          <cell r="F262" t="str">
            <v>第一事业部-分流设备</v>
          </cell>
          <cell r="N262">
            <v>43140</v>
          </cell>
        </row>
        <row r="263">
          <cell r="F263" t="str">
            <v>第一事业部-销售管理</v>
          </cell>
          <cell r="N263">
            <v>2970</v>
          </cell>
        </row>
        <row r="264">
          <cell r="F264" t="str">
            <v>第一事业部-销售1</v>
          </cell>
          <cell r="N264">
            <v>990</v>
          </cell>
        </row>
        <row r="265">
          <cell r="F265" t="str">
            <v>第一事业部-销售3</v>
          </cell>
          <cell r="N265">
            <v>990</v>
          </cell>
        </row>
        <row r="266">
          <cell r="F266" t="str">
            <v>第一事业部-销售2</v>
          </cell>
          <cell r="N266">
            <v>690</v>
          </cell>
        </row>
        <row r="267">
          <cell r="F267" t="str">
            <v>第一事业部-销售4</v>
          </cell>
          <cell r="N267">
            <v>990</v>
          </cell>
        </row>
        <row r="268">
          <cell r="F268" t="str">
            <v>第七事业部-管理</v>
          </cell>
          <cell r="N268">
            <v>2670</v>
          </cell>
        </row>
        <row r="269">
          <cell r="F269" t="str">
            <v>第七事业部-销售4</v>
          </cell>
          <cell r="N269">
            <v>990</v>
          </cell>
        </row>
        <row r="270">
          <cell r="F270" t="str">
            <v>第七事业部-销售1</v>
          </cell>
          <cell r="N270">
            <v>990</v>
          </cell>
        </row>
        <row r="271">
          <cell r="F271" t="str">
            <v>第七事业部-销售3</v>
          </cell>
          <cell r="N271">
            <v>990</v>
          </cell>
        </row>
        <row r="272">
          <cell r="F272" t="str">
            <v>第七事业部-客户价值部</v>
          </cell>
          <cell r="N272">
            <v>11280</v>
          </cell>
        </row>
        <row r="273">
          <cell r="F273" t="str">
            <v>第七事业部-无线产品线</v>
          </cell>
          <cell r="N273">
            <v>9300</v>
          </cell>
        </row>
        <row r="274">
          <cell r="F274" t="str">
            <v>第七事业部-销售管理</v>
          </cell>
          <cell r="N274">
            <v>1980</v>
          </cell>
        </row>
        <row r="275">
          <cell r="F275" t="str">
            <v>第十事业部-管理</v>
          </cell>
          <cell r="N275">
            <v>2970</v>
          </cell>
        </row>
        <row r="276">
          <cell r="F276" t="str">
            <v>第十事业部-态势感知产品线</v>
          </cell>
          <cell r="N276">
            <v>4950</v>
          </cell>
        </row>
        <row r="277">
          <cell r="F277" t="str">
            <v>第十事业部-TZ产品线</v>
          </cell>
          <cell r="N277">
            <v>10890</v>
          </cell>
        </row>
        <row r="278">
          <cell r="F278" t="str">
            <v>第十事业部-数据交换平台产品线</v>
          </cell>
          <cell r="N278">
            <v>7920</v>
          </cell>
        </row>
        <row r="279">
          <cell r="F279" t="str">
            <v>第十事业部-市场营销</v>
          </cell>
          <cell r="N279">
            <v>1980</v>
          </cell>
        </row>
        <row r="280">
          <cell r="F280" t="str">
            <v>第十事业部-销售2</v>
          </cell>
          <cell r="N280">
            <v>990</v>
          </cell>
        </row>
        <row r="281">
          <cell r="F281" t="str">
            <v>第十事业部-销售7</v>
          </cell>
          <cell r="N281">
            <v>990</v>
          </cell>
        </row>
        <row r="282">
          <cell r="F282" t="str">
            <v>网安事业部-管理</v>
          </cell>
          <cell r="N282">
            <v>3660</v>
          </cell>
        </row>
        <row r="283">
          <cell r="F283" t="str">
            <v>网安事业部-综合GK产品线</v>
          </cell>
          <cell r="N283">
            <v>11580</v>
          </cell>
        </row>
        <row r="284">
          <cell r="F284" t="str">
            <v>网安事业部-WZ平台产品线</v>
          </cell>
          <cell r="N284">
            <v>14850</v>
          </cell>
        </row>
        <row r="285">
          <cell r="F285" t="str">
            <v>网安事业部-客户价值服务部</v>
          </cell>
          <cell r="N285">
            <v>15540</v>
          </cell>
        </row>
        <row r="286">
          <cell r="F286" t="str">
            <v>网安事业部-销售管理</v>
          </cell>
          <cell r="N286">
            <v>2370</v>
          </cell>
        </row>
        <row r="287">
          <cell r="F287" t="str">
            <v>网安事业部-实战创新产品线</v>
          </cell>
          <cell r="N287">
            <v>22080</v>
          </cell>
        </row>
        <row r="288">
          <cell r="F288" t="str">
            <v>网安事业部-销售3</v>
          </cell>
          <cell r="N288">
            <v>990</v>
          </cell>
        </row>
        <row r="289">
          <cell r="F289" t="str">
            <v>网安事业部-销售1</v>
          </cell>
          <cell r="N289">
            <v>990</v>
          </cell>
        </row>
        <row r="290">
          <cell r="F290" t="str">
            <v>网安事业部-销售2</v>
          </cell>
          <cell r="N290">
            <v>990</v>
          </cell>
        </row>
        <row r="291">
          <cell r="F291" t="str">
            <v>网安事业部-整体方案设计部</v>
          </cell>
          <cell r="N291">
            <v>9600</v>
          </cell>
        </row>
        <row r="292">
          <cell r="F292" t="str">
            <v>代表处管理中心-管理</v>
          </cell>
          <cell r="N292">
            <v>1980</v>
          </cell>
        </row>
        <row r="293">
          <cell r="F293" t="str">
            <v>代表处管理中心-客户系统部</v>
          </cell>
          <cell r="N293">
            <v>3960</v>
          </cell>
        </row>
        <row r="294">
          <cell r="F294" t="str">
            <v>代表处管理中心-客户服务部</v>
          </cell>
          <cell r="N294">
            <v>17820</v>
          </cell>
        </row>
        <row r="295">
          <cell r="F295" t="str">
            <v>工程中心-管理</v>
          </cell>
          <cell r="N295">
            <v>3960</v>
          </cell>
        </row>
        <row r="296">
          <cell r="F296" t="str">
            <v>湖北代表处-管理</v>
          </cell>
          <cell r="N296">
            <v>9600</v>
          </cell>
        </row>
        <row r="297">
          <cell r="F297" t="str">
            <v>湖北代表处-湖北5</v>
          </cell>
          <cell r="N297">
            <v>990</v>
          </cell>
        </row>
        <row r="298">
          <cell r="F298" t="str">
            <v>湖北代表处-湖北1</v>
          </cell>
          <cell r="N298">
            <v>990</v>
          </cell>
        </row>
        <row r="299">
          <cell r="F299" t="str">
            <v>湖北代表处-湖北2</v>
          </cell>
          <cell r="N299">
            <v>990</v>
          </cell>
        </row>
        <row r="300">
          <cell r="F300" t="str">
            <v>湖北代表处-湖北4</v>
          </cell>
          <cell r="N300">
            <v>990</v>
          </cell>
        </row>
        <row r="301">
          <cell r="F301" t="str">
            <v>湖北代表处-湖北3</v>
          </cell>
          <cell r="N301">
            <v>990</v>
          </cell>
        </row>
        <row r="302">
          <cell r="F302" t="str">
            <v>广东代表处-管理</v>
          </cell>
          <cell r="N302">
            <v>11190</v>
          </cell>
        </row>
        <row r="303">
          <cell r="F303" t="str">
            <v>广东代表处-广东5</v>
          </cell>
          <cell r="N303">
            <v>990</v>
          </cell>
        </row>
        <row r="304">
          <cell r="F304" t="str">
            <v>广东代表处-广东1</v>
          </cell>
          <cell r="N304">
            <v>990</v>
          </cell>
        </row>
        <row r="305">
          <cell r="F305" t="str">
            <v>广东代表处-广东2</v>
          </cell>
          <cell r="N305">
            <v>990</v>
          </cell>
        </row>
        <row r="306">
          <cell r="F306" t="str">
            <v>广东代表处-广东3</v>
          </cell>
          <cell r="N306">
            <v>990</v>
          </cell>
        </row>
        <row r="307">
          <cell r="F307" t="str">
            <v>广东代表处-广东4</v>
          </cell>
          <cell r="N307">
            <v>990</v>
          </cell>
        </row>
        <row r="308">
          <cell r="F308" t="str">
            <v>北京代表处-管理</v>
          </cell>
          <cell r="N308">
            <v>7920</v>
          </cell>
        </row>
        <row r="309">
          <cell r="F309" t="str">
            <v>北京代表处-北京4</v>
          </cell>
          <cell r="N309">
            <v>990</v>
          </cell>
        </row>
        <row r="310">
          <cell r="F310" t="str">
            <v>北京代表处-北京3</v>
          </cell>
          <cell r="N310">
            <v>990</v>
          </cell>
        </row>
        <row r="311">
          <cell r="F311" t="str">
            <v>北京代表处-北京1</v>
          </cell>
          <cell r="N311">
            <v>990</v>
          </cell>
        </row>
        <row r="312">
          <cell r="F312" t="str">
            <v>北京代表处-北京2</v>
          </cell>
          <cell r="N312">
            <v>990</v>
          </cell>
        </row>
        <row r="313">
          <cell r="F313" t="str">
            <v>山东代表处-管理</v>
          </cell>
          <cell r="N313">
            <v>7620</v>
          </cell>
        </row>
        <row r="314">
          <cell r="F314" t="str">
            <v>山东代表处-山东2</v>
          </cell>
          <cell r="N314">
            <v>990</v>
          </cell>
        </row>
        <row r="315">
          <cell r="F315" t="str">
            <v>山东代表处-山东3</v>
          </cell>
          <cell r="N315">
            <v>990</v>
          </cell>
        </row>
        <row r="316">
          <cell r="F316" t="str">
            <v>山东代表处-山东4</v>
          </cell>
          <cell r="N316">
            <v>990</v>
          </cell>
        </row>
        <row r="317">
          <cell r="F317" t="str">
            <v>山东代表处-山东1</v>
          </cell>
          <cell r="N317">
            <v>990</v>
          </cell>
        </row>
        <row r="318">
          <cell r="F318" t="str">
            <v>内蒙代表处-管理</v>
          </cell>
          <cell r="N318">
            <v>7920</v>
          </cell>
        </row>
        <row r="319">
          <cell r="F319" t="str">
            <v>内蒙代表处-内蒙3</v>
          </cell>
          <cell r="N319">
            <v>990</v>
          </cell>
        </row>
        <row r="320">
          <cell r="F320" t="str">
            <v>内蒙代表处-内蒙1</v>
          </cell>
          <cell r="N320">
            <v>990</v>
          </cell>
        </row>
        <row r="321">
          <cell r="F321" t="str">
            <v>内蒙代表处-内蒙2</v>
          </cell>
          <cell r="N321">
            <v>990</v>
          </cell>
        </row>
        <row r="322">
          <cell r="F322" t="str">
            <v>江苏代表处-管理</v>
          </cell>
          <cell r="N322">
            <v>3660</v>
          </cell>
        </row>
        <row r="323">
          <cell r="F323" t="str">
            <v>江苏代表处-江苏1</v>
          </cell>
          <cell r="N323">
            <v>990</v>
          </cell>
        </row>
        <row r="324">
          <cell r="F324" t="str">
            <v>陕西代表处-管理</v>
          </cell>
          <cell r="N324">
            <v>8610</v>
          </cell>
        </row>
        <row r="325">
          <cell r="F325" t="str">
            <v>陕西代表处-陕西1</v>
          </cell>
          <cell r="N325">
            <v>990</v>
          </cell>
        </row>
        <row r="326">
          <cell r="F326" t="str">
            <v>陕西代表处-陕西2</v>
          </cell>
          <cell r="N326">
            <v>990</v>
          </cell>
        </row>
        <row r="327">
          <cell r="F327" t="str">
            <v>陕西代表处-陕西3</v>
          </cell>
          <cell r="N327">
            <v>990</v>
          </cell>
        </row>
        <row r="328">
          <cell r="F328" t="str">
            <v>广西代表处-管理</v>
          </cell>
          <cell r="N328">
            <v>6630</v>
          </cell>
        </row>
        <row r="329">
          <cell r="F329" t="str">
            <v>广西代表处-广西2</v>
          </cell>
          <cell r="N329">
            <v>990</v>
          </cell>
        </row>
        <row r="330">
          <cell r="F330" t="str">
            <v>广西代表处-广西1</v>
          </cell>
          <cell r="N330">
            <v>990</v>
          </cell>
        </row>
        <row r="331">
          <cell r="F331" t="str">
            <v>广西代表处-广西3</v>
          </cell>
          <cell r="N331">
            <v>990</v>
          </cell>
        </row>
        <row r="332">
          <cell r="F332" t="str">
            <v>云南代表处-管理</v>
          </cell>
          <cell r="N332">
            <v>6630</v>
          </cell>
        </row>
        <row r="333">
          <cell r="F333" t="str">
            <v>云南代表处-云南2</v>
          </cell>
          <cell r="N333">
            <v>990</v>
          </cell>
        </row>
        <row r="334">
          <cell r="F334" t="str">
            <v>云南代表处-云南3</v>
          </cell>
          <cell r="N334">
            <v>690</v>
          </cell>
        </row>
        <row r="335">
          <cell r="F335" t="str">
            <v>云南代表处-云南1</v>
          </cell>
          <cell r="N335">
            <v>990</v>
          </cell>
        </row>
        <row r="336">
          <cell r="F336" t="str">
            <v>湖南代表处-管理</v>
          </cell>
          <cell r="N336">
            <v>6930</v>
          </cell>
        </row>
        <row r="337">
          <cell r="F337" t="str">
            <v>湖南代表处-湖南1</v>
          </cell>
          <cell r="N337">
            <v>990</v>
          </cell>
        </row>
        <row r="338">
          <cell r="F338" t="str">
            <v>湖南代表处-湖南3</v>
          </cell>
          <cell r="N338">
            <v>990</v>
          </cell>
        </row>
        <row r="339">
          <cell r="F339" t="str">
            <v>湖南代表处-湖南2</v>
          </cell>
          <cell r="N339">
            <v>990</v>
          </cell>
        </row>
        <row r="340">
          <cell r="F340" t="str">
            <v>甘肃代表处-管理</v>
          </cell>
          <cell r="N340">
            <v>6930</v>
          </cell>
        </row>
        <row r="341">
          <cell r="F341" t="str">
            <v>甘肃代表处-甘肃1</v>
          </cell>
          <cell r="N341">
            <v>990</v>
          </cell>
        </row>
        <row r="342">
          <cell r="F342" t="str">
            <v>甘肃代表处-甘肃3</v>
          </cell>
          <cell r="N342">
            <v>990</v>
          </cell>
        </row>
        <row r="343">
          <cell r="F343" t="str">
            <v>甘肃代表处-甘肃2</v>
          </cell>
          <cell r="N343">
            <v>990</v>
          </cell>
        </row>
        <row r="344">
          <cell r="F344" t="str">
            <v>四川代表处-管理</v>
          </cell>
          <cell r="N344">
            <v>5940</v>
          </cell>
        </row>
        <row r="345">
          <cell r="F345" t="str">
            <v>四川代表处-四川3</v>
          </cell>
          <cell r="N345">
            <v>990</v>
          </cell>
        </row>
        <row r="346">
          <cell r="F346" t="str">
            <v>四川代表处-四川1</v>
          </cell>
          <cell r="N346">
            <v>990</v>
          </cell>
        </row>
        <row r="347">
          <cell r="F347" t="str">
            <v>四川代表处-四川2</v>
          </cell>
          <cell r="N347">
            <v>990</v>
          </cell>
        </row>
        <row r="348">
          <cell r="F348" t="str">
            <v>四川代表处-四川4</v>
          </cell>
          <cell r="N348">
            <v>990</v>
          </cell>
        </row>
        <row r="349">
          <cell r="F349" t="str">
            <v>河北代表处-管理</v>
          </cell>
          <cell r="N349">
            <v>5940</v>
          </cell>
        </row>
        <row r="350">
          <cell r="F350" t="str">
            <v>河北代表处-河北2</v>
          </cell>
          <cell r="N350">
            <v>990</v>
          </cell>
        </row>
        <row r="351">
          <cell r="F351" t="str">
            <v>河北代表处-河北1</v>
          </cell>
          <cell r="N351">
            <v>990</v>
          </cell>
        </row>
        <row r="352">
          <cell r="F352" t="str">
            <v>河北代表处-河北3</v>
          </cell>
          <cell r="N352">
            <v>990</v>
          </cell>
        </row>
        <row r="353">
          <cell r="F353" t="str">
            <v>浙江代表处-管理</v>
          </cell>
          <cell r="N353">
            <v>4950</v>
          </cell>
        </row>
        <row r="354">
          <cell r="F354" t="str">
            <v>浙江代表处-浙江2</v>
          </cell>
          <cell r="N354">
            <v>990</v>
          </cell>
        </row>
        <row r="355">
          <cell r="F355" t="str">
            <v>浙江代表处-浙江3</v>
          </cell>
          <cell r="N355">
            <v>990</v>
          </cell>
        </row>
        <row r="356">
          <cell r="F356" t="str">
            <v>浙江代表处-浙江1</v>
          </cell>
          <cell r="N356">
            <v>990</v>
          </cell>
        </row>
        <row r="357">
          <cell r="F357" t="str">
            <v>新疆代表处-管理</v>
          </cell>
          <cell r="N357">
            <v>5040</v>
          </cell>
        </row>
        <row r="358">
          <cell r="F358" t="str">
            <v>新疆代表处-新疆1</v>
          </cell>
          <cell r="N358">
            <v>990</v>
          </cell>
        </row>
        <row r="359">
          <cell r="F359" t="str">
            <v>新疆代表处-新疆3</v>
          </cell>
          <cell r="N359">
            <v>990</v>
          </cell>
        </row>
        <row r="360">
          <cell r="F360" t="str">
            <v>新疆代表处-新疆2</v>
          </cell>
          <cell r="N360">
            <v>990</v>
          </cell>
        </row>
        <row r="361">
          <cell r="F361" t="str">
            <v>黑龙江代表处-管理</v>
          </cell>
          <cell r="N361">
            <v>5940</v>
          </cell>
        </row>
        <row r="362">
          <cell r="F362" t="str">
            <v>黑龙江代表处-黑龙江1</v>
          </cell>
          <cell r="N362">
            <v>990</v>
          </cell>
        </row>
        <row r="363">
          <cell r="F363" t="str">
            <v>黑龙江代表处-黑龙江2</v>
          </cell>
          <cell r="N363">
            <v>990</v>
          </cell>
        </row>
        <row r="364">
          <cell r="F364" t="str">
            <v>河南代表处-管理</v>
          </cell>
          <cell r="N364">
            <v>5940</v>
          </cell>
        </row>
        <row r="365">
          <cell r="F365" t="str">
            <v>河南代表处-河南1</v>
          </cell>
          <cell r="N365">
            <v>990</v>
          </cell>
        </row>
        <row r="366">
          <cell r="F366" t="str">
            <v>河南代表处-河南3</v>
          </cell>
          <cell r="N366">
            <v>990</v>
          </cell>
        </row>
        <row r="367">
          <cell r="F367" t="str">
            <v>河南代表处-河南2</v>
          </cell>
          <cell r="N367">
            <v>990</v>
          </cell>
        </row>
        <row r="368">
          <cell r="F368" t="str">
            <v>上海代表处-管理</v>
          </cell>
          <cell r="N368">
            <v>4950</v>
          </cell>
        </row>
        <row r="369">
          <cell r="F369" t="str">
            <v>上海代表处-上海1</v>
          </cell>
          <cell r="N369">
            <v>990</v>
          </cell>
        </row>
        <row r="370">
          <cell r="F370" t="str">
            <v>上海代表处-上海2</v>
          </cell>
          <cell r="N370">
            <v>990</v>
          </cell>
        </row>
        <row r="371">
          <cell r="F371" t="str">
            <v>青海代表处-管理</v>
          </cell>
          <cell r="N371">
            <v>7020</v>
          </cell>
        </row>
        <row r="372">
          <cell r="F372" t="str">
            <v>青海代表处-青海2</v>
          </cell>
          <cell r="N372">
            <v>990</v>
          </cell>
        </row>
        <row r="373">
          <cell r="F373" t="str">
            <v>青海代表处-青海1</v>
          </cell>
          <cell r="N373">
            <v>990</v>
          </cell>
        </row>
        <row r="374">
          <cell r="F374" t="str">
            <v>重庆代表处-管理</v>
          </cell>
          <cell r="N374">
            <v>6930</v>
          </cell>
        </row>
        <row r="375">
          <cell r="F375" t="str">
            <v>重庆代表处-重庆2</v>
          </cell>
          <cell r="N375">
            <v>990</v>
          </cell>
        </row>
        <row r="376">
          <cell r="F376" t="str">
            <v>重庆代表处-重庆1</v>
          </cell>
          <cell r="N376">
            <v>990</v>
          </cell>
        </row>
        <row r="377">
          <cell r="F377" t="str">
            <v>贵州代表处-管理</v>
          </cell>
          <cell r="N377">
            <v>2970</v>
          </cell>
        </row>
        <row r="378">
          <cell r="F378" t="str">
            <v>贵州代表处-贵州2</v>
          </cell>
          <cell r="N378">
            <v>990</v>
          </cell>
        </row>
        <row r="379">
          <cell r="F379" t="str">
            <v>贵州代表处-贵州1</v>
          </cell>
          <cell r="N379">
            <v>990</v>
          </cell>
        </row>
        <row r="380">
          <cell r="F380" t="str">
            <v>江西代表处-管理</v>
          </cell>
          <cell r="N380">
            <v>5940</v>
          </cell>
        </row>
        <row r="381">
          <cell r="F381" t="str">
            <v>江西代表处-江西1</v>
          </cell>
          <cell r="N381">
            <v>990</v>
          </cell>
        </row>
        <row r="382">
          <cell r="F382" t="str">
            <v>江西代表处-江西2</v>
          </cell>
          <cell r="N382">
            <v>990</v>
          </cell>
        </row>
        <row r="383">
          <cell r="F383" t="str">
            <v>安徽代表处-管理</v>
          </cell>
          <cell r="N383">
            <v>5340</v>
          </cell>
        </row>
        <row r="384">
          <cell r="F384" t="str">
            <v>安徽代表处-安徽2</v>
          </cell>
          <cell r="N384">
            <v>990</v>
          </cell>
        </row>
        <row r="385">
          <cell r="F385" t="str">
            <v>安徽代表处-安徽1</v>
          </cell>
          <cell r="N385">
            <v>990</v>
          </cell>
        </row>
        <row r="386">
          <cell r="F386" t="str">
            <v>辽宁代表处-管理</v>
          </cell>
          <cell r="N386">
            <v>3960</v>
          </cell>
        </row>
        <row r="387">
          <cell r="F387" t="str">
            <v>辽宁代表处-辽宁2</v>
          </cell>
          <cell r="N387">
            <v>990</v>
          </cell>
        </row>
        <row r="388">
          <cell r="F388" t="str">
            <v>辽宁代表处-辽宁1</v>
          </cell>
          <cell r="N388">
            <v>990</v>
          </cell>
        </row>
        <row r="389">
          <cell r="F389" t="str">
            <v>吉林代表处-管理</v>
          </cell>
          <cell r="N389">
            <v>4950</v>
          </cell>
        </row>
        <row r="390">
          <cell r="F390" t="str">
            <v>吉林代表处-吉林2</v>
          </cell>
          <cell r="N390">
            <v>990</v>
          </cell>
        </row>
        <row r="391">
          <cell r="F391" t="str">
            <v>吉林代表处-吉林1</v>
          </cell>
          <cell r="N391">
            <v>990</v>
          </cell>
        </row>
        <row r="392">
          <cell r="F392" t="str">
            <v>宁夏代表处-管理</v>
          </cell>
          <cell r="N392">
            <v>5340</v>
          </cell>
        </row>
        <row r="393">
          <cell r="F393" t="str">
            <v>宁夏代表处-宁夏2</v>
          </cell>
          <cell r="N393">
            <v>990</v>
          </cell>
        </row>
        <row r="394">
          <cell r="F394" t="str">
            <v>宁夏代表处-宁夏1</v>
          </cell>
          <cell r="N394">
            <v>990</v>
          </cell>
        </row>
        <row r="395">
          <cell r="F395" t="str">
            <v>海南代表处-管理</v>
          </cell>
          <cell r="N395">
            <v>2670</v>
          </cell>
        </row>
        <row r="396">
          <cell r="F396" t="str">
            <v>海南代表处-海南1</v>
          </cell>
          <cell r="N396">
            <v>690</v>
          </cell>
        </row>
        <row r="397">
          <cell r="F397" t="str">
            <v>福建代表处-管理</v>
          </cell>
          <cell r="N397">
            <v>3660</v>
          </cell>
        </row>
        <row r="398">
          <cell r="F398" t="str">
            <v>福建代表处-福建1</v>
          </cell>
          <cell r="N398">
            <v>990</v>
          </cell>
        </row>
        <row r="399">
          <cell r="F399" t="str">
            <v>福建代表处-福建2</v>
          </cell>
          <cell r="N399">
            <v>690</v>
          </cell>
        </row>
        <row r="400">
          <cell r="F400" t="str">
            <v>山西代表处-管理</v>
          </cell>
          <cell r="N400">
            <v>5940</v>
          </cell>
        </row>
        <row r="401">
          <cell r="F401" t="str">
            <v>山西代表处-山西1</v>
          </cell>
          <cell r="N401">
            <v>990</v>
          </cell>
        </row>
        <row r="402">
          <cell r="F402" t="str">
            <v>山西代表处-山西2</v>
          </cell>
          <cell r="N402">
            <v>990</v>
          </cell>
        </row>
        <row r="403">
          <cell r="F403" t="str">
            <v>天津代表处-管理</v>
          </cell>
          <cell r="N403">
            <v>4950</v>
          </cell>
        </row>
        <row r="404">
          <cell r="F404" t="str">
            <v>天津代表处-天津2</v>
          </cell>
          <cell r="N404">
            <v>990</v>
          </cell>
        </row>
        <row r="405">
          <cell r="F405" t="str">
            <v>天津代表处-天津1</v>
          </cell>
          <cell r="N405">
            <v>990</v>
          </cell>
        </row>
        <row r="406">
          <cell r="F406" t="str">
            <v>西藏代表处-管理</v>
          </cell>
          <cell r="N406">
            <v>2670</v>
          </cell>
        </row>
        <row r="407">
          <cell r="F407" t="str">
            <v>西藏代表处-西藏1</v>
          </cell>
          <cell r="N407">
            <v>990</v>
          </cell>
        </row>
        <row r="408">
          <cell r="F408" t="str">
            <v>第十事业部-等保测评部</v>
          </cell>
          <cell r="N408">
            <v>4950</v>
          </cell>
        </row>
        <row r="409">
          <cell r="F409" t="str">
            <v>开发中心-管理</v>
          </cell>
          <cell r="N409">
            <v>1980</v>
          </cell>
        </row>
        <row r="410">
          <cell r="F410" t="str">
            <v>开发中心-综合部</v>
          </cell>
          <cell r="N410">
            <v>3960</v>
          </cell>
        </row>
        <row r="411">
          <cell r="F411" t="str">
            <v>开发中心-架构设计部</v>
          </cell>
          <cell r="N411">
            <v>8190</v>
          </cell>
        </row>
        <row r="412">
          <cell r="F412" t="str">
            <v>开发中心-研发四部</v>
          </cell>
          <cell r="N412">
            <v>22470</v>
          </cell>
        </row>
        <row r="413">
          <cell r="F413" t="str">
            <v>开发中心-研发三部</v>
          </cell>
          <cell r="N413">
            <v>34950</v>
          </cell>
        </row>
        <row r="414">
          <cell r="F414" t="str">
            <v>开发中心-研发一部</v>
          </cell>
          <cell r="N414">
            <v>35940</v>
          </cell>
        </row>
        <row r="415">
          <cell r="F415" t="str">
            <v>开发中心-研发二部</v>
          </cell>
          <cell r="N415">
            <v>34650</v>
          </cell>
        </row>
        <row r="416">
          <cell r="F416" t="str">
            <v>开发中心-项目管理部</v>
          </cell>
          <cell r="N416">
            <v>9690</v>
          </cell>
        </row>
        <row r="417">
          <cell r="F417" t="str">
            <v>研究院-技术合作部</v>
          </cell>
          <cell r="N417">
            <v>5940</v>
          </cell>
        </row>
        <row r="418">
          <cell r="F418" t="str">
            <v>研究院-技术研究部</v>
          </cell>
          <cell r="N418">
            <v>8910</v>
          </cell>
        </row>
        <row r="419">
          <cell r="F419" t="str">
            <v>测试中心-管理</v>
          </cell>
          <cell r="N419">
            <v>990</v>
          </cell>
        </row>
        <row r="420">
          <cell r="F420" t="str">
            <v>测试中心-测试一部</v>
          </cell>
          <cell r="N420">
            <v>12180</v>
          </cell>
        </row>
        <row r="421">
          <cell r="F421" t="str">
            <v>测试中心-测试二部</v>
          </cell>
          <cell r="N421">
            <v>13770</v>
          </cell>
        </row>
        <row r="422">
          <cell r="F422" t="str">
            <v>测试中心-质量检测部</v>
          </cell>
          <cell r="N422">
            <v>3960</v>
          </cell>
        </row>
        <row r="423">
          <cell r="F423" t="str">
            <v>市场部-管理</v>
          </cell>
          <cell r="N423">
            <v>8910</v>
          </cell>
        </row>
        <row r="424">
          <cell r="F424" t="str">
            <v>市场部-客工部</v>
          </cell>
          <cell r="N424">
            <v>0</v>
          </cell>
        </row>
        <row r="425">
          <cell r="F425" t="str">
            <v>战略部-管理</v>
          </cell>
          <cell r="N425">
            <v>3660</v>
          </cell>
        </row>
        <row r="426">
          <cell r="F426" t="str">
            <v>UED中心-管理</v>
          </cell>
          <cell r="N426">
            <v>990</v>
          </cell>
        </row>
        <row r="427">
          <cell r="F427" t="str">
            <v>UED中心-页面设计部</v>
          </cell>
          <cell r="N427">
            <v>6930</v>
          </cell>
        </row>
        <row r="428">
          <cell r="F428" t="str">
            <v>UED中心-前端开发部</v>
          </cell>
          <cell r="N428">
            <v>6930</v>
          </cell>
        </row>
        <row r="429">
          <cell r="F429" t="str">
            <v>服务中心-服务1</v>
          </cell>
          <cell r="N429">
            <v>9120</v>
          </cell>
        </row>
        <row r="430">
          <cell r="F430" t="str">
            <v>服务中心-服务2</v>
          </cell>
          <cell r="N430">
            <v>6630</v>
          </cell>
        </row>
        <row r="431">
          <cell r="F431" t="str">
            <v>服务中心-管理</v>
          </cell>
          <cell r="N431">
            <v>990</v>
          </cell>
        </row>
        <row r="432">
          <cell r="F432" t="str">
            <v>有机体-管理</v>
          </cell>
          <cell r="N432">
            <v>1980</v>
          </cell>
        </row>
        <row r="433">
          <cell r="F433" t="str">
            <v>有机体建设中心-有机体产品线</v>
          </cell>
          <cell r="N433">
            <v>7530</v>
          </cell>
        </row>
        <row r="434">
          <cell r="F434" t="str">
            <v>有机体-有机体业务专家部</v>
          </cell>
          <cell r="N434">
            <v>2970</v>
          </cell>
        </row>
        <row r="435">
          <cell r="F435" t="str">
            <v>总体部-管理</v>
          </cell>
          <cell r="N435">
            <v>6930</v>
          </cell>
        </row>
        <row r="436">
          <cell r="F436" t="str">
            <v>工程中心-工程一部</v>
          </cell>
          <cell r="N436">
            <v>7710</v>
          </cell>
        </row>
        <row r="437">
          <cell r="F437" t="str">
            <v>工程中心-工程二部</v>
          </cell>
          <cell r="N437">
            <v>8310</v>
          </cell>
        </row>
        <row r="438">
          <cell r="F438" t="str">
            <v>工程中心-工程三部</v>
          </cell>
          <cell r="N438">
            <v>7920</v>
          </cell>
        </row>
        <row r="439">
          <cell r="F439" t="str">
            <v>工程中心-工程四部</v>
          </cell>
          <cell r="N439">
            <v>7020</v>
          </cell>
        </row>
        <row r="440">
          <cell r="F440" t="str">
            <v>工程中心-工程五部</v>
          </cell>
          <cell r="N440">
            <v>8310</v>
          </cell>
        </row>
        <row r="441">
          <cell r="F441" t="str">
            <v>财务</v>
          </cell>
          <cell r="N441">
            <v>12480</v>
          </cell>
        </row>
        <row r="442">
          <cell r="F442" t="str">
            <v>数据平台部-管理</v>
          </cell>
          <cell r="N442">
            <v>108300</v>
          </cell>
        </row>
        <row r="443">
          <cell r="F443" t="str">
            <v>运营-管理</v>
          </cell>
          <cell r="N443">
            <v>13470</v>
          </cell>
        </row>
        <row r="444">
          <cell r="F444" t="str">
            <v>采购中心-管理</v>
          </cell>
          <cell r="N444">
            <v>690</v>
          </cell>
        </row>
        <row r="445">
          <cell r="F445" t="str">
            <v>采购中心-采购部</v>
          </cell>
          <cell r="N445">
            <v>3270</v>
          </cell>
        </row>
        <row r="446">
          <cell r="F446" t="str">
            <v>采购中心-合作部</v>
          </cell>
          <cell r="N446">
            <v>3960</v>
          </cell>
        </row>
        <row r="447">
          <cell r="F447" t="str">
            <v>人力资源中心-管理</v>
          </cell>
          <cell r="N447">
            <v>10500</v>
          </cell>
        </row>
        <row r="448">
          <cell r="F448" t="str">
            <v>总办</v>
          </cell>
          <cell r="N448">
            <v>2670</v>
          </cell>
        </row>
        <row r="449">
          <cell r="F449" t="str">
            <v>法务审计与保密办公室</v>
          </cell>
          <cell r="N449">
            <v>3570</v>
          </cell>
        </row>
        <row r="450">
          <cell r="F450" t="str">
            <v>第十事业部-销售4</v>
          </cell>
          <cell r="N450">
            <v>300</v>
          </cell>
        </row>
        <row r="451">
          <cell r="F451" t="str">
            <v>第四事业部-销售2</v>
          </cell>
          <cell r="N451">
            <v>300</v>
          </cell>
        </row>
        <row r="456">
          <cell r="F456" t="str">
            <v>第七事业部-无线产品线</v>
          </cell>
          <cell r="N456">
            <v>200000</v>
          </cell>
        </row>
        <row r="457">
          <cell r="F457" t="str">
            <v>市场部-管理</v>
          </cell>
          <cell r="N457">
            <v>121200</v>
          </cell>
        </row>
        <row r="458">
          <cell r="F458" t="str">
            <v>战略部-管理</v>
          </cell>
          <cell r="N458">
            <v>300000</v>
          </cell>
        </row>
        <row r="459">
          <cell r="F459" t="str">
            <v>财务</v>
          </cell>
          <cell r="N459">
            <v>1900000</v>
          </cell>
        </row>
        <row r="460">
          <cell r="F460" t="str">
            <v>财务</v>
          </cell>
          <cell r="N460">
            <v>550000</v>
          </cell>
        </row>
        <row r="461">
          <cell r="F461" t="str">
            <v>财务</v>
          </cell>
          <cell r="N461">
            <v>520000</v>
          </cell>
        </row>
        <row r="462">
          <cell r="F462" t="str">
            <v>财务</v>
          </cell>
          <cell r="N462">
            <v>20000</v>
          </cell>
        </row>
        <row r="463">
          <cell r="F463" t="str">
            <v>开发中心-管理</v>
          </cell>
          <cell r="N463">
            <v>2919957.76</v>
          </cell>
        </row>
        <row r="464">
          <cell r="F464" t="str">
            <v>总计</v>
          </cell>
        </row>
        <row r="465">
          <cell r="F465" t="str">
            <v>总计</v>
          </cell>
        </row>
        <row r="466">
          <cell r="F466" t="str">
            <v>北京代表处-管理</v>
          </cell>
          <cell r="N466">
            <v>800</v>
          </cell>
        </row>
        <row r="467">
          <cell r="F467" t="str">
            <v>湖北代表处-管理</v>
          </cell>
          <cell r="N467">
            <v>1000</v>
          </cell>
        </row>
        <row r="468">
          <cell r="F468" t="str">
            <v>陕西代表处-管理</v>
          </cell>
          <cell r="N468">
            <v>4300</v>
          </cell>
        </row>
        <row r="469">
          <cell r="F469" t="str">
            <v>安徽代表处-管理</v>
          </cell>
          <cell r="N469">
            <v>3433.33</v>
          </cell>
        </row>
        <row r="470">
          <cell r="F470" t="str">
            <v>福建代表处-管理</v>
          </cell>
          <cell r="N470">
            <v>6733.33</v>
          </cell>
        </row>
        <row r="471">
          <cell r="F471" t="str">
            <v>甘肃代表处-管理</v>
          </cell>
          <cell r="N471">
            <v>11233.33</v>
          </cell>
        </row>
        <row r="472">
          <cell r="F472" t="str">
            <v>广西代表处-管理</v>
          </cell>
          <cell r="N472">
            <v>9933.33</v>
          </cell>
        </row>
        <row r="473">
          <cell r="F473" t="str">
            <v>贵州代表处-管理</v>
          </cell>
          <cell r="N473">
            <v>4233.33</v>
          </cell>
        </row>
        <row r="474">
          <cell r="F474" t="str">
            <v>海南代表处-管理</v>
          </cell>
          <cell r="N474">
            <v>4233.33</v>
          </cell>
        </row>
        <row r="475">
          <cell r="F475" t="str">
            <v>河南代表处-管理</v>
          </cell>
          <cell r="N475">
            <v>4233.33</v>
          </cell>
        </row>
        <row r="476">
          <cell r="F476" t="str">
            <v>黑龙江代表处-管理</v>
          </cell>
          <cell r="N476">
            <v>4233.33</v>
          </cell>
        </row>
        <row r="477">
          <cell r="F477" t="str">
            <v>湖南代表处-管理</v>
          </cell>
          <cell r="N477">
            <v>9233.33</v>
          </cell>
        </row>
        <row r="478">
          <cell r="F478" t="str">
            <v>江苏代表处-管理</v>
          </cell>
          <cell r="N478">
            <v>333.33</v>
          </cell>
        </row>
        <row r="479">
          <cell r="F479" t="str">
            <v>江西代表处-管理</v>
          </cell>
          <cell r="N479">
            <v>3233.33</v>
          </cell>
        </row>
        <row r="480">
          <cell r="F480" t="str">
            <v>辽宁代表处-管理</v>
          </cell>
          <cell r="N480">
            <v>2733.33</v>
          </cell>
        </row>
        <row r="481">
          <cell r="F481" t="str">
            <v>宁夏代表处-管理</v>
          </cell>
          <cell r="N481">
            <v>7633.33</v>
          </cell>
        </row>
        <row r="482">
          <cell r="F482" t="str">
            <v>青海代表处-管理</v>
          </cell>
          <cell r="N482">
            <v>9233.33</v>
          </cell>
        </row>
        <row r="483">
          <cell r="F483" t="str">
            <v>山西代表处-管理</v>
          </cell>
          <cell r="N483">
            <v>9133.33</v>
          </cell>
        </row>
        <row r="484">
          <cell r="F484" t="str">
            <v>四川代表处-管理</v>
          </cell>
          <cell r="N484">
            <v>6233.33</v>
          </cell>
        </row>
        <row r="485">
          <cell r="F485" t="str">
            <v>天津代表处-管理</v>
          </cell>
          <cell r="N485">
            <v>3433.33</v>
          </cell>
        </row>
        <row r="486">
          <cell r="F486" t="str">
            <v>西藏代表处-管理</v>
          </cell>
          <cell r="N486">
            <v>6433.33</v>
          </cell>
        </row>
        <row r="487">
          <cell r="F487" t="str">
            <v>云南代表处-管理</v>
          </cell>
          <cell r="N487">
            <v>7233.33</v>
          </cell>
        </row>
        <row r="488">
          <cell r="F488" t="str">
            <v>浙江代表处-管理</v>
          </cell>
          <cell r="N488">
            <v>1733.33</v>
          </cell>
        </row>
        <row r="489">
          <cell r="F489" t="str">
            <v>重庆代表处-管理</v>
          </cell>
          <cell r="N489">
            <v>4233.33</v>
          </cell>
        </row>
        <row r="490">
          <cell r="F490" t="str">
            <v>吉林代表处-管理</v>
          </cell>
          <cell r="N490">
            <v>7233.33</v>
          </cell>
        </row>
        <row r="491">
          <cell r="F491" t="str">
            <v>新疆代表处-管理</v>
          </cell>
          <cell r="N491">
            <v>7233.33</v>
          </cell>
        </row>
        <row r="492">
          <cell r="F492" t="str">
            <v>未划分部门-公司承担</v>
          </cell>
          <cell r="N492">
            <v>0</v>
          </cell>
        </row>
        <row r="498">
          <cell r="N498">
            <v>17590386.535782427</v>
          </cell>
        </row>
        <row r="499">
          <cell r="N499">
            <v>22061786.115782425</v>
          </cell>
        </row>
        <row r="502">
          <cell r="F502" t="str">
            <v>总部分摊</v>
          </cell>
        </row>
        <row r="503">
          <cell r="F503" t="str">
            <v>全员分摊</v>
          </cell>
        </row>
        <row r="504">
          <cell r="F504" t="str">
            <v>合计</v>
          </cell>
        </row>
      </sheetData>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汇总表"/>
      <sheetName val="部门统计新"/>
      <sheetName val="岗位规划大表"/>
      <sheetName val="任职等级"/>
      <sheetName val="岗位规划大表--虚拟岗位"/>
      <sheetName val="职级薪点表-新"/>
      <sheetName val="岗位退出"/>
      <sheetName val="岗位、职级、薪酬对应表"/>
      <sheetName val="Sheet2"/>
      <sheetName val="Sheet3"/>
      <sheetName val="岗位退出人员"/>
      <sheetName val="2019利润中心"/>
      <sheetName val="二级部门匹配"/>
      <sheetName val="调职0220"/>
      <sheetName val="Sheet4"/>
      <sheetName val="Sheet5"/>
    </sheetNames>
    <sheetDataSet>
      <sheetData sheetId="0"/>
      <sheetData sheetId="1"/>
      <sheetData sheetId="2"/>
      <sheetData sheetId="3">
        <row r="1">
          <cell r="H1" t="str">
            <v>部门检验</v>
          </cell>
          <cell r="AA1" t="str">
            <v>投入月</v>
          </cell>
          <cell r="AD1" t="str">
            <v>损益表薪酬预算</v>
          </cell>
          <cell r="AE1" t="str">
            <v>备注</v>
          </cell>
        </row>
        <row r="2">
          <cell r="H2" t="str">
            <v>管理层</v>
          </cell>
          <cell r="AA2">
            <v>12</v>
          </cell>
          <cell r="AD2">
            <v>1171964.348</v>
          </cell>
          <cell r="AE2" t="str">
            <v>驻京</v>
          </cell>
        </row>
        <row r="3">
          <cell r="H3" t="str">
            <v>管理层</v>
          </cell>
          <cell r="AA3">
            <v>12</v>
          </cell>
          <cell r="AD3">
            <v>1150364.348</v>
          </cell>
          <cell r="AE3" t="str">
            <v>驻京</v>
          </cell>
        </row>
        <row r="4">
          <cell r="H4" t="str">
            <v>管理层</v>
          </cell>
          <cell r="AA4">
            <v>12</v>
          </cell>
          <cell r="AD4">
            <v>1150364.348</v>
          </cell>
          <cell r="AE4" t="str">
            <v>驻京</v>
          </cell>
        </row>
        <row r="5">
          <cell r="H5" t="str">
            <v>管理层</v>
          </cell>
          <cell r="AA5">
            <v>12</v>
          </cell>
          <cell r="AD5">
            <v>1123364.348</v>
          </cell>
          <cell r="AE5" t="str">
            <v>驻京</v>
          </cell>
        </row>
        <row r="6">
          <cell r="H6" t="str">
            <v>管理层</v>
          </cell>
          <cell r="AA6">
            <v>12</v>
          </cell>
          <cell r="AD6">
            <v>1122404.348</v>
          </cell>
          <cell r="AE6" t="str">
            <v>驻京</v>
          </cell>
        </row>
        <row r="7">
          <cell r="H7" t="str">
            <v>管理层</v>
          </cell>
          <cell r="AA7">
            <v>12</v>
          </cell>
          <cell r="AD7">
            <v>1114364.348</v>
          </cell>
          <cell r="AE7" t="str">
            <v>驻京</v>
          </cell>
        </row>
        <row r="8">
          <cell r="H8" t="str">
            <v>管理层</v>
          </cell>
          <cell r="AA8">
            <v>12</v>
          </cell>
          <cell r="AD8">
            <v>1079204.348</v>
          </cell>
          <cell r="AE8" t="str">
            <v>驻京</v>
          </cell>
        </row>
        <row r="9">
          <cell r="H9" t="str">
            <v>大数据服务与解决方案事业群-管理</v>
          </cell>
          <cell r="AA9">
            <v>12</v>
          </cell>
          <cell r="AD9">
            <v>982004.348</v>
          </cell>
          <cell r="AE9" t="str">
            <v>驻京</v>
          </cell>
        </row>
        <row r="10">
          <cell r="H10" t="str">
            <v>研究院-技术合作部</v>
          </cell>
          <cell r="AA10">
            <v>12</v>
          </cell>
          <cell r="AD10">
            <v>966524.348</v>
          </cell>
          <cell r="AE10" t="str">
            <v>驻京</v>
          </cell>
        </row>
        <row r="11">
          <cell r="H11" t="str">
            <v>信息技术装备事业群-管理</v>
          </cell>
          <cell r="AA11">
            <v>12</v>
          </cell>
          <cell r="AD11">
            <v>948044.348</v>
          </cell>
          <cell r="AE11" t="str">
            <v>驻京</v>
          </cell>
        </row>
        <row r="12">
          <cell r="H12" t="str">
            <v>大数据市场与解决方案部-管理</v>
          </cell>
          <cell r="AA12">
            <v>12</v>
          </cell>
          <cell r="AD12">
            <v>922364.348</v>
          </cell>
          <cell r="AE12" t="str">
            <v>驻京</v>
          </cell>
        </row>
        <row r="13">
          <cell r="H13" t="str">
            <v>研究院-技术研究部</v>
          </cell>
          <cell r="AA13">
            <v>12</v>
          </cell>
          <cell r="AD13">
            <v>850244.348</v>
          </cell>
          <cell r="AE13" t="str">
            <v>驻京</v>
          </cell>
        </row>
        <row r="14">
          <cell r="H14" t="str">
            <v>财务</v>
          </cell>
          <cell r="AA14">
            <v>12</v>
          </cell>
          <cell r="AD14">
            <v>867644.348</v>
          </cell>
          <cell r="AE14" t="str">
            <v>驻京</v>
          </cell>
        </row>
        <row r="15">
          <cell r="H15" t="str">
            <v>有机体-管理</v>
          </cell>
          <cell r="AA15">
            <v>12</v>
          </cell>
          <cell r="AD15">
            <v>837644.348</v>
          </cell>
          <cell r="AE15" t="str">
            <v>驻京</v>
          </cell>
        </row>
        <row r="16">
          <cell r="H16" t="str">
            <v>信息技术装备事业群-管理</v>
          </cell>
          <cell r="AA16">
            <v>12</v>
          </cell>
          <cell r="AD16">
            <v>860444.348</v>
          </cell>
          <cell r="AE16" t="str">
            <v>驻京</v>
          </cell>
        </row>
        <row r="17">
          <cell r="H17" t="str">
            <v>人力资源中心-管理</v>
          </cell>
          <cell r="AA17">
            <v>12</v>
          </cell>
          <cell r="AD17">
            <v>820364.348</v>
          </cell>
          <cell r="AE17" t="str">
            <v>驻京</v>
          </cell>
        </row>
        <row r="18">
          <cell r="H18" t="str">
            <v>网安事业部-管理</v>
          </cell>
          <cell r="AA18">
            <v>12</v>
          </cell>
          <cell r="AD18">
            <v>769604.348</v>
          </cell>
          <cell r="AE18" t="str">
            <v>驻京</v>
          </cell>
        </row>
        <row r="19">
          <cell r="H19" t="str">
            <v>广东代表处-管理</v>
          </cell>
          <cell r="AA19">
            <v>12</v>
          </cell>
          <cell r="AD19">
            <v>821564.348</v>
          </cell>
          <cell r="AE19" t="str">
            <v>非驻京</v>
          </cell>
        </row>
        <row r="20">
          <cell r="H20" t="str">
            <v>第二事业部-管理</v>
          </cell>
          <cell r="AA20">
            <v>12</v>
          </cell>
          <cell r="AD20">
            <v>821204.348</v>
          </cell>
          <cell r="AE20" t="str">
            <v>驻京</v>
          </cell>
        </row>
        <row r="21">
          <cell r="H21" t="str">
            <v>第四事业部-管理及支持</v>
          </cell>
          <cell r="AA21">
            <v>12</v>
          </cell>
          <cell r="AD21">
            <v>568484.348</v>
          </cell>
          <cell r="AE21" t="str">
            <v>驻京</v>
          </cell>
        </row>
        <row r="22">
          <cell r="H22" t="str">
            <v>代表处管理中心-管理</v>
          </cell>
          <cell r="AA22">
            <v>12</v>
          </cell>
          <cell r="AD22">
            <v>762644.348</v>
          </cell>
          <cell r="AE22" t="str">
            <v>驻京</v>
          </cell>
        </row>
        <row r="23">
          <cell r="H23" t="str">
            <v>第四事业部-管理及支持</v>
          </cell>
          <cell r="AA23">
            <v>12</v>
          </cell>
          <cell r="AD23">
            <v>816524.348</v>
          </cell>
          <cell r="AE23" t="str">
            <v>驻京</v>
          </cell>
        </row>
        <row r="24">
          <cell r="H24" t="str">
            <v>数据平台部-管理</v>
          </cell>
          <cell r="AA24">
            <v>12</v>
          </cell>
          <cell r="AD24">
            <v>812204.348</v>
          </cell>
          <cell r="AE24" t="str">
            <v>驻京</v>
          </cell>
        </row>
        <row r="25">
          <cell r="H25" t="str">
            <v>第一事业部-管理及支持</v>
          </cell>
          <cell r="AA25">
            <v>12</v>
          </cell>
          <cell r="AD25">
            <v>783764.348</v>
          </cell>
          <cell r="AE25" t="str">
            <v>驻京</v>
          </cell>
        </row>
        <row r="26">
          <cell r="H26" t="str">
            <v>开发中心-管理</v>
          </cell>
          <cell r="AA26">
            <v>12</v>
          </cell>
          <cell r="AD26">
            <v>571844.348</v>
          </cell>
          <cell r="AE26" t="str">
            <v>非驻京</v>
          </cell>
        </row>
        <row r="27">
          <cell r="H27" t="str">
            <v>第五事业部-管理</v>
          </cell>
          <cell r="AA27">
            <v>12</v>
          </cell>
          <cell r="AD27">
            <v>742244.348</v>
          </cell>
          <cell r="AE27" t="str">
            <v>驻京</v>
          </cell>
        </row>
        <row r="28">
          <cell r="H28" t="str">
            <v>大数据服务与解决方案事业群-产品规划部</v>
          </cell>
          <cell r="AA28">
            <v>12</v>
          </cell>
          <cell r="AD28">
            <v>741044.348</v>
          </cell>
          <cell r="AE28" t="str">
            <v>驻京</v>
          </cell>
        </row>
        <row r="29">
          <cell r="H29" t="str">
            <v>第十事业部-管理</v>
          </cell>
          <cell r="AA29">
            <v>12</v>
          </cell>
          <cell r="AD29">
            <v>738524.348</v>
          </cell>
          <cell r="AE29" t="str">
            <v>驻京</v>
          </cell>
        </row>
        <row r="30">
          <cell r="H30" t="str">
            <v>第一事业部-管理及支持</v>
          </cell>
          <cell r="AA30">
            <v>12</v>
          </cell>
          <cell r="AD30">
            <v>565604.348</v>
          </cell>
          <cell r="AE30" t="str">
            <v>驻京</v>
          </cell>
        </row>
        <row r="31">
          <cell r="H31" t="str">
            <v>第十一事业部-管理</v>
          </cell>
          <cell r="AA31">
            <v>12</v>
          </cell>
          <cell r="AD31">
            <v>707324.348</v>
          </cell>
          <cell r="AE31" t="str">
            <v>驻京</v>
          </cell>
        </row>
        <row r="32">
          <cell r="H32" t="str">
            <v>山东代表处-管理</v>
          </cell>
          <cell r="AA32">
            <v>12</v>
          </cell>
          <cell r="AD32">
            <v>733604.348</v>
          </cell>
          <cell r="AE32" t="str">
            <v>非驻京</v>
          </cell>
        </row>
        <row r="33">
          <cell r="H33" t="str">
            <v>战略部-管理</v>
          </cell>
          <cell r="AA33">
            <v>12</v>
          </cell>
          <cell r="AD33">
            <v>733124.348</v>
          </cell>
          <cell r="AE33" t="str">
            <v>驻京</v>
          </cell>
        </row>
        <row r="34">
          <cell r="H34" t="str">
            <v>陕西代表处-管理</v>
          </cell>
          <cell r="AA34">
            <v>12</v>
          </cell>
          <cell r="AD34">
            <v>676964.348</v>
          </cell>
          <cell r="AE34" t="str">
            <v>非驻京</v>
          </cell>
        </row>
        <row r="35">
          <cell r="H35" t="str">
            <v>第九事业部-管理</v>
          </cell>
          <cell r="AA35">
            <v>12</v>
          </cell>
          <cell r="AD35">
            <v>724124.348</v>
          </cell>
          <cell r="AE35" t="str">
            <v>驻京</v>
          </cell>
        </row>
        <row r="36">
          <cell r="H36" t="str">
            <v>广东代表处-管理</v>
          </cell>
          <cell r="AA36">
            <v>2</v>
          </cell>
          <cell r="AD36">
            <v>0</v>
          </cell>
          <cell r="AE36" t="str">
            <v>非驻京</v>
          </cell>
        </row>
        <row r="37">
          <cell r="H37" t="str">
            <v>研究院-技术研究部</v>
          </cell>
          <cell r="AA37">
            <v>12</v>
          </cell>
          <cell r="AD37">
            <v>772724.348</v>
          </cell>
          <cell r="AE37" t="str">
            <v>驻京</v>
          </cell>
        </row>
        <row r="38">
          <cell r="H38" t="str">
            <v>总体部-管理</v>
          </cell>
          <cell r="AA38">
            <v>12</v>
          </cell>
          <cell r="AD38">
            <v>705164.348</v>
          </cell>
          <cell r="AE38" t="str">
            <v>驻京</v>
          </cell>
        </row>
        <row r="39">
          <cell r="H39" t="str">
            <v>四川代表处-管理</v>
          </cell>
          <cell r="AA39">
            <v>12</v>
          </cell>
          <cell r="AD39">
            <v>692324.348</v>
          </cell>
          <cell r="AE39" t="str">
            <v>非驻京</v>
          </cell>
        </row>
        <row r="40">
          <cell r="H40" t="str">
            <v>四川代表处-管理</v>
          </cell>
          <cell r="AA40">
            <v>12</v>
          </cell>
          <cell r="AD40">
            <v>661844.348</v>
          </cell>
          <cell r="AE40" t="str">
            <v>非驻京</v>
          </cell>
        </row>
        <row r="41">
          <cell r="H41" t="str">
            <v>工程中心-管理</v>
          </cell>
          <cell r="AA41">
            <v>12</v>
          </cell>
          <cell r="AD41">
            <v>818924.348</v>
          </cell>
          <cell r="AE41" t="str">
            <v>驻京</v>
          </cell>
        </row>
        <row r="42">
          <cell r="H42" t="str">
            <v>辽宁代表处-管理</v>
          </cell>
          <cell r="AA42">
            <v>12</v>
          </cell>
          <cell r="AD42">
            <v>505763.6</v>
          </cell>
          <cell r="AE42" t="str">
            <v>非驻京</v>
          </cell>
        </row>
        <row r="43">
          <cell r="H43" t="str">
            <v>市场部-管理</v>
          </cell>
          <cell r="AA43">
            <v>12</v>
          </cell>
          <cell r="AD43">
            <v>673724.348</v>
          </cell>
          <cell r="AE43" t="str">
            <v>驻京</v>
          </cell>
        </row>
        <row r="44">
          <cell r="H44" t="str">
            <v>研究院-技术研究部</v>
          </cell>
          <cell r="AA44">
            <v>2</v>
          </cell>
          <cell r="AD44">
            <v>111428.57733333332</v>
          </cell>
          <cell r="AE44" t="str">
            <v>驻京</v>
          </cell>
        </row>
        <row r="45">
          <cell r="H45" t="str">
            <v>第九事业部-管理</v>
          </cell>
          <cell r="AA45">
            <v>10</v>
          </cell>
          <cell r="AD45">
            <v>566137.29</v>
          </cell>
          <cell r="AE45" t="str">
            <v>驻京</v>
          </cell>
        </row>
        <row r="46">
          <cell r="H46" t="str">
            <v>大数据市场与解决方案部-管理</v>
          </cell>
          <cell r="AA46">
            <v>10</v>
          </cell>
          <cell r="AD46">
            <v>566137.29</v>
          </cell>
          <cell r="AE46" t="str">
            <v>驻京</v>
          </cell>
        </row>
        <row r="47">
          <cell r="H47" t="str">
            <v>网络安全与信息技术装备事业群-产品规划部</v>
          </cell>
          <cell r="AA47">
            <v>12</v>
          </cell>
          <cell r="AD47">
            <v>679364.348</v>
          </cell>
          <cell r="AE47" t="str">
            <v>驻京</v>
          </cell>
        </row>
        <row r="48">
          <cell r="H48" t="str">
            <v>网络安全与信息技术装备事业群-产品规划部</v>
          </cell>
          <cell r="AA48">
            <v>10</v>
          </cell>
          <cell r="AD48">
            <v>566137.29</v>
          </cell>
          <cell r="AE48" t="str">
            <v>驻京</v>
          </cell>
        </row>
        <row r="49">
          <cell r="H49" t="str">
            <v>网络安全与信息技术装备事业群-产品规划部</v>
          </cell>
          <cell r="AA49">
            <v>10</v>
          </cell>
          <cell r="AD49">
            <v>679364.348</v>
          </cell>
          <cell r="AE49" t="str">
            <v>驻京</v>
          </cell>
        </row>
        <row r="50">
          <cell r="H50" t="str">
            <v>第一事业部-管理及支持</v>
          </cell>
          <cell r="AA50">
            <v>10</v>
          </cell>
          <cell r="AD50">
            <v>566137.29</v>
          </cell>
          <cell r="AE50" t="str">
            <v>驻京</v>
          </cell>
        </row>
        <row r="51">
          <cell r="H51" t="str">
            <v>第七事业部-管理</v>
          </cell>
          <cell r="AA51">
            <v>10</v>
          </cell>
          <cell r="AD51">
            <v>566136.95666666667</v>
          </cell>
          <cell r="AE51" t="str">
            <v>驻京</v>
          </cell>
        </row>
        <row r="52">
          <cell r="H52" t="str">
            <v>广东代表处-管理</v>
          </cell>
          <cell r="AA52">
            <v>12</v>
          </cell>
          <cell r="AD52">
            <v>623557.4</v>
          </cell>
          <cell r="AE52" t="str">
            <v>非驻京</v>
          </cell>
        </row>
        <row r="53">
          <cell r="H53" t="str">
            <v>研究院-技术研究部</v>
          </cell>
          <cell r="AA53">
            <v>10</v>
          </cell>
          <cell r="AD53">
            <v>566137.29</v>
          </cell>
          <cell r="AE53" t="str">
            <v>驻京</v>
          </cell>
        </row>
        <row r="54">
          <cell r="H54" t="str">
            <v>采购中心-管理</v>
          </cell>
          <cell r="AA54">
            <v>10</v>
          </cell>
          <cell r="AD54">
            <v>566137.29</v>
          </cell>
          <cell r="AE54" t="str">
            <v>驻京</v>
          </cell>
        </row>
        <row r="55">
          <cell r="H55" t="str">
            <v>北京代表处-管理</v>
          </cell>
          <cell r="AA55">
            <v>12</v>
          </cell>
          <cell r="AD55">
            <v>705764.348</v>
          </cell>
          <cell r="AE55" t="str">
            <v>驻京</v>
          </cell>
        </row>
        <row r="56">
          <cell r="H56" t="str">
            <v>重庆代表处-管理</v>
          </cell>
          <cell r="AA56">
            <v>12</v>
          </cell>
          <cell r="AD56">
            <v>649124.348</v>
          </cell>
          <cell r="AE56" t="str">
            <v>非驻京</v>
          </cell>
        </row>
        <row r="57">
          <cell r="H57" t="str">
            <v>第十事业部-管理</v>
          </cell>
          <cell r="AA57">
            <v>12</v>
          </cell>
          <cell r="AD57">
            <v>673244.348</v>
          </cell>
          <cell r="AE57" t="str">
            <v>驻京</v>
          </cell>
        </row>
        <row r="58">
          <cell r="H58" t="str">
            <v>数据平台部-管理</v>
          </cell>
          <cell r="AA58">
            <v>12</v>
          </cell>
          <cell r="AD58">
            <v>657164.348</v>
          </cell>
          <cell r="AE58" t="str">
            <v>非驻京</v>
          </cell>
        </row>
        <row r="59">
          <cell r="H59" t="str">
            <v>福建代表处-管理</v>
          </cell>
          <cell r="AA59">
            <v>12</v>
          </cell>
          <cell r="AD59">
            <v>661364.348</v>
          </cell>
          <cell r="AE59" t="str">
            <v>非驻京</v>
          </cell>
        </row>
        <row r="60">
          <cell r="H60" t="str">
            <v>第二事业部-销售5</v>
          </cell>
          <cell r="AA60">
            <v>12</v>
          </cell>
          <cell r="AD60">
            <v>657524.348</v>
          </cell>
          <cell r="AE60" t="str">
            <v>驻京</v>
          </cell>
        </row>
        <row r="61">
          <cell r="H61" t="str">
            <v>北京代表处-管理</v>
          </cell>
          <cell r="AA61">
            <v>12</v>
          </cell>
          <cell r="AD61">
            <v>684044.348</v>
          </cell>
          <cell r="AE61" t="str">
            <v>驻京</v>
          </cell>
        </row>
        <row r="62">
          <cell r="H62" t="str">
            <v>研究院-技术研究部</v>
          </cell>
          <cell r="AA62">
            <v>12</v>
          </cell>
          <cell r="AD62">
            <v>655964.348</v>
          </cell>
          <cell r="AE62" t="str">
            <v>驻京</v>
          </cell>
        </row>
        <row r="63">
          <cell r="H63" t="str">
            <v>总体部-管理</v>
          </cell>
          <cell r="AA63">
            <v>12</v>
          </cell>
          <cell r="AD63">
            <v>709364.348</v>
          </cell>
          <cell r="AE63" t="str">
            <v>驻京</v>
          </cell>
        </row>
        <row r="64">
          <cell r="H64" t="str">
            <v>数据平台部-管理</v>
          </cell>
          <cell r="AA64">
            <v>12</v>
          </cell>
          <cell r="AD64">
            <v>655124.348</v>
          </cell>
          <cell r="AE64" t="str">
            <v>驻京</v>
          </cell>
        </row>
        <row r="65">
          <cell r="H65" t="str">
            <v>第一事业部-网络数据解析产品线</v>
          </cell>
          <cell r="AA65">
            <v>12</v>
          </cell>
          <cell r="AD65">
            <v>450415.38799999998</v>
          </cell>
          <cell r="AE65" t="str">
            <v>驻京</v>
          </cell>
        </row>
        <row r="66">
          <cell r="H66" t="str">
            <v>数据平台部-管理</v>
          </cell>
          <cell r="AA66">
            <v>12</v>
          </cell>
          <cell r="AD66">
            <v>649724.348</v>
          </cell>
          <cell r="AE66" t="str">
            <v>驻京</v>
          </cell>
        </row>
        <row r="67">
          <cell r="H67" t="str">
            <v>开发中心-管理</v>
          </cell>
          <cell r="AA67">
            <v>12</v>
          </cell>
          <cell r="AD67">
            <v>639764.348</v>
          </cell>
          <cell r="AE67" t="str">
            <v>非驻京</v>
          </cell>
        </row>
        <row r="68">
          <cell r="H68" t="str">
            <v>第五事业部-销售管理</v>
          </cell>
          <cell r="AA68">
            <v>12</v>
          </cell>
          <cell r="AD68">
            <v>621524.348</v>
          </cell>
          <cell r="AE68" t="str">
            <v>驻京</v>
          </cell>
        </row>
        <row r="69">
          <cell r="H69" t="str">
            <v>河北代表处-河北1</v>
          </cell>
          <cell r="AA69">
            <v>12</v>
          </cell>
          <cell r="AD69">
            <v>639284.348</v>
          </cell>
          <cell r="AE69" t="str">
            <v>非驻京</v>
          </cell>
        </row>
        <row r="70">
          <cell r="H70" t="str">
            <v>数据平台部-管理</v>
          </cell>
          <cell r="AA70">
            <v>12</v>
          </cell>
          <cell r="AD70">
            <v>637724.348</v>
          </cell>
          <cell r="AE70" t="str">
            <v>驻京</v>
          </cell>
        </row>
        <row r="71">
          <cell r="H71" t="str">
            <v>第一事业部-分流设备</v>
          </cell>
          <cell r="AA71">
            <v>12</v>
          </cell>
          <cell r="AD71">
            <v>662684.348</v>
          </cell>
          <cell r="AE71" t="str">
            <v>驻京</v>
          </cell>
        </row>
        <row r="72">
          <cell r="H72" t="str">
            <v>大数据服务与解决方案事业群-通用应用部</v>
          </cell>
          <cell r="AA72">
            <v>12</v>
          </cell>
          <cell r="AD72">
            <v>608204.348</v>
          </cell>
          <cell r="AE72" t="str">
            <v>驻京</v>
          </cell>
        </row>
        <row r="73">
          <cell r="H73" t="str">
            <v>上海代表处-管理</v>
          </cell>
          <cell r="AA73">
            <v>12</v>
          </cell>
          <cell r="AD73">
            <v>635204.348</v>
          </cell>
          <cell r="AE73" t="str">
            <v>非驻京</v>
          </cell>
        </row>
        <row r="74">
          <cell r="H74" t="str">
            <v>第七事业部-管理</v>
          </cell>
          <cell r="AA74">
            <v>12</v>
          </cell>
          <cell r="AD74">
            <v>661004.348</v>
          </cell>
          <cell r="AE74" t="str">
            <v>驻京</v>
          </cell>
        </row>
        <row r="75">
          <cell r="H75" t="str">
            <v>第一事业部-分流设备</v>
          </cell>
          <cell r="AA75">
            <v>12</v>
          </cell>
          <cell r="AD75">
            <v>633764.348</v>
          </cell>
          <cell r="AE75" t="str">
            <v>驻京</v>
          </cell>
        </row>
        <row r="76">
          <cell r="H76" t="str">
            <v>天津代表处-管理</v>
          </cell>
          <cell r="AA76">
            <v>12</v>
          </cell>
          <cell r="AD76">
            <v>660644.348</v>
          </cell>
          <cell r="AE76" t="str">
            <v>非驻京</v>
          </cell>
        </row>
        <row r="77">
          <cell r="H77" t="str">
            <v>浙江代表处-管理</v>
          </cell>
          <cell r="AA77">
            <v>12</v>
          </cell>
          <cell r="AD77">
            <v>821084.348</v>
          </cell>
          <cell r="AE77" t="str">
            <v>非驻京</v>
          </cell>
        </row>
        <row r="78">
          <cell r="H78" t="str">
            <v>UED中心-管理</v>
          </cell>
          <cell r="AA78">
            <v>12</v>
          </cell>
          <cell r="AD78">
            <v>631124.348</v>
          </cell>
          <cell r="AE78" t="str">
            <v>驻京</v>
          </cell>
        </row>
        <row r="79">
          <cell r="H79" t="str">
            <v>有机体建设中心-有机体产品线</v>
          </cell>
          <cell r="AA79">
            <v>10</v>
          </cell>
          <cell r="AD79">
            <v>216139.19199999998</v>
          </cell>
          <cell r="AE79" t="str">
            <v>驻京</v>
          </cell>
        </row>
        <row r="80">
          <cell r="H80" t="str">
            <v>有机体-有机体业务专家部</v>
          </cell>
          <cell r="AA80">
            <v>12</v>
          </cell>
          <cell r="AD80">
            <v>621164.348</v>
          </cell>
          <cell r="AE80" t="str">
            <v>驻京</v>
          </cell>
        </row>
        <row r="81">
          <cell r="H81" t="str">
            <v>第一事业部-分流设备</v>
          </cell>
          <cell r="AA81">
            <v>12</v>
          </cell>
          <cell r="AD81">
            <v>616244.348</v>
          </cell>
          <cell r="AE81" t="str">
            <v>驻京</v>
          </cell>
        </row>
        <row r="82">
          <cell r="H82" t="str">
            <v>第四事业部-网信产品线</v>
          </cell>
          <cell r="AA82">
            <v>2</v>
          </cell>
          <cell r="AD82">
            <v>100288.57733333332</v>
          </cell>
          <cell r="AE82" t="str">
            <v>驻京</v>
          </cell>
        </row>
        <row r="83">
          <cell r="H83" t="str">
            <v>财务</v>
          </cell>
          <cell r="AA83">
            <v>12</v>
          </cell>
          <cell r="AD83">
            <v>613124.348</v>
          </cell>
          <cell r="AE83" t="str">
            <v>驻京</v>
          </cell>
        </row>
        <row r="84">
          <cell r="H84" t="str">
            <v>黑龙江代表处-管理</v>
          </cell>
          <cell r="AA84">
            <v>12</v>
          </cell>
          <cell r="AD84">
            <v>542628.56000000006</v>
          </cell>
          <cell r="AE84" t="str">
            <v>非驻京</v>
          </cell>
        </row>
        <row r="85">
          <cell r="H85" t="str">
            <v>第一事业部-销售4</v>
          </cell>
          <cell r="AA85">
            <v>12</v>
          </cell>
          <cell r="AD85">
            <v>229715.204</v>
          </cell>
          <cell r="AE85" t="str">
            <v>驻京</v>
          </cell>
        </row>
        <row r="86">
          <cell r="H86" t="str">
            <v>数据平台部-管理</v>
          </cell>
          <cell r="AA86">
            <v>12</v>
          </cell>
          <cell r="AD86">
            <v>602204.348</v>
          </cell>
          <cell r="AE86" t="str">
            <v>驻京</v>
          </cell>
        </row>
        <row r="87">
          <cell r="H87" t="str">
            <v>北京代表处-管理</v>
          </cell>
          <cell r="AA87">
            <v>12</v>
          </cell>
          <cell r="AD87">
            <v>598364.348</v>
          </cell>
          <cell r="AE87" t="str">
            <v>驻京</v>
          </cell>
        </row>
        <row r="88">
          <cell r="H88" t="str">
            <v>广西代表处-广西2</v>
          </cell>
          <cell r="AA88">
            <v>12</v>
          </cell>
          <cell r="AD88">
            <v>596084.348</v>
          </cell>
          <cell r="AE88" t="str">
            <v>非驻京</v>
          </cell>
        </row>
        <row r="89">
          <cell r="H89" t="str">
            <v>第二事业部-拓展业务产品线</v>
          </cell>
          <cell r="AA89">
            <v>12</v>
          </cell>
          <cell r="AD89">
            <v>590324.348</v>
          </cell>
          <cell r="AE89" t="str">
            <v>驻京</v>
          </cell>
        </row>
        <row r="90">
          <cell r="H90" t="str">
            <v>第二事业部-数据业务产品线</v>
          </cell>
          <cell r="AA90">
            <v>10</v>
          </cell>
          <cell r="AD90">
            <v>382508.72</v>
          </cell>
          <cell r="AE90" t="str">
            <v>驻京</v>
          </cell>
        </row>
        <row r="91">
          <cell r="H91" t="str">
            <v>第九事业部-销售3</v>
          </cell>
          <cell r="AA91">
            <v>10</v>
          </cell>
          <cell r="AD91">
            <v>491137.29</v>
          </cell>
          <cell r="AE91" t="str">
            <v>驻京</v>
          </cell>
        </row>
        <row r="92">
          <cell r="H92" t="str">
            <v>第十一事业部-销售3</v>
          </cell>
          <cell r="AA92">
            <v>10</v>
          </cell>
          <cell r="AD92">
            <v>491137.29</v>
          </cell>
          <cell r="AE92" t="str">
            <v>驻京</v>
          </cell>
        </row>
        <row r="93">
          <cell r="H93" t="str">
            <v>网安事业部-管理</v>
          </cell>
          <cell r="AA93">
            <v>10</v>
          </cell>
          <cell r="AD93">
            <v>491137.29</v>
          </cell>
          <cell r="AE93" t="str">
            <v>驻京</v>
          </cell>
        </row>
        <row r="94">
          <cell r="H94" t="str">
            <v>山东代表处-管理</v>
          </cell>
          <cell r="AA94">
            <v>10</v>
          </cell>
          <cell r="AD94">
            <v>481909.5</v>
          </cell>
          <cell r="AE94" t="str">
            <v>非驻京</v>
          </cell>
        </row>
        <row r="95">
          <cell r="H95" t="str">
            <v>陕西代表处-管理</v>
          </cell>
          <cell r="AA95">
            <v>10</v>
          </cell>
          <cell r="AD95">
            <v>481909.5</v>
          </cell>
          <cell r="AE95" t="str">
            <v>非驻京</v>
          </cell>
        </row>
        <row r="96">
          <cell r="H96" t="str">
            <v>新疆代表处-管理</v>
          </cell>
          <cell r="AA96">
            <v>10</v>
          </cell>
          <cell r="AD96">
            <v>481909.5</v>
          </cell>
          <cell r="AE96" t="str">
            <v>非驻京</v>
          </cell>
        </row>
        <row r="97">
          <cell r="H97" t="str">
            <v>吉林代表处-管理</v>
          </cell>
          <cell r="AA97">
            <v>12</v>
          </cell>
          <cell r="AD97">
            <v>465125</v>
          </cell>
          <cell r="AE97" t="str">
            <v>非驻京</v>
          </cell>
        </row>
        <row r="98">
          <cell r="H98" t="str">
            <v>开发中心-架构设计部</v>
          </cell>
          <cell r="AA98">
            <v>10</v>
          </cell>
          <cell r="AD98">
            <v>491137.29</v>
          </cell>
          <cell r="AE98" t="str">
            <v>非驻京</v>
          </cell>
        </row>
        <row r="99">
          <cell r="H99" t="str">
            <v>数据平台部-管理</v>
          </cell>
          <cell r="AA99">
            <v>10</v>
          </cell>
          <cell r="AD99">
            <v>491137.29</v>
          </cell>
          <cell r="AE99" t="str">
            <v>驻京</v>
          </cell>
        </row>
        <row r="100">
          <cell r="H100" t="str">
            <v>数据平台部-管理</v>
          </cell>
          <cell r="AA100">
            <v>12</v>
          </cell>
          <cell r="AD100">
            <v>588764.348</v>
          </cell>
          <cell r="AE100" t="str">
            <v>驻京</v>
          </cell>
        </row>
        <row r="101">
          <cell r="H101" t="str">
            <v>第十事业部-数据交换平台产品线</v>
          </cell>
          <cell r="AA101">
            <v>12</v>
          </cell>
          <cell r="AD101">
            <v>491592.212</v>
          </cell>
          <cell r="AE101" t="str">
            <v>驻京</v>
          </cell>
        </row>
        <row r="102">
          <cell r="H102" t="str">
            <v>大数据服务与解决方案事业群-通用应用部</v>
          </cell>
          <cell r="AA102">
            <v>12</v>
          </cell>
          <cell r="AD102">
            <v>583244.348</v>
          </cell>
          <cell r="AE102" t="str">
            <v>驻京</v>
          </cell>
        </row>
        <row r="103">
          <cell r="H103" t="str">
            <v>第二事业部-管理</v>
          </cell>
          <cell r="AA103">
            <v>12</v>
          </cell>
          <cell r="AD103">
            <v>582044.348</v>
          </cell>
          <cell r="AE103" t="str">
            <v>驻京</v>
          </cell>
        </row>
        <row r="104">
          <cell r="H104" t="str">
            <v>第一事业部-分流设备</v>
          </cell>
          <cell r="AA104">
            <v>12</v>
          </cell>
          <cell r="AD104">
            <v>581684.348</v>
          </cell>
          <cell r="AE104" t="str">
            <v>驻京</v>
          </cell>
        </row>
        <row r="105">
          <cell r="H105" t="str">
            <v>第十事业部-管理</v>
          </cell>
          <cell r="AA105">
            <v>12</v>
          </cell>
          <cell r="AD105">
            <v>608444.348</v>
          </cell>
          <cell r="AE105" t="str">
            <v>驻京</v>
          </cell>
        </row>
        <row r="106">
          <cell r="H106" t="str">
            <v>云南代表处-管理</v>
          </cell>
          <cell r="AA106">
            <v>12</v>
          </cell>
          <cell r="AD106">
            <v>604011.92000000004</v>
          </cell>
          <cell r="AE106" t="str">
            <v>非驻京</v>
          </cell>
        </row>
        <row r="107">
          <cell r="H107" t="str">
            <v>第十事业部-数据交换平台产品线</v>
          </cell>
          <cell r="AA107">
            <v>12</v>
          </cell>
          <cell r="AD107">
            <v>580364.348</v>
          </cell>
          <cell r="AE107" t="str">
            <v>驻京</v>
          </cell>
        </row>
        <row r="108">
          <cell r="H108" t="str">
            <v>上海代表处-管理</v>
          </cell>
          <cell r="AA108">
            <v>12</v>
          </cell>
          <cell r="AD108">
            <v>580364.348</v>
          </cell>
          <cell r="AE108" t="str">
            <v>非驻京</v>
          </cell>
        </row>
        <row r="109">
          <cell r="H109" t="str">
            <v>贵州代表处-管理</v>
          </cell>
          <cell r="AA109">
            <v>12</v>
          </cell>
          <cell r="AD109">
            <v>420717.08</v>
          </cell>
          <cell r="AE109" t="str">
            <v>非驻京</v>
          </cell>
        </row>
        <row r="110">
          <cell r="H110" t="str">
            <v>网安事业部-管理</v>
          </cell>
          <cell r="AA110">
            <v>12</v>
          </cell>
          <cell r="AD110">
            <v>544622.78</v>
          </cell>
          <cell r="AE110" t="str">
            <v>驻京</v>
          </cell>
        </row>
        <row r="111">
          <cell r="H111" t="str">
            <v>第四事业部-网信产品线</v>
          </cell>
          <cell r="AA111">
            <v>2</v>
          </cell>
          <cell r="AD111">
            <v>93648.57733333332</v>
          </cell>
          <cell r="AE111" t="str">
            <v>驻京</v>
          </cell>
        </row>
        <row r="112">
          <cell r="H112" t="str">
            <v>第一事业部-管理及支持</v>
          </cell>
          <cell r="AA112">
            <v>12</v>
          </cell>
          <cell r="AD112">
            <v>572324.348</v>
          </cell>
          <cell r="AE112" t="str">
            <v>驻京</v>
          </cell>
        </row>
        <row r="113">
          <cell r="H113" t="str">
            <v>山西代表处-管理</v>
          </cell>
          <cell r="AA113">
            <v>12</v>
          </cell>
          <cell r="AD113">
            <v>524452.76</v>
          </cell>
          <cell r="AE113" t="str">
            <v>非驻京</v>
          </cell>
        </row>
        <row r="114">
          <cell r="H114" t="str">
            <v>数据平台部-管理</v>
          </cell>
          <cell r="AA114">
            <v>12</v>
          </cell>
          <cell r="AD114">
            <v>571124.348</v>
          </cell>
          <cell r="AE114" t="str">
            <v>驻京</v>
          </cell>
        </row>
        <row r="115">
          <cell r="H115" t="str">
            <v>内蒙代表处-管理</v>
          </cell>
          <cell r="AA115">
            <v>12</v>
          </cell>
          <cell r="AD115">
            <v>558232.16</v>
          </cell>
          <cell r="AE115" t="str">
            <v>非驻京</v>
          </cell>
        </row>
        <row r="116">
          <cell r="H116" t="str">
            <v>人力资源中心-管理</v>
          </cell>
          <cell r="AA116">
            <v>12</v>
          </cell>
          <cell r="AD116">
            <v>569924.348</v>
          </cell>
          <cell r="AE116" t="str">
            <v>驻京</v>
          </cell>
        </row>
        <row r="117">
          <cell r="H117" t="str">
            <v>海南代表处-管理</v>
          </cell>
          <cell r="AA117">
            <v>12</v>
          </cell>
          <cell r="AD117">
            <v>662444.348</v>
          </cell>
          <cell r="AE117" t="str">
            <v>非驻京</v>
          </cell>
        </row>
        <row r="118">
          <cell r="H118" t="str">
            <v>陕西代表处-管理</v>
          </cell>
          <cell r="AA118">
            <v>12</v>
          </cell>
          <cell r="AD118">
            <v>562844.348</v>
          </cell>
          <cell r="AE118" t="str">
            <v>非驻京</v>
          </cell>
        </row>
        <row r="119">
          <cell r="H119" t="str">
            <v>数据平台部-管理</v>
          </cell>
          <cell r="AA119">
            <v>12</v>
          </cell>
          <cell r="AD119">
            <v>562604.348</v>
          </cell>
          <cell r="AE119" t="str">
            <v>驻京</v>
          </cell>
        </row>
        <row r="120">
          <cell r="H120" t="str">
            <v>UED中心-页面设计部</v>
          </cell>
          <cell r="AA120">
            <v>12</v>
          </cell>
          <cell r="AD120">
            <v>559484.348</v>
          </cell>
          <cell r="AE120" t="str">
            <v>驻京</v>
          </cell>
        </row>
        <row r="121">
          <cell r="H121" t="str">
            <v>甘肃代表处-管理</v>
          </cell>
          <cell r="AA121">
            <v>12</v>
          </cell>
          <cell r="AD121">
            <v>542285.6</v>
          </cell>
          <cell r="AE121" t="str">
            <v>非驻京</v>
          </cell>
        </row>
        <row r="122">
          <cell r="H122" t="str">
            <v>第四事业部-管理及支持</v>
          </cell>
          <cell r="AA122">
            <v>12</v>
          </cell>
          <cell r="AD122">
            <v>523400.288</v>
          </cell>
          <cell r="AE122" t="str">
            <v>驻京</v>
          </cell>
        </row>
        <row r="123">
          <cell r="H123" t="str">
            <v>研究院-技术研究部</v>
          </cell>
          <cell r="AA123">
            <v>12</v>
          </cell>
          <cell r="AD123">
            <v>502124.348</v>
          </cell>
          <cell r="AE123" t="str">
            <v>驻京</v>
          </cell>
        </row>
        <row r="124">
          <cell r="H124" t="str">
            <v>第九事业部-管理</v>
          </cell>
          <cell r="AA124">
            <v>12</v>
          </cell>
          <cell r="AD124">
            <v>554444.348</v>
          </cell>
          <cell r="AE124" t="str">
            <v>驻京</v>
          </cell>
        </row>
        <row r="125">
          <cell r="H125" t="str">
            <v>第十一事业部-管理</v>
          </cell>
          <cell r="AA125">
            <v>12</v>
          </cell>
          <cell r="AD125">
            <v>535844.348</v>
          </cell>
          <cell r="AE125" t="str">
            <v>驻京</v>
          </cell>
        </row>
        <row r="126">
          <cell r="H126" t="str">
            <v>法务审计与保密办公室</v>
          </cell>
          <cell r="AA126">
            <v>12</v>
          </cell>
          <cell r="AD126">
            <v>542502.36800000002</v>
          </cell>
          <cell r="AE126" t="str">
            <v>驻京</v>
          </cell>
        </row>
        <row r="127">
          <cell r="H127" t="str">
            <v>湖北代表处-管理</v>
          </cell>
          <cell r="AA127">
            <v>12</v>
          </cell>
          <cell r="AD127">
            <v>431691.8</v>
          </cell>
          <cell r="AE127" t="str">
            <v>非驻京</v>
          </cell>
        </row>
        <row r="128">
          <cell r="H128" t="str">
            <v>第七事业部-无线产品线</v>
          </cell>
          <cell r="AA128">
            <v>12</v>
          </cell>
          <cell r="AD128">
            <v>432238.50800000003</v>
          </cell>
          <cell r="AE128" t="str">
            <v>驻京</v>
          </cell>
        </row>
        <row r="129">
          <cell r="H129" t="str">
            <v>第二事业部-销售管理</v>
          </cell>
          <cell r="AA129">
            <v>12</v>
          </cell>
          <cell r="AD129">
            <v>576404.348</v>
          </cell>
          <cell r="AE129" t="str">
            <v>驻京</v>
          </cell>
        </row>
        <row r="130">
          <cell r="H130" t="str">
            <v>有机体-管理</v>
          </cell>
          <cell r="AA130">
            <v>12</v>
          </cell>
          <cell r="AD130">
            <v>536329.08799999999</v>
          </cell>
          <cell r="AE130" t="str">
            <v>驻京</v>
          </cell>
        </row>
        <row r="131">
          <cell r="H131" t="str">
            <v>湖北代表处-管理</v>
          </cell>
          <cell r="AA131">
            <v>12</v>
          </cell>
          <cell r="AD131">
            <v>527367.92000000004</v>
          </cell>
          <cell r="AE131" t="str">
            <v>非驻京</v>
          </cell>
        </row>
        <row r="132">
          <cell r="H132" t="str">
            <v>数据平台部-管理</v>
          </cell>
          <cell r="AA132">
            <v>12</v>
          </cell>
          <cell r="AD132">
            <v>544279.81999999995</v>
          </cell>
          <cell r="AE132" t="str">
            <v>驻京</v>
          </cell>
        </row>
        <row r="133">
          <cell r="H133" t="str">
            <v>第一事业部-网络数据解析产品线</v>
          </cell>
          <cell r="AA133">
            <v>12</v>
          </cell>
          <cell r="AD133">
            <v>546164.348</v>
          </cell>
          <cell r="AE133" t="str">
            <v>驻京</v>
          </cell>
        </row>
        <row r="134">
          <cell r="H134" t="str">
            <v>北京代表处-管理</v>
          </cell>
          <cell r="AA134">
            <v>12</v>
          </cell>
          <cell r="AD134">
            <v>544484.348</v>
          </cell>
          <cell r="AE134" t="str">
            <v>驻京</v>
          </cell>
        </row>
        <row r="135">
          <cell r="H135" t="str">
            <v>测试中心-管理</v>
          </cell>
          <cell r="AA135">
            <v>12</v>
          </cell>
          <cell r="AD135">
            <v>528612.48800000001</v>
          </cell>
          <cell r="AE135" t="str">
            <v>驻京</v>
          </cell>
        </row>
        <row r="136">
          <cell r="H136" t="str">
            <v>江西代表处-管理</v>
          </cell>
          <cell r="AA136">
            <v>12</v>
          </cell>
          <cell r="AD136">
            <v>419173.76</v>
          </cell>
          <cell r="AE136" t="str">
            <v>非驻京</v>
          </cell>
        </row>
        <row r="137">
          <cell r="H137" t="str">
            <v>开发中心-项目管理部</v>
          </cell>
          <cell r="AA137">
            <v>12</v>
          </cell>
          <cell r="AD137">
            <v>532964.348</v>
          </cell>
          <cell r="AE137" t="str">
            <v>非驻京</v>
          </cell>
        </row>
        <row r="138">
          <cell r="H138" t="str">
            <v>数据平台部-管理</v>
          </cell>
          <cell r="AA138">
            <v>12</v>
          </cell>
          <cell r="AD138">
            <v>532484.348</v>
          </cell>
          <cell r="AE138" t="str">
            <v>驻京</v>
          </cell>
        </row>
        <row r="139">
          <cell r="H139" t="str">
            <v>网安事业部-整体方案设计部</v>
          </cell>
          <cell r="AA139">
            <v>12</v>
          </cell>
          <cell r="AD139">
            <v>529964.348</v>
          </cell>
          <cell r="AE139" t="str">
            <v>驻京</v>
          </cell>
        </row>
        <row r="140">
          <cell r="H140" t="str">
            <v>第十事业部-数据交换平台产品线</v>
          </cell>
          <cell r="AA140">
            <v>12</v>
          </cell>
          <cell r="AD140">
            <v>527084.348</v>
          </cell>
          <cell r="AE140" t="str">
            <v>驻京</v>
          </cell>
        </row>
        <row r="141">
          <cell r="H141" t="str">
            <v>四川代表处-四川3</v>
          </cell>
          <cell r="AA141">
            <v>12</v>
          </cell>
          <cell r="AD141">
            <v>526964.348</v>
          </cell>
          <cell r="AE141" t="str">
            <v>非驻京</v>
          </cell>
        </row>
        <row r="142">
          <cell r="H142" t="str">
            <v>第十一事业部-产品方案部</v>
          </cell>
          <cell r="AA142">
            <v>12</v>
          </cell>
          <cell r="AD142">
            <v>517364.348</v>
          </cell>
          <cell r="AE142" t="str">
            <v>驻京</v>
          </cell>
        </row>
        <row r="143">
          <cell r="H143" t="str">
            <v>网安事业部-管理</v>
          </cell>
          <cell r="AA143">
            <v>12</v>
          </cell>
          <cell r="AD143">
            <v>444756.54800000001</v>
          </cell>
          <cell r="AE143" t="str">
            <v>驻京</v>
          </cell>
        </row>
        <row r="144">
          <cell r="H144" t="str">
            <v>第五事业部-管理</v>
          </cell>
          <cell r="AA144">
            <v>12</v>
          </cell>
          <cell r="AD144">
            <v>550484.348</v>
          </cell>
          <cell r="AE144" t="str">
            <v>驻京</v>
          </cell>
        </row>
        <row r="145">
          <cell r="H145" t="str">
            <v>第五事业部-管理</v>
          </cell>
          <cell r="AA145">
            <v>12</v>
          </cell>
          <cell r="AD145">
            <v>514592.15600000002</v>
          </cell>
          <cell r="AE145" t="str">
            <v>驻京</v>
          </cell>
        </row>
        <row r="146">
          <cell r="H146" t="str">
            <v>测试中心-测试二部</v>
          </cell>
          <cell r="AA146">
            <v>12</v>
          </cell>
          <cell r="AD146">
            <v>522644.348</v>
          </cell>
          <cell r="AE146" t="str">
            <v>驻京</v>
          </cell>
        </row>
        <row r="147">
          <cell r="H147" t="str">
            <v>运营-管理</v>
          </cell>
          <cell r="AA147">
            <v>12</v>
          </cell>
          <cell r="AD147">
            <v>501154.06400000001</v>
          </cell>
          <cell r="AE147" t="str">
            <v>驻京</v>
          </cell>
        </row>
        <row r="148">
          <cell r="H148" t="str">
            <v>大数据服务与解决方案事业群-产品规划部</v>
          </cell>
          <cell r="AA148">
            <v>12</v>
          </cell>
          <cell r="AD148">
            <v>522044.348</v>
          </cell>
          <cell r="AE148" t="str">
            <v>驻京</v>
          </cell>
        </row>
        <row r="149">
          <cell r="H149" t="str">
            <v>UED中心-前端开发部</v>
          </cell>
          <cell r="AA149">
            <v>12</v>
          </cell>
          <cell r="AD149">
            <v>521564.348</v>
          </cell>
          <cell r="AE149" t="str">
            <v>驻京</v>
          </cell>
        </row>
        <row r="150">
          <cell r="H150" t="str">
            <v>第四事业部-网信产品线</v>
          </cell>
          <cell r="AA150">
            <v>12</v>
          </cell>
          <cell r="AD150">
            <v>519764.348</v>
          </cell>
          <cell r="AE150" t="str">
            <v>驻京</v>
          </cell>
        </row>
        <row r="151">
          <cell r="H151" t="str">
            <v>网安事业部-WZ平台产品线</v>
          </cell>
          <cell r="AA151">
            <v>12</v>
          </cell>
          <cell r="AD151">
            <v>518444.348</v>
          </cell>
          <cell r="AE151" t="str">
            <v>驻京</v>
          </cell>
        </row>
        <row r="152">
          <cell r="H152" t="str">
            <v>安徽代表处-管理</v>
          </cell>
          <cell r="AA152">
            <v>12</v>
          </cell>
          <cell r="AD152">
            <v>422774.83999999997</v>
          </cell>
          <cell r="AE152" t="str">
            <v>非驻京</v>
          </cell>
        </row>
        <row r="153">
          <cell r="H153" t="str">
            <v>工程中心-管理</v>
          </cell>
          <cell r="AA153">
            <v>12</v>
          </cell>
          <cell r="AD153">
            <v>652484.348</v>
          </cell>
          <cell r="AE153" t="str">
            <v>驻京</v>
          </cell>
        </row>
        <row r="154">
          <cell r="H154" t="str">
            <v>第十一事业部-销售管理</v>
          </cell>
          <cell r="AA154">
            <v>12</v>
          </cell>
          <cell r="AD154">
            <v>526364.348</v>
          </cell>
          <cell r="AE154" t="str">
            <v>驻京</v>
          </cell>
        </row>
        <row r="155">
          <cell r="H155" t="str">
            <v>大数据市场与解决方案部-管理</v>
          </cell>
          <cell r="AA155">
            <v>12</v>
          </cell>
          <cell r="AD155">
            <v>517364.348</v>
          </cell>
          <cell r="AE155" t="str">
            <v>驻京</v>
          </cell>
        </row>
        <row r="156">
          <cell r="H156" t="str">
            <v>大数据市场与解决方案部-管理</v>
          </cell>
          <cell r="AA156">
            <v>12</v>
          </cell>
          <cell r="AD156">
            <v>517364.348</v>
          </cell>
          <cell r="AE156" t="str">
            <v>驻京</v>
          </cell>
        </row>
        <row r="157">
          <cell r="H157" t="str">
            <v>甘肃代表处-甘肃2</v>
          </cell>
          <cell r="AA157">
            <v>12</v>
          </cell>
          <cell r="AD157">
            <v>517364.348</v>
          </cell>
          <cell r="AE157" t="str">
            <v>非驻京</v>
          </cell>
        </row>
        <row r="158">
          <cell r="H158" t="str">
            <v>数据平台部-管理</v>
          </cell>
          <cell r="AA158">
            <v>12</v>
          </cell>
          <cell r="AD158">
            <v>517364.348</v>
          </cell>
          <cell r="AE158" t="str">
            <v>驻京</v>
          </cell>
        </row>
        <row r="159">
          <cell r="H159" t="str">
            <v>数据平台部-管理</v>
          </cell>
          <cell r="AA159">
            <v>12</v>
          </cell>
          <cell r="AD159">
            <v>517364.348</v>
          </cell>
          <cell r="AE159" t="str">
            <v>驻京</v>
          </cell>
        </row>
        <row r="160">
          <cell r="H160" t="str">
            <v>第一事业部-网络数据解析产品线</v>
          </cell>
          <cell r="AA160">
            <v>12</v>
          </cell>
          <cell r="AD160">
            <v>515804.348</v>
          </cell>
          <cell r="AE160" t="str">
            <v>驻京</v>
          </cell>
        </row>
        <row r="161">
          <cell r="H161" t="str">
            <v>网安事业部-WZ平台产品线</v>
          </cell>
          <cell r="AA161">
            <v>12</v>
          </cell>
          <cell r="AD161">
            <v>515204.348</v>
          </cell>
          <cell r="AE161" t="str">
            <v>驻京</v>
          </cell>
        </row>
        <row r="162">
          <cell r="H162" t="str">
            <v>第十一事业部-管理</v>
          </cell>
          <cell r="AA162">
            <v>12</v>
          </cell>
          <cell r="AD162">
            <v>384586.47200000001</v>
          </cell>
          <cell r="AE162" t="str">
            <v>驻京</v>
          </cell>
        </row>
        <row r="163">
          <cell r="H163" t="str">
            <v>代表处管理中心-管理</v>
          </cell>
          <cell r="AA163">
            <v>12</v>
          </cell>
          <cell r="AD163">
            <v>500468.14399999997</v>
          </cell>
          <cell r="AE163" t="str">
            <v>驻京</v>
          </cell>
        </row>
        <row r="164">
          <cell r="H164" t="str">
            <v>网安事业部-实战创新产品线</v>
          </cell>
          <cell r="AA164">
            <v>12</v>
          </cell>
          <cell r="AD164">
            <v>545823.14</v>
          </cell>
          <cell r="AE164" t="str">
            <v>非驻京</v>
          </cell>
        </row>
        <row r="165">
          <cell r="H165" t="str">
            <v>总体部-管理</v>
          </cell>
          <cell r="AA165">
            <v>12</v>
          </cell>
          <cell r="AD165">
            <v>510044.348</v>
          </cell>
          <cell r="AE165" t="str">
            <v>驻京</v>
          </cell>
        </row>
        <row r="166">
          <cell r="H166" t="str">
            <v>第一事业部-网络数据解析产品线</v>
          </cell>
          <cell r="AA166">
            <v>12</v>
          </cell>
          <cell r="AD166">
            <v>509444.348</v>
          </cell>
          <cell r="AE166" t="str">
            <v>驻京</v>
          </cell>
        </row>
        <row r="167">
          <cell r="H167" t="str">
            <v>网安事业部-销售2</v>
          </cell>
          <cell r="AA167">
            <v>12</v>
          </cell>
          <cell r="AD167">
            <v>509324.348</v>
          </cell>
          <cell r="AE167" t="str">
            <v>驻京</v>
          </cell>
        </row>
        <row r="168">
          <cell r="H168" t="str">
            <v>第一事业部-网络数据解析产品线</v>
          </cell>
          <cell r="AA168">
            <v>2</v>
          </cell>
          <cell r="AD168">
            <v>82888.577333333335</v>
          </cell>
          <cell r="AE168" t="str">
            <v>驻京</v>
          </cell>
        </row>
        <row r="169">
          <cell r="H169" t="str">
            <v>第十一事业部-产品方案部</v>
          </cell>
          <cell r="AA169">
            <v>12</v>
          </cell>
          <cell r="AD169">
            <v>508364.348</v>
          </cell>
          <cell r="AE169" t="str">
            <v>驻京</v>
          </cell>
        </row>
        <row r="170">
          <cell r="H170" t="str">
            <v>大数据市场与解决方案部-管理</v>
          </cell>
          <cell r="AA170">
            <v>12</v>
          </cell>
          <cell r="AD170">
            <v>508364.348</v>
          </cell>
          <cell r="AE170" t="str">
            <v>驻京</v>
          </cell>
        </row>
        <row r="171">
          <cell r="H171" t="str">
            <v>西藏代表处-西藏1</v>
          </cell>
          <cell r="AA171">
            <v>12</v>
          </cell>
          <cell r="AD171">
            <v>508014.28399999999</v>
          </cell>
          <cell r="AE171" t="str">
            <v>非驻京</v>
          </cell>
        </row>
        <row r="172">
          <cell r="H172" t="str">
            <v>代表处管理中心-客户系统部</v>
          </cell>
          <cell r="AA172">
            <v>12</v>
          </cell>
          <cell r="AD172">
            <v>506924.348</v>
          </cell>
          <cell r="AE172" t="str">
            <v>驻京</v>
          </cell>
        </row>
        <row r="173">
          <cell r="H173" t="str">
            <v>数据平台部-管理</v>
          </cell>
          <cell r="AA173">
            <v>12</v>
          </cell>
          <cell r="AD173">
            <v>503324.348</v>
          </cell>
          <cell r="AE173" t="str">
            <v>驻京</v>
          </cell>
        </row>
        <row r="174">
          <cell r="H174" t="str">
            <v>广东代表处-管理</v>
          </cell>
          <cell r="AA174">
            <v>12</v>
          </cell>
          <cell r="AD174">
            <v>503084.348</v>
          </cell>
          <cell r="AE174" t="str">
            <v>非驻京</v>
          </cell>
        </row>
        <row r="175">
          <cell r="H175" t="str">
            <v>浙江代表处-管理</v>
          </cell>
          <cell r="AA175">
            <v>12</v>
          </cell>
          <cell r="AD175">
            <v>501644.348</v>
          </cell>
          <cell r="AE175" t="str">
            <v>非驻京</v>
          </cell>
        </row>
        <row r="176">
          <cell r="H176" t="str">
            <v>天津代表处-管理</v>
          </cell>
          <cell r="AA176">
            <v>12</v>
          </cell>
          <cell r="AD176">
            <v>500924.348</v>
          </cell>
          <cell r="AE176" t="str">
            <v>非驻京</v>
          </cell>
        </row>
        <row r="177">
          <cell r="H177" t="str">
            <v>陕西代表处-陕西3</v>
          </cell>
          <cell r="AA177">
            <v>12</v>
          </cell>
          <cell r="AD177">
            <v>498241.00400000002</v>
          </cell>
          <cell r="AE177" t="str">
            <v>非驻京</v>
          </cell>
        </row>
        <row r="178">
          <cell r="H178" t="str">
            <v>大数据服务与解决方案事业群-通用应用部</v>
          </cell>
          <cell r="AA178">
            <v>10</v>
          </cell>
          <cell r="AD178">
            <v>413271.57</v>
          </cell>
          <cell r="AE178" t="str">
            <v>驻京</v>
          </cell>
        </row>
        <row r="179">
          <cell r="H179" t="str">
            <v>大数据服务与解决方案事业群-通用应用部</v>
          </cell>
          <cell r="AA179">
            <v>10</v>
          </cell>
          <cell r="AD179">
            <v>416137.29</v>
          </cell>
          <cell r="AE179" t="str">
            <v>驻京</v>
          </cell>
        </row>
        <row r="180">
          <cell r="H180" t="str">
            <v>大数据服务与解决方案事业群-通用应用部</v>
          </cell>
          <cell r="AA180">
            <v>10</v>
          </cell>
          <cell r="AD180">
            <v>416137.29</v>
          </cell>
          <cell r="AE180" t="str">
            <v>非驻京</v>
          </cell>
        </row>
        <row r="181">
          <cell r="H181" t="str">
            <v>第二事业部-数据业务产品线</v>
          </cell>
          <cell r="AA181">
            <v>10</v>
          </cell>
          <cell r="AD181">
            <v>416137.29</v>
          </cell>
          <cell r="AE181" t="str">
            <v>驻京</v>
          </cell>
        </row>
        <row r="182">
          <cell r="H182" t="str">
            <v>第二事业部-数据业务产品线</v>
          </cell>
          <cell r="AA182">
            <v>10</v>
          </cell>
          <cell r="AD182">
            <v>416137.29</v>
          </cell>
          <cell r="AE182" t="str">
            <v>驻京</v>
          </cell>
        </row>
        <row r="183">
          <cell r="H183" t="str">
            <v>第五事业部-JSD</v>
          </cell>
          <cell r="AA183">
            <v>12</v>
          </cell>
          <cell r="AD183">
            <v>499364.348</v>
          </cell>
          <cell r="AE183" t="str">
            <v>驻京</v>
          </cell>
        </row>
        <row r="184">
          <cell r="H184" t="str">
            <v>第五事业部-JSD</v>
          </cell>
          <cell r="AA184">
            <v>10</v>
          </cell>
          <cell r="AD184">
            <v>416137.29</v>
          </cell>
          <cell r="AE184" t="str">
            <v>非驻京</v>
          </cell>
        </row>
        <row r="185">
          <cell r="H185" t="str">
            <v>第五事业部-销售管理</v>
          </cell>
          <cell r="AA185">
            <v>10</v>
          </cell>
          <cell r="AD185">
            <v>416137.29</v>
          </cell>
          <cell r="AE185" t="str">
            <v>驻京</v>
          </cell>
        </row>
        <row r="186">
          <cell r="H186" t="str">
            <v>第五事业部-JSD</v>
          </cell>
          <cell r="AA186">
            <v>10</v>
          </cell>
          <cell r="AD186">
            <v>416137.29</v>
          </cell>
          <cell r="AE186" t="str">
            <v>驻京</v>
          </cell>
        </row>
        <row r="187">
          <cell r="H187" t="str">
            <v>大数据市场与解决方案部-管理</v>
          </cell>
          <cell r="AA187">
            <v>12</v>
          </cell>
          <cell r="AD187">
            <v>416137.29</v>
          </cell>
          <cell r="AE187" t="str">
            <v>驻京</v>
          </cell>
        </row>
        <row r="188">
          <cell r="H188" t="str">
            <v>大数据市场与解决方案部-管理</v>
          </cell>
          <cell r="AA188">
            <v>12</v>
          </cell>
          <cell r="AD188">
            <v>499364.348</v>
          </cell>
          <cell r="AE188" t="str">
            <v>驻京</v>
          </cell>
        </row>
        <row r="189">
          <cell r="H189" t="str">
            <v>大数据市场与解决方案部-管理</v>
          </cell>
          <cell r="AA189">
            <v>12</v>
          </cell>
          <cell r="AD189">
            <v>499364.348</v>
          </cell>
          <cell r="AE189" t="str">
            <v>驻京</v>
          </cell>
        </row>
        <row r="190">
          <cell r="H190" t="str">
            <v>第一事业部-分流设备</v>
          </cell>
          <cell r="AA190">
            <v>10</v>
          </cell>
          <cell r="AD190">
            <v>416136.95666666667</v>
          </cell>
          <cell r="AE190" t="str">
            <v>驻京</v>
          </cell>
        </row>
        <row r="191">
          <cell r="H191" t="str">
            <v>第七事业部-无线产品线</v>
          </cell>
          <cell r="AA191">
            <v>10</v>
          </cell>
          <cell r="AD191">
            <v>416137.29</v>
          </cell>
          <cell r="AE191" t="str">
            <v>驻京</v>
          </cell>
        </row>
        <row r="192">
          <cell r="H192" t="str">
            <v>网安事业部-综合GK产品线</v>
          </cell>
          <cell r="AA192">
            <v>12</v>
          </cell>
          <cell r="AD192">
            <v>499364.348</v>
          </cell>
          <cell r="AE192" t="str">
            <v>驻京</v>
          </cell>
        </row>
        <row r="193">
          <cell r="H193" t="str">
            <v>网安事业部-WZ平台产品线</v>
          </cell>
          <cell r="AA193">
            <v>10</v>
          </cell>
          <cell r="AD193">
            <v>416136.95666666667</v>
          </cell>
          <cell r="AE193" t="str">
            <v>驻京</v>
          </cell>
        </row>
        <row r="194">
          <cell r="H194" t="str">
            <v>网安事业部-销售管理</v>
          </cell>
          <cell r="AA194">
            <v>10</v>
          </cell>
          <cell r="AD194">
            <v>426933.212</v>
          </cell>
          <cell r="AE194" t="str">
            <v>驻京</v>
          </cell>
        </row>
        <row r="195">
          <cell r="H195" t="str">
            <v>网安事业部-整体方案设计部</v>
          </cell>
          <cell r="AA195">
            <v>10</v>
          </cell>
          <cell r="AD195">
            <v>416136.95666666667</v>
          </cell>
          <cell r="AE195" t="str">
            <v>驻京</v>
          </cell>
        </row>
        <row r="196">
          <cell r="H196" t="str">
            <v>海南代表处-海南1</v>
          </cell>
          <cell r="AA196">
            <v>10</v>
          </cell>
          <cell r="AD196">
            <v>142665.60000000001</v>
          </cell>
          <cell r="AE196" t="str">
            <v>非驻京</v>
          </cell>
        </row>
        <row r="197">
          <cell r="H197" t="str">
            <v>第一事业部-分流设备</v>
          </cell>
          <cell r="AA197">
            <v>10</v>
          </cell>
          <cell r="AD197">
            <v>416137.29</v>
          </cell>
          <cell r="AE197" t="str">
            <v>驻京</v>
          </cell>
        </row>
        <row r="198">
          <cell r="H198" t="str">
            <v>开发中心-架构设计部</v>
          </cell>
          <cell r="AA198">
            <v>10</v>
          </cell>
          <cell r="AD198">
            <v>416137.29</v>
          </cell>
          <cell r="AE198" t="str">
            <v>非驻京</v>
          </cell>
        </row>
        <row r="199">
          <cell r="H199" t="str">
            <v>开发中心-项目管理部</v>
          </cell>
          <cell r="AA199">
            <v>10</v>
          </cell>
          <cell r="AD199">
            <v>416137.29</v>
          </cell>
          <cell r="AE199" t="str">
            <v>非驻京</v>
          </cell>
        </row>
        <row r="200">
          <cell r="H200" t="str">
            <v>开发中心-架构设计部</v>
          </cell>
          <cell r="AA200">
            <v>10</v>
          </cell>
          <cell r="AD200">
            <v>413271.57</v>
          </cell>
          <cell r="AE200" t="str">
            <v>非驻京</v>
          </cell>
        </row>
        <row r="201">
          <cell r="H201" t="str">
            <v>开发中心-架构设计部</v>
          </cell>
          <cell r="AA201">
            <v>10</v>
          </cell>
          <cell r="AD201">
            <v>416137.29</v>
          </cell>
          <cell r="AE201" t="str">
            <v>非驻京</v>
          </cell>
        </row>
        <row r="202">
          <cell r="H202" t="str">
            <v>开发中心-研发一部</v>
          </cell>
          <cell r="AA202">
            <v>10</v>
          </cell>
          <cell r="AD202">
            <v>416137.29</v>
          </cell>
          <cell r="AE202" t="str">
            <v>非驻京</v>
          </cell>
        </row>
        <row r="203">
          <cell r="H203" t="str">
            <v>市场部-管理</v>
          </cell>
          <cell r="AA203">
            <v>10</v>
          </cell>
          <cell r="AD203">
            <v>416137.29</v>
          </cell>
          <cell r="AE203" t="str">
            <v>驻京</v>
          </cell>
        </row>
        <row r="204">
          <cell r="H204" t="str">
            <v>战略部-管理</v>
          </cell>
          <cell r="AA204">
            <v>10</v>
          </cell>
          <cell r="AD204">
            <v>416137.29</v>
          </cell>
          <cell r="AE204" t="str">
            <v>驻京</v>
          </cell>
        </row>
        <row r="205">
          <cell r="H205" t="str">
            <v>总体部-管理</v>
          </cell>
          <cell r="AA205">
            <v>10</v>
          </cell>
          <cell r="AD205">
            <v>416137.29</v>
          </cell>
          <cell r="AE205" t="str">
            <v>驻京</v>
          </cell>
        </row>
        <row r="206">
          <cell r="H206" t="str">
            <v>工程中心-工程四部</v>
          </cell>
          <cell r="AA206">
            <v>10</v>
          </cell>
          <cell r="AD206">
            <v>416137.29</v>
          </cell>
          <cell r="AE206" t="str">
            <v>非驻京</v>
          </cell>
        </row>
        <row r="207">
          <cell r="H207" t="str">
            <v>工程中心-工程五部</v>
          </cell>
          <cell r="AA207">
            <v>10</v>
          </cell>
          <cell r="AD207">
            <v>416137.29</v>
          </cell>
          <cell r="AE207" t="str">
            <v>驻京</v>
          </cell>
        </row>
        <row r="208">
          <cell r="H208" t="str">
            <v>数据平台部-管理</v>
          </cell>
          <cell r="AA208">
            <v>12</v>
          </cell>
          <cell r="AD208">
            <v>499364.348</v>
          </cell>
          <cell r="AE208" t="str">
            <v>驻京</v>
          </cell>
        </row>
        <row r="209">
          <cell r="H209" t="str">
            <v>数据平台部-管理</v>
          </cell>
          <cell r="AA209">
            <v>12</v>
          </cell>
          <cell r="AD209">
            <v>499364.348</v>
          </cell>
          <cell r="AE209" t="str">
            <v>驻京</v>
          </cell>
        </row>
        <row r="210">
          <cell r="H210" t="str">
            <v>数据平台部-管理</v>
          </cell>
          <cell r="AA210">
            <v>10</v>
          </cell>
          <cell r="AD210">
            <v>499364.348</v>
          </cell>
          <cell r="AE210" t="str">
            <v>驻京</v>
          </cell>
        </row>
        <row r="211">
          <cell r="H211" t="str">
            <v>数据平台部-管理</v>
          </cell>
          <cell r="AA211">
            <v>10</v>
          </cell>
          <cell r="AD211">
            <v>416137.29</v>
          </cell>
          <cell r="AE211" t="str">
            <v>驻京</v>
          </cell>
        </row>
        <row r="212">
          <cell r="H212" t="str">
            <v>数据平台部-管理</v>
          </cell>
          <cell r="AA212">
            <v>10</v>
          </cell>
          <cell r="AD212">
            <v>416137.29</v>
          </cell>
          <cell r="AE212" t="str">
            <v>驻京</v>
          </cell>
        </row>
        <row r="213">
          <cell r="H213" t="str">
            <v>第九事业部-CFA产品线</v>
          </cell>
          <cell r="AA213">
            <v>12</v>
          </cell>
          <cell r="AD213">
            <v>481023.10399999999</v>
          </cell>
          <cell r="AE213" t="str">
            <v>驻京</v>
          </cell>
        </row>
        <row r="214">
          <cell r="H214" t="str">
            <v>第二事业部-管理</v>
          </cell>
          <cell r="AA214">
            <v>12</v>
          </cell>
          <cell r="AD214">
            <v>537763.57999999996</v>
          </cell>
          <cell r="AE214" t="str">
            <v>驻京</v>
          </cell>
        </row>
        <row r="215">
          <cell r="H215" t="str">
            <v>服务中心-管理</v>
          </cell>
          <cell r="AA215">
            <v>12</v>
          </cell>
          <cell r="AD215">
            <v>502629.58400000003</v>
          </cell>
          <cell r="AE215" t="str">
            <v>驻京</v>
          </cell>
        </row>
        <row r="216">
          <cell r="H216" t="str">
            <v>第一事业部-网络数据解析产品线</v>
          </cell>
          <cell r="AA216">
            <v>12</v>
          </cell>
          <cell r="AD216">
            <v>494324.348</v>
          </cell>
          <cell r="AE216" t="str">
            <v>驻京</v>
          </cell>
        </row>
        <row r="217">
          <cell r="H217" t="str">
            <v>第十一事业部-科信业务应用产品线</v>
          </cell>
          <cell r="AA217">
            <v>12</v>
          </cell>
          <cell r="AD217">
            <v>510991.076</v>
          </cell>
          <cell r="AE217" t="str">
            <v>驻京</v>
          </cell>
        </row>
        <row r="218">
          <cell r="H218" t="str">
            <v>研究院-技术研究部</v>
          </cell>
          <cell r="AA218">
            <v>12</v>
          </cell>
          <cell r="AD218">
            <v>492764.348</v>
          </cell>
          <cell r="AE218" t="str">
            <v>驻京</v>
          </cell>
        </row>
        <row r="219">
          <cell r="H219" t="str">
            <v>第一事业部-销售3</v>
          </cell>
          <cell r="AA219">
            <v>12</v>
          </cell>
          <cell r="AD219">
            <v>485294.804</v>
          </cell>
          <cell r="AE219" t="str">
            <v>驻京</v>
          </cell>
        </row>
        <row r="220">
          <cell r="H220" t="str">
            <v>代表处管理中心-客户服务部</v>
          </cell>
          <cell r="AA220">
            <v>12</v>
          </cell>
          <cell r="AD220">
            <v>485895.52399999998</v>
          </cell>
          <cell r="AE220" t="str">
            <v>驻京</v>
          </cell>
        </row>
        <row r="221">
          <cell r="H221" t="str">
            <v>第十一事业部-销售2</v>
          </cell>
          <cell r="AA221">
            <v>12</v>
          </cell>
          <cell r="AD221">
            <v>229886.68400000001</v>
          </cell>
          <cell r="AE221" t="str">
            <v>驻京</v>
          </cell>
        </row>
        <row r="222">
          <cell r="H222" t="str">
            <v>测试中心-测试一部</v>
          </cell>
          <cell r="AA222">
            <v>12</v>
          </cell>
          <cell r="AD222">
            <v>482894.08400000003</v>
          </cell>
          <cell r="AE222" t="str">
            <v>驻京</v>
          </cell>
        </row>
        <row r="223">
          <cell r="H223" t="str">
            <v>第四事业部-网信产品线</v>
          </cell>
          <cell r="AA223">
            <v>12</v>
          </cell>
          <cell r="AD223">
            <v>488564.348</v>
          </cell>
          <cell r="AE223" t="str">
            <v>驻京</v>
          </cell>
        </row>
        <row r="224">
          <cell r="H224" t="str">
            <v>第十事业部-TZ产品线</v>
          </cell>
          <cell r="AA224">
            <v>12</v>
          </cell>
          <cell r="AD224">
            <v>488324.348</v>
          </cell>
          <cell r="AE224" t="str">
            <v>驻京</v>
          </cell>
        </row>
        <row r="225">
          <cell r="H225" t="str">
            <v>采购中心-合作部</v>
          </cell>
          <cell r="AA225">
            <v>12</v>
          </cell>
          <cell r="AD225">
            <v>481179.28399999999</v>
          </cell>
          <cell r="AE225" t="str">
            <v>驻京</v>
          </cell>
        </row>
        <row r="226">
          <cell r="H226" t="str">
            <v>工程中心-工程三部</v>
          </cell>
          <cell r="AA226">
            <v>12</v>
          </cell>
          <cell r="AD226">
            <v>481437.04399999999</v>
          </cell>
          <cell r="AE226" t="str">
            <v>非驻京</v>
          </cell>
        </row>
        <row r="227">
          <cell r="H227" t="str">
            <v>数据平台部-管理</v>
          </cell>
          <cell r="AA227">
            <v>12</v>
          </cell>
          <cell r="AD227">
            <v>486884.348</v>
          </cell>
          <cell r="AE227" t="str">
            <v>驻京</v>
          </cell>
        </row>
        <row r="228">
          <cell r="H228" t="str">
            <v>工程中心-工程二部</v>
          </cell>
          <cell r="AA228">
            <v>12</v>
          </cell>
          <cell r="AD228">
            <v>479893.72399999999</v>
          </cell>
          <cell r="AE228" t="str">
            <v>驻京</v>
          </cell>
        </row>
        <row r="229">
          <cell r="H229" t="str">
            <v>第一事业部-销售管理</v>
          </cell>
          <cell r="AA229">
            <v>12</v>
          </cell>
          <cell r="AD229">
            <v>485084.348</v>
          </cell>
          <cell r="AE229" t="str">
            <v>驻京</v>
          </cell>
        </row>
        <row r="230">
          <cell r="H230" t="str">
            <v>湖北代表处-管理</v>
          </cell>
          <cell r="AA230">
            <v>12</v>
          </cell>
          <cell r="AD230">
            <v>511724.348</v>
          </cell>
          <cell r="AE230" t="str">
            <v>非驻京</v>
          </cell>
        </row>
        <row r="231">
          <cell r="H231" t="str">
            <v>研究院-技术研究部</v>
          </cell>
          <cell r="AA231">
            <v>12</v>
          </cell>
          <cell r="AD231">
            <v>484124.348</v>
          </cell>
          <cell r="AE231" t="str">
            <v>驻京</v>
          </cell>
        </row>
        <row r="232">
          <cell r="H232" t="str">
            <v>大数据服务与解决方案事业群-通用应用部</v>
          </cell>
          <cell r="AA232">
            <v>12</v>
          </cell>
          <cell r="AD232">
            <v>474920.804</v>
          </cell>
          <cell r="AE232" t="str">
            <v>非驻京</v>
          </cell>
        </row>
        <row r="233">
          <cell r="H233" t="str">
            <v>第七事业部-无线产品线</v>
          </cell>
          <cell r="AA233">
            <v>12</v>
          </cell>
          <cell r="AD233">
            <v>482444.348</v>
          </cell>
          <cell r="AE233" t="str">
            <v>驻京</v>
          </cell>
        </row>
        <row r="234">
          <cell r="H234" t="str">
            <v>广东代表处-广东2</v>
          </cell>
          <cell r="AA234">
            <v>12</v>
          </cell>
          <cell r="AD234">
            <v>474063.40399999998</v>
          </cell>
          <cell r="AE234" t="str">
            <v>非驻京</v>
          </cell>
        </row>
        <row r="235">
          <cell r="H235" t="str">
            <v>第十事业部-数据交换平台产品线</v>
          </cell>
          <cell r="AA235">
            <v>12</v>
          </cell>
          <cell r="AD235">
            <v>482324.348</v>
          </cell>
          <cell r="AE235" t="str">
            <v>驻京</v>
          </cell>
        </row>
        <row r="236">
          <cell r="H236" t="str">
            <v>广西代表处-管理</v>
          </cell>
          <cell r="AA236">
            <v>12</v>
          </cell>
          <cell r="AD236">
            <v>558574.04</v>
          </cell>
          <cell r="AE236" t="str">
            <v>非驻京</v>
          </cell>
        </row>
        <row r="237">
          <cell r="H237" t="str">
            <v>网安事业部-整体方案设计部</v>
          </cell>
          <cell r="AA237">
            <v>12</v>
          </cell>
          <cell r="AD237">
            <v>482084.348</v>
          </cell>
          <cell r="AE237" t="str">
            <v>驻京</v>
          </cell>
        </row>
        <row r="238">
          <cell r="H238" t="str">
            <v>战略部-管理</v>
          </cell>
          <cell r="AA238">
            <v>12</v>
          </cell>
          <cell r="AD238">
            <v>481844.348</v>
          </cell>
          <cell r="AE238" t="str">
            <v>驻京</v>
          </cell>
        </row>
        <row r="239">
          <cell r="H239" t="str">
            <v>第九事业部-销售管理</v>
          </cell>
          <cell r="AA239">
            <v>12</v>
          </cell>
          <cell r="AD239">
            <v>481364.348</v>
          </cell>
          <cell r="AE239" t="str">
            <v>驻京</v>
          </cell>
        </row>
        <row r="240">
          <cell r="H240" t="str">
            <v>第七事业部-管理</v>
          </cell>
          <cell r="AA240">
            <v>12</v>
          </cell>
          <cell r="AD240">
            <v>493157.15600000002</v>
          </cell>
          <cell r="AE240" t="str">
            <v>驻京</v>
          </cell>
        </row>
        <row r="241">
          <cell r="H241" t="str">
            <v>甘肃代表处-管理</v>
          </cell>
          <cell r="AA241">
            <v>12</v>
          </cell>
          <cell r="AD241">
            <v>481364.348</v>
          </cell>
          <cell r="AE241" t="str">
            <v>非驻京</v>
          </cell>
        </row>
        <row r="242">
          <cell r="H242" t="str">
            <v>数据平台部-管理</v>
          </cell>
          <cell r="AA242">
            <v>12</v>
          </cell>
          <cell r="AD242">
            <v>481364.348</v>
          </cell>
          <cell r="AE242" t="str">
            <v>驻京</v>
          </cell>
        </row>
        <row r="243">
          <cell r="H243" t="str">
            <v>西藏代表处-管理</v>
          </cell>
          <cell r="AA243">
            <v>12</v>
          </cell>
          <cell r="AD243">
            <v>473013.08</v>
          </cell>
          <cell r="AE243" t="str">
            <v>非驻京</v>
          </cell>
        </row>
        <row r="244">
          <cell r="H244" t="str">
            <v>第一事业部-销售1</v>
          </cell>
          <cell r="AA244">
            <v>12</v>
          </cell>
          <cell r="AD244">
            <v>602324.348</v>
          </cell>
          <cell r="AE244" t="str">
            <v>驻京</v>
          </cell>
        </row>
        <row r="245">
          <cell r="H245" t="str">
            <v>第十事业部-TZ产品线</v>
          </cell>
          <cell r="AA245">
            <v>12</v>
          </cell>
          <cell r="AD245">
            <v>451912.53200000001</v>
          </cell>
          <cell r="AE245" t="str">
            <v>驻京</v>
          </cell>
        </row>
        <row r="246">
          <cell r="H246" t="str">
            <v>第二事业部-销售管理</v>
          </cell>
          <cell r="AA246">
            <v>12</v>
          </cell>
          <cell r="AD246">
            <v>500084.348</v>
          </cell>
          <cell r="AE246" t="str">
            <v>驻京</v>
          </cell>
        </row>
        <row r="247">
          <cell r="H247" t="str">
            <v>第一事业部-分流设备</v>
          </cell>
          <cell r="AA247">
            <v>12</v>
          </cell>
          <cell r="AD247">
            <v>473084.348</v>
          </cell>
          <cell r="AE247" t="str">
            <v>驻京</v>
          </cell>
        </row>
        <row r="248">
          <cell r="H248" t="str">
            <v>总体部-管理</v>
          </cell>
          <cell r="AA248">
            <v>12</v>
          </cell>
          <cell r="AD248">
            <v>472964.348</v>
          </cell>
          <cell r="AE248" t="str">
            <v>驻京</v>
          </cell>
        </row>
        <row r="249">
          <cell r="H249" t="str">
            <v>第十一事业部-产品方案部</v>
          </cell>
          <cell r="AA249">
            <v>12</v>
          </cell>
          <cell r="AD249">
            <v>472484.348</v>
          </cell>
          <cell r="AE249" t="str">
            <v>驻京</v>
          </cell>
        </row>
        <row r="250">
          <cell r="H250" t="str">
            <v>陕西代表处-管理</v>
          </cell>
          <cell r="AA250">
            <v>12</v>
          </cell>
          <cell r="AD250">
            <v>472364.348</v>
          </cell>
          <cell r="AE250" t="str">
            <v>非驻京</v>
          </cell>
        </row>
        <row r="251">
          <cell r="H251" t="str">
            <v>数据平台部-管理</v>
          </cell>
          <cell r="AA251">
            <v>12</v>
          </cell>
          <cell r="AD251">
            <v>471764.348</v>
          </cell>
          <cell r="AE251" t="str">
            <v>驻京</v>
          </cell>
        </row>
        <row r="252">
          <cell r="H252" t="str">
            <v>数据平台部-管理</v>
          </cell>
          <cell r="AA252">
            <v>12</v>
          </cell>
          <cell r="AD252">
            <v>471764.348</v>
          </cell>
          <cell r="AE252" t="str">
            <v>驻京</v>
          </cell>
        </row>
        <row r="253">
          <cell r="H253" t="str">
            <v>四川代表处-四川1</v>
          </cell>
          <cell r="AA253">
            <v>12</v>
          </cell>
          <cell r="AD253">
            <v>457516.12400000001</v>
          </cell>
          <cell r="AE253" t="str">
            <v>非驻京</v>
          </cell>
        </row>
        <row r="254">
          <cell r="H254" t="str">
            <v>河南代表处-管理</v>
          </cell>
          <cell r="AA254">
            <v>12</v>
          </cell>
          <cell r="AD254">
            <v>469244.348</v>
          </cell>
          <cell r="AE254" t="str">
            <v>非驻京</v>
          </cell>
        </row>
        <row r="255">
          <cell r="H255" t="str">
            <v>总体部-管理</v>
          </cell>
          <cell r="AA255">
            <v>12</v>
          </cell>
          <cell r="AD255">
            <v>469124.348</v>
          </cell>
          <cell r="AE255" t="str">
            <v>驻京</v>
          </cell>
        </row>
        <row r="256">
          <cell r="H256" t="str">
            <v>河南代表处-管理</v>
          </cell>
          <cell r="AA256">
            <v>12</v>
          </cell>
          <cell r="AD256">
            <v>462897.91999999998</v>
          </cell>
          <cell r="AE256" t="str">
            <v>非驻京</v>
          </cell>
        </row>
        <row r="257">
          <cell r="H257" t="str">
            <v>吉林代表处-吉林1</v>
          </cell>
          <cell r="AA257">
            <v>12</v>
          </cell>
          <cell r="AD257">
            <v>418849.00400000002</v>
          </cell>
          <cell r="AE257" t="str">
            <v>非驻京</v>
          </cell>
        </row>
        <row r="258">
          <cell r="H258" t="str">
            <v>数据平台部-管理</v>
          </cell>
          <cell r="AA258">
            <v>12</v>
          </cell>
          <cell r="AD258">
            <v>468524.348</v>
          </cell>
          <cell r="AE258" t="str">
            <v>驻京</v>
          </cell>
        </row>
        <row r="259">
          <cell r="H259" t="str">
            <v>网安事业部-销售管理</v>
          </cell>
          <cell r="AA259">
            <v>12</v>
          </cell>
          <cell r="AD259">
            <v>467204.348</v>
          </cell>
          <cell r="AE259" t="str">
            <v>驻京</v>
          </cell>
        </row>
        <row r="260">
          <cell r="H260" t="str">
            <v>第一事业部-分流设备</v>
          </cell>
          <cell r="AA260">
            <v>12</v>
          </cell>
          <cell r="AD260">
            <v>466244.348</v>
          </cell>
          <cell r="AE260" t="str">
            <v>驻京</v>
          </cell>
        </row>
        <row r="261">
          <cell r="H261" t="str">
            <v>四川代表处-四川4</v>
          </cell>
          <cell r="AA261">
            <v>12</v>
          </cell>
          <cell r="AD261">
            <v>379153.00400000002</v>
          </cell>
          <cell r="AE261" t="str">
            <v>非驻京</v>
          </cell>
        </row>
        <row r="262">
          <cell r="H262" t="str">
            <v>第十事业部-TZ产品线</v>
          </cell>
          <cell r="AA262">
            <v>12</v>
          </cell>
          <cell r="AD262">
            <v>464924.348</v>
          </cell>
          <cell r="AE262" t="str">
            <v>驻京</v>
          </cell>
        </row>
        <row r="263">
          <cell r="H263" t="str">
            <v>第十一事业部-销售1</v>
          </cell>
          <cell r="AA263">
            <v>12</v>
          </cell>
          <cell r="AD263">
            <v>375037.484</v>
          </cell>
          <cell r="AE263" t="str">
            <v>驻京</v>
          </cell>
        </row>
        <row r="264">
          <cell r="H264" t="str">
            <v>大数据市场与解决方案部-管理</v>
          </cell>
          <cell r="AA264">
            <v>12</v>
          </cell>
          <cell r="AD264">
            <v>463364.348</v>
          </cell>
          <cell r="AE264" t="str">
            <v>驻京</v>
          </cell>
        </row>
        <row r="265">
          <cell r="H265" t="str">
            <v>江西代表处-江西2</v>
          </cell>
          <cell r="AA265">
            <v>12</v>
          </cell>
          <cell r="AD265">
            <v>354460.96399999998</v>
          </cell>
          <cell r="AE265" t="str">
            <v>非驻京</v>
          </cell>
        </row>
        <row r="266">
          <cell r="H266" t="str">
            <v>数据平台部-管理</v>
          </cell>
          <cell r="AA266">
            <v>12</v>
          </cell>
          <cell r="AD266">
            <v>463364.348</v>
          </cell>
          <cell r="AE266" t="str">
            <v>驻京</v>
          </cell>
        </row>
        <row r="267">
          <cell r="H267" t="str">
            <v>数据平台部-管理</v>
          </cell>
          <cell r="AA267">
            <v>10</v>
          </cell>
          <cell r="AD267">
            <v>386137.29</v>
          </cell>
          <cell r="AE267" t="str">
            <v>驻京</v>
          </cell>
        </row>
        <row r="268">
          <cell r="H268" t="str">
            <v>总体部-管理</v>
          </cell>
          <cell r="AA268">
            <v>2</v>
          </cell>
          <cell r="AD268">
            <v>0</v>
          </cell>
          <cell r="AE268" t="str">
            <v>驻京</v>
          </cell>
        </row>
        <row r="269">
          <cell r="H269" t="str">
            <v>第一事业部-分流设备</v>
          </cell>
          <cell r="AA269">
            <v>12</v>
          </cell>
          <cell r="AD269">
            <v>463244.348</v>
          </cell>
          <cell r="AE269" t="str">
            <v>驻京</v>
          </cell>
        </row>
        <row r="270">
          <cell r="H270" t="str">
            <v>大数据市场与解决方案部-管理</v>
          </cell>
          <cell r="AA270">
            <v>12</v>
          </cell>
          <cell r="AD270">
            <v>462764.348</v>
          </cell>
          <cell r="AE270" t="str">
            <v>驻京</v>
          </cell>
        </row>
        <row r="271">
          <cell r="H271" t="str">
            <v>大数据市场与解决方案部-管理</v>
          </cell>
          <cell r="AA271">
            <v>12</v>
          </cell>
          <cell r="AD271">
            <v>462764.348</v>
          </cell>
          <cell r="AE271" t="str">
            <v>驻京</v>
          </cell>
        </row>
        <row r="272">
          <cell r="H272" t="str">
            <v>北京代表处-管理</v>
          </cell>
          <cell r="AA272">
            <v>12</v>
          </cell>
          <cell r="AD272">
            <v>462764.348</v>
          </cell>
          <cell r="AE272" t="str">
            <v>驻京</v>
          </cell>
        </row>
        <row r="273">
          <cell r="H273" t="str">
            <v>北京代表处-北京2</v>
          </cell>
          <cell r="AA273">
            <v>12</v>
          </cell>
          <cell r="AD273">
            <v>447485.08400000003</v>
          </cell>
          <cell r="AE273" t="str">
            <v>驻京</v>
          </cell>
        </row>
        <row r="274">
          <cell r="H274" t="str">
            <v>数据平台部-管理</v>
          </cell>
          <cell r="AA274">
            <v>12</v>
          </cell>
          <cell r="AD274">
            <v>462764.348</v>
          </cell>
          <cell r="AE274" t="str">
            <v>驻京</v>
          </cell>
        </row>
        <row r="275">
          <cell r="H275" t="str">
            <v>大数据服务与解决方案事业群-通用应用部</v>
          </cell>
          <cell r="AA275">
            <v>12</v>
          </cell>
          <cell r="AD275">
            <v>460364.348</v>
          </cell>
          <cell r="AE275" t="str">
            <v>非驻京</v>
          </cell>
        </row>
        <row r="276">
          <cell r="H276" t="str">
            <v>数据平台部-管理</v>
          </cell>
          <cell r="AA276">
            <v>12</v>
          </cell>
          <cell r="AD276">
            <v>457722.03200000001</v>
          </cell>
          <cell r="AE276" t="str">
            <v>驻京</v>
          </cell>
        </row>
        <row r="277">
          <cell r="H277" t="str">
            <v>宁夏代表处-宁夏2</v>
          </cell>
          <cell r="AA277">
            <v>12</v>
          </cell>
          <cell r="AD277">
            <v>194991.764</v>
          </cell>
          <cell r="AE277" t="str">
            <v>非驻京</v>
          </cell>
        </row>
        <row r="278">
          <cell r="H278" t="str">
            <v>新疆代表处-新疆2</v>
          </cell>
          <cell r="AA278">
            <v>12</v>
          </cell>
          <cell r="AD278">
            <v>367578.64399999997</v>
          </cell>
          <cell r="AE278" t="str">
            <v>非驻京</v>
          </cell>
        </row>
        <row r="279">
          <cell r="H279" t="str">
            <v>第五事业部-销售1</v>
          </cell>
          <cell r="AA279">
            <v>12</v>
          </cell>
          <cell r="AD279">
            <v>264898.516</v>
          </cell>
          <cell r="AE279" t="str">
            <v>驻京</v>
          </cell>
        </row>
        <row r="280">
          <cell r="H280" t="str">
            <v>青海代表处-青海2</v>
          </cell>
          <cell r="AA280">
            <v>12</v>
          </cell>
          <cell r="AD280">
            <v>439854.76399999997</v>
          </cell>
          <cell r="AE280" t="str">
            <v>非驻京</v>
          </cell>
        </row>
        <row r="281">
          <cell r="H281" t="str">
            <v>宁夏代表处-管理</v>
          </cell>
          <cell r="AA281">
            <v>12</v>
          </cell>
          <cell r="AD281">
            <v>446951.36</v>
          </cell>
          <cell r="AE281" t="str">
            <v>非驻京</v>
          </cell>
        </row>
        <row r="282">
          <cell r="H282" t="str">
            <v>湖南代表处-管理</v>
          </cell>
          <cell r="AA282">
            <v>12</v>
          </cell>
          <cell r="AD282">
            <v>411629.72</v>
          </cell>
          <cell r="AE282" t="str">
            <v>非驻京</v>
          </cell>
        </row>
        <row r="283">
          <cell r="H283" t="str">
            <v>海南代表处-管理</v>
          </cell>
          <cell r="AA283">
            <v>12</v>
          </cell>
          <cell r="AD283">
            <v>509444.348</v>
          </cell>
          <cell r="AE283" t="str">
            <v>非驻京</v>
          </cell>
        </row>
        <row r="284">
          <cell r="H284" t="str">
            <v>内蒙代表处-内蒙3</v>
          </cell>
          <cell r="AA284">
            <v>12</v>
          </cell>
          <cell r="AD284">
            <v>437625.52399999998</v>
          </cell>
          <cell r="AE284" t="str">
            <v>非驻京</v>
          </cell>
        </row>
        <row r="285">
          <cell r="H285" t="str">
            <v>江西代表处-管理</v>
          </cell>
          <cell r="AA285">
            <v>12</v>
          </cell>
          <cell r="AD285">
            <v>453435.03200000001</v>
          </cell>
          <cell r="AE285" t="str">
            <v>非驻京</v>
          </cell>
        </row>
        <row r="286">
          <cell r="H286" t="str">
            <v>人力资源中心-管理</v>
          </cell>
          <cell r="AA286">
            <v>12</v>
          </cell>
          <cell r="AD286">
            <v>453468.23600000003</v>
          </cell>
          <cell r="AE286" t="str">
            <v>驻京</v>
          </cell>
        </row>
        <row r="287">
          <cell r="H287" t="str">
            <v>第二事业部-数据业务产品线</v>
          </cell>
          <cell r="AA287">
            <v>12</v>
          </cell>
          <cell r="AD287">
            <v>452063.19199999998</v>
          </cell>
          <cell r="AE287" t="str">
            <v>驻京</v>
          </cell>
        </row>
        <row r="288">
          <cell r="H288" t="str">
            <v>吉林代表处-管理</v>
          </cell>
          <cell r="AA288">
            <v>12</v>
          </cell>
          <cell r="AD288">
            <v>452063.19199999998</v>
          </cell>
          <cell r="AE288" t="str">
            <v>非驻京</v>
          </cell>
        </row>
        <row r="289">
          <cell r="H289" t="str">
            <v>天津代表处-管理</v>
          </cell>
          <cell r="AA289">
            <v>12</v>
          </cell>
          <cell r="AD289">
            <v>452063.19199999998</v>
          </cell>
          <cell r="AE289" t="str">
            <v>非驻京</v>
          </cell>
        </row>
        <row r="290">
          <cell r="H290" t="str">
            <v>数据平台部-管理</v>
          </cell>
          <cell r="AA290">
            <v>12</v>
          </cell>
          <cell r="AD290">
            <v>452063.19199999998</v>
          </cell>
          <cell r="AE290" t="str">
            <v>驻京</v>
          </cell>
        </row>
        <row r="291">
          <cell r="H291" t="str">
            <v>数据平台部-管理</v>
          </cell>
          <cell r="AA291">
            <v>12</v>
          </cell>
          <cell r="AD291">
            <v>452063.19199999998</v>
          </cell>
          <cell r="AE291" t="str">
            <v>驻京</v>
          </cell>
        </row>
        <row r="292">
          <cell r="H292" t="str">
            <v>第四事业部-网信产品线</v>
          </cell>
          <cell r="AA292">
            <v>2</v>
          </cell>
          <cell r="AD292">
            <v>73768.577333333335</v>
          </cell>
          <cell r="AE292" t="str">
            <v>驻京</v>
          </cell>
        </row>
        <row r="293">
          <cell r="H293" t="str">
            <v>第七事业部-无线产品线</v>
          </cell>
          <cell r="AA293">
            <v>12</v>
          </cell>
          <cell r="AD293">
            <v>451969.29200000002</v>
          </cell>
          <cell r="AE293" t="str">
            <v>驻京</v>
          </cell>
        </row>
        <row r="294">
          <cell r="H294" t="str">
            <v>大数据服务与解决方案事业群-通用应用部</v>
          </cell>
          <cell r="AA294">
            <v>12</v>
          </cell>
          <cell r="AD294">
            <v>451283.37199999997</v>
          </cell>
          <cell r="AE294" t="str">
            <v>驻京</v>
          </cell>
        </row>
        <row r="295">
          <cell r="H295" t="str">
            <v>代表处管理中心-客户服务部</v>
          </cell>
          <cell r="AA295">
            <v>12</v>
          </cell>
          <cell r="AD295">
            <v>433939.24400000001</v>
          </cell>
          <cell r="AE295" t="str">
            <v>非驻京</v>
          </cell>
        </row>
        <row r="296">
          <cell r="H296" t="str">
            <v>第九事业部-销售1</v>
          </cell>
          <cell r="AA296">
            <v>12</v>
          </cell>
          <cell r="AD296">
            <v>431023.00400000002</v>
          </cell>
          <cell r="AE296" t="str">
            <v>驻京</v>
          </cell>
        </row>
        <row r="297">
          <cell r="H297" t="str">
            <v>青海代表处-管理</v>
          </cell>
          <cell r="AA297">
            <v>12</v>
          </cell>
          <cell r="AD297">
            <v>435291.8</v>
          </cell>
          <cell r="AE297" t="str">
            <v>非驻京</v>
          </cell>
        </row>
        <row r="298">
          <cell r="H298" t="str">
            <v>数据平台部-管理</v>
          </cell>
          <cell r="AA298">
            <v>12</v>
          </cell>
          <cell r="AD298">
            <v>442664.99599999998</v>
          </cell>
          <cell r="AE298" t="str">
            <v>驻京</v>
          </cell>
        </row>
        <row r="299">
          <cell r="H299" t="str">
            <v>第四事业部-销售管理</v>
          </cell>
          <cell r="AA299">
            <v>12</v>
          </cell>
          <cell r="AD299">
            <v>441901.49599999998</v>
          </cell>
          <cell r="AE299" t="str">
            <v>驻京</v>
          </cell>
        </row>
        <row r="300">
          <cell r="H300" t="str">
            <v>第一事业部-分流设备</v>
          </cell>
          <cell r="AA300">
            <v>2</v>
          </cell>
          <cell r="AD300">
            <v>72428.577333333335</v>
          </cell>
          <cell r="AE300" t="str">
            <v>驻京</v>
          </cell>
        </row>
        <row r="301">
          <cell r="H301" t="str">
            <v>第二事业部-拓展业务产品线</v>
          </cell>
          <cell r="AA301">
            <v>12</v>
          </cell>
          <cell r="AD301">
            <v>317007.49199999997</v>
          </cell>
          <cell r="AE301" t="str">
            <v>驻京</v>
          </cell>
        </row>
        <row r="302">
          <cell r="H302" t="str">
            <v>第十一事业部-产品方案部</v>
          </cell>
          <cell r="AA302">
            <v>12</v>
          </cell>
          <cell r="AD302">
            <v>439500.77600000001</v>
          </cell>
          <cell r="AE302" t="str">
            <v>驻京</v>
          </cell>
        </row>
        <row r="303">
          <cell r="H303" t="str">
            <v>第一事业部-网络数据解析产品线</v>
          </cell>
          <cell r="AA303">
            <v>12</v>
          </cell>
          <cell r="AD303">
            <v>439500.77600000001</v>
          </cell>
          <cell r="AE303" t="str">
            <v>驻京</v>
          </cell>
        </row>
        <row r="304">
          <cell r="H304" t="str">
            <v>网安事业部-实战创新产品线</v>
          </cell>
          <cell r="AA304">
            <v>12</v>
          </cell>
          <cell r="AD304">
            <v>439500.77600000001</v>
          </cell>
          <cell r="AE304" t="str">
            <v>驻京</v>
          </cell>
        </row>
        <row r="305">
          <cell r="H305" t="str">
            <v>河北代表处-管理</v>
          </cell>
          <cell r="AA305">
            <v>12</v>
          </cell>
          <cell r="AD305">
            <v>439500.77600000001</v>
          </cell>
          <cell r="AE305" t="str">
            <v>非驻京</v>
          </cell>
        </row>
        <row r="306">
          <cell r="H306" t="str">
            <v>第一事业部-分流设备</v>
          </cell>
          <cell r="AA306">
            <v>12</v>
          </cell>
          <cell r="AD306">
            <v>439500.77600000001</v>
          </cell>
          <cell r="AE306" t="str">
            <v>驻京</v>
          </cell>
        </row>
        <row r="307">
          <cell r="H307" t="str">
            <v>运营-管理</v>
          </cell>
          <cell r="AA307">
            <v>12</v>
          </cell>
          <cell r="AD307">
            <v>355778.01</v>
          </cell>
          <cell r="AE307" t="str">
            <v>驻京</v>
          </cell>
        </row>
        <row r="308">
          <cell r="H308" t="str">
            <v>第十一事业部-产品方案部</v>
          </cell>
          <cell r="AA308">
            <v>12</v>
          </cell>
          <cell r="AD308">
            <v>438936.81199999998</v>
          </cell>
          <cell r="AE308" t="str">
            <v>驻京</v>
          </cell>
        </row>
        <row r="309">
          <cell r="H309" t="str">
            <v>第一事业部-分流设备</v>
          </cell>
          <cell r="AA309">
            <v>12</v>
          </cell>
          <cell r="AD309">
            <v>438936.81199999998</v>
          </cell>
          <cell r="AE309" t="str">
            <v>驻京</v>
          </cell>
        </row>
        <row r="310">
          <cell r="H310" t="str">
            <v>数据平台部-管理</v>
          </cell>
          <cell r="AA310">
            <v>12</v>
          </cell>
          <cell r="AD310">
            <v>438936.81199999998</v>
          </cell>
          <cell r="AE310" t="str">
            <v>驻京</v>
          </cell>
        </row>
        <row r="311">
          <cell r="H311" t="str">
            <v>广东代表处-管理</v>
          </cell>
          <cell r="AA311">
            <v>12</v>
          </cell>
          <cell r="AD311">
            <v>434992.772</v>
          </cell>
          <cell r="AE311" t="str">
            <v>非驻京</v>
          </cell>
        </row>
        <row r="312">
          <cell r="H312" t="str">
            <v>数据平台部-管理</v>
          </cell>
          <cell r="AA312">
            <v>12</v>
          </cell>
          <cell r="AD312">
            <v>434135.37199999997</v>
          </cell>
          <cell r="AE312" t="str">
            <v>驻京</v>
          </cell>
        </row>
        <row r="313">
          <cell r="H313" t="str">
            <v>甘肃代表处-甘肃1</v>
          </cell>
          <cell r="AA313">
            <v>12</v>
          </cell>
          <cell r="AD313">
            <v>418763.804</v>
          </cell>
          <cell r="AE313" t="str">
            <v>非驻京</v>
          </cell>
        </row>
        <row r="314">
          <cell r="H314" t="str">
            <v>福建代表处-福建1</v>
          </cell>
          <cell r="AA314">
            <v>12</v>
          </cell>
          <cell r="AD314">
            <v>415247.924</v>
          </cell>
          <cell r="AE314" t="str">
            <v>非驻京</v>
          </cell>
        </row>
        <row r="315">
          <cell r="H315" t="str">
            <v>第五事业部-JSD</v>
          </cell>
          <cell r="AA315">
            <v>12</v>
          </cell>
          <cell r="AD315">
            <v>430191.33199999999</v>
          </cell>
          <cell r="AE315" t="str">
            <v>驻京</v>
          </cell>
        </row>
        <row r="316">
          <cell r="H316" t="str">
            <v>湖北代表处-管理</v>
          </cell>
          <cell r="AA316">
            <v>12</v>
          </cell>
          <cell r="AD316">
            <v>428648.01199999999</v>
          </cell>
          <cell r="AE316" t="str">
            <v>非驻京</v>
          </cell>
        </row>
        <row r="317">
          <cell r="H317" t="str">
            <v>数据平台部-管理</v>
          </cell>
          <cell r="AA317">
            <v>12</v>
          </cell>
          <cell r="AD317">
            <v>428133.57199999999</v>
          </cell>
          <cell r="AE317" t="str">
            <v>驻京</v>
          </cell>
        </row>
        <row r="318">
          <cell r="H318" t="str">
            <v>北京代表处-北京4</v>
          </cell>
          <cell r="AA318">
            <v>12</v>
          </cell>
          <cell r="AD318">
            <v>411303.88399999996</v>
          </cell>
          <cell r="AE318" t="str">
            <v>驻京</v>
          </cell>
        </row>
        <row r="319">
          <cell r="H319" t="str">
            <v>数据平台部-管理</v>
          </cell>
          <cell r="AA319">
            <v>2</v>
          </cell>
          <cell r="AD319">
            <v>70768.577333333335</v>
          </cell>
          <cell r="AE319" t="str">
            <v>驻京</v>
          </cell>
        </row>
        <row r="320">
          <cell r="H320" t="str">
            <v>第二事业部-数据业务产品线</v>
          </cell>
          <cell r="AA320">
            <v>12</v>
          </cell>
          <cell r="AD320">
            <v>426888.83600000001</v>
          </cell>
          <cell r="AE320" t="str">
            <v>驻京</v>
          </cell>
        </row>
        <row r="321">
          <cell r="H321" t="str">
            <v>第二事业部-数据业务产品线</v>
          </cell>
          <cell r="AA321">
            <v>12</v>
          </cell>
          <cell r="AD321">
            <v>426374.39600000001</v>
          </cell>
          <cell r="AE321" t="str">
            <v>驻京</v>
          </cell>
        </row>
        <row r="322">
          <cell r="H322" t="str">
            <v>测试中心-质量检测部</v>
          </cell>
          <cell r="AA322">
            <v>12</v>
          </cell>
          <cell r="AD322">
            <v>426031.43599999999</v>
          </cell>
          <cell r="AE322" t="str">
            <v>驻京</v>
          </cell>
        </row>
        <row r="323">
          <cell r="H323" t="str">
            <v>大数据服务与解决方案事业群-通用应用部</v>
          </cell>
          <cell r="AA323">
            <v>12</v>
          </cell>
          <cell r="AD323">
            <v>424316.636</v>
          </cell>
          <cell r="AE323" t="str">
            <v>驻京</v>
          </cell>
        </row>
        <row r="324">
          <cell r="H324" t="str">
            <v>有机体-有机体业务专家部</v>
          </cell>
          <cell r="AA324">
            <v>12</v>
          </cell>
          <cell r="AD324">
            <v>423586.33999999997</v>
          </cell>
          <cell r="AE324" t="str">
            <v>驻京</v>
          </cell>
        </row>
        <row r="325">
          <cell r="H325" t="str">
            <v>人力资源中心-管理</v>
          </cell>
          <cell r="AA325">
            <v>12</v>
          </cell>
          <cell r="AD325">
            <v>422336.45600000001</v>
          </cell>
          <cell r="AE325" t="str">
            <v>驻京</v>
          </cell>
        </row>
        <row r="326">
          <cell r="H326" t="str">
            <v>第九事业部-CFA产品线</v>
          </cell>
          <cell r="AA326">
            <v>12</v>
          </cell>
          <cell r="AD326">
            <v>421185.62</v>
          </cell>
          <cell r="AE326" t="str">
            <v>驻京</v>
          </cell>
        </row>
        <row r="327">
          <cell r="H327" t="str">
            <v>河北代表处-管理</v>
          </cell>
          <cell r="AA327">
            <v>12</v>
          </cell>
          <cell r="AD327">
            <v>420328.22</v>
          </cell>
          <cell r="AE327" t="str">
            <v>非驻京</v>
          </cell>
        </row>
        <row r="328">
          <cell r="H328" t="str">
            <v>网安事业部-整体方案设计部</v>
          </cell>
          <cell r="AA328">
            <v>12</v>
          </cell>
          <cell r="AD328">
            <v>418829.27600000001</v>
          </cell>
          <cell r="AE328" t="str">
            <v>驻京</v>
          </cell>
        </row>
        <row r="329">
          <cell r="H329" t="str">
            <v>第十一事业部-科信业务应用产品线</v>
          </cell>
          <cell r="AA329">
            <v>12</v>
          </cell>
          <cell r="AD329">
            <v>417285.95600000001</v>
          </cell>
          <cell r="AE329" t="str">
            <v>驻京</v>
          </cell>
        </row>
        <row r="330">
          <cell r="H330" t="str">
            <v>广东代表处-管理</v>
          </cell>
          <cell r="AA330">
            <v>12</v>
          </cell>
          <cell r="AD330">
            <v>415228.196</v>
          </cell>
          <cell r="AE330" t="str">
            <v>非驻京</v>
          </cell>
        </row>
        <row r="331">
          <cell r="H331" t="str">
            <v>第九事业部-销售2</v>
          </cell>
          <cell r="AA331">
            <v>12</v>
          </cell>
          <cell r="AD331">
            <v>217883.084</v>
          </cell>
          <cell r="AE331" t="str">
            <v>驻京</v>
          </cell>
        </row>
        <row r="332">
          <cell r="H332" t="str">
            <v>第九事业部-销售管理</v>
          </cell>
          <cell r="AA332">
            <v>12</v>
          </cell>
          <cell r="AD332">
            <v>414370.79599999997</v>
          </cell>
          <cell r="AE332" t="str">
            <v>驻京</v>
          </cell>
        </row>
        <row r="333">
          <cell r="H333" t="str">
            <v>第十一事业部-销售管理</v>
          </cell>
          <cell r="AA333">
            <v>12</v>
          </cell>
          <cell r="AD333">
            <v>104458.4</v>
          </cell>
          <cell r="AE333" t="str">
            <v>驻京</v>
          </cell>
        </row>
        <row r="334">
          <cell r="H334" t="str">
            <v>市场部-管理</v>
          </cell>
          <cell r="AA334">
            <v>12</v>
          </cell>
          <cell r="AD334">
            <v>414370.79599999997</v>
          </cell>
          <cell r="AE334" t="str">
            <v>驻京</v>
          </cell>
        </row>
        <row r="335">
          <cell r="H335" t="str">
            <v>有机体建设中心-有机体产品线</v>
          </cell>
          <cell r="AA335">
            <v>12</v>
          </cell>
          <cell r="AD335">
            <v>414370.79599999997</v>
          </cell>
          <cell r="AE335" t="str">
            <v>驻京</v>
          </cell>
        </row>
        <row r="336">
          <cell r="H336" t="str">
            <v>吉林代表处-管理</v>
          </cell>
          <cell r="AA336">
            <v>12</v>
          </cell>
          <cell r="AD336">
            <v>413811.98</v>
          </cell>
          <cell r="AE336" t="str">
            <v>非驻京</v>
          </cell>
        </row>
        <row r="337">
          <cell r="H337" t="str">
            <v>数据平台部-管理</v>
          </cell>
          <cell r="AA337">
            <v>12</v>
          </cell>
          <cell r="AD337">
            <v>395443.60399999999</v>
          </cell>
          <cell r="AE337" t="str">
            <v>驻京</v>
          </cell>
        </row>
        <row r="338">
          <cell r="H338" t="str">
            <v>数据平台部-管理</v>
          </cell>
          <cell r="AA338">
            <v>12</v>
          </cell>
          <cell r="AD338">
            <v>409010.54</v>
          </cell>
          <cell r="AE338" t="str">
            <v>驻京</v>
          </cell>
        </row>
        <row r="339">
          <cell r="H339" t="str">
            <v>工程中心-工程四部</v>
          </cell>
          <cell r="AA339">
            <v>12</v>
          </cell>
          <cell r="AD339">
            <v>394757.68400000001</v>
          </cell>
          <cell r="AE339" t="str">
            <v>非驻京</v>
          </cell>
        </row>
        <row r="340">
          <cell r="H340" t="str">
            <v>第九事业部-CFA产品线</v>
          </cell>
          <cell r="AA340">
            <v>12</v>
          </cell>
          <cell r="AD340">
            <v>407810.18</v>
          </cell>
          <cell r="AE340" t="str">
            <v>驻京</v>
          </cell>
        </row>
        <row r="341">
          <cell r="H341" t="str">
            <v>网络安全与信息技术装备事业群-产品规划部</v>
          </cell>
          <cell r="AA341">
            <v>12</v>
          </cell>
          <cell r="AD341">
            <v>407810.18</v>
          </cell>
          <cell r="AE341" t="str">
            <v>驻京</v>
          </cell>
        </row>
        <row r="342">
          <cell r="H342" t="str">
            <v>第五事业部-JSD</v>
          </cell>
          <cell r="AA342">
            <v>12</v>
          </cell>
          <cell r="AD342">
            <v>406952.78</v>
          </cell>
          <cell r="AE342" t="str">
            <v>驻京</v>
          </cell>
        </row>
        <row r="343">
          <cell r="H343" t="str">
            <v>第十一事业部-科信业务应用产品线</v>
          </cell>
          <cell r="AA343">
            <v>12</v>
          </cell>
          <cell r="AD343">
            <v>406781.3</v>
          </cell>
          <cell r="AE343" t="str">
            <v>驻京</v>
          </cell>
        </row>
        <row r="344">
          <cell r="H344" t="str">
            <v>数据平台部-管理</v>
          </cell>
          <cell r="AA344">
            <v>12</v>
          </cell>
          <cell r="AD344">
            <v>405359.93599999999</v>
          </cell>
          <cell r="AE344" t="str">
            <v>驻京</v>
          </cell>
        </row>
        <row r="345">
          <cell r="H345" t="str">
            <v>网安事业部-实战创新产品线</v>
          </cell>
          <cell r="AA345">
            <v>12</v>
          </cell>
          <cell r="AD345">
            <v>404723.54</v>
          </cell>
          <cell r="AE345" t="str">
            <v>驻京</v>
          </cell>
        </row>
        <row r="346">
          <cell r="H346" t="str">
            <v>江苏代表处-江苏1</v>
          </cell>
          <cell r="AA346">
            <v>12</v>
          </cell>
          <cell r="AD346">
            <v>388326.64399999997</v>
          </cell>
          <cell r="AE346" t="str">
            <v>非驻京</v>
          </cell>
        </row>
        <row r="347">
          <cell r="H347" t="str">
            <v>测试中心-质量检测部</v>
          </cell>
          <cell r="AA347">
            <v>12</v>
          </cell>
          <cell r="AD347">
            <v>388755.88400000002</v>
          </cell>
          <cell r="AE347" t="str">
            <v>驻京</v>
          </cell>
        </row>
        <row r="348">
          <cell r="H348" t="str">
            <v>第二事业部-数据业务产品线</v>
          </cell>
          <cell r="AA348">
            <v>12</v>
          </cell>
          <cell r="AD348">
            <v>401808.38</v>
          </cell>
          <cell r="AE348" t="str">
            <v>驻京</v>
          </cell>
        </row>
        <row r="349">
          <cell r="H349" t="str">
            <v>第一事业部-分流设备</v>
          </cell>
          <cell r="AA349">
            <v>12</v>
          </cell>
          <cell r="AD349">
            <v>401808.38</v>
          </cell>
          <cell r="AE349" t="str">
            <v>驻京</v>
          </cell>
        </row>
        <row r="350">
          <cell r="H350" t="str">
            <v>第七事业部-无线产品线</v>
          </cell>
          <cell r="AA350">
            <v>12</v>
          </cell>
          <cell r="AD350">
            <v>401808.38</v>
          </cell>
          <cell r="AE350" t="str">
            <v>驻京</v>
          </cell>
        </row>
        <row r="351">
          <cell r="H351" t="str">
            <v>第十事业部-态势感知产品线</v>
          </cell>
          <cell r="AA351">
            <v>12</v>
          </cell>
          <cell r="AD351">
            <v>401808.38</v>
          </cell>
          <cell r="AE351" t="str">
            <v>驻京</v>
          </cell>
        </row>
        <row r="352">
          <cell r="H352" t="str">
            <v>重庆代表处-管理</v>
          </cell>
          <cell r="AA352">
            <v>12</v>
          </cell>
          <cell r="AD352">
            <v>402101.81599999999</v>
          </cell>
          <cell r="AE352" t="str">
            <v>非驻京</v>
          </cell>
        </row>
        <row r="353">
          <cell r="H353" t="str">
            <v>数据平台部-管理</v>
          </cell>
          <cell r="AA353">
            <v>12</v>
          </cell>
          <cell r="AD353">
            <v>401808.38</v>
          </cell>
          <cell r="AE353" t="str">
            <v>驻京</v>
          </cell>
        </row>
        <row r="354">
          <cell r="H354" t="str">
            <v>第十一事业部-科信业务应用产品线</v>
          </cell>
          <cell r="AA354">
            <v>2</v>
          </cell>
          <cell r="AD354">
            <v>66968.063333333339</v>
          </cell>
          <cell r="AE354" t="str">
            <v>驻京</v>
          </cell>
        </row>
        <row r="355">
          <cell r="H355" t="str">
            <v>辽宁代表处-管理</v>
          </cell>
          <cell r="AA355">
            <v>12</v>
          </cell>
          <cell r="AD355">
            <v>401244.41599999997</v>
          </cell>
          <cell r="AE355" t="str">
            <v>非驻京</v>
          </cell>
        </row>
        <row r="356">
          <cell r="H356" t="str">
            <v>战略部-管理</v>
          </cell>
          <cell r="AA356">
            <v>12</v>
          </cell>
          <cell r="AD356">
            <v>401244.41599999997</v>
          </cell>
          <cell r="AE356" t="str">
            <v>驻京</v>
          </cell>
        </row>
        <row r="357">
          <cell r="H357" t="str">
            <v>第一事业部-网络数据解析产品线</v>
          </cell>
          <cell r="AA357">
            <v>12</v>
          </cell>
          <cell r="AD357">
            <v>399186.65600000002</v>
          </cell>
          <cell r="AE357" t="str">
            <v>驻京</v>
          </cell>
        </row>
        <row r="358">
          <cell r="H358" t="str">
            <v>河南代表处-管理</v>
          </cell>
          <cell r="AA358">
            <v>12</v>
          </cell>
          <cell r="AD358">
            <v>398550.26</v>
          </cell>
          <cell r="AE358" t="str">
            <v>非驻京</v>
          </cell>
        </row>
        <row r="359">
          <cell r="H359" t="str">
            <v>宁夏代表处-管理</v>
          </cell>
          <cell r="AA359">
            <v>12</v>
          </cell>
          <cell r="AD359">
            <v>396614.45600000001</v>
          </cell>
          <cell r="AE359" t="str">
            <v>非驻京</v>
          </cell>
        </row>
        <row r="360">
          <cell r="H360" t="str">
            <v>大数据服务与解决方案事业群-产品规划部</v>
          </cell>
          <cell r="AA360">
            <v>12</v>
          </cell>
          <cell r="AD360">
            <v>394728.17599999998</v>
          </cell>
          <cell r="AE360" t="str">
            <v>驻京</v>
          </cell>
        </row>
        <row r="361">
          <cell r="H361" t="str">
            <v>第一事业部-网络数据解析产品线</v>
          </cell>
          <cell r="AA361">
            <v>12</v>
          </cell>
          <cell r="AD361">
            <v>395153.864</v>
          </cell>
          <cell r="AE361" t="str">
            <v>驻京</v>
          </cell>
        </row>
        <row r="362">
          <cell r="H362" t="str">
            <v>第四事业部-网信产品线</v>
          </cell>
          <cell r="AA362">
            <v>12</v>
          </cell>
          <cell r="AD362">
            <v>393782.02399999998</v>
          </cell>
          <cell r="AE362" t="str">
            <v>驻京</v>
          </cell>
        </row>
        <row r="363">
          <cell r="H363" t="str">
            <v>第一事业部-分流设备</v>
          </cell>
          <cell r="AA363">
            <v>12</v>
          </cell>
          <cell r="AD363">
            <v>393013.37599999999</v>
          </cell>
          <cell r="AE363" t="str">
            <v>驻京</v>
          </cell>
        </row>
        <row r="364">
          <cell r="H364" t="str">
            <v>测试中心-测试二部</v>
          </cell>
          <cell r="AA364">
            <v>12</v>
          </cell>
          <cell r="AD364">
            <v>392327.45600000001</v>
          </cell>
          <cell r="AE364" t="str">
            <v>驻京</v>
          </cell>
        </row>
        <row r="365">
          <cell r="H365" t="str">
            <v>天津代表处-管理</v>
          </cell>
          <cell r="AA365">
            <v>12</v>
          </cell>
          <cell r="AD365">
            <v>391984.49599999998</v>
          </cell>
          <cell r="AE365" t="str">
            <v>非驻京</v>
          </cell>
        </row>
        <row r="366">
          <cell r="H366" t="str">
            <v>开发中心-研发四部</v>
          </cell>
          <cell r="AA366">
            <v>12</v>
          </cell>
          <cell r="AD366">
            <v>377010.04399999999</v>
          </cell>
          <cell r="AE366" t="str">
            <v>驻京</v>
          </cell>
        </row>
        <row r="367">
          <cell r="H367" t="str">
            <v>第七事业部-销售3</v>
          </cell>
          <cell r="AA367">
            <v>12</v>
          </cell>
          <cell r="AD367">
            <v>376667.08400000003</v>
          </cell>
          <cell r="AE367" t="str">
            <v>驻京</v>
          </cell>
        </row>
        <row r="368">
          <cell r="H368" t="str">
            <v>广西代表处-管理</v>
          </cell>
          <cell r="AA368">
            <v>12</v>
          </cell>
          <cell r="AD368">
            <v>390098.21600000001</v>
          </cell>
          <cell r="AE368" t="str">
            <v>非驻京</v>
          </cell>
        </row>
        <row r="369">
          <cell r="H369" t="str">
            <v>大数据服务与解决方案事业群-通用应用部</v>
          </cell>
          <cell r="AA369">
            <v>10</v>
          </cell>
          <cell r="AD369">
            <v>324367.68</v>
          </cell>
          <cell r="AE369" t="str">
            <v>驻京</v>
          </cell>
        </row>
        <row r="370">
          <cell r="H370" t="str">
            <v>大数据服务与解决方案事业群-通用应用部</v>
          </cell>
          <cell r="AA370">
            <v>10</v>
          </cell>
          <cell r="AD370">
            <v>324367.68</v>
          </cell>
          <cell r="AE370" t="str">
            <v>驻京</v>
          </cell>
        </row>
        <row r="371">
          <cell r="H371" t="str">
            <v>第二事业部-销售6</v>
          </cell>
          <cell r="AA371">
            <v>10</v>
          </cell>
          <cell r="AD371">
            <v>312531.57</v>
          </cell>
          <cell r="AE371" t="str">
            <v>驻京</v>
          </cell>
        </row>
        <row r="372">
          <cell r="H372" t="str">
            <v>第二事业部-拓展业务产品线</v>
          </cell>
          <cell r="AA372">
            <v>10</v>
          </cell>
          <cell r="AD372">
            <v>324367.34666666668</v>
          </cell>
          <cell r="AE372" t="str">
            <v>驻京</v>
          </cell>
        </row>
        <row r="373">
          <cell r="H373" t="str">
            <v>第二事业部-拓展业务产品线</v>
          </cell>
          <cell r="AA373">
            <v>10</v>
          </cell>
          <cell r="AD373">
            <v>324367.68</v>
          </cell>
          <cell r="AE373" t="str">
            <v>驻京</v>
          </cell>
        </row>
        <row r="374">
          <cell r="H374" t="str">
            <v>第二事业部-拓展业务产品线</v>
          </cell>
          <cell r="AA374">
            <v>10</v>
          </cell>
          <cell r="AD374">
            <v>324367.34666666668</v>
          </cell>
          <cell r="AE374" t="str">
            <v>驻京</v>
          </cell>
        </row>
        <row r="375">
          <cell r="H375" t="str">
            <v>第九事业部-CFA产品线</v>
          </cell>
          <cell r="AA375">
            <v>10</v>
          </cell>
          <cell r="AD375">
            <v>324367.68</v>
          </cell>
          <cell r="AE375" t="str">
            <v>驻京</v>
          </cell>
        </row>
        <row r="376">
          <cell r="H376" t="str">
            <v>大数据市场与解决方案部-管理</v>
          </cell>
          <cell r="AA376">
            <v>12</v>
          </cell>
          <cell r="AD376">
            <v>389240.81599999999</v>
          </cell>
          <cell r="AE376" t="str">
            <v>驻京</v>
          </cell>
        </row>
        <row r="377">
          <cell r="H377" t="str">
            <v>第一事业部-分流设备</v>
          </cell>
          <cell r="AA377">
            <v>10</v>
          </cell>
          <cell r="AD377">
            <v>324367.34666666668</v>
          </cell>
          <cell r="AE377" t="str">
            <v>驻京</v>
          </cell>
        </row>
        <row r="378">
          <cell r="H378" t="str">
            <v>第一事业部-分流设备</v>
          </cell>
          <cell r="AA378">
            <v>10</v>
          </cell>
          <cell r="AD378">
            <v>324367.34666666668</v>
          </cell>
          <cell r="AE378" t="str">
            <v>驻京</v>
          </cell>
        </row>
        <row r="379">
          <cell r="H379" t="str">
            <v>第一事业部-分流设备</v>
          </cell>
          <cell r="AA379">
            <v>10</v>
          </cell>
          <cell r="AD379">
            <v>324367.34666666668</v>
          </cell>
          <cell r="AE379" t="str">
            <v>驻京</v>
          </cell>
        </row>
        <row r="380">
          <cell r="H380" t="str">
            <v>第一事业部-分流设备</v>
          </cell>
          <cell r="AA380">
            <v>10</v>
          </cell>
          <cell r="AD380">
            <v>324367.34666666668</v>
          </cell>
          <cell r="AE380" t="str">
            <v>驻京</v>
          </cell>
        </row>
        <row r="381">
          <cell r="H381" t="str">
            <v>第一事业部-分流设备</v>
          </cell>
          <cell r="AA381">
            <v>10</v>
          </cell>
          <cell r="AD381">
            <v>324367.34666666668</v>
          </cell>
          <cell r="AE381" t="str">
            <v>驻京</v>
          </cell>
        </row>
        <row r="382">
          <cell r="H382" t="str">
            <v>第一事业部-分流设备</v>
          </cell>
          <cell r="AA382">
            <v>10</v>
          </cell>
          <cell r="AD382">
            <v>324367.68</v>
          </cell>
          <cell r="AE382" t="str">
            <v>驻京</v>
          </cell>
        </row>
        <row r="383">
          <cell r="H383" t="str">
            <v>第七事业部-无线产品线</v>
          </cell>
          <cell r="AA383">
            <v>10</v>
          </cell>
          <cell r="AD383">
            <v>324367.34666666668</v>
          </cell>
          <cell r="AE383" t="str">
            <v>驻京</v>
          </cell>
        </row>
        <row r="384">
          <cell r="H384" t="str">
            <v>网安事业部-销售管理</v>
          </cell>
          <cell r="AA384">
            <v>10</v>
          </cell>
          <cell r="AD384">
            <v>338986.00400000002</v>
          </cell>
          <cell r="AE384" t="str">
            <v>驻京</v>
          </cell>
        </row>
        <row r="385">
          <cell r="H385" t="str">
            <v>网安事业部-客户价值服务部</v>
          </cell>
          <cell r="AA385">
            <v>12</v>
          </cell>
          <cell r="AD385">
            <v>389240.81599999999</v>
          </cell>
          <cell r="AE385" t="str">
            <v>驻京</v>
          </cell>
        </row>
        <row r="386">
          <cell r="H386" t="str">
            <v>网安事业部-实战创新产品线</v>
          </cell>
          <cell r="AA386">
            <v>10</v>
          </cell>
          <cell r="AD386">
            <v>324367.34666666668</v>
          </cell>
          <cell r="AE386" t="str">
            <v>非驻京</v>
          </cell>
        </row>
        <row r="387">
          <cell r="H387" t="str">
            <v>黑龙江代表处-黑龙江2</v>
          </cell>
          <cell r="AA387">
            <v>12</v>
          </cell>
          <cell r="AD387">
            <v>208484.11600000001</v>
          </cell>
          <cell r="AE387" t="str">
            <v>非驻京</v>
          </cell>
        </row>
        <row r="388">
          <cell r="H388" t="str">
            <v>安徽代表处-安徽1</v>
          </cell>
          <cell r="AA388">
            <v>12</v>
          </cell>
          <cell r="AD388">
            <v>161468.68400000001</v>
          </cell>
          <cell r="AE388" t="str">
            <v>非驻京</v>
          </cell>
        </row>
        <row r="389">
          <cell r="H389" t="str">
            <v>福建代表处-福建2</v>
          </cell>
          <cell r="AA389">
            <v>10</v>
          </cell>
          <cell r="AD389">
            <v>312531.57</v>
          </cell>
          <cell r="AE389" t="str">
            <v>非驻京</v>
          </cell>
        </row>
        <row r="390">
          <cell r="H390" t="str">
            <v>开发中心-架构设计部</v>
          </cell>
          <cell r="AA390">
            <v>10</v>
          </cell>
          <cell r="AD390">
            <v>324367.68</v>
          </cell>
          <cell r="AE390" t="str">
            <v>非驻京</v>
          </cell>
        </row>
        <row r="391">
          <cell r="H391" t="str">
            <v>开发中心-研发四部</v>
          </cell>
          <cell r="AA391">
            <v>10</v>
          </cell>
          <cell r="AD391">
            <v>324367.68</v>
          </cell>
          <cell r="AE391" t="str">
            <v>驻京</v>
          </cell>
        </row>
        <row r="392">
          <cell r="H392" t="str">
            <v>开发中心-架构设计部</v>
          </cell>
          <cell r="AA392">
            <v>10</v>
          </cell>
          <cell r="AD392">
            <v>324367.68</v>
          </cell>
          <cell r="AE392" t="str">
            <v>非驻京</v>
          </cell>
        </row>
        <row r="393">
          <cell r="H393" t="str">
            <v>开发中心-研发四部</v>
          </cell>
          <cell r="AA393">
            <v>10</v>
          </cell>
          <cell r="AD393">
            <v>324367.68</v>
          </cell>
          <cell r="AE393" t="str">
            <v>驻京</v>
          </cell>
        </row>
        <row r="394">
          <cell r="H394" t="str">
            <v>开发中心-项目管理部</v>
          </cell>
          <cell r="AA394">
            <v>10</v>
          </cell>
          <cell r="AD394">
            <v>324367.68</v>
          </cell>
          <cell r="AE394" t="str">
            <v>非驻京</v>
          </cell>
        </row>
        <row r="395">
          <cell r="H395" t="str">
            <v>开发中心-架构设计部</v>
          </cell>
          <cell r="AA395">
            <v>10</v>
          </cell>
          <cell r="AD395">
            <v>324367.68</v>
          </cell>
          <cell r="AE395" t="str">
            <v>非驻京</v>
          </cell>
        </row>
        <row r="396">
          <cell r="H396" t="str">
            <v>开发中心-研发二部</v>
          </cell>
          <cell r="AA396">
            <v>10</v>
          </cell>
          <cell r="AD396">
            <v>324367.68</v>
          </cell>
          <cell r="AE396" t="str">
            <v>非驻京</v>
          </cell>
        </row>
        <row r="397">
          <cell r="H397" t="str">
            <v>开发中心-架构设计部</v>
          </cell>
          <cell r="AA397">
            <v>10</v>
          </cell>
          <cell r="AD397">
            <v>324367.68</v>
          </cell>
          <cell r="AE397" t="str">
            <v>非驻京</v>
          </cell>
        </row>
        <row r="398">
          <cell r="H398" t="str">
            <v>开发中心-研发一部</v>
          </cell>
          <cell r="AA398">
            <v>10</v>
          </cell>
          <cell r="AD398">
            <v>324367.68</v>
          </cell>
          <cell r="AE398" t="str">
            <v>非驻京</v>
          </cell>
        </row>
        <row r="399">
          <cell r="H399" t="str">
            <v>开发中心-研发二部</v>
          </cell>
          <cell r="AA399">
            <v>10</v>
          </cell>
          <cell r="AD399">
            <v>324367.68</v>
          </cell>
          <cell r="AE399" t="str">
            <v>非驻京</v>
          </cell>
        </row>
        <row r="400">
          <cell r="H400" t="str">
            <v>开发中心-研发二部</v>
          </cell>
          <cell r="AA400">
            <v>10</v>
          </cell>
          <cell r="AD400">
            <v>324367.68</v>
          </cell>
          <cell r="AE400" t="str">
            <v>非驻京</v>
          </cell>
        </row>
        <row r="401">
          <cell r="H401" t="str">
            <v>开发中心-研发三部</v>
          </cell>
          <cell r="AA401">
            <v>10</v>
          </cell>
          <cell r="AD401">
            <v>324367.68</v>
          </cell>
          <cell r="AE401" t="str">
            <v>非驻京</v>
          </cell>
        </row>
        <row r="402">
          <cell r="H402" t="str">
            <v>开发中心-项目管理部</v>
          </cell>
          <cell r="AA402">
            <v>10</v>
          </cell>
          <cell r="AD402">
            <v>324367.68</v>
          </cell>
          <cell r="AE402" t="str">
            <v>非驻京</v>
          </cell>
        </row>
        <row r="403">
          <cell r="H403" t="str">
            <v>开发中心-项目管理部</v>
          </cell>
          <cell r="AA403">
            <v>10</v>
          </cell>
          <cell r="AD403">
            <v>324367.68</v>
          </cell>
          <cell r="AE403" t="str">
            <v>非驻京</v>
          </cell>
        </row>
        <row r="404">
          <cell r="H404" t="str">
            <v>开发中心-架构设计部</v>
          </cell>
          <cell r="AA404">
            <v>10</v>
          </cell>
          <cell r="AD404">
            <v>324367.68</v>
          </cell>
          <cell r="AE404" t="str">
            <v>非驻京</v>
          </cell>
        </row>
        <row r="405">
          <cell r="H405" t="str">
            <v>工程中心-工程一部</v>
          </cell>
          <cell r="AA405">
            <v>10</v>
          </cell>
          <cell r="AD405">
            <v>312531.57</v>
          </cell>
          <cell r="AE405" t="str">
            <v>非驻京</v>
          </cell>
        </row>
        <row r="406">
          <cell r="H406" t="str">
            <v>工程中心-工程一部</v>
          </cell>
          <cell r="AA406">
            <v>10</v>
          </cell>
          <cell r="AD406">
            <v>324367.68</v>
          </cell>
          <cell r="AE406" t="str">
            <v>非驻京</v>
          </cell>
        </row>
        <row r="407">
          <cell r="H407" t="str">
            <v>工程中心-工程二部</v>
          </cell>
          <cell r="AA407">
            <v>10</v>
          </cell>
          <cell r="AD407">
            <v>324367.68</v>
          </cell>
          <cell r="AE407" t="str">
            <v>驻京</v>
          </cell>
        </row>
        <row r="408">
          <cell r="H408" t="str">
            <v>总办</v>
          </cell>
          <cell r="AA408">
            <v>10</v>
          </cell>
          <cell r="AD408">
            <v>324367.68</v>
          </cell>
          <cell r="AE408" t="str">
            <v>驻京</v>
          </cell>
        </row>
        <row r="409">
          <cell r="H409" t="str">
            <v>研究院-技术合作部</v>
          </cell>
          <cell r="AA409">
            <v>12</v>
          </cell>
          <cell r="AD409">
            <v>388980.58400000003</v>
          </cell>
          <cell r="AE409" t="str">
            <v>驻京</v>
          </cell>
        </row>
        <row r="410">
          <cell r="H410" t="str">
            <v>数据平台部-管理</v>
          </cell>
          <cell r="AA410">
            <v>2</v>
          </cell>
          <cell r="AD410">
            <v>64780.333333333336</v>
          </cell>
          <cell r="AE410" t="str">
            <v>非驻京</v>
          </cell>
        </row>
        <row r="411">
          <cell r="H411" t="str">
            <v>开发中心-研发二部</v>
          </cell>
          <cell r="AA411">
            <v>12</v>
          </cell>
          <cell r="AD411">
            <v>369121.96399999998</v>
          </cell>
          <cell r="AE411" t="str">
            <v>非驻京</v>
          </cell>
        </row>
        <row r="412">
          <cell r="H412" t="str">
            <v>运营-管理</v>
          </cell>
          <cell r="AA412">
            <v>12</v>
          </cell>
          <cell r="AD412">
            <v>382680.2</v>
          </cell>
          <cell r="AE412" t="str">
            <v>驻京</v>
          </cell>
        </row>
        <row r="413">
          <cell r="H413" t="str">
            <v>第二事业部-拓展业务产品线</v>
          </cell>
          <cell r="AA413">
            <v>12</v>
          </cell>
          <cell r="AD413">
            <v>318757.59999999998</v>
          </cell>
          <cell r="AE413" t="str">
            <v>驻京</v>
          </cell>
        </row>
        <row r="414">
          <cell r="H414" t="str">
            <v>第四事业部-网信产品线</v>
          </cell>
          <cell r="AA414">
            <v>12</v>
          </cell>
          <cell r="AD414">
            <v>382508.72</v>
          </cell>
          <cell r="AE414" t="str">
            <v>驻京</v>
          </cell>
        </row>
        <row r="415">
          <cell r="H415" t="str">
            <v>网安事业部-WZ平台产品线</v>
          </cell>
          <cell r="AA415">
            <v>12</v>
          </cell>
          <cell r="AD415">
            <v>393285.77600000001</v>
          </cell>
          <cell r="AE415" t="str">
            <v>驻京</v>
          </cell>
        </row>
        <row r="416">
          <cell r="H416" t="str">
            <v>网安事业部-实战创新产品线</v>
          </cell>
          <cell r="AA416">
            <v>12</v>
          </cell>
          <cell r="AD416">
            <v>380279.48</v>
          </cell>
          <cell r="AE416" t="str">
            <v>非驻京</v>
          </cell>
        </row>
        <row r="417">
          <cell r="H417" t="str">
            <v>网安事业部-整体方案设计部</v>
          </cell>
          <cell r="AA417">
            <v>12</v>
          </cell>
          <cell r="AD417">
            <v>380235.10399999999</v>
          </cell>
          <cell r="AE417" t="str">
            <v>驻京</v>
          </cell>
        </row>
        <row r="418">
          <cell r="H418" t="str">
            <v>第七事业部-无线产品线</v>
          </cell>
          <cell r="AA418">
            <v>12</v>
          </cell>
          <cell r="AD418">
            <v>379593.56</v>
          </cell>
          <cell r="AE418" t="str">
            <v>驻京</v>
          </cell>
        </row>
        <row r="419">
          <cell r="H419" t="str">
            <v>网安事业部-实战创新产品线</v>
          </cell>
          <cell r="AA419">
            <v>12</v>
          </cell>
          <cell r="AD419">
            <v>379593.56</v>
          </cell>
          <cell r="AE419" t="str">
            <v>驻京</v>
          </cell>
        </row>
        <row r="420">
          <cell r="H420" t="str">
            <v>湖南代表处-管理</v>
          </cell>
          <cell r="AA420">
            <v>12</v>
          </cell>
          <cell r="AD420">
            <v>378221.72</v>
          </cell>
          <cell r="AE420" t="str">
            <v>非驻京</v>
          </cell>
        </row>
        <row r="421">
          <cell r="H421" t="str">
            <v>河北代表处-河北3</v>
          </cell>
          <cell r="AA421">
            <v>12</v>
          </cell>
          <cell r="AD421">
            <v>364492.00400000002</v>
          </cell>
          <cell r="AE421" t="str">
            <v>非驻京</v>
          </cell>
        </row>
        <row r="422">
          <cell r="H422" t="str">
            <v>天津代表处-天津1</v>
          </cell>
          <cell r="AA422">
            <v>12</v>
          </cell>
          <cell r="AD422">
            <v>297248.52</v>
          </cell>
          <cell r="AE422" t="str">
            <v>非驻京</v>
          </cell>
        </row>
        <row r="423">
          <cell r="H423" t="str">
            <v>第十事业部-市场营销</v>
          </cell>
          <cell r="AA423">
            <v>12</v>
          </cell>
          <cell r="AD423">
            <v>376678.40000000002</v>
          </cell>
          <cell r="AE423" t="str">
            <v>驻京</v>
          </cell>
        </row>
        <row r="424">
          <cell r="H424" t="str">
            <v>上海代表处-管理</v>
          </cell>
          <cell r="AA424">
            <v>12</v>
          </cell>
          <cell r="AD424">
            <v>301861.89600000001</v>
          </cell>
          <cell r="AE424" t="str">
            <v>非驻京</v>
          </cell>
        </row>
        <row r="425">
          <cell r="H425" t="str">
            <v>开发中心-项目管理部</v>
          </cell>
          <cell r="AA425">
            <v>12</v>
          </cell>
          <cell r="AD425">
            <v>376678.40000000002</v>
          </cell>
          <cell r="AE425" t="str">
            <v>非驻京</v>
          </cell>
        </row>
        <row r="426">
          <cell r="H426" t="str">
            <v>第一事业部-分流设备</v>
          </cell>
          <cell r="AA426">
            <v>12</v>
          </cell>
          <cell r="AD426">
            <v>376291.06400000001</v>
          </cell>
          <cell r="AE426" t="str">
            <v>驻京</v>
          </cell>
        </row>
        <row r="427">
          <cell r="H427" t="str">
            <v>网安事业部-WZ平台产品线</v>
          </cell>
          <cell r="AA427">
            <v>12</v>
          </cell>
          <cell r="AD427">
            <v>376291.06400000001</v>
          </cell>
          <cell r="AE427" t="str">
            <v>驻京</v>
          </cell>
        </row>
        <row r="428">
          <cell r="H428" t="str">
            <v>第四事业部-网信产品线</v>
          </cell>
          <cell r="AA428">
            <v>12</v>
          </cell>
          <cell r="AD428">
            <v>376119.58400000003</v>
          </cell>
          <cell r="AE428" t="str">
            <v>驻京</v>
          </cell>
        </row>
        <row r="429">
          <cell r="H429" t="str">
            <v>第一事业部-分流设备</v>
          </cell>
          <cell r="AA429">
            <v>12</v>
          </cell>
          <cell r="AD429">
            <v>376119.58400000003</v>
          </cell>
          <cell r="AE429" t="str">
            <v>驻京</v>
          </cell>
        </row>
        <row r="430">
          <cell r="H430" t="str">
            <v>数据平台部-管理</v>
          </cell>
          <cell r="AA430">
            <v>12</v>
          </cell>
          <cell r="AD430">
            <v>376119.58400000003</v>
          </cell>
          <cell r="AE430" t="str">
            <v>驻京</v>
          </cell>
        </row>
        <row r="431">
          <cell r="H431" t="str">
            <v>数据平台部-管理</v>
          </cell>
          <cell r="AA431">
            <v>12</v>
          </cell>
          <cell r="AD431">
            <v>376119.58400000003</v>
          </cell>
          <cell r="AE431" t="str">
            <v>驻京</v>
          </cell>
        </row>
        <row r="432">
          <cell r="H432" t="str">
            <v>第一事业部-网络数据解析产品线</v>
          </cell>
          <cell r="AA432">
            <v>12</v>
          </cell>
          <cell r="AD432">
            <v>375555.62</v>
          </cell>
          <cell r="AE432" t="str">
            <v>驻京</v>
          </cell>
        </row>
        <row r="433">
          <cell r="H433" t="str">
            <v>第十事业部-态势感知产品线</v>
          </cell>
          <cell r="AA433">
            <v>12</v>
          </cell>
          <cell r="AD433">
            <v>351360.38</v>
          </cell>
          <cell r="AE433" t="str">
            <v>驻京</v>
          </cell>
        </row>
        <row r="434">
          <cell r="H434" t="str">
            <v>山西代表处-管理</v>
          </cell>
          <cell r="AA434">
            <v>12</v>
          </cell>
          <cell r="AD434">
            <v>373718.864</v>
          </cell>
          <cell r="AE434" t="str">
            <v>非驻京</v>
          </cell>
        </row>
        <row r="435">
          <cell r="H435" t="str">
            <v>人力资源中心-管理</v>
          </cell>
          <cell r="AA435">
            <v>12</v>
          </cell>
          <cell r="AD435">
            <v>371611.58</v>
          </cell>
          <cell r="AE435" t="str">
            <v>驻京</v>
          </cell>
        </row>
        <row r="436">
          <cell r="H436" t="str">
            <v>网安事业部-综合GK产品线</v>
          </cell>
          <cell r="AA436">
            <v>12</v>
          </cell>
          <cell r="AD436">
            <v>381562.484</v>
          </cell>
          <cell r="AE436" t="str">
            <v>驻京</v>
          </cell>
        </row>
        <row r="437">
          <cell r="H437" t="str">
            <v>网安事业部-综合GK产品线</v>
          </cell>
          <cell r="AA437">
            <v>12</v>
          </cell>
          <cell r="AD437">
            <v>369431.864</v>
          </cell>
          <cell r="AE437" t="str">
            <v>驻京</v>
          </cell>
        </row>
        <row r="438">
          <cell r="H438" t="str">
            <v>第一事业部-分流设备</v>
          </cell>
          <cell r="AA438">
            <v>12</v>
          </cell>
          <cell r="AD438">
            <v>369382.33999999997</v>
          </cell>
          <cell r="AE438" t="str">
            <v>驻京</v>
          </cell>
        </row>
        <row r="439">
          <cell r="H439" t="str">
            <v>吉林代表处-管理</v>
          </cell>
          <cell r="AA439">
            <v>12</v>
          </cell>
          <cell r="AD439">
            <v>369088.90399999998</v>
          </cell>
          <cell r="AE439" t="str">
            <v>非驻京</v>
          </cell>
        </row>
        <row r="440">
          <cell r="H440" t="str">
            <v>湖北代表处-管理</v>
          </cell>
          <cell r="AA440">
            <v>12</v>
          </cell>
          <cell r="AD440">
            <v>368060.02399999998</v>
          </cell>
          <cell r="AE440" t="str">
            <v>非驻京</v>
          </cell>
        </row>
        <row r="441">
          <cell r="H441" t="str">
            <v>江西代表处-江西1</v>
          </cell>
          <cell r="AA441">
            <v>12</v>
          </cell>
          <cell r="AD441">
            <v>311908.8</v>
          </cell>
          <cell r="AE441" t="str">
            <v>非驻京</v>
          </cell>
        </row>
        <row r="442">
          <cell r="H442" t="str">
            <v>数据平台部-管理</v>
          </cell>
          <cell r="AA442">
            <v>12</v>
          </cell>
          <cell r="AD442">
            <v>367717.06400000001</v>
          </cell>
          <cell r="AE442" t="str">
            <v>驻京</v>
          </cell>
        </row>
        <row r="443">
          <cell r="H443" t="str">
            <v>有机体建设中心-有机体产品线</v>
          </cell>
          <cell r="AA443">
            <v>12</v>
          </cell>
          <cell r="AD443">
            <v>367374.10399999999</v>
          </cell>
          <cell r="AE443" t="str">
            <v>驻京</v>
          </cell>
        </row>
        <row r="444">
          <cell r="H444" t="str">
            <v>湖南代表处-管理</v>
          </cell>
          <cell r="AA444">
            <v>12</v>
          </cell>
          <cell r="AD444">
            <v>367324.58</v>
          </cell>
          <cell r="AE444" t="str">
            <v>非驻京</v>
          </cell>
        </row>
        <row r="445">
          <cell r="H445" t="str">
            <v>第二事业部-数据业务产品线</v>
          </cell>
          <cell r="AA445">
            <v>12</v>
          </cell>
          <cell r="AD445">
            <v>425825.94799999997</v>
          </cell>
          <cell r="AE445" t="str">
            <v>驻京</v>
          </cell>
        </row>
        <row r="446">
          <cell r="H446" t="str">
            <v>第二事业部-拓展业务产品线</v>
          </cell>
          <cell r="AA446">
            <v>12</v>
          </cell>
          <cell r="AD446">
            <v>365144.864</v>
          </cell>
          <cell r="AE446" t="str">
            <v>驻京</v>
          </cell>
        </row>
        <row r="447">
          <cell r="H447" t="str">
            <v>大数据服务与解决方案事业群-通用应用部</v>
          </cell>
          <cell r="AA447">
            <v>12</v>
          </cell>
          <cell r="AD447">
            <v>364115.984</v>
          </cell>
          <cell r="AE447" t="str">
            <v>驻京</v>
          </cell>
        </row>
        <row r="448">
          <cell r="H448" t="str">
            <v>大数据服务与解决方案事业群-通用应用部</v>
          </cell>
          <cell r="AA448">
            <v>10</v>
          </cell>
          <cell r="AD448">
            <v>303430.32</v>
          </cell>
          <cell r="AE448" t="str">
            <v>驻京</v>
          </cell>
        </row>
        <row r="449">
          <cell r="H449" t="str">
            <v>第一事业部-分流设备</v>
          </cell>
          <cell r="AA449">
            <v>12</v>
          </cell>
          <cell r="AD449">
            <v>364115.984</v>
          </cell>
          <cell r="AE449" t="str">
            <v>驻京</v>
          </cell>
        </row>
        <row r="450">
          <cell r="H450" t="str">
            <v>网安事业部-综合GK产品线</v>
          </cell>
          <cell r="AA450">
            <v>12</v>
          </cell>
          <cell r="AD450">
            <v>364115.984</v>
          </cell>
          <cell r="AE450" t="str">
            <v>驻京</v>
          </cell>
        </row>
        <row r="451">
          <cell r="H451" t="str">
            <v>网安事业部-综合GK产品线</v>
          </cell>
          <cell r="AA451">
            <v>12</v>
          </cell>
          <cell r="AD451">
            <v>364115.984</v>
          </cell>
          <cell r="AE451" t="str">
            <v>驻京</v>
          </cell>
        </row>
        <row r="452">
          <cell r="H452" t="str">
            <v>网安事业部-客户价值服务部</v>
          </cell>
          <cell r="AA452">
            <v>12</v>
          </cell>
          <cell r="AD452">
            <v>364115.984</v>
          </cell>
          <cell r="AE452" t="str">
            <v>驻京</v>
          </cell>
        </row>
        <row r="453">
          <cell r="H453" t="str">
            <v>代表处管理中心-客户服务部</v>
          </cell>
          <cell r="AA453">
            <v>12</v>
          </cell>
          <cell r="AD453">
            <v>364115.984</v>
          </cell>
          <cell r="AE453" t="str">
            <v>驻京</v>
          </cell>
        </row>
        <row r="454">
          <cell r="H454" t="str">
            <v>云南代表处-管理</v>
          </cell>
          <cell r="AA454">
            <v>12</v>
          </cell>
          <cell r="AD454">
            <v>364115.984</v>
          </cell>
          <cell r="AE454" t="str">
            <v>非驻京</v>
          </cell>
        </row>
        <row r="455">
          <cell r="H455" t="str">
            <v>甘肃代表处-管理</v>
          </cell>
          <cell r="AA455">
            <v>12</v>
          </cell>
          <cell r="AD455">
            <v>364115.984</v>
          </cell>
          <cell r="AE455" t="str">
            <v>非驻京</v>
          </cell>
        </row>
        <row r="456">
          <cell r="H456" t="str">
            <v>重庆代表处-重庆2</v>
          </cell>
          <cell r="AA456">
            <v>12</v>
          </cell>
          <cell r="AD456">
            <v>350859.88400000002</v>
          </cell>
          <cell r="AE456" t="str">
            <v>非驻京</v>
          </cell>
        </row>
        <row r="457">
          <cell r="H457" t="str">
            <v>贵州代表处-贵州2</v>
          </cell>
          <cell r="AA457">
            <v>12</v>
          </cell>
          <cell r="AD457">
            <v>350859.88400000002</v>
          </cell>
          <cell r="AE457" t="str">
            <v>非驻京</v>
          </cell>
        </row>
        <row r="458">
          <cell r="H458" t="str">
            <v>数据平台部-管理</v>
          </cell>
          <cell r="AA458">
            <v>12</v>
          </cell>
          <cell r="AD458">
            <v>364115.984</v>
          </cell>
          <cell r="AE458" t="str">
            <v>驻京</v>
          </cell>
        </row>
        <row r="459">
          <cell r="H459" t="str">
            <v>测试中心-测试一部</v>
          </cell>
          <cell r="AA459">
            <v>12</v>
          </cell>
          <cell r="AD459">
            <v>363894.98</v>
          </cell>
          <cell r="AE459" t="str">
            <v>驻京</v>
          </cell>
        </row>
        <row r="460">
          <cell r="H460" t="str">
            <v>第一事业部-网络数据解析产品线</v>
          </cell>
          <cell r="AA460">
            <v>12</v>
          </cell>
          <cell r="AD460">
            <v>363552.02</v>
          </cell>
          <cell r="AE460" t="str">
            <v>驻京</v>
          </cell>
        </row>
        <row r="461">
          <cell r="H461" t="str">
            <v>开发中心-项目管理部</v>
          </cell>
          <cell r="AA461">
            <v>12</v>
          </cell>
          <cell r="AD461">
            <v>363552.02</v>
          </cell>
          <cell r="AE461" t="str">
            <v>非驻京</v>
          </cell>
        </row>
        <row r="462">
          <cell r="H462" t="str">
            <v>网安事业部-实战创新产品线</v>
          </cell>
          <cell r="AA462">
            <v>12</v>
          </cell>
          <cell r="AD462">
            <v>363679.12400000001</v>
          </cell>
          <cell r="AE462" t="str">
            <v>非驻京</v>
          </cell>
        </row>
        <row r="463">
          <cell r="H463" t="str">
            <v>有机体建设中心-有机体产品线</v>
          </cell>
          <cell r="AA463">
            <v>12</v>
          </cell>
          <cell r="AD463">
            <v>361151.3</v>
          </cell>
          <cell r="AE463" t="str">
            <v>驻京</v>
          </cell>
        </row>
        <row r="464">
          <cell r="H464" t="str">
            <v>第九事业部-CFA产品线</v>
          </cell>
          <cell r="AA464">
            <v>12</v>
          </cell>
          <cell r="AD464">
            <v>359265.02</v>
          </cell>
          <cell r="AE464" t="str">
            <v>驻京</v>
          </cell>
        </row>
        <row r="465">
          <cell r="H465" t="str">
            <v>网安事业部-实战创新产品线</v>
          </cell>
          <cell r="AA465">
            <v>12</v>
          </cell>
          <cell r="AD465">
            <v>359265.02</v>
          </cell>
          <cell r="AE465" t="str">
            <v>非驻京</v>
          </cell>
        </row>
        <row r="466">
          <cell r="H466" t="str">
            <v>第十事业部-TZ产品线</v>
          </cell>
          <cell r="AA466">
            <v>12</v>
          </cell>
          <cell r="AD466">
            <v>358750.58</v>
          </cell>
          <cell r="AE466" t="str">
            <v>驻京</v>
          </cell>
        </row>
        <row r="467">
          <cell r="H467" t="str">
            <v>开发中心-研发三部</v>
          </cell>
          <cell r="AA467">
            <v>12</v>
          </cell>
          <cell r="AD467">
            <v>345630.28399999999</v>
          </cell>
          <cell r="AE467" t="str">
            <v>非驻京</v>
          </cell>
        </row>
        <row r="468">
          <cell r="H468" t="str">
            <v>第十事业部-态势感知产品线</v>
          </cell>
          <cell r="AA468">
            <v>12</v>
          </cell>
          <cell r="AD468">
            <v>357035.78</v>
          </cell>
          <cell r="AE468" t="str">
            <v>驻京</v>
          </cell>
        </row>
        <row r="469">
          <cell r="H469" t="str">
            <v>第一事业部-网络数据解析产品线</v>
          </cell>
          <cell r="AA469">
            <v>12</v>
          </cell>
          <cell r="AD469">
            <v>356692.82</v>
          </cell>
          <cell r="AE469" t="str">
            <v>驻京</v>
          </cell>
        </row>
        <row r="470">
          <cell r="H470" t="str">
            <v>第十事业部-TZ产品线</v>
          </cell>
          <cell r="AA470">
            <v>12</v>
          </cell>
          <cell r="AD470">
            <v>355962.52399999998</v>
          </cell>
          <cell r="AE470" t="str">
            <v>驻京</v>
          </cell>
        </row>
        <row r="471">
          <cell r="H471" t="str">
            <v>数据平台部-管理</v>
          </cell>
          <cell r="AA471">
            <v>12</v>
          </cell>
          <cell r="AD471">
            <v>355663.94</v>
          </cell>
          <cell r="AE471" t="str">
            <v>驻京</v>
          </cell>
        </row>
        <row r="472">
          <cell r="H472" t="str">
            <v>浙江代表处-管理</v>
          </cell>
          <cell r="AA472">
            <v>12</v>
          </cell>
          <cell r="AD472">
            <v>355492.45999999996</v>
          </cell>
          <cell r="AE472" t="str">
            <v>非驻京</v>
          </cell>
        </row>
        <row r="473">
          <cell r="H473" t="str">
            <v>开发中心-项目管理部</v>
          </cell>
          <cell r="AA473">
            <v>12</v>
          </cell>
          <cell r="AD473">
            <v>355320.98</v>
          </cell>
          <cell r="AE473" t="str">
            <v>非驻京</v>
          </cell>
        </row>
        <row r="474">
          <cell r="H474" t="str">
            <v>有机体建设中心-有机体产品线</v>
          </cell>
          <cell r="AA474">
            <v>12</v>
          </cell>
          <cell r="AD474">
            <v>355320.98</v>
          </cell>
          <cell r="AE474" t="str">
            <v>驻京</v>
          </cell>
        </row>
        <row r="475">
          <cell r="H475" t="str">
            <v>网安事业部-实战创新产品线</v>
          </cell>
          <cell r="AA475">
            <v>12</v>
          </cell>
          <cell r="AD475">
            <v>354978.02</v>
          </cell>
          <cell r="AE475" t="str">
            <v>非驻京</v>
          </cell>
        </row>
        <row r="476">
          <cell r="H476" t="str">
            <v>第一事业部-分流设备</v>
          </cell>
          <cell r="AA476">
            <v>12</v>
          </cell>
          <cell r="AD476">
            <v>354806.54</v>
          </cell>
          <cell r="AE476" t="str">
            <v>驻京</v>
          </cell>
        </row>
        <row r="477">
          <cell r="H477" t="str">
            <v>第十事业部-数据交换平台产品线</v>
          </cell>
          <cell r="AA477">
            <v>12</v>
          </cell>
          <cell r="AD477">
            <v>354635.06</v>
          </cell>
          <cell r="AE477" t="str">
            <v>驻京</v>
          </cell>
        </row>
        <row r="478">
          <cell r="H478" t="str">
            <v>第二事业部-销售管理</v>
          </cell>
          <cell r="AA478">
            <v>12</v>
          </cell>
          <cell r="AD478">
            <v>354762.16399999999</v>
          </cell>
          <cell r="AE478" t="str">
            <v>驻京</v>
          </cell>
        </row>
        <row r="479">
          <cell r="H479" t="str">
            <v>第十事业部-态势感知产品线</v>
          </cell>
          <cell r="AA479">
            <v>12</v>
          </cell>
          <cell r="AD479">
            <v>303429.98666666663</v>
          </cell>
          <cell r="AE479" t="str">
            <v>驻京</v>
          </cell>
        </row>
        <row r="480">
          <cell r="H480" t="str">
            <v>云南代表处-管理</v>
          </cell>
          <cell r="AA480">
            <v>12</v>
          </cell>
          <cell r="AD480">
            <v>352405.82</v>
          </cell>
          <cell r="AE480" t="str">
            <v>非驻京</v>
          </cell>
        </row>
        <row r="481">
          <cell r="H481" t="str">
            <v>第七事业部-无线产品线</v>
          </cell>
          <cell r="AA481">
            <v>12</v>
          </cell>
          <cell r="AD481">
            <v>352018.484</v>
          </cell>
          <cell r="AE481" t="str">
            <v>驻京</v>
          </cell>
        </row>
        <row r="482">
          <cell r="H482" t="str">
            <v>第一事业部-网络数据解析产品线</v>
          </cell>
          <cell r="AA482">
            <v>12</v>
          </cell>
          <cell r="AD482">
            <v>351548.42</v>
          </cell>
          <cell r="AE482" t="str">
            <v>驻京</v>
          </cell>
        </row>
        <row r="483">
          <cell r="H483" t="str">
            <v>第七事业部-客户价值部</v>
          </cell>
          <cell r="AA483">
            <v>12</v>
          </cell>
          <cell r="AD483">
            <v>351548.42</v>
          </cell>
          <cell r="AE483" t="str">
            <v>驻京</v>
          </cell>
        </row>
        <row r="484">
          <cell r="H484" t="str">
            <v>工程中心-工程五部</v>
          </cell>
          <cell r="AA484">
            <v>10</v>
          </cell>
          <cell r="AD484">
            <v>282309.57</v>
          </cell>
          <cell r="AE484" t="str">
            <v>非驻京</v>
          </cell>
        </row>
        <row r="485">
          <cell r="H485" t="str">
            <v>研究院-技术合作部</v>
          </cell>
          <cell r="AA485">
            <v>12</v>
          </cell>
          <cell r="AD485">
            <v>350989.60399999999</v>
          </cell>
          <cell r="AE485" t="str">
            <v>驻京</v>
          </cell>
        </row>
        <row r="486">
          <cell r="H486" t="str">
            <v>第四事业部-网信产品线</v>
          </cell>
          <cell r="AA486">
            <v>2</v>
          </cell>
          <cell r="AD486">
            <v>58498.267333333337</v>
          </cell>
          <cell r="AE486" t="str">
            <v>驻京</v>
          </cell>
        </row>
        <row r="487">
          <cell r="H487" t="str">
            <v>数据平台部-管理</v>
          </cell>
          <cell r="AA487">
            <v>12</v>
          </cell>
          <cell r="AD487">
            <v>338342.924</v>
          </cell>
          <cell r="AE487" t="str">
            <v>非驻京</v>
          </cell>
        </row>
        <row r="488">
          <cell r="H488" t="str">
            <v>数据平台部-管理</v>
          </cell>
          <cell r="AA488">
            <v>12</v>
          </cell>
          <cell r="AD488">
            <v>350646.64399999997</v>
          </cell>
          <cell r="AE488" t="str">
            <v>驻京</v>
          </cell>
        </row>
        <row r="489">
          <cell r="H489" t="str">
            <v>代表处管理中心-客户系统部</v>
          </cell>
          <cell r="AA489">
            <v>12</v>
          </cell>
          <cell r="AD489">
            <v>350430.788</v>
          </cell>
          <cell r="AE489" t="str">
            <v>驻京</v>
          </cell>
        </row>
        <row r="490">
          <cell r="H490" t="str">
            <v>总体部-管理</v>
          </cell>
          <cell r="AA490">
            <v>12</v>
          </cell>
          <cell r="AD490">
            <v>346016.68400000001</v>
          </cell>
          <cell r="AE490" t="str">
            <v>驻京</v>
          </cell>
        </row>
        <row r="491">
          <cell r="H491" t="str">
            <v>大数据服务与解决方案事业群-通用应用部</v>
          </cell>
          <cell r="AA491">
            <v>12</v>
          </cell>
          <cell r="AD491">
            <v>345159.28399999999</v>
          </cell>
          <cell r="AE491" t="str">
            <v>非驻京</v>
          </cell>
        </row>
        <row r="492">
          <cell r="H492" t="str">
            <v>UED中心-页面设计部</v>
          </cell>
          <cell r="AA492">
            <v>12</v>
          </cell>
          <cell r="AD492">
            <v>344473.364</v>
          </cell>
          <cell r="AE492" t="str">
            <v>驻京</v>
          </cell>
        </row>
        <row r="493">
          <cell r="H493" t="str">
            <v>有机体-有机体业务专家部</v>
          </cell>
          <cell r="AA493">
            <v>12</v>
          </cell>
          <cell r="AD493">
            <v>332770.364</v>
          </cell>
          <cell r="AE493" t="str">
            <v>驻京</v>
          </cell>
        </row>
        <row r="494">
          <cell r="H494" t="str">
            <v>浙江代表处-管理</v>
          </cell>
          <cell r="AA494">
            <v>12</v>
          </cell>
          <cell r="AD494">
            <v>484844.348</v>
          </cell>
          <cell r="AE494" t="str">
            <v>非驻京</v>
          </cell>
        </row>
        <row r="495">
          <cell r="H495" t="str">
            <v>UED中心-页面设计部</v>
          </cell>
          <cell r="AA495">
            <v>12</v>
          </cell>
          <cell r="AD495">
            <v>343958.924</v>
          </cell>
          <cell r="AE495" t="str">
            <v>驻京</v>
          </cell>
        </row>
        <row r="496">
          <cell r="H496" t="str">
            <v>第五事业部-JSD</v>
          </cell>
          <cell r="AA496">
            <v>12</v>
          </cell>
          <cell r="AD496">
            <v>342758.56400000001</v>
          </cell>
          <cell r="AE496" t="str">
            <v>非驻京</v>
          </cell>
        </row>
        <row r="497">
          <cell r="H497" t="str">
            <v>大数据服务与解决方案事业群-通用应用部</v>
          </cell>
          <cell r="AA497">
            <v>12</v>
          </cell>
          <cell r="AD497">
            <v>342587.08400000003</v>
          </cell>
          <cell r="AE497" t="str">
            <v>驻京</v>
          </cell>
        </row>
        <row r="498">
          <cell r="H498" t="str">
            <v>装备市场与解决方案部-管理</v>
          </cell>
          <cell r="AA498">
            <v>12</v>
          </cell>
          <cell r="AD498">
            <v>342587.08400000003</v>
          </cell>
          <cell r="AE498" t="str">
            <v>驻京</v>
          </cell>
        </row>
        <row r="499">
          <cell r="H499" t="str">
            <v>数据平台部-管理</v>
          </cell>
          <cell r="AA499">
            <v>12</v>
          </cell>
          <cell r="AD499">
            <v>342542.70799999998</v>
          </cell>
          <cell r="AE499" t="str">
            <v>驻京</v>
          </cell>
        </row>
        <row r="500">
          <cell r="H500" t="str">
            <v>网安事业部-实战创新产品线</v>
          </cell>
          <cell r="AA500">
            <v>12</v>
          </cell>
          <cell r="AD500">
            <v>341856.788</v>
          </cell>
          <cell r="AE500" t="str">
            <v>非驻京</v>
          </cell>
        </row>
        <row r="501">
          <cell r="H501" t="str">
            <v>第一事业部-分流设备</v>
          </cell>
          <cell r="AA501">
            <v>12</v>
          </cell>
          <cell r="AD501">
            <v>340186.364</v>
          </cell>
          <cell r="AE501" t="str">
            <v>驻京</v>
          </cell>
        </row>
        <row r="502">
          <cell r="H502" t="str">
            <v>第一事业部-分流设备</v>
          </cell>
          <cell r="AA502">
            <v>12</v>
          </cell>
          <cell r="AD502">
            <v>340435.424</v>
          </cell>
          <cell r="AE502" t="str">
            <v>驻京</v>
          </cell>
        </row>
        <row r="503">
          <cell r="H503" t="str">
            <v>UED中心-前端开发部</v>
          </cell>
          <cell r="AA503">
            <v>12</v>
          </cell>
          <cell r="AD503">
            <v>339627.54800000001</v>
          </cell>
          <cell r="AE503" t="str">
            <v>驻京</v>
          </cell>
        </row>
        <row r="504">
          <cell r="H504" t="str">
            <v>大数据服务与解决方案事业群-通用应用部</v>
          </cell>
          <cell r="AA504">
            <v>12</v>
          </cell>
          <cell r="AD504">
            <v>338986.00400000002</v>
          </cell>
          <cell r="AE504" t="str">
            <v>驻京</v>
          </cell>
        </row>
        <row r="505">
          <cell r="H505" t="str">
            <v>第五事业部-销售2</v>
          </cell>
          <cell r="AA505">
            <v>12</v>
          </cell>
          <cell r="AD505">
            <v>439254.04399999999</v>
          </cell>
          <cell r="AE505" t="str">
            <v>驻京</v>
          </cell>
        </row>
        <row r="506">
          <cell r="H506" t="str">
            <v>辽宁代表处-管理</v>
          </cell>
          <cell r="AA506">
            <v>12</v>
          </cell>
          <cell r="AD506">
            <v>282488.33666666667</v>
          </cell>
          <cell r="AE506" t="str">
            <v>非驻京</v>
          </cell>
        </row>
        <row r="507">
          <cell r="H507" t="str">
            <v>内蒙代表处-管理</v>
          </cell>
          <cell r="AA507">
            <v>12</v>
          </cell>
          <cell r="AD507">
            <v>338598.66800000001</v>
          </cell>
          <cell r="AE507" t="str">
            <v>非驻京</v>
          </cell>
        </row>
        <row r="508">
          <cell r="H508" t="str">
            <v>网安事业部-WZ平台产品线</v>
          </cell>
          <cell r="AA508">
            <v>12</v>
          </cell>
          <cell r="AD508">
            <v>338255.70799999998</v>
          </cell>
          <cell r="AE508" t="str">
            <v>驻京</v>
          </cell>
        </row>
        <row r="509">
          <cell r="H509" t="str">
            <v>第二事业部-拓展业务产品线</v>
          </cell>
          <cell r="AA509">
            <v>12</v>
          </cell>
          <cell r="AD509">
            <v>338084.228</v>
          </cell>
          <cell r="AE509" t="str">
            <v>驻京</v>
          </cell>
        </row>
        <row r="510">
          <cell r="H510" t="str">
            <v>第十事业部-销售2</v>
          </cell>
          <cell r="AA510">
            <v>12</v>
          </cell>
          <cell r="AD510">
            <v>295876.68</v>
          </cell>
          <cell r="AE510" t="str">
            <v>驻京</v>
          </cell>
        </row>
        <row r="511">
          <cell r="H511" t="str">
            <v>第十一事业部-科信业务应用产品线</v>
          </cell>
          <cell r="AA511">
            <v>12</v>
          </cell>
          <cell r="AD511">
            <v>334483.14799999999</v>
          </cell>
          <cell r="AE511" t="str">
            <v>驻京</v>
          </cell>
        </row>
        <row r="512">
          <cell r="H512" t="str">
            <v>湖南代表处-湖南3</v>
          </cell>
          <cell r="AA512">
            <v>12</v>
          </cell>
          <cell r="AD512">
            <v>323082.28399999999</v>
          </cell>
          <cell r="AE512" t="str">
            <v>非驻京</v>
          </cell>
        </row>
        <row r="513">
          <cell r="H513" t="str">
            <v>人力资源中心-管理</v>
          </cell>
          <cell r="AA513">
            <v>12</v>
          </cell>
          <cell r="AD513">
            <v>334140.18799999997</v>
          </cell>
          <cell r="AE513" t="str">
            <v>驻京</v>
          </cell>
        </row>
        <row r="514">
          <cell r="H514" t="str">
            <v>第二事业部-销售4</v>
          </cell>
          <cell r="AA514">
            <v>12</v>
          </cell>
          <cell r="AD514">
            <v>228343.364</v>
          </cell>
          <cell r="AE514" t="str">
            <v>驻京</v>
          </cell>
        </row>
        <row r="515">
          <cell r="H515" t="str">
            <v>安徽代表处-管理</v>
          </cell>
          <cell r="AA515">
            <v>12</v>
          </cell>
          <cell r="AD515">
            <v>333968.70799999998</v>
          </cell>
          <cell r="AE515" t="str">
            <v>非驻京</v>
          </cell>
        </row>
        <row r="516">
          <cell r="H516" t="str">
            <v>大数据服务与解决方案事业群-通用应用部</v>
          </cell>
          <cell r="AA516">
            <v>12</v>
          </cell>
          <cell r="AD516">
            <v>333061.78399999999</v>
          </cell>
          <cell r="AE516" t="str">
            <v>驻京</v>
          </cell>
        </row>
        <row r="517">
          <cell r="H517" t="str">
            <v>第四事业部-网信产品线</v>
          </cell>
          <cell r="AA517">
            <v>12</v>
          </cell>
          <cell r="AD517">
            <v>332082.42800000001</v>
          </cell>
          <cell r="AE517" t="str">
            <v>驻京</v>
          </cell>
        </row>
        <row r="518">
          <cell r="H518" t="str">
            <v>数据平台部-管理</v>
          </cell>
          <cell r="AA518">
            <v>12</v>
          </cell>
          <cell r="AD518">
            <v>330367.62800000003</v>
          </cell>
          <cell r="AE518" t="str">
            <v>非驻京</v>
          </cell>
        </row>
        <row r="519">
          <cell r="H519" t="str">
            <v>数据平台部-管理</v>
          </cell>
          <cell r="AA519">
            <v>12</v>
          </cell>
          <cell r="AD519">
            <v>330196.14799999999</v>
          </cell>
          <cell r="AE519" t="str">
            <v>非驻京</v>
          </cell>
        </row>
        <row r="520">
          <cell r="H520" t="str">
            <v>数据平台部-管理</v>
          </cell>
          <cell r="AA520">
            <v>12</v>
          </cell>
          <cell r="AD520">
            <v>318194.56400000001</v>
          </cell>
          <cell r="AE520" t="str">
            <v>驻京</v>
          </cell>
        </row>
        <row r="521">
          <cell r="H521" t="str">
            <v>数据平台部-管理</v>
          </cell>
          <cell r="AA521">
            <v>12</v>
          </cell>
          <cell r="AD521">
            <v>329853.18799999997</v>
          </cell>
          <cell r="AE521" t="str">
            <v>驻京</v>
          </cell>
        </row>
        <row r="522">
          <cell r="H522" t="str">
            <v>第四事业部-网信产品线</v>
          </cell>
          <cell r="AA522">
            <v>12</v>
          </cell>
          <cell r="AD522">
            <v>328774.78399999999</v>
          </cell>
          <cell r="AE522" t="str">
            <v>驻京</v>
          </cell>
        </row>
        <row r="523">
          <cell r="H523" t="str">
            <v>云南代表处-管理</v>
          </cell>
          <cell r="AA523">
            <v>12</v>
          </cell>
          <cell r="AD523">
            <v>328260.34399999998</v>
          </cell>
          <cell r="AE523" t="str">
            <v>非驻京</v>
          </cell>
        </row>
        <row r="524">
          <cell r="H524" t="str">
            <v>测试中心-测试一部</v>
          </cell>
          <cell r="AA524">
            <v>12</v>
          </cell>
          <cell r="AD524">
            <v>328265.08</v>
          </cell>
          <cell r="AE524" t="str">
            <v>驻京</v>
          </cell>
        </row>
        <row r="525">
          <cell r="H525" t="str">
            <v>第一事业部-销售管理</v>
          </cell>
          <cell r="AA525">
            <v>12</v>
          </cell>
          <cell r="AD525">
            <v>327574.424</v>
          </cell>
          <cell r="AE525" t="str">
            <v>驻京</v>
          </cell>
        </row>
        <row r="526">
          <cell r="H526" t="str">
            <v>大数据服务与解决方案事业群-通用应用部</v>
          </cell>
          <cell r="AA526">
            <v>12</v>
          </cell>
          <cell r="AD526">
            <v>326888.50400000002</v>
          </cell>
          <cell r="AE526" t="str">
            <v>驻京</v>
          </cell>
        </row>
        <row r="527">
          <cell r="H527" t="str">
            <v>第一事业部-分流设备</v>
          </cell>
          <cell r="AA527">
            <v>12</v>
          </cell>
          <cell r="AD527">
            <v>326423.58799999999</v>
          </cell>
          <cell r="AE527" t="str">
            <v>驻京</v>
          </cell>
        </row>
        <row r="528">
          <cell r="H528" t="str">
            <v>第一事业部-分流设备</v>
          </cell>
          <cell r="AA528">
            <v>12</v>
          </cell>
          <cell r="AD528">
            <v>326423.58799999999</v>
          </cell>
          <cell r="AE528" t="str">
            <v>驻京</v>
          </cell>
        </row>
        <row r="529">
          <cell r="H529" t="str">
            <v>第一事业部-分流设备</v>
          </cell>
          <cell r="AA529">
            <v>12</v>
          </cell>
          <cell r="AD529">
            <v>326423.58799999999</v>
          </cell>
          <cell r="AE529" t="str">
            <v>驻京</v>
          </cell>
        </row>
        <row r="530">
          <cell r="H530" t="str">
            <v>开发中心-研发三部</v>
          </cell>
          <cell r="AA530">
            <v>12</v>
          </cell>
          <cell r="AD530">
            <v>326423.58799999999</v>
          </cell>
          <cell r="AE530" t="str">
            <v>非驻京</v>
          </cell>
        </row>
        <row r="531">
          <cell r="H531" t="str">
            <v>湖南代表处-管理</v>
          </cell>
          <cell r="AA531">
            <v>12</v>
          </cell>
          <cell r="AD531">
            <v>326202.58400000003</v>
          </cell>
          <cell r="AE531" t="str">
            <v>非驻京</v>
          </cell>
        </row>
        <row r="532">
          <cell r="H532" t="str">
            <v>第五事业部-JSD</v>
          </cell>
          <cell r="AA532">
            <v>12</v>
          </cell>
          <cell r="AD532">
            <v>325859.62400000001</v>
          </cell>
          <cell r="AE532" t="str">
            <v>非驻京</v>
          </cell>
        </row>
        <row r="533">
          <cell r="H533" t="str">
            <v>第七事业部-无线产品线</v>
          </cell>
          <cell r="AA533">
            <v>12</v>
          </cell>
          <cell r="AD533">
            <v>325859.62400000001</v>
          </cell>
          <cell r="AE533" t="str">
            <v>驻京</v>
          </cell>
        </row>
        <row r="534">
          <cell r="H534" t="str">
            <v>网安事业部-整体方案设计部</v>
          </cell>
          <cell r="AA534">
            <v>12</v>
          </cell>
          <cell r="AD534">
            <v>325859.62400000001</v>
          </cell>
          <cell r="AE534" t="str">
            <v>驻京</v>
          </cell>
        </row>
        <row r="535">
          <cell r="H535" t="str">
            <v>数据平台部-管理</v>
          </cell>
          <cell r="AA535">
            <v>12</v>
          </cell>
          <cell r="AD535">
            <v>325859.62400000001</v>
          </cell>
          <cell r="AE535" t="str">
            <v>驻京</v>
          </cell>
        </row>
        <row r="536">
          <cell r="H536" t="str">
            <v>湖北代表处-管理</v>
          </cell>
          <cell r="AA536">
            <v>12</v>
          </cell>
          <cell r="AD536">
            <v>325345.18400000001</v>
          </cell>
          <cell r="AE536" t="str">
            <v>非驻京</v>
          </cell>
        </row>
        <row r="537">
          <cell r="H537" t="str">
            <v>湖北代表处-湖北1</v>
          </cell>
          <cell r="AA537">
            <v>12</v>
          </cell>
          <cell r="AD537">
            <v>219083.44399999999</v>
          </cell>
          <cell r="AE537" t="str">
            <v>非驻京</v>
          </cell>
        </row>
        <row r="538">
          <cell r="H538" t="str">
            <v>工程中心-工程三部</v>
          </cell>
          <cell r="AA538">
            <v>12</v>
          </cell>
          <cell r="AD538">
            <v>323973.34399999998</v>
          </cell>
          <cell r="AE538" t="str">
            <v>非驻京</v>
          </cell>
        </row>
        <row r="539">
          <cell r="H539" t="str">
            <v>第十事业部-TZ产品线</v>
          </cell>
          <cell r="AA539">
            <v>12</v>
          </cell>
          <cell r="AD539">
            <v>323630.79599999997</v>
          </cell>
          <cell r="AE539" t="str">
            <v>驻京</v>
          </cell>
        </row>
        <row r="540">
          <cell r="H540" t="str">
            <v>北京代表处-管理</v>
          </cell>
          <cell r="AA540">
            <v>12</v>
          </cell>
          <cell r="AD540">
            <v>323630.79599999997</v>
          </cell>
          <cell r="AE540" t="str">
            <v>驻京</v>
          </cell>
        </row>
        <row r="541">
          <cell r="H541" t="str">
            <v>第十事业部-销售4</v>
          </cell>
          <cell r="AA541">
            <v>2</v>
          </cell>
          <cell r="AD541">
            <v>52075.087333333337</v>
          </cell>
          <cell r="AE541" t="str">
            <v>驻京</v>
          </cell>
        </row>
        <row r="542">
          <cell r="H542" t="str">
            <v>代表处管理中心-客户服务部</v>
          </cell>
          <cell r="AA542">
            <v>12</v>
          </cell>
          <cell r="AD542">
            <v>323458.90399999998</v>
          </cell>
          <cell r="AE542" t="str">
            <v>非驻京</v>
          </cell>
        </row>
        <row r="543">
          <cell r="H543" t="str">
            <v>开发中心-研发一部</v>
          </cell>
          <cell r="AA543">
            <v>12</v>
          </cell>
          <cell r="AD543">
            <v>312654.43599999999</v>
          </cell>
          <cell r="AE543" t="str">
            <v>非驻京</v>
          </cell>
        </row>
        <row r="544">
          <cell r="H544" t="str">
            <v>代表处管理中心-客户服务部</v>
          </cell>
          <cell r="AA544">
            <v>12</v>
          </cell>
          <cell r="AD544">
            <v>322944.46399999998</v>
          </cell>
          <cell r="AE544" t="str">
            <v>驻京</v>
          </cell>
        </row>
        <row r="545">
          <cell r="H545" t="str">
            <v>服务中心-服务2</v>
          </cell>
          <cell r="AA545">
            <v>12</v>
          </cell>
          <cell r="AD545">
            <v>321229.66399999999</v>
          </cell>
          <cell r="AE545" t="str">
            <v>驻京</v>
          </cell>
        </row>
        <row r="546">
          <cell r="H546" t="str">
            <v>第一事业部-分流设备</v>
          </cell>
          <cell r="AA546">
            <v>12</v>
          </cell>
          <cell r="AD546">
            <v>320886.70400000003</v>
          </cell>
          <cell r="AE546" t="str">
            <v>驻京</v>
          </cell>
        </row>
        <row r="547">
          <cell r="H547" t="str">
            <v>采购中心-采购部</v>
          </cell>
          <cell r="AA547">
            <v>12</v>
          </cell>
          <cell r="AD547">
            <v>308335.00400000002</v>
          </cell>
          <cell r="AE547" t="str">
            <v>驻京</v>
          </cell>
        </row>
        <row r="548">
          <cell r="H548" t="str">
            <v>大数据市场与解决方案部-管理</v>
          </cell>
          <cell r="AA548">
            <v>12</v>
          </cell>
          <cell r="AD548">
            <v>319519.59999999998</v>
          </cell>
          <cell r="AE548" t="str">
            <v>驻京</v>
          </cell>
        </row>
        <row r="549">
          <cell r="H549" t="str">
            <v>第五事业部-JSD</v>
          </cell>
          <cell r="AA549">
            <v>12</v>
          </cell>
          <cell r="AD549">
            <v>318828.94400000002</v>
          </cell>
          <cell r="AE549" t="str">
            <v>非驻京</v>
          </cell>
        </row>
        <row r="550">
          <cell r="H550" t="str">
            <v>网安事业部-WZ平台产品线</v>
          </cell>
          <cell r="AA550">
            <v>12</v>
          </cell>
          <cell r="AD550">
            <v>318657.46399999998</v>
          </cell>
          <cell r="AE550" t="str">
            <v>驻京</v>
          </cell>
        </row>
        <row r="551">
          <cell r="H551" t="str">
            <v>测试中心-测试二部</v>
          </cell>
          <cell r="AA551">
            <v>12</v>
          </cell>
          <cell r="AD551">
            <v>318485.984</v>
          </cell>
          <cell r="AE551" t="str">
            <v>驻京</v>
          </cell>
        </row>
        <row r="552">
          <cell r="H552" t="str">
            <v>重庆代表处-管理</v>
          </cell>
          <cell r="AA552">
            <v>12</v>
          </cell>
          <cell r="AD552">
            <v>264690.82</v>
          </cell>
          <cell r="AE552" t="str">
            <v>非驻京</v>
          </cell>
        </row>
        <row r="553">
          <cell r="H553" t="str">
            <v>第五事业部-销售管理</v>
          </cell>
          <cell r="AA553">
            <v>12</v>
          </cell>
          <cell r="AD553">
            <v>317457.10399999999</v>
          </cell>
          <cell r="AE553" t="str">
            <v>驻京</v>
          </cell>
        </row>
        <row r="554">
          <cell r="H554" t="str">
            <v>数据平台部-管理</v>
          </cell>
          <cell r="AA554">
            <v>12</v>
          </cell>
          <cell r="AD554">
            <v>317633.32</v>
          </cell>
          <cell r="AE554" t="str">
            <v>驻京</v>
          </cell>
        </row>
        <row r="555">
          <cell r="H555" t="str">
            <v>广西代表处-管理</v>
          </cell>
          <cell r="AA555">
            <v>12</v>
          </cell>
          <cell r="AD555">
            <v>317285.62400000001</v>
          </cell>
          <cell r="AE555" t="str">
            <v>非驻京</v>
          </cell>
        </row>
        <row r="556">
          <cell r="H556" t="str">
            <v>山东代表处-管理</v>
          </cell>
          <cell r="AA556">
            <v>12</v>
          </cell>
          <cell r="AD556">
            <v>429848.37199999997</v>
          </cell>
          <cell r="AE556" t="str">
            <v>非驻京</v>
          </cell>
        </row>
        <row r="557">
          <cell r="H557" t="str">
            <v>新疆代表处-管理</v>
          </cell>
          <cell r="AA557">
            <v>12</v>
          </cell>
          <cell r="AD557">
            <v>315913.78399999999</v>
          </cell>
          <cell r="AE557" t="str">
            <v>非驻京</v>
          </cell>
        </row>
        <row r="558">
          <cell r="H558" t="str">
            <v>黑龙江代表处-管理</v>
          </cell>
          <cell r="AA558">
            <v>12</v>
          </cell>
          <cell r="AD558">
            <v>428819.49199999997</v>
          </cell>
          <cell r="AE558" t="str">
            <v>非驻京</v>
          </cell>
        </row>
        <row r="559">
          <cell r="H559" t="str">
            <v>广东代表处-广东5</v>
          </cell>
          <cell r="AA559">
            <v>12</v>
          </cell>
          <cell r="AD559">
            <v>209309.084</v>
          </cell>
          <cell r="AE559" t="str">
            <v>非驻京</v>
          </cell>
        </row>
        <row r="560">
          <cell r="H560" t="str">
            <v>网安事业部-综合GK产品线</v>
          </cell>
          <cell r="AA560">
            <v>12</v>
          </cell>
          <cell r="AD560">
            <v>315227.864</v>
          </cell>
          <cell r="AE560" t="str">
            <v>驻京</v>
          </cell>
        </row>
        <row r="561">
          <cell r="H561" t="str">
            <v>江西代表处-管理</v>
          </cell>
          <cell r="AA561">
            <v>12</v>
          </cell>
          <cell r="AD561">
            <v>315056.38400000002</v>
          </cell>
          <cell r="AE561" t="str">
            <v>非驻京</v>
          </cell>
        </row>
        <row r="562">
          <cell r="H562" t="str">
            <v>第十一事业部-科信业务应用产品线</v>
          </cell>
          <cell r="AA562">
            <v>12</v>
          </cell>
          <cell r="AD562">
            <v>313856.02399999998</v>
          </cell>
          <cell r="AE562" t="str">
            <v>驻京</v>
          </cell>
        </row>
        <row r="563">
          <cell r="H563" t="str">
            <v>大数据市场与解决方案部-管理</v>
          </cell>
          <cell r="AA563">
            <v>12</v>
          </cell>
          <cell r="AD563">
            <v>313856.02399999998</v>
          </cell>
          <cell r="AE563" t="str">
            <v>驻京</v>
          </cell>
        </row>
        <row r="564">
          <cell r="H564" t="str">
            <v>第一事业部-分流设备</v>
          </cell>
          <cell r="AA564">
            <v>12</v>
          </cell>
          <cell r="AD564">
            <v>313856.02399999998</v>
          </cell>
          <cell r="AE564" t="str">
            <v>驻京</v>
          </cell>
        </row>
        <row r="565">
          <cell r="H565" t="str">
            <v>黑龙江代表处-管理</v>
          </cell>
          <cell r="AA565">
            <v>12</v>
          </cell>
          <cell r="AD565">
            <v>313856.02399999998</v>
          </cell>
          <cell r="AE565" t="str">
            <v>非驻京</v>
          </cell>
        </row>
        <row r="566">
          <cell r="H566" t="str">
            <v>UED中心-前端开发部</v>
          </cell>
          <cell r="AA566">
            <v>12</v>
          </cell>
          <cell r="AD566">
            <v>313856.02399999998</v>
          </cell>
          <cell r="AE566" t="str">
            <v>非驻京</v>
          </cell>
        </row>
        <row r="567">
          <cell r="H567" t="str">
            <v>大数据服务与解决方案事业群-通用应用部</v>
          </cell>
          <cell r="AA567">
            <v>12</v>
          </cell>
          <cell r="AD567">
            <v>314208.45600000001</v>
          </cell>
          <cell r="AE567" t="str">
            <v>驻京</v>
          </cell>
        </row>
        <row r="568">
          <cell r="H568" t="str">
            <v>第四事业部-网信产品线</v>
          </cell>
          <cell r="AA568">
            <v>12</v>
          </cell>
          <cell r="AD568">
            <v>295308.55200000003</v>
          </cell>
          <cell r="AE568" t="str">
            <v>驻京</v>
          </cell>
        </row>
        <row r="569">
          <cell r="H569" t="str">
            <v>研究院-技术合作部</v>
          </cell>
          <cell r="AA569">
            <v>12</v>
          </cell>
          <cell r="AD569">
            <v>313693.60399999999</v>
          </cell>
          <cell r="AE569" t="str">
            <v>驻京</v>
          </cell>
        </row>
        <row r="570">
          <cell r="H570" t="str">
            <v>UED中心-前端开发部</v>
          </cell>
          <cell r="AA570">
            <v>12</v>
          </cell>
          <cell r="AD570">
            <v>312312.70400000003</v>
          </cell>
          <cell r="AE570" t="str">
            <v>驻京</v>
          </cell>
        </row>
        <row r="571">
          <cell r="H571" t="str">
            <v>数据平台部-管理</v>
          </cell>
          <cell r="AA571">
            <v>12</v>
          </cell>
          <cell r="AD571">
            <v>312145.95999999996</v>
          </cell>
          <cell r="AE571" t="str">
            <v>驻京</v>
          </cell>
        </row>
        <row r="572">
          <cell r="H572" t="str">
            <v>数据平台部-管理</v>
          </cell>
          <cell r="AA572">
            <v>12</v>
          </cell>
          <cell r="AD572">
            <v>309916.71999999997</v>
          </cell>
          <cell r="AE572" t="str">
            <v>驻京</v>
          </cell>
        </row>
        <row r="573">
          <cell r="H573" t="str">
            <v>第一事业部-分流设备</v>
          </cell>
          <cell r="AA573">
            <v>12</v>
          </cell>
          <cell r="AD573">
            <v>309749.97600000002</v>
          </cell>
          <cell r="AE573" t="str">
            <v>驻京</v>
          </cell>
        </row>
        <row r="574">
          <cell r="H574" t="str">
            <v>网安事业部-WZ平台产品线</v>
          </cell>
          <cell r="AA574">
            <v>12</v>
          </cell>
          <cell r="AD574">
            <v>309230.8</v>
          </cell>
          <cell r="AE574" t="str">
            <v>驻京</v>
          </cell>
        </row>
        <row r="575">
          <cell r="H575" t="str">
            <v>云南代表处-云南1</v>
          </cell>
          <cell r="AA575">
            <v>12</v>
          </cell>
          <cell r="AD575">
            <v>298791.83999999997</v>
          </cell>
          <cell r="AE575" t="str">
            <v>非驻京</v>
          </cell>
        </row>
        <row r="576">
          <cell r="H576" t="str">
            <v>市场部-管理</v>
          </cell>
          <cell r="AA576">
            <v>12</v>
          </cell>
          <cell r="AD576">
            <v>309407.016</v>
          </cell>
          <cell r="AE576" t="str">
            <v>驻京</v>
          </cell>
        </row>
        <row r="577">
          <cell r="H577" t="str">
            <v>第九事业部-CFA产品线</v>
          </cell>
          <cell r="AA577">
            <v>12</v>
          </cell>
          <cell r="AD577">
            <v>308716.36</v>
          </cell>
          <cell r="AE577" t="str">
            <v>驻京</v>
          </cell>
        </row>
        <row r="578">
          <cell r="H578" t="str">
            <v>第十一事业部-科信业务应用产品线</v>
          </cell>
          <cell r="AA578">
            <v>12</v>
          </cell>
          <cell r="AD578">
            <v>308716.36</v>
          </cell>
          <cell r="AE578" t="str">
            <v>驻京</v>
          </cell>
        </row>
        <row r="579">
          <cell r="H579" t="str">
            <v>第一事业部-分流设备</v>
          </cell>
          <cell r="AA579">
            <v>12</v>
          </cell>
          <cell r="AD579">
            <v>308721.09600000002</v>
          </cell>
          <cell r="AE579" t="str">
            <v>驻京</v>
          </cell>
        </row>
        <row r="580">
          <cell r="H580" t="str">
            <v>重庆代表处-管理</v>
          </cell>
          <cell r="AA580">
            <v>12</v>
          </cell>
          <cell r="AD580">
            <v>332413.52</v>
          </cell>
          <cell r="AE580" t="str">
            <v>非驻京</v>
          </cell>
        </row>
        <row r="581">
          <cell r="H581" t="str">
            <v>第十事业部-TZ产品线</v>
          </cell>
          <cell r="AA581">
            <v>12</v>
          </cell>
          <cell r="AD581">
            <v>307516</v>
          </cell>
          <cell r="AE581" t="str">
            <v>驻京</v>
          </cell>
        </row>
        <row r="582">
          <cell r="H582" t="str">
            <v>第二事业部-数据业务产品线</v>
          </cell>
          <cell r="AA582">
            <v>12</v>
          </cell>
          <cell r="AD582">
            <v>305801.2</v>
          </cell>
          <cell r="AE582" t="str">
            <v>驻京</v>
          </cell>
        </row>
        <row r="583">
          <cell r="H583" t="str">
            <v>网安事业部-综合GK产品线</v>
          </cell>
          <cell r="AA583">
            <v>12</v>
          </cell>
          <cell r="AD583">
            <v>305977.41599999997</v>
          </cell>
          <cell r="AE583" t="str">
            <v>驻京</v>
          </cell>
        </row>
        <row r="584">
          <cell r="H584" t="str">
            <v>天津代表处-天津2</v>
          </cell>
          <cell r="AA584">
            <v>12</v>
          </cell>
          <cell r="AD584">
            <v>229543.72399999999</v>
          </cell>
          <cell r="AE584" t="str">
            <v>非驻京</v>
          </cell>
        </row>
        <row r="585">
          <cell r="H585" t="str">
            <v>数据平台部-管理</v>
          </cell>
          <cell r="AA585">
            <v>12</v>
          </cell>
          <cell r="AD585">
            <v>305286.76</v>
          </cell>
          <cell r="AE585" t="str">
            <v>非驻京</v>
          </cell>
        </row>
        <row r="586">
          <cell r="H586" t="str">
            <v>陕西代表处-管理</v>
          </cell>
          <cell r="AA586">
            <v>12</v>
          </cell>
          <cell r="AD586">
            <v>305291.49599999998</v>
          </cell>
          <cell r="AE586" t="str">
            <v>非驻京</v>
          </cell>
        </row>
        <row r="587">
          <cell r="H587" t="str">
            <v>运营-管理</v>
          </cell>
          <cell r="AA587">
            <v>12</v>
          </cell>
          <cell r="AD587">
            <v>304948.12400000001</v>
          </cell>
          <cell r="AE587" t="str">
            <v>驻京</v>
          </cell>
        </row>
        <row r="588">
          <cell r="H588" t="str">
            <v>大数据服务与解决方案事业群-通用应用部</v>
          </cell>
          <cell r="AA588">
            <v>12</v>
          </cell>
          <cell r="AD588">
            <v>304086.40000000002</v>
          </cell>
          <cell r="AE588" t="str">
            <v>驻京</v>
          </cell>
        </row>
        <row r="589">
          <cell r="H589" t="str">
            <v>大数据服务与解决方案事业群-通用应用部</v>
          </cell>
          <cell r="AA589">
            <v>12</v>
          </cell>
          <cell r="AD589">
            <v>304086.40000000002</v>
          </cell>
          <cell r="AE589" t="str">
            <v>驻京</v>
          </cell>
        </row>
        <row r="590">
          <cell r="H590" t="str">
            <v>第二事业部-拓展业务产品线</v>
          </cell>
          <cell r="AA590">
            <v>12</v>
          </cell>
          <cell r="AD590">
            <v>304086.40000000002</v>
          </cell>
          <cell r="AE590" t="str">
            <v>驻京</v>
          </cell>
        </row>
        <row r="591">
          <cell r="H591" t="str">
            <v>陕西代表处-陕西2</v>
          </cell>
          <cell r="AA591">
            <v>12</v>
          </cell>
          <cell r="AD591">
            <v>217883.084</v>
          </cell>
          <cell r="AE591" t="str">
            <v>非驻京</v>
          </cell>
        </row>
        <row r="592">
          <cell r="H592" t="str">
            <v>开发中心-研发四部</v>
          </cell>
          <cell r="AA592">
            <v>12</v>
          </cell>
          <cell r="AD592">
            <v>304086.40000000002</v>
          </cell>
          <cell r="AE592" t="str">
            <v>驻京</v>
          </cell>
        </row>
        <row r="593">
          <cell r="H593" t="str">
            <v>开发中心-项目管理部</v>
          </cell>
          <cell r="AA593">
            <v>12</v>
          </cell>
          <cell r="AD593">
            <v>304086.40000000002</v>
          </cell>
          <cell r="AE593" t="str">
            <v>非驻京</v>
          </cell>
        </row>
        <row r="594">
          <cell r="H594" t="str">
            <v>开发中心-项目管理部</v>
          </cell>
          <cell r="AA594">
            <v>12</v>
          </cell>
          <cell r="AD594">
            <v>304086.40000000002</v>
          </cell>
          <cell r="AE594" t="str">
            <v>非驻京</v>
          </cell>
        </row>
        <row r="595">
          <cell r="H595" t="str">
            <v>服务中心-服务1</v>
          </cell>
          <cell r="AA595">
            <v>12</v>
          </cell>
          <cell r="AD595">
            <v>304086.40000000002</v>
          </cell>
          <cell r="AE595" t="str">
            <v>驻京</v>
          </cell>
        </row>
        <row r="596">
          <cell r="H596" t="str">
            <v>数据平台部-管理</v>
          </cell>
          <cell r="AA596">
            <v>12</v>
          </cell>
          <cell r="AD596">
            <v>304086.40000000002</v>
          </cell>
          <cell r="AE596" t="str">
            <v>驻京</v>
          </cell>
        </row>
        <row r="597">
          <cell r="H597" t="str">
            <v>网安事业部-WZ平台产品线</v>
          </cell>
          <cell r="AA597">
            <v>12</v>
          </cell>
          <cell r="AD597">
            <v>302543.08</v>
          </cell>
          <cell r="AE597" t="str">
            <v>驻京</v>
          </cell>
        </row>
        <row r="598">
          <cell r="H598" t="str">
            <v>网安事业部-客户价值服务部</v>
          </cell>
          <cell r="AA598">
            <v>12</v>
          </cell>
          <cell r="AD598">
            <v>302375.924</v>
          </cell>
          <cell r="AE598" t="str">
            <v>驻京</v>
          </cell>
        </row>
        <row r="599">
          <cell r="H599" t="str">
            <v>开发中心-研发一部</v>
          </cell>
          <cell r="AA599">
            <v>12</v>
          </cell>
          <cell r="AD599">
            <v>302375.924</v>
          </cell>
          <cell r="AE599" t="str">
            <v>非驻京</v>
          </cell>
        </row>
        <row r="600">
          <cell r="H600" t="str">
            <v>江苏代表处-管理</v>
          </cell>
          <cell r="AA600">
            <v>12</v>
          </cell>
          <cell r="AD600">
            <v>300406.32</v>
          </cell>
          <cell r="AE600" t="str">
            <v>非驻京</v>
          </cell>
        </row>
        <row r="601">
          <cell r="H601" t="str">
            <v>数据平台部-管理</v>
          </cell>
          <cell r="AA601">
            <v>12</v>
          </cell>
          <cell r="AD601">
            <v>301861.484</v>
          </cell>
          <cell r="AE601" t="str">
            <v>非驻京</v>
          </cell>
        </row>
        <row r="602">
          <cell r="H602" t="str">
            <v>上海代表处-管理</v>
          </cell>
          <cell r="AA602">
            <v>12</v>
          </cell>
          <cell r="AD602">
            <v>384395</v>
          </cell>
          <cell r="AE602" t="str">
            <v>非驻京</v>
          </cell>
        </row>
        <row r="603">
          <cell r="H603" t="str">
            <v>网安事业部-整体方案设计部</v>
          </cell>
          <cell r="AA603">
            <v>12</v>
          </cell>
          <cell r="AD603">
            <v>299118.21600000001</v>
          </cell>
          <cell r="AE603" t="str">
            <v>驻京</v>
          </cell>
        </row>
        <row r="604">
          <cell r="H604" t="str">
            <v>第一事业部-网络数据解析产品线</v>
          </cell>
          <cell r="AA604">
            <v>12</v>
          </cell>
          <cell r="AD604">
            <v>296545.60399999999</v>
          </cell>
          <cell r="AE604" t="str">
            <v>驻京</v>
          </cell>
        </row>
        <row r="605">
          <cell r="H605" t="str">
            <v>装备市场与解决方案部-管理</v>
          </cell>
          <cell r="AA605">
            <v>12</v>
          </cell>
          <cell r="AD605">
            <v>296202.64399999997</v>
          </cell>
          <cell r="AE605" t="str">
            <v>驻京</v>
          </cell>
        </row>
        <row r="606">
          <cell r="H606" t="str">
            <v>上海代表处-管理</v>
          </cell>
          <cell r="AA606">
            <v>12</v>
          </cell>
          <cell r="AD606">
            <v>295860.09600000002</v>
          </cell>
          <cell r="AE606" t="str">
            <v>非驻京</v>
          </cell>
        </row>
        <row r="607">
          <cell r="H607" t="str">
            <v>大数据服务与解决方案事业群-通用应用部</v>
          </cell>
          <cell r="AA607">
            <v>12</v>
          </cell>
          <cell r="AD607">
            <v>295688.61599999998</v>
          </cell>
          <cell r="AE607" t="str">
            <v>非驻京</v>
          </cell>
        </row>
        <row r="608">
          <cell r="H608" t="str">
            <v>运营-管理</v>
          </cell>
          <cell r="AA608">
            <v>12</v>
          </cell>
          <cell r="AD608">
            <v>295517.136</v>
          </cell>
          <cell r="AE608" t="str">
            <v>驻京</v>
          </cell>
        </row>
        <row r="609">
          <cell r="H609" t="str">
            <v>第二事业部-拓展业务产品线</v>
          </cell>
          <cell r="AA609">
            <v>12</v>
          </cell>
          <cell r="AD609">
            <v>294316.77600000001</v>
          </cell>
          <cell r="AE609" t="str">
            <v>驻京</v>
          </cell>
        </row>
        <row r="610">
          <cell r="H610" t="str">
            <v>内蒙代表处-内蒙1</v>
          </cell>
          <cell r="AA610">
            <v>12</v>
          </cell>
          <cell r="AD610">
            <v>242864.59599999999</v>
          </cell>
          <cell r="AE610" t="str">
            <v>非驻京</v>
          </cell>
        </row>
        <row r="611">
          <cell r="H611" t="str">
            <v>数据平台部-管理</v>
          </cell>
          <cell r="AA611">
            <v>12</v>
          </cell>
          <cell r="AD611">
            <v>293810.984</v>
          </cell>
          <cell r="AE611" t="str">
            <v>驻京</v>
          </cell>
        </row>
        <row r="612">
          <cell r="H612" t="str">
            <v>大数据服务与解决方案事业群-产品规划部</v>
          </cell>
          <cell r="AA612">
            <v>12</v>
          </cell>
          <cell r="AD612">
            <v>291920.38</v>
          </cell>
          <cell r="AE612" t="str">
            <v>驻京</v>
          </cell>
        </row>
        <row r="613">
          <cell r="H613" t="str">
            <v>开发中心-架构设计部</v>
          </cell>
          <cell r="AA613">
            <v>12</v>
          </cell>
          <cell r="AD613">
            <v>290543.804</v>
          </cell>
          <cell r="AE613" t="str">
            <v>非驻京</v>
          </cell>
        </row>
        <row r="614">
          <cell r="H614" t="str">
            <v>重庆代表处-重庆1</v>
          </cell>
          <cell r="AA614">
            <v>12</v>
          </cell>
          <cell r="AD614">
            <v>279784.84399999998</v>
          </cell>
          <cell r="AE614" t="str">
            <v>非驻京</v>
          </cell>
        </row>
        <row r="615">
          <cell r="H615" t="str">
            <v>网安事业部-实战创新产品线</v>
          </cell>
          <cell r="AA615">
            <v>12</v>
          </cell>
          <cell r="AD615">
            <v>289514.924</v>
          </cell>
          <cell r="AE615" t="str">
            <v>非驻京</v>
          </cell>
        </row>
        <row r="616">
          <cell r="H616" t="str">
            <v>第十事业部-TZ产品线</v>
          </cell>
          <cell r="AA616">
            <v>12</v>
          </cell>
          <cell r="AD616">
            <v>289171.96399999998</v>
          </cell>
          <cell r="AE616" t="str">
            <v>驻京</v>
          </cell>
        </row>
        <row r="617">
          <cell r="H617" t="str">
            <v>总办</v>
          </cell>
          <cell r="AA617">
            <v>12</v>
          </cell>
          <cell r="AD617">
            <v>289000.484</v>
          </cell>
          <cell r="AE617" t="str">
            <v>驻京</v>
          </cell>
        </row>
        <row r="618">
          <cell r="H618" t="str">
            <v>大数据服务与解决方案事业群-通用应用部</v>
          </cell>
          <cell r="AA618">
            <v>12</v>
          </cell>
          <cell r="AD618">
            <v>287461.90000000002</v>
          </cell>
          <cell r="AE618" t="str">
            <v>非驻京</v>
          </cell>
        </row>
        <row r="619">
          <cell r="H619" t="str">
            <v>开发中心-研发二部</v>
          </cell>
          <cell r="AA619">
            <v>12</v>
          </cell>
          <cell r="AD619">
            <v>287114.20400000003</v>
          </cell>
          <cell r="AE619" t="str">
            <v>非驻京</v>
          </cell>
        </row>
        <row r="620">
          <cell r="H620" t="str">
            <v>四川代表处-管理</v>
          </cell>
          <cell r="AA620">
            <v>12</v>
          </cell>
          <cell r="AD620">
            <v>228142.79200000002</v>
          </cell>
          <cell r="AE620" t="str">
            <v>非驻京</v>
          </cell>
        </row>
        <row r="621">
          <cell r="H621" t="str">
            <v>内蒙代表处-管理</v>
          </cell>
          <cell r="AA621">
            <v>12</v>
          </cell>
          <cell r="AD621">
            <v>288233.76</v>
          </cell>
          <cell r="AE621" t="str">
            <v>非驻京</v>
          </cell>
        </row>
        <row r="622">
          <cell r="H622" t="str">
            <v>北京代表处-北京1</v>
          </cell>
          <cell r="AA622">
            <v>12</v>
          </cell>
          <cell r="AD622">
            <v>219426.40400000001</v>
          </cell>
          <cell r="AE622" t="str">
            <v>驻京</v>
          </cell>
        </row>
        <row r="623">
          <cell r="H623" t="str">
            <v>开发中心-研发一部</v>
          </cell>
          <cell r="AA623">
            <v>12</v>
          </cell>
          <cell r="AD623">
            <v>286085.32400000002</v>
          </cell>
          <cell r="AE623" t="str">
            <v>非驻京</v>
          </cell>
        </row>
        <row r="624">
          <cell r="H624" t="str">
            <v>开发中心-研发一部</v>
          </cell>
          <cell r="AA624">
            <v>12</v>
          </cell>
          <cell r="AD624">
            <v>285913.84399999998</v>
          </cell>
          <cell r="AE624" t="str">
            <v>非驻京</v>
          </cell>
        </row>
        <row r="625">
          <cell r="H625" t="str">
            <v>开发中心-架构设计部</v>
          </cell>
          <cell r="AA625">
            <v>12</v>
          </cell>
          <cell r="AD625">
            <v>285060.76799999998</v>
          </cell>
          <cell r="AE625" t="str">
            <v>非驻京</v>
          </cell>
        </row>
        <row r="626">
          <cell r="H626" t="str">
            <v>大数据服务与解决方案事业群-通用应用部</v>
          </cell>
          <cell r="AA626">
            <v>12</v>
          </cell>
          <cell r="AD626">
            <v>284542.00400000002</v>
          </cell>
          <cell r="AE626" t="str">
            <v>驻京</v>
          </cell>
        </row>
        <row r="627">
          <cell r="H627" t="str">
            <v>第五事业部-JSD</v>
          </cell>
          <cell r="AA627">
            <v>12</v>
          </cell>
          <cell r="AD627">
            <v>284542.00400000002</v>
          </cell>
          <cell r="AE627" t="str">
            <v>非驻京</v>
          </cell>
        </row>
        <row r="628">
          <cell r="H628" t="str">
            <v>第五事业部-销售3</v>
          </cell>
          <cell r="AA628">
            <v>12</v>
          </cell>
          <cell r="AD628">
            <v>274297.484</v>
          </cell>
          <cell r="AE628" t="str">
            <v>驻京</v>
          </cell>
        </row>
        <row r="629">
          <cell r="H629" t="str">
            <v>第一事业部-销售2</v>
          </cell>
          <cell r="AA629">
            <v>10</v>
          </cell>
          <cell r="AD629">
            <v>228581.23666666666</v>
          </cell>
          <cell r="AE629" t="str">
            <v>驻京</v>
          </cell>
        </row>
        <row r="630">
          <cell r="H630" t="str">
            <v>河南代表处-管理</v>
          </cell>
          <cell r="AA630">
            <v>12</v>
          </cell>
          <cell r="AD630">
            <v>284542.00400000002</v>
          </cell>
          <cell r="AE630" t="str">
            <v>非驻京</v>
          </cell>
        </row>
        <row r="631">
          <cell r="H631" t="str">
            <v>测试中心-测试二部</v>
          </cell>
          <cell r="AA631">
            <v>12</v>
          </cell>
          <cell r="AD631">
            <v>284542.00400000002</v>
          </cell>
          <cell r="AE631" t="str">
            <v>非驻京</v>
          </cell>
        </row>
        <row r="632">
          <cell r="H632" t="str">
            <v>市场部-管理</v>
          </cell>
          <cell r="AA632">
            <v>12</v>
          </cell>
          <cell r="AD632">
            <v>284542.00400000002</v>
          </cell>
          <cell r="AE632" t="str">
            <v>驻京</v>
          </cell>
        </row>
        <row r="633">
          <cell r="H633" t="str">
            <v>内蒙代表处-管理</v>
          </cell>
          <cell r="AA633">
            <v>12</v>
          </cell>
          <cell r="AD633">
            <v>284203.78000000003</v>
          </cell>
          <cell r="AE633" t="str">
            <v>非驻京</v>
          </cell>
        </row>
        <row r="634">
          <cell r="H634" t="str">
            <v>网安事业部-WZ平台产品线</v>
          </cell>
          <cell r="AA634">
            <v>12</v>
          </cell>
          <cell r="AD634">
            <v>282660.45999999996</v>
          </cell>
          <cell r="AE634" t="str">
            <v>驻京</v>
          </cell>
        </row>
        <row r="635">
          <cell r="H635" t="str">
            <v>贵州代表处-管理</v>
          </cell>
          <cell r="AA635">
            <v>12</v>
          </cell>
          <cell r="AD635">
            <v>282146.02</v>
          </cell>
          <cell r="AE635" t="str">
            <v>非驻京</v>
          </cell>
        </row>
        <row r="636">
          <cell r="H636" t="str">
            <v>财务</v>
          </cell>
          <cell r="AA636">
            <v>12</v>
          </cell>
          <cell r="AD636">
            <v>282145.60800000001</v>
          </cell>
          <cell r="AE636" t="str">
            <v>驻京</v>
          </cell>
        </row>
        <row r="637">
          <cell r="H637" t="str">
            <v>第四事业部-网信产品线</v>
          </cell>
          <cell r="AA637">
            <v>12</v>
          </cell>
          <cell r="AD637">
            <v>281464.424</v>
          </cell>
          <cell r="AE637" t="str">
            <v>驻京</v>
          </cell>
        </row>
        <row r="638">
          <cell r="H638" t="str">
            <v>第一事业部-网络数据解析产品线</v>
          </cell>
          <cell r="AA638">
            <v>12</v>
          </cell>
          <cell r="AD638">
            <v>279916.78000000003</v>
          </cell>
          <cell r="AE638" t="str">
            <v>驻京</v>
          </cell>
        </row>
        <row r="639">
          <cell r="H639" t="str">
            <v>内蒙代表处-管理</v>
          </cell>
          <cell r="AA639">
            <v>12</v>
          </cell>
          <cell r="AD639">
            <v>278544.94</v>
          </cell>
          <cell r="AE639" t="str">
            <v>非驻京</v>
          </cell>
        </row>
        <row r="640">
          <cell r="H640" t="str">
            <v>开发中心-研发二部</v>
          </cell>
          <cell r="AA640">
            <v>12</v>
          </cell>
          <cell r="AD640">
            <v>278544.52799999999</v>
          </cell>
          <cell r="AE640" t="str">
            <v>非驻京</v>
          </cell>
        </row>
        <row r="641">
          <cell r="H641" t="str">
            <v>数据平台部-管理</v>
          </cell>
          <cell r="AA641">
            <v>12</v>
          </cell>
          <cell r="AD641">
            <v>278030.5</v>
          </cell>
          <cell r="AE641" t="str">
            <v>驻京</v>
          </cell>
        </row>
        <row r="642">
          <cell r="H642" t="str">
            <v>工程中心-工程三部</v>
          </cell>
          <cell r="AA642">
            <v>12</v>
          </cell>
          <cell r="AD642">
            <v>277344.16800000001</v>
          </cell>
          <cell r="AE642" t="str">
            <v>非驻京</v>
          </cell>
        </row>
        <row r="643">
          <cell r="H643" t="str">
            <v>开发中心-研发四部</v>
          </cell>
          <cell r="AA643">
            <v>12</v>
          </cell>
          <cell r="AD643">
            <v>277001.20799999998</v>
          </cell>
          <cell r="AE643" t="str">
            <v>驻京</v>
          </cell>
        </row>
        <row r="644">
          <cell r="H644" t="str">
            <v>研究院-技术研究部</v>
          </cell>
          <cell r="AA644">
            <v>12</v>
          </cell>
          <cell r="AD644">
            <v>277001.20799999998</v>
          </cell>
          <cell r="AE644" t="str">
            <v>驻京</v>
          </cell>
        </row>
        <row r="645">
          <cell r="H645" t="str">
            <v>研究院-技术研究部</v>
          </cell>
          <cell r="AA645">
            <v>12</v>
          </cell>
          <cell r="AD645">
            <v>277001.20799999998</v>
          </cell>
          <cell r="AE645" t="str">
            <v>驻京</v>
          </cell>
        </row>
        <row r="646">
          <cell r="H646" t="str">
            <v>山东代表处-山东2</v>
          </cell>
          <cell r="AA646">
            <v>12</v>
          </cell>
          <cell r="AD646">
            <v>435224.804</v>
          </cell>
          <cell r="AE646" t="str">
            <v>非驻京</v>
          </cell>
        </row>
        <row r="647">
          <cell r="H647" t="str">
            <v>服务中心-服务1</v>
          </cell>
          <cell r="AA647">
            <v>12</v>
          </cell>
          <cell r="AD647">
            <v>276658.24800000002</v>
          </cell>
          <cell r="AE647" t="str">
            <v>驻京</v>
          </cell>
        </row>
        <row r="648">
          <cell r="H648" t="str">
            <v>第十事业部-销售7</v>
          </cell>
          <cell r="AA648">
            <v>12</v>
          </cell>
          <cell r="AD648">
            <v>265723.484</v>
          </cell>
          <cell r="AE648" t="str">
            <v>驻京</v>
          </cell>
        </row>
        <row r="649">
          <cell r="H649" t="str">
            <v>新疆代表处-新疆3</v>
          </cell>
          <cell r="AA649">
            <v>12</v>
          </cell>
          <cell r="AD649">
            <v>208484.11600000001</v>
          </cell>
          <cell r="AE649" t="str">
            <v>非驻京</v>
          </cell>
        </row>
        <row r="650">
          <cell r="H650" t="str">
            <v>网安事业部-WZ平台产品线</v>
          </cell>
          <cell r="AA650">
            <v>12</v>
          </cell>
          <cell r="AD650">
            <v>276144.21999999997</v>
          </cell>
          <cell r="AE650" t="str">
            <v>驻京</v>
          </cell>
        </row>
        <row r="651">
          <cell r="H651" t="str">
            <v>数据平台部-管理</v>
          </cell>
          <cell r="AA651">
            <v>12</v>
          </cell>
          <cell r="AD651">
            <v>276144.21999999997</v>
          </cell>
          <cell r="AE651" t="str">
            <v>驻京</v>
          </cell>
        </row>
        <row r="652">
          <cell r="H652" t="str">
            <v>大数据服务与解决方案事业群-通用应用部</v>
          </cell>
          <cell r="AA652">
            <v>12</v>
          </cell>
          <cell r="AD652">
            <v>275801.26</v>
          </cell>
          <cell r="AE652" t="str">
            <v>非驻京</v>
          </cell>
        </row>
        <row r="653">
          <cell r="H653" t="str">
            <v>开发中心-研发四部</v>
          </cell>
          <cell r="AA653">
            <v>2</v>
          </cell>
          <cell r="AD653">
            <v>45995.387999999999</v>
          </cell>
          <cell r="AE653" t="str">
            <v>驻京</v>
          </cell>
        </row>
        <row r="654">
          <cell r="H654" t="str">
            <v>测试中心-测试一部</v>
          </cell>
          <cell r="AA654">
            <v>12</v>
          </cell>
          <cell r="AD654">
            <v>275800.848</v>
          </cell>
          <cell r="AE654" t="str">
            <v>驻京</v>
          </cell>
        </row>
        <row r="655">
          <cell r="H655" t="str">
            <v>大数据服务与解决方案事业群-通用应用部</v>
          </cell>
          <cell r="AA655">
            <v>12</v>
          </cell>
          <cell r="AD655">
            <v>274772.38</v>
          </cell>
          <cell r="AE655" t="str">
            <v>驻京</v>
          </cell>
        </row>
        <row r="656">
          <cell r="H656" t="str">
            <v>第一事业部-分流设备</v>
          </cell>
          <cell r="AA656">
            <v>10</v>
          </cell>
          <cell r="AD656">
            <v>228976.65</v>
          </cell>
          <cell r="AE656" t="str">
            <v>驻京</v>
          </cell>
        </row>
        <row r="657">
          <cell r="H657" t="str">
            <v>第一事业部-分流设备</v>
          </cell>
          <cell r="AA657">
            <v>12</v>
          </cell>
          <cell r="AD657">
            <v>274772.38</v>
          </cell>
          <cell r="AE657" t="str">
            <v>驻京</v>
          </cell>
        </row>
        <row r="658">
          <cell r="H658" t="str">
            <v>第一事业部-分流设备</v>
          </cell>
          <cell r="AA658">
            <v>12</v>
          </cell>
          <cell r="AD658">
            <v>274772.38</v>
          </cell>
          <cell r="AE658" t="str">
            <v>驻京</v>
          </cell>
        </row>
        <row r="659">
          <cell r="H659" t="str">
            <v>第七事业部-客户价值部</v>
          </cell>
          <cell r="AA659">
            <v>10</v>
          </cell>
          <cell r="AD659">
            <v>228976.65</v>
          </cell>
          <cell r="AE659" t="str">
            <v>驻京</v>
          </cell>
        </row>
        <row r="660">
          <cell r="H660" t="str">
            <v>网安事业部-综合GK产品线</v>
          </cell>
          <cell r="AA660">
            <v>10</v>
          </cell>
          <cell r="AD660">
            <v>228976.98333333334</v>
          </cell>
          <cell r="AE660" t="str">
            <v>驻京</v>
          </cell>
        </row>
        <row r="661">
          <cell r="H661" t="str">
            <v>江苏代表处-管理</v>
          </cell>
          <cell r="AA661">
            <v>10</v>
          </cell>
          <cell r="AD661">
            <v>228976.65</v>
          </cell>
          <cell r="AE661" t="str">
            <v>非驻京</v>
          </cell>
        </row>
        <row r="662">
          <cell r="H662" t="str">
            <v>云南代表处-云南3</v>
          </cell>
          <cell r="AA662">
            <v>10</v>
          </cell>
          <cell r="AD662">
            <v>220748.76333333334</v>
          </cell>
          <cell r="AE662" t="str">
            <v>非驻京</v>
          </cell>
        </row>
        <row r="663">
          <cell r="H663" t="str">
            <v>新疆代表处-管理</v>
          </cell>
          <cell r="AA663">
            <v>10</v>
          </cell>
          <cell r="AD663">
            <v>228976.65</v>
          </cell>
          <cell r="AE663" t="str">
            <v>非驻京</v>
          </cell>
        </row>
        <row r="664">
          <cell r="H664" t="str">
            <v>新疆代表处-新疆1</v>
          </cell>
          <cell r="AA664">
            <v>12</v>
          </cell>
          <cell r="AD664">
            <v>209309.084</v>
          </cell>
          <cell r="AE664" t="str">
            <v>非驻京</v>
          </cell>
        </row>
        <row r="665">
          <cell r="H665" t="str">
            <v>新疆代表处-管理</v>
          </cell>
          <cell r="AA665">
            <v>10</v>
          </cell>
          <cell r="AD665">
            <v>228976.65</v>
          </cell>
          <cell r="AE665" t="str">
            <v>非驻京</v>
          </cell>
        </row>
        <row r="666">
          <cell r="H666" t="str">
            <v>青海代表处-管理</v>
          </cell>
          <cell r="AA666">
            <v>10</v>
          </cell>
          <cell r="AD666">
            <v>228976.65</v>
          </cell>
          <cell r="AE666" t="str">
            <v>非驻京</v>
          </cell>
        </row>
        <row r="667">
          <cell r="H667" t="str">
            <v>青海代表处-管理</v>
          </cell>
          <cell r="AA667">
            <v>12</v>
          </cell>
          <cell r="AD667">
            <v>274772.38</v>
          </cell>
          <cell r="AE667" t="str">
            <v>非驻京</v>
          </cell>
        </row>
        <row r="668">
          <cell r="H668" t="str">
            <v>江西代表处-管理</v>
          </cell>
          <cell r="AA668">
            <v>12</v>
          </cell>
          <cell r="AD668">
            <v>274772.38</v>
          </cell>
          <cell r="AE668" t="str">
            <v>非驻京</v>
          </cell>
        </row>
        <row r="669">
          <cell r="H669" t="str">
            <v>安徽代表处-管理</v>
          </cell>
          <cell r="AA669">
            <v>10</v>
          </cell>
          <cell r="AD669">
            <v>228976.65</v>
          </cell>
          <cell r="AE669" t="str">
            <v>非驻京</v>
          </cell>
        </row>
        <row r="670">
          <cell r="H670" t="str">
            <v>宁夏代表处-管理</v>
          </cell>
          <cell r="AA670">
            <v>10</v>
          </cell>
          <cell r="AD670">
            <v>228976.65</v>
          </cell>
          <cell r="AE670" t="str">
            <v>非驻京</v>
          </cell>
        </row>
        <row r="671">
          <cell r="H671" t="str">
            <v>福建代表处-管理</v>
          </cell>
          <cell r="AA671">
            <v>12</v>
          </cell>
          <cell r="AD671">
            <v>274772.38</v>
          </cell>
          <cell r="AE671" t="str">
            <v>非驻京</v>
          </cell>
        </row>
        <row r="672">
          <cell r="H672" t="str">
            <v>福建代表处-管理</v>
          </cell>
          <cell r="AA672">
            <v>10</v>
          </cell>
          <cell r="AD672">
            <v>228976.65</v>
          </cell>
          <cell r="AE672" t="str">
            <v>非驻京</v>
          </cell>
        </row>
        <row r="673">
          <cell r="H673" t="str">
            <v>西藏代表处-管理</v>
          </cell>
          <cell r="AA673">
            <v>10</v>
          </cell>
          <cell r="AD673">
            <v>177050.4</v>
          </cell>
          <cell r="AE673" t="str">
            <v>非驻京</v>
          </cell>
        </row>
        <row r="674">
          <cell r="H674" t="str">
            <v>开发中心-研发四部</v>
          </cell>
          <cell r="AA674">
            <v>10</v>
          </cell>
          <cell r="AD674">
            <v>228976.65</v>
          </cell>
          <cell r="AE674" t="str">
            <v>驻京</v>
          </cell>
        </row>
        <row r="675">
          <cell r="H675" t="str">
            <v>开发中心-研发一部</v>
          </cell>
          <cell r="AA675">
            <v>10</v>
          </cell>
          <cell r="AD675">
            <v>228976.65</v>
          </cell>
          <cell r="AE675" t="str">
            <v>非驻京</v>
          </cell>
        </row>
        <row r="676">
          <cell r="H676" t="str">
            <v>开发中心-研发二部</v>
          </cell>
          <cell r="AA676">
            <v>10</v>
          </cell>
          <cell r="AD676">
            <v>228976.65</v>
          </cell>
          <cell r="AE676" t="str">
            <v>非驻京</v>
          </cell>
        </row>
        <row r="677">
          <cell r="H677" t="str">
            <v>开发中心-研发三部</v>
          </cell>
          <cell r="AA677">
            <v>10</v>
          </cell>
          <cell r="AD677">
            <v>228976.65</v>
          </cell>
          <cell r="AE677" t="str">
            <v>非驻京</v>
          </cell>
        </row>
        <row r="678">
          <cell r="H678" t="str">
            <v>工程中心-工程一部</v>
          </cell>
          <cell r="AA678">
            <v>10</v>
          </cell>
          <cell r="AD678">
            <v>228976.65</v>
          </cell>
          <cell r="AE678" t="str">
            <v>非驻京</v>
          </cell>
        </row>
        <row r="679">
          <cell r="H679" t="str">
            <v>工程中心-工程二部</v>
          </cell>
          <cell r="AA679">
            <v>10</v>
          </cell>
          <cell r="AD679">
            <v>228976.65</v>
          </cell>
          <cell r="AE679" t="str">
            <v>驻京</v>
          </cell>
        </row>
        <row r="680">
          <cell r="H680" t="str">
            <v>工程中心-工程一部</v>
          </cell>
          <cell r="AA680">
            <v>10</v>
          </cell>
          <cell r="AD680">
            <v>228976.65</v>
          </cell>
          <cell r="AE680" t="str">
            <v>非驻京</v>
          </cell>
        </row>
        <row r="681">
          <cell r="H681" t="str">
            <v>数据平台部-管理</v>
          </cell>
          <cell r="AA681">
            <v>12</v>
          </cell>
          <cell r="AD681">
            <v>274772.38</v>
          </cell>
          <cell r="AE681" t="str">
            <v>驻京</v>
          </cell>
        </row>
        <row r="682">
          <cell r="H682" t="str">
            <v>数据平台部-管理</v>
          </cell>
          <cell r="AA682">
            <v>12</v>
          </cell>
          <cell r="AD682">
            <v>274772.38</v>
          </cell>
          <cell r="AE682" t="str">
            <v>驻京</v>
          </cell>
        </row>
        <row r="683">
          <cell r="H683" t="str">
            <v>开发中心-研发一部</v>
          </cell>
          <cell r="AA683">
            <v>12</v>
          </cell>
          <cell r="AD683">
            <v>272028.288</v>
          </cell>
          <cell r="AE683" t="str">
            <v>非驻京</v>
          </cell>
        </row>
        <row r="684">
          <cell r="H684" t="str">
            <v>网安事业部-综合GK产品线</v>
          </cell>
          <cell r="AA684">
            <v>12</v>
          </cell>
          <cell r="AD684">
            <v>271690.06400000001</v>
          </cell>
          <cell r="AE684" t="str">
            <v>驻京</v>
          </cell>
        </row>
        <row r="685">
          <cell r="H685" t="str">
            <v>第七事业部-销售管理</v>
          </cell>
          <cell r="AA685">
            <v>12</v>
          </cell>
          <cell r="AD685">
            <v>270484.96799999999</v>
          </cell>
          <cell r="AE685" t="str">
            <v>驻京</v>
          </cell>
        </row>
        <row r="686">
          <cell r="H686" t="str">
            <v>数据平台部-管理</v>
          </cell>
          <cell r="AA686">
            <v>12</v>
          </cell>
          <cell r="AD686">
            <v>270661.18400000001</v>
          </cell>
          <cell r="AE686" t="str">
            <v>非驻京</v>
          </cell>
        </row>
        <row r="687">
          <cell r="H687" t="str">
            <v>湖北代表处-管理</v>
          </cell>
          <cell r="AA687">
            <v>12</v>
          </cell>
          <cell r="AD687">
            <v>269632.304</v>
          </cell>
          <cell r="AE687" t="str">
            <v>非驻京</v>
          </cell>
        </row>
        <row r="688">
          <cell r="H688" t="str">
            <v>网安事业部-客户价值服务部</v>
          </cell>
          <cell r="AA688">
            <v>12</v>
          </cell>
          <cell r="AD688">
            <v>259438.44</v>
          </cell>
          <cell r="AE688" t="str">
            <v>驻京</v>
          </cell>
        </row>
        <row r="689">
          <cell r="H689" t="str">
            <v>山东代表处-管理</v>
          </cell>
          <cell r="AA689">
            <v>12</v>
          </cell>
          <cell r="AD689">
            <v>268941.64799999999</v>
          </cell>
          <cell r="AE689" t="str">
            <v>非驻京</v>
          </cell>
        </row>
        <row r="690">
          <cell r="H690" t="str">
            <v>测试中心-测试一部</v>
          </cell>
          <cell r="AA690">
            <v>12</v>
          </cell>
          <cell r="AD690">
            <v>268941.64799999999</v>
          </cell>
          <cell r="AE690" t="str">
            <v>驻京</v>
          </cell>
        </row>
        <row r="691">
          <cell r="H691" t="str">
            <v>数据平台部-管理</v>
          </cell>
          <cell r="AA691">
            <v>12</v>
          </cell>
          <cell r="AD691">
            <v>268427.20799999998</v>
          </cell>
          <cell r="AE691" t="str">
            <v>驻京</v>
          </cell>
        </row>
        <row r="692">
          <cell r="H692" t="str">
            <v>第十一事业部-科信业务应用产品线</v>
          </cell>
          <cell r="AA692">
            <v>2</v>
          </cell>
          <cell r="AD692">
            <v>44709.288</v>
          </cell>
          <cell r="AE692" t="str">
            <v>驻京</v>
          </cell>
        </row>
        <row r="693">
          <cell r="H693" t="str">
            <v>第七事业部-客户价值部</v>
          </cell>
          <cell r="AA693">
            <v>12</v>
          </cell>
          <cell r="AD693">
            <v>258608.32399999999</v>
          </cell>
          <cell r="AE693" t="str">
            <v>非驻京</v>
          </cell>
        </row>
        <row r="694">
          <cell r="H694" t="str">
            <v>代表处管理中心-客户服务部</v>
          </cell>
          <cell r="AA694">
            <v>12</v>
          </cell>
          <cell r="AD694">
            <v>266888.62400000001</v>
          </cell>
          <cell r="AE694" t="str">
            <v>非驻京</v>
          </cell>
        </row>
        <row r="695">
          <cell r="H695" t="str">
            <v>开发中心-研发一部</v>
          </cell>
          <cell r="AA695">
            <v>12</v>
          </cell>
          <cell r="AD695">
            <v>266197.96799999999</v>
          </cell>
          <cell r="AE695" t="str">
            <v>非驻京</v>
          </cell>
        </row>
        <row r="696">
          <cell r="H696" t="str">
            <v>四川代表处-管理</v>
          </cell>
          <cell r="AA696">
            <v>12</v>
          </cell>
          <cell r="AD696">
            <v>295688.20400000003</v>
          </cell>
          <cell r="AE696" t="str">
            <v>非驻京</v>
          </cell>
        </row>
        <row r="697">
          <cell r="H697" t="str">
            <v>第四事业部-销售5</v>
          </cell>
          <cell r="AA697">
            <v>12</v>
          </cell>
          <cell r="AD697">
            <v>200108.88</v>
          </cell>
          <cell r="AE697" t="str">
            <v>驻京</v>
          </cell>
        </row>
        <row r="698">
          <cell r="H698" t="str">
            <v>第五事业部-JSD</v>
          </cell>
          <cell r="AA698">
            <v>12</v>
          </cell>
          <cell r="AD698">
            <v>264997.60800000001</v>
          </cell>
          <cell r="AE698" t="str">
            <v>驻京</v>
          </cell>
        </row>
        <row r="699">
          <cell r="H699" t="str">
            <v>测试中心-测试一部</v>
          </cell>
          <cell r="AA699">
            <v>12</v>
          </cell>
          <cell r="AD699">
            <v>264997.60800000001</v>
          </cell>
          <cell r="AE699" t="str">
            <v>驻京</v>
          </cell>
        </row>
        <row r="700">
          <cell r="H700" t="str">
            <v>数据平台部-管理</v>
          </cell>
          <cell r="AA700">
            <v>12</v>
          </cell>
          <cell r="AD700">
            <v>264997.60800000001</v>
          </cell>
          <cell r="AE700" t="str">
            <v>驻京</v>
          </cell>
        </row>
        <row r="701">
          <cell r="H701" t="str">
            <v>数据平台部-管理</v>
          </cell>
          <cell r="AA701">
            <v>12</v>
          </cell>
          <cell r="AD701">
            <v>264997.60800000001</v>
          </cell>
          <cell r="AE701" t="str">
            <v>驻京</v>
          </cell>
        </row>
        <row r="702">
          <cell r="H702" t="str">
            <v>运营-管理</v>
          </cell>
          <cell r="AA702">
            <v>12</v>
          </cell>
          <cell r="AD702">
            <v>264997.60800000001</v>
          </cell>
          <cell r="AE702" t="str">
            <v>驻京</v>
          </cell>
        </row>
        <row r="703">
          <cell r="H703" t="str">
            <v>第四事业部-网信产品线</v>
          </cell>
          <cell r="AA703">
            <v>2</v>
          </cell>
          <cell r="AD703">
            <v>44166.267999999996</v>
          </cell>
          <cell r="AE703" t="str">
            <v>驻京</v>
          </cell>
        </row>
        <row r="704">
          <cell r="H704" t="str">
            <v>第二事业部-数据业务产品线</v>
          </cell>
          <cell r="AA704">
            <v>2</v>
          </cell>
          <cell r="AD704">
            <v>44166.267999999996</v>
          </cell>
          <cell r="AE704" t="str">
            <v>驻京</v>
          </cell>
        </row>
        <row r="705">
          <cell r="H705" t="str">
            <v>浙江代表处-浙江1</v>
          </cell>
          <cell r="AA705">
            <v>12</v>
          </cell>
          <cell r="AD705">
            <v>199450.24400000001</v>
          </cell>
          <cell r="AE705" t="str">
            <v>非驻京</v>
          </cell>
        </row>
        <row r="706">
          <cell r="H706" t="str">
            <v>服务中心-服务1</v>
          </cell>
          <cell r="AA706">
            <v>12</v>
          </cell>
          <cell r="AD706">
            <v>264659.38400000002</v>
          </cell>
          <cell r="AE706" t="str">
            <v>驻京</v>
          </cell>
        </row>
        <row r="707">
          <cell r="H707" t="str">
            <v>山东代表处-山东4</v>
          </cell>
          <cell r="AA707">
            <v>12</v>
          </cell>
          <cell r="AD707">
            <v>256068.55599999998</v>
          </cell>
          <cell r="AE707" t="str">
            <v>非驻京</v>
          </cell>
        </row>
        <row r="708">
          <cell r="H708" t="str">
            <v>上海代表处-上海2</v>
          </cell>
          <cell r="AA708">
            <v>12</v>
          </cell>
          <cell r="AD708">
            <v>255382.636</v>
          </cell>
          <cell r="AE708" t="str">
            <v>非驻京</v>
          </cell>
        </row>
        <row r="709">
          <cell r="H709" t="str">
            <v>第二事业部-销售2</v>
          </cell>
          <cell r="AA709">
            <v>12</v>
          </cell>
          <cell r="AD709">
            <v>431452.24400000001</v>
          </cell>
          <cell r="AE709" t="str">
            <v>驻京</v>
          </cell>
        </row>
        <row r="710">
          <cell r="H710" t="str">
            <v>第四事业部-网信产品线</v>
          </cell>
          <cell r="AA710">
            <v>12</v>
          </cell>
          <cell r="AD710">
            <v>262601.212</v>
          </cell>
          <cell r="AE710" t="str">
            <v>驻京</v>
          </cell>
        </row>
        <row r="711">
          <cell r="H711" t="str">
            <v>测试中心-测试二部</v>
          </cell>
          <cell r="AA711">
            <v>12</v>
          </cell>
          <cell r="AD711">
            <v>261229.78399999999</v>
          </cell>
          <cell r="AE711" t="str">
            <v>驻京</v>
          </cell>
        </row>
        <row r="712">
          <cell r="H712" t="str">
            <v>湖北代表处-湖北2</v>
          </cell>
          <cell r="AA712">
            <v>12</v>
          </cell>
          <cell r="AD712">
            <v>194991.764</v>
          </cell>
          <cell r="AE712" t="str">
            <v>非驻京</v>
          </cell>
        </row>
        <row r="713">
          <cell r="H713" t="str">
            <v>第一事业部-网络数据解析产品线</v>
          </cell>
          <cell r="AA713">
            <v>12</v>
          </cell>
          <cell r="AD713">
            <v>259000.54399999999</v>
          </cell>
          <cell r="AE713" t="str">
            <v>驻京</v>
          </cell>
        </row>
        <row r="714">
          <cell r="H714" t="str">
            <v>财务</v>
          </cell>
          <cell r="AA714">
            <v>12</v>
          </cell>
          <cell r="AD714">
            <v>258829.06400000001</v>
          </cell>
          <cell r="AE714" t="str">
            <v>驻京</v>
          </cell>
        </row>
        <row r="715">
          <cell r="H715" t="str">
            <v>第一事业部-销售管理</v>
          </cell>
          <cell r="AA715">
            <v>12</v>
          </cell>
          <cell r="AD715">
            <v>258486.10399999999</v>
          </cell>
          <cell r="AE715" t="str">
            <v>驻京</v>
          </cell>
        </row>
        <row r="716">
          <cell r="H716" t="str">
            <v>第四事业部-网信产品线</v>
          </cell>
          <cell r="AA716">
            <v>2</v>
          </cell>
          <cell r="AD716">
            <v>43081.01733333333</v>
          </cell>
          <cell r="AE716" t="str">
            <v>驻京</v>
          </cell>
        </row>
        <row r="717">
          <cell r="H717" t="str">
            <v>第四事业部-销售管理</v>
          </cell>
          <cell r="AA717">
            <v>12</v>
          </cell>
          <cell r="AD717">
            <v>247687.18799999999</v>
          </cell>
          <cell r="AE717" t="str">
            <v>驻京</v>
          </cell>
        </row>
        <row r="718">
          <cell r="H718" t="str">
            <v>浙江代表处-浙江2</v>
          </cell>
          <cell r="AA718">
            <v>12</v>
          </cell>
          <cell r="AD718">
            <v>543764.348</v>
          </cell>
          <cell r="AE718" t="str">
            <v>非驻京</v>
          </cell>
        </row>
        <row r="719">
          <cell r="H719" t="str">
            <v>开发中心-研发四部</v>
          </cell>
          <cell r="AA719">
            <v>12</v>
          </cell>
          <cell r="AD719">
            <v>257456.81200000001</v>
          </cell>
          <cell r="AE719" t="str">
            <v>驻京</v>
          </cell>
        </row>
        <row r="720">
          <cell r="H720" t="str">
            <v>第十事业部-等保测评部</v>
          </cell>
          <cell r="AA720">
            <v>12</v>
          </cell>
          <cell r="AD720">
            <v>256942.78399999999</v>
          </cell>
          <cell r="AE720" t="str">
            <v>驻京</v>
          </cell>
        </row>
        <row r="721">
          <cell r="H721" t="str">
            <v>网安事业部-客户价值服务部</v>
          </cell>
          <cell r="AA721">
            <v>12</v>
          </cell>
          <cell r="AD721">
            <v>257113.85200000001</v>
          </cell>
          <cell r="AE721" t="str">
            <v>非驻京</v>
          </cell>
        </row>
        <row r="722">
          <cell r="H722" t="str">
            <v>开发中心-研发三部</v>
          </cell>
          <cell r="AA722">
            <v>12</v>
          </cell>
          <cell r="AD722">
            <v>256771.304</v>
          </cell>
          <cell r="AE722" t="str">
            <v>非驻京</v>
          </cell>
        </row>
        <row r="723">
          <cell r="H723" t="str">
            <v>代表处管理中心-客户服务部</v>
          </cell>
          <cell r="AA723">
            <v>2</v>
          </cell>
          <cell r="AD723">
            <v>42910.189333333328</v>
          </cell>
          <cell r="AE723" t="str">
            <v>驻京</v>
          </cell>
        </row>
        <row r="724">
          <cell r="H724" t="str">
            <v>开发中心-研发三部</v>
          </cell>
          <cell r="AA724">
            <v>12</v>
          </cell>
          <cell r="AD724">
            <v>256428.34399999998</v>
          </cell>
          <cell r="AE724" t="str">
            <v>非驻京</v>
          </cell>
        </row>
        <row r="725">
          <cell r="H725" t="str">
            <v>数据平台部-管理</v>
          </cell>
          <cell r="AA725">
            <v>12</v>
          </cell>
          <cell r="AD725">
            <v>255913.90399999998</v>
          </cell>
          <cell r="AE725" t="str">
            <v>驻京</v>
          </cell>
        </row>
        <row r="726">
          <cell r="H726" t="str">
            <v>数据平台部-管理</v>
          </cell>
          <cell r="AA726">
            <v>12</v>
          </cell>
          <cell r="AD726">
            <v>255913.90399999998</v>
          </cell>
          <cell r="AE726" t="str">
            <v>驻京</v>
          </cell>
        </row>
        <row r="727">
          <cell r="H727" t="str">
            <v>第一事业部-分流设备</v>
          </cell>
          <cell r="AA727">
            <v>12</v>
          </cell>
          <cell r="AD727">
            <v>255227.984</v>
          </cell>
          <cell r="AE727" t="str">
            <v>驻京</v>
          </cell>
        </row>
        <row r="728">
          <cell r="H728" t="str">
            <v>广东代表处-广东1</v>
          </cell>
          <cell r="AA728">
            <v>12</v>
          </cell>
          <cell r="AD728">
            <v>189675.88399999999</v>
          </cell>
          <cell r="AE728" t="str">
            <v>非驻京</v>
          </cell>
        </row>
        <row r="729">
          <cell r="H729" t="str">
            <v>贵州代表处-贵州1</v>
          </cell>
          <cell r="AA729">
            <v>12</v>
          </cell>
          <cell r="AD729">
            <v>246090.28399999999</v>
          </cell>
          <cell r="AE729" t="str">
            <v>非驻京</v>
          </cell>
        </row>
        <row r="730">
          <cell r="H730" t="str">
            <v>UED中心-页面设计部</v>
          </cell>
          <cell r="AA730">
            <v>12</v>
          </cell>
          <cell r="AD730">
            <v>255227.984</v>
          </cell>
          <cell r="AE730" t="str">
            <v>驻京</v>
          </cell>
        </row>
        <row r="731">
          <cell r="H731" t="str">
            <v>数据平台部-管理</v>
          </cell>
          <cell r="AA731">
            <v>12</v>
          </cell>
          <cell r="AD731">
            <v>255227.984</v>
          </cell>
          <cell r="AE731" t="str">
            <v>驻京</v>
          </cell>
        </row>
        <row r="732">
          <cell r="H732" t="str">
            <v>第四事业部-网信产品线</v>
          </cell>
          <cell r="AA732">
            <v>2</v>
          </cell>
          <cell r="AD732">
            <v>42537.997333333333</v>
          </cell>
          <cell r="AE732" t="str">
            <v>驻京</v>
          </cell>
        </row>
        <row r="733">
          <cell r="H733" t="str">
            <v>第九事业部-销售管理</v>
          </cell>
          <cell r="AA733">
            <v>12</v>
          </cell>
          <cell r="AD733">
            <v>253860.46799999999</v>
          </cell>
          <cell r="AE733" t="str">
            <v>驻京</v>
          </cell>
        </row>
        <row r="734">
          <cell r="H734" t="str">
            <v>测试中心-测试二部</v>
          </cell>
          <cell r="AA734">
            <v>12</v>
          </cell>
          <cell r="AD734">
            <v>253688.98800000001</v>
          </cell>
          <cell r="AE734" t="str">
            <v>驻京</v>
          </cell>
        </row>
        <row r="735">
          <cell r="H735" t="str">
            <v>数据平台部-管理</v>
          </cell>
          <cell r="AA735">
            <v>12</v>
          </cell>
          <cell r="AD735">
            <v>253346.02799999999</v>
          </cell>
          <cell r="AE735" t="str">
            <v>驻京</v>
          </cell>
        </row>
        <row r="736">
          <cell r="H736" t="str">
            <v>数据平台部-管理</v>
          </cell>
          <cell r="AA736">
            <v>12</v>
          </cell>
          <cell r="AD736">
            <v>250769.092</v>
          </cell>
          <cell r="AE736" t="str">
            <v>非驻京</v>
          </cell>
        </row>
        <row r="737">
          <cell r="H737" t="str">
            <v>第二事业部-销售3</v>
          </cell>
          <cell r="AA737">
            <v>12</v>
          </cell>
          <cell r="AD737">
            <v>241835.71600000001</v>
          </cell>
          <cell r="AE737" t="str">
            <v>驻京</v>
          </cell>
        </row>
        <row r="738">
          <cell r="H738" t="str">
            <v>黑龙江代表处-管理</v>
          </cell>
          <cell r="AA738">
            <v>12</v>
          </cell>
          <cell r="AD738">
            <v>250601.93599999999</v>
          </cell>
          <cell r="AE738" t="str">
            <v>非驻京</v>
          </cell>
        </row>
        <row r="739">
          <cell r="H739" t="str">
            <v>市场部-管理</v>
          </cell>
          <cell r="AA739">
            <v>12</v>
          </cell>
          <cell r="AD739">
            <v>249397.25199999998</v>
          </cell>
          <cell r="AE739" t="str">
            <v>驻京</v>
          </cell>
        </row>
        <row r="740">
          <cell r="H740" t="str">
            <v>开发中心-项目管理部</v>
          </cell>
          <cell r="AA740">
            <v>12</v>
          </cell>
          <cell r="AD740">
            <v>249225.772</v>
          </cell>
          <cell r="AE740" t="str">
            <v>非驻京</v>
          </cell>
        </row>
        <row r="741">
          <cell r="H741" t="str">
            <v>第一事业部-分流设备</v>
          </cell>
          <cell r="AA741">
            <v>12</v>
          </cell>
          <cell r="AD741">
            <v>248882.81200000001</v>
          </cell>
          <cell r="AE741" t="str">
            <v>驻京</v>
          </cell>
        </row>
        <row r="742">
          <cell r="H742" t="str">
            <v>开发中心-研发一部</v>
          </cell>
          <cell r="AA742">
            <v>12</v>
          </cell>
          <cell r="AD742">
            <v>248887.54800000001</v>
          </cell>
          <cell r="AE742" t="str">
            <v>非驻京</v>
          </cell>
        </row>
        <row r="743">
          <cell r="H743" t="str">
            <v>山西代表处-山西1</v>
          </cell>
          <cell r="AA743">
            <v>12</v>
          </cell>
          <cell r="AD743">
            <v>120974.64</v>
          </cell>
          <cell r="AE743" t="str">
            <v>非驻京</v>
          </cell>
        </row>
        <row r="744">
          <cell r="H744" t="str">
            <v>陕西代表处-管理</v>
          </cell>
          <cell r="AA744">
            <v>12</v>
          </cell>
          <cell r="AD744">
            <v>248201.21600000001</v>
          </cell>
          <cell r="AE744" t="str">
            <v>非驻京</v>
          </cell>
        </row>
        <row r="745">
          <cell r="H745" t="str">
            <v>工程中心-工程三部</v>
          </cell>
          <cell r="AA745">
            <v>12</v>
          </cell>
          <cell r="AD745">
            <v>247339.492</v>
          </cell>
          <cell r="AE745" t="str">
            <v>非驻京</v>
          </cell>
        </row>
        <row r="746">
          <cell r="H746" t="str">
            <v>江苏代表处-管理</v>
          </cell>
          <cell r="AA746">
            <v>12</v>
          </cell>
          <cell r="AD746">
            <v>188882.52</v>
          </cell>
          <cell r="AE746" t="str">
            <v>非驻京</v>
          </cell>
        </row>
        <row r="747">
          <cell r="H747" t="str">
            <v>数据平台部-管理</v>
          </cell>
          <cell r="AA747">
            <v>12</v>
          </cell>
          <cell r="AD747">
            <v>246996.53200000001</v>
          </cell>
          <cell r="AE747" t="str">
            <v>驻京</v>
          </cell>
        </row>
        <row r="748">
          <cell r="H748" t="str">
            <v>第四事业部-销售2</v>
          </cell>
          <cell r="AA748">
            <v>2</v>
          </cell>
          <cell r="AD748">
            <v>41166.08866666667</v>
          </cell>
          <cell r="AE748" t="str">
            <v>驻京</v>
          </cell>
        </row>
        <row r="749">
          <cell r="H749" t="str">
            <v>第一事业部-分流设备</v>
          </cell>
          <cell r="AA749">
            <v>12</v>
          </cell>
          <cell r="AD749">
            <v>246653.57199999999</v>
          </cell>
          <cell r="AE749" t="str">
            <v>驻京</v>
          </cell>
        </row>
        <row r="750">
          <cell r="H750" t="str">
            <v>开发中心-研发三部</v>
          </cell>
          <cell r="AA750">
            <v>12</v>
          </cell>
          <cell r="AD750">
            <v>246482.092</v>
          </cell>
          <cell r="AE750" t="str">
            <v>非驻京</v>
          </cell>
        </row>
        <row r="751">
          <cell r="H751" t="str">
            <v>数据平台部-管理</v>
          </cell>
          <cell r="AA751">
            <v>12</v>
          </cell>
          <cell r="AD751">
            <v>246482.092</v>
          </cell>
          <cell r="AE751" t="str">
            <v>驻京</v>
          </cell>
        </row>
        <row r="752">
          <cell r="H752" t="str">
            <v>财务</v>
          </cell>
          <cell r="AA752">
            <v>12</v>
          </cell>
          <cell r="AD752">
            <v>246486.416</v>
          </cell>
          <cell r="AE752" t="str">
            <v>驻京</v>
          </cell>
        </row>
        <row r="753">
          <cell r="H753" t="str">
            <v>新疆代表处-管理</v>
          </cell>
          <cell r="AA753">
            <v>12</v>
          </cell>
          <cell r="AD753">
            <v>204544.01</v>
          </cell>
          <cell r="AE753" t="str">
            <v>非驻京</v>
          </cell>
        </row>
        <row r="754">
          <cell r="H754" t="str">
            <v>第七事业部-客户价值部</v>
          </cell>
          <cell r="AA754">
            <v>12</v>
          </cell>
          <cell r="AD754">
            <v>246143.86800000002</v>
          </cell>
          <cell r="AE754" t="str">
            <v>驻京</v>
          </cell>
        </row>
        <row r="755">
          <cell r="H755" t="str">
            <v>网安事业部-整体方案设计部</v>
          </cell>
          <cell r="AA755">
            <v>12</v>
          </cell>
          <cell r="AD755">
            <v>245453.212</v>
          </cell>
          <cell r="AE755" t="str">
            <v>驻京</v>
          </cell>
        </row>
        <row r="756">
          <cell r="H756" t="str">
            <v>数据平台部-管理</v>
          </cell>
          <cell r="AA756">
            <v>12</v>
          </cell>
          <cell r="AD756">
            <v>245453.212</v>
          </cell>
          <cell r="AE756" t="str">
            <v>驻京</v>
          </cell>
        </row>
        <row r="757">
          <cell r="H757" t="str">
            <v>服务中心-服务1</v>
          </cell>
          <cell r="AA757">
            <v>12</v>
          </cell>
          <cell r="AD757">
            <v>244943.508</v>
          </cell>
          <cell r="AE757" t="str">
            <v>驻京</v>
          </cell>
        </row>
        <row r="758">
          <cell r="H758" t="str">
            <v>第十一事业部-销售管理</v>
          </cell>
          <cell r="AA758">
            <v>12</v>
          </cell>
          <cell r="AD758">
            <v>244257.58799999999</v>
          </cell>
          <cell r="AE758" t="str">
            <v>驻京</v>
          </cell>
        </row>
        <row r="759">
          <cell r="H759" t="str">
            <v>湖北代表处-湖北4</v>
          </cell>
          <cell r="AA759">
            <v>12</v>
          </cell>
          <cell r="AD759">
            <v>234489.36</v>
          </cell>
          <cell r="AE759" t="str">
            <v>非驻京</v>
          </cell>
        </row>
        <row r="760">
          <cell r="H760" t="str">
            <v>网安事业部-综合GK产品线</v>
          </cell>
          <cell r="AA760">
            <v>12</v>
          </cell>
          <cell r="AD760">
            <v>242542.788</v>
          </cell>
          <cell r="AE760" t="str">
            <v>驻京</v>
          </cell>
        </row>
        <row r="761">
          <cell r="H761" t="str">
            <v>开发中心-研发一部</v>
          </cell>
          <cell r="AA761">
            <v>12</v>
          </cell>
          <cell r="AD761">
            <v>242371.30800000002</v>
          </cell>
          <cell r="AE761" t="str">
            <v>非驻京</v>
          </cell>
        </row>
        <row r="762">
          <cell r="H762" t="str">
            <v>网安事业部-实战创新产品线</v>
          </cell>
          <cell r="AA762">
            <v>12</v>
          </cell>
          <cell r="AD762">
            <v>241685.38799999998</v>
          </cell>
          <cell r="AE762" t="str">
            <v>驻京</v>
          </cell>
        </row>
        <row r="763">
          <cell r="H763" t="str">
            <v>人力资源中心-管理</v>
          </cell>
          <cell r="AA763">
            <v>2</v>
          </cell>
          <cell r="AD763">
            <v>40280.898000000001</v>
          </cell>
          <cell r="AE763" t="str">
            <v>驻京</v>
          </cell>
        </row>
        <row r="764">
          <cell r="H764" t="str">
            <v>数据平台部-管理</v>
          </cell>
          <cell r="AA764">
            <v>12</v>
          </cell>
          <cell r="AD764">
            <v>240827.98800000001</v>
          </cell>
          <cell r="AE764" t="str">
            <v>驻京</v>
          </cell>
        </row>
        <row r="765">
          <cell r="H765" t="str">
            <v>河北代表处-管理</v>
          </cell>
          <cell r="AA765">
            <v>12</v>
          </cell>
          <cell r="AD765">
            <v>421918.52</v>
          </cell>
          <cell r="AE765" t="str">
            <v>非驻京</v>
          </cell>
        </row>
        <row r="766">
          <cell r="H766" t="str">
            <v>工程中心-工程二部</v>
          </cell>
          <cell r="AA766">
            <v>12</v>
          </cell>
          <cell r="AD766">
            <v>239970.17599999998</v>
          </cell>
          <cell r="AE766" t="str">
            <v>驻京</v>
          </cell>
        </row>
        <row r="767">
          <cell r="H767" t="str">
            <v>第十事业部-市场营销</v>
          </cell>
          <cell r="AA767">
            <v>12</v>
          </cell>
          <cell r="AD767">
            <v>239627.628</v>
          </cell>
          <cell r="AE767" t="str">
            <v>驻京</v>
          </cell>
        </row>
        <row r="768">
          <cell r="H768" t="str">
            <v>服务中心-服务2</v>
          </cell>
          <cell r="AA768">
            <v>12</v>
          </cell>
          <cell r="AD768">
            <v>238083.89600000001</v>
          </cell>
          <cell r="AE768" t="str">
            <v>驻京</v>
          </cell>
        </row>
        <row r="769">
          <cell r="H769" t="str">
            <v>第七事业部-客户价值部</v>
          </cell>
          <cell r="AA769">
            <v>12</v>
          </cell>
          <cell r="AD769">
            <v>237912.416</v>
          </cell>
          <cell r="AE769" t="str">
            <v>非驻京</v>
          </cell>
        </row>
        <row r="770">
          <cell r="H770" t="str">
            <v>运营-管理</v>
          </cell>
          <cell r="AA770">
            <v>2</v>
          </cell>
          <cell r="AD770">
            <v>39652.069333333333</v>
          </cell>
          <cell r="AE770" t="str">
            <v>驻京</v>
          </cell>
        </row>
        <row r="771">
          <cell r="H771" t="str">
            <v>第十事业部-数据交换平台产品线</v>
          </cell>
          <cell r="AA771">
            <v>12</v>
          </cell>
          <cell r="AD771">
            <v>236369.508</v>
          </cell>
          <cell r="AE771" t="str">
            <v>驻京</v>
          </cell>
        </row>
        <row r="772">
          <cell r="H772" t="str">
            <v>第十事业部-数据交换平台产品线</v>
          </cell>
          <cell r="AA772">
            <v>12</v>
          </cell>
          <cell r="AD772">
            <v>236369.508</v>
          </cell>
          <cell r="AE772" t="str">
            <v>驻京</v>
          </cell>
        </row>
        <row r="773">
          <cell r="H773" t="str">
            <v>开发中心-研发三部</v>
          </cell>
          <cell r="AA773">
            <v>12</v>
          </cell>
          <cell r="AD773">
            <v>236369.508</v>
          </cell>
          <cell r="AE773" t="str">
            <v>非驻京</v>
          </cell>
        </row>
        <row r="774">
          <cell r="H774" t="str">
            <v>第十事业部-TZ产品线</v>
          </cell>
          <cell r="AA774">
            <v>12</v>
          </cell>
          <cell r="AD774">
            <v>236198.02799999999</v>
          </cell>
          <cell r="AE774" t="str">
            <v>驻京</v>
          </cell>
        </row>
        <row r="775">
          <cell r="H775" t="str">
            <v>网安事业部-实战创新产品线</v>
          </cell>
          <cell r="AA775">
            <v>12</v>
          </cell>
          <cell r="AD775">
            <v>236198.02799999999</v>
          </cell>
          <cell r="AE775" t="str">
            <v>非驻京</v>
          </cell>
        </row>
        <row r="776">
          <cell r="H776" t="str">
            <v>浙江代表处-管理</v>
          </cell>
          <cell r="AA776">
            <v>12</v>
          </cell>
          <cell r="AD776">
            <v>236026.136</v>
          </cell>
          <cell r="AE776" t="str">
            <v>非驻京</v>
          </cell>
        </row>
        <row r="777">
          <cell r="H777" t="str">
            <v>大数据服务与解决方案事业群-通用应用部</v>
          </cell>
          <cell r="AA777">
            <v>12</v>
          </cell>
          <cell r="AD777">
            <v>235683.58799999999</v>
          </cell>
          <cell r="AE777" t="str">
            <v>驻京</v>
          </cell>
        </row>
        <row r="778">
          <cell r="H778" t="str">
            <v>第五事业部-JSD</v>
          </cell>
          <cell r="AA778">
            <v>12</v>
          </cell>
          <cell r="AD778">
            <v>235683.58799999999</v>
          </cell>
          <cell r="AE778" t="str">
            <v>非驻京</v>
          </cell>
        </row>
        <row r="779">
          <cell r="H779" t="str">
            <v>第九事业部-CFA产品线</v>
          </cell>
          <cell r="AA779">
            <v>12</v>
          </cell>
          <cell r="AD779">
            <v>235683.58799999999</v>
          </cell>
          <cell r="AE779" t="str">
            <v>驻京</v>
          </cell>
        </row>
        <row r="780">
          <cell r="H780" t="str">
            <v>网安事业部-实战创新产品线</v>
          </cell>
          <cell r="AA780">
            <v>12</v>
          </cell>
          <cell r="AD780">
            <v>235683.58799999999</v>
          </cell>
          <cell r="AE780" t="str">
            <v>驻京</v>
          </cell>
        </row>
        <row r="781">
          <cell r="H781" t="str">
            <v>江苏代表处-管理</v>
          </cell>
          <cell r="AA781">
            <v>12</v>
          </cell>
          <cell r="AD781">
            <v>235683.58799999999</v>
          </cell>
          <cell r="AE781" t="str">
            <v>非驻京</v>
          </cell>
        </row>
        <row r="782">
          <cell r="H782" t="str">
            <v>黑龙江代表处-黑龙江1</v>
          </cell>
          <cell r="AA782">
            <v>12</v>
          </cell>
          <cell r="AD782">
            <v>227287.2</v>
          </cell>
          <cell r="AE782" t="str">
            <v>非驻京</v>
          </cell>
        </row>
        <row r="783">
          <cell r="H783" t="str">
            <v>安徽代表处-管理</v>
          </cell>
          <cell r="AA783">
            <v>12</v>
          </cell>
          <cell r="AD783">
            <v>235683.58799999999</v>
          </cell>
          <cell r="AE783" t="str">
            <v>非驻京</v>
          </cell>
        </row>
        <row r="784">
          <cell r="H784" t="str">
            <v>开发中心-研发一部</v>
          </cell>
          <cell r="AA784">
            <v>12</v>
          </cell>
          <cell r="AD784">
            <v>235683.58799999999</v>
          </cell>
          <cell r="AE784" t="str">
            <v>非驻京</v>
          </cell>
        </row>
        <row r="785">
          <cell r="H785" t="str">
            <v>财务</v>
          </cell>
          <cell r="AA785">
            <v>12</v>
          </cell>
          <cell r="AD785">
            <v>235683.58799999999</v>
          </cell>
          <cell r="AE785" t="str">
            <v>驻京</v>
          </cell>
        </row>
        <row r="786">
          <cell r="H786" t="str">
            <v>网安事业部-WZ平台产品线</v>
          </cell>
          <cell r="AA786">
            <v>2</v>
          </cell>
          <cell r="AD786">
            <v>39280.597999999998</v>
          </cell>
          <cell r="AE786" t="str">
            <v>驻京</v>
          </cell>
        </row>
        <row r="787">
          <cell r="H787" t="str">
            <v>运营-管理</v>
          </cell>
          <cell r="AA787">
            <v>12</v>
          </cell>
          <cell r="AD787">
            <v>233973.11199999999</v>
          </cell>
          <cell r="AE787" t="str">
            <v>驻京</v>
          </cell>
        </row>
        <row r="788">
          <cell r="H788" t="str">
            <v>第四事业部-网信产品线</v>
          </cell>
          <cell r="AA788">
            <v>12</v>
          </cell>
          <cell r="AD788">
            <v>233625.416</v>
          </cell>
          <cell r="AE788" t="str">
            <v>驻京</v>
          </cell>
        </row>
        <row r="789">
          <cell r="H789" t="str">
            <v>UED中心-页面设计部</v>
          </cell>
          <cell r="AA789">
            <v>12</v>
          </cell>
          <cell r="AD789">
            <v>233630.152</v>
          </cell>
          <cell r="AE789" t="str">
            <v>驻京</v>
          </cell>
        </row>
        <row r="790">
          <cell r="H790" t="str">
            <v>第一事业部-分流设备</v>
          </cell>
          <cell r="AA790">
            <v>12</v>
          </cell>
          <cell r="AD790">
            <v>232425.05599999998</v>
          </cell>
          <cell r="AE790" t="str">
            <v>驻京</v>
          </cell>
        </row>
        <row r="791">
          <cell r="H791" t="str">
            <v>网安事业部-整体方案设计部</v>
          </cell>
          <cell r="AA791">
            <v>12</v>
          </cell>
          <cell r="AD791">
            <v>232425.05599999998</v>
          </cell>
          <cell r="AE791" t="str">
            <v>驻京</v>
          </cell>
        </row>
        <row r="792">
          <cell r="H792" t="str">
            <v>网安事业部-客户价值服务部</v>
          </cell>
          <cell r="AA792">
            <v>12</v>
          </cell>
          <cell r="AD792">
            <v>232258.31200000001</v>
          </cell>
          <cell r="AE792" t="str">
            <v>驻京</v>
          </cell>
        </row>
        <row r="793">
          <cell r="H793" t="str">
            <v>第一事业部-网络数据解析产品线</v>
          </cell>
          <cell r="AA793">
            <v>12</v>
          </cell>
          <cell r="AD793">
            <v>231224.696</v>
          </cell>
          <cell r="AE793" t="str">
            <v>驻京</v>
          </cell>
        </row>
        <row r="794">
          <cell r="H794" t="str">
            <v>财务</v>
          </cell>
          <cell r="AA794">
            <v>12</v>
          </cell>
          <cell r="AD794">
            <v>230372.03200000001</v>
          </cell>
          <cell r="AE794" t="str">
            <v>驻京</v>
          </cell>
        </row>
        <row r="795">
          <cell r="H795" t="str">
            <v>第五事业部-销售4</v>
          </cell>
          <cell r="AA795">
            <v>12</v>
          </cell>
          <cell r="AD795">
            <v>222373.99599999998</v>
          </cell>
          <cell r="AE795" t="str">
            <v>非驻京</v>
          </cell>
        </row>
        <row r="796">
          <cell r="H796" t="str">
            <v>工程中心-工程四部</v>
          </cell>
          <cell r="AA796">
            <v>12</v>
          </cell>
          <cell r="AD796">
            <v>230029.07199999999</v>
          </cell>
          <cell r="AE796" t="str">
            <v>非驻京</v>
          </cell>
        </row>
        <row r="797">
          <cell r="H797" t="str">
            <v>宁夏代表处-宁夏1</v>
          </cell>
          <cell r="AA797">
            <v>12</v>
          </cell>
          <cell r="AD797">
            <v>306824.11599999998</v>
          </cell>
          <cell r="AE797" t="str">
            <v>非驻京</v>
          </cell>
        </row>
        <row r="798">
          <cell r="H798" t="str">
            <v>黑龙江代表处-管理</v>
          </cell>
          <cell r="AA798">
            <v>12</v>
          </cell>
          <cell r="AD798">
            <v>229509.89600000001</v>
          </cell>
          <cell r="AE798" t="str">
            <v>非驻京</v>
          </cell>
        </row>
        <row r="799">
          <cell r="H799" t="str">
            <v>数据平台部-管理</v>
          </cell>
          <cell r="AA799">
            <v>12</v>
          </cell>
          <cell r="AD799">
            <v>229171.67199999999</v>
          </cell>
          <cell r="AE799" t="str">
            <v>非驻京</v>
          </cell>
        </row>
        <row r="800">
          <cell r="H800" t="str">
            <v>第七事业部-销售4</v>
          </cell>
          <cell r="AA800">
            <v>12</v>
          </cell>
          <cell r="AD800">
            <v>164212.364</v>
          </cell>
          <cell r="AE800" t="str">
            <v>驻京</v>
          </cell>
        </row>
        <row r="801">
          <cell r="H801" t="str">
            <v>甘肃代表处-管理</v>
          </cell>
          <cell r="AA801">
            <v>12</v>
          </cell>
          <cell r="AD801">
            <v>228314.272</v>
          </cell>
          <cell r="AE801" t="str">
            <v>非驻京</v>
          </cell>
        </row>
        <row r="802">
          <cell r="H802" t="str">
            <v>开发中心-研发三部</v>
          </cell>
          <cell r="AA802">
            <v>12</v>
          </cell>
          <cell r="AD802">
            <v>228142.79200000002</v>
          </cell>
          <cell r="AE802" t="str">
            <v>非驻京</v>
          </cell>
        </row>
        <row r="803">
          <cell r="H803" t="str">
            <v>测试中心-测试一部</v>
          </cell>
          <cell r="AA803">
            <v>12</v>
          </cell>
          <cell r="AD803">
            <v>228142.79200000002</v>
          </cell>
          <cell r="AE803" t="str">
            <v>驻京</v>
          </cell>
        </row>
        <row r="804">
          <cell r="H804" t="str">
            <v>财务</v>
          </cell>
          <cell r="AA804">
            <v>12</v>
          </cell>
          <cell r="AD804">
            <v>228142.79200000002</v>
          </cell>
          <cell r="AE804" t="str">
            <v>驻京</v>
          </cell>
        </row>
        <row r="805">
          <cell r="H805" t="str">
            <v>财务</v>
          </cell>
          <cell r="AA805">
            <v>12</v>
          </cell>
          <cell r="AD805">
            <v>228147.11600000001</v>
          </cell>
          <cell r="AE805" t="str">
            <v>驻京</v>
          </cell>
        </row>
        <row r="806">
          <cell r="H806" t="str">
            <v>网安事业部-实战创新产品线</v>
          </cell>
          <cell r="AA806">
            <v>12</v>
          </cell>
          <cell r="AD806">
            <v>227280.65599999999</v>
          </cell>
          <cell r="AE806" t="str">
            <v>非驻京</v>
          </cell>
        </row>
        <row r="807">
          <cell r="H807" t="str">
            <v>数据平台部-管理</v>
          </cell>
          <cell r="AA807">
            <v>12</v>
          </cell>
          <cell r="AD807">
            <v>226937.696</v>
          </cell>
          <cell r="AE807" t="str">
            <v>驻京</v>
          </cell>
        </row>
        <row r="808">
          <cell r="H808" t="str">
            <v>代表处管理中心-客户系统部</v>
          </cell>
          <cell r="AA808">
            <v>12</v>
          </cell>
          <cell r="AD808">
            <v>226942.432</v>
          </cell>
          <cell r="AE808" t="str">
            <v>驻京</v>
          </cell>
        </row>
        <row r="809">
          <cell r="H809" t="str">
            <v>工程中心-工程一部</v>
          </cell>
          <cell r="AA809">
            <v>12</v>
          </cell>
          <cell r="AD809">
            <v>226599.47200000001</v>
          </cell>
          <cell r="AE809" t="str">
            <v>非驻京</v>
          </cell>
        </row>
        <row r="810">
          <cell r="H810" t="str">
            <v>服务中心-服务1</v>
          </cell>
          <cell r="AA810">
            <v>12</v>
          </cell>
          <cell r="AD810">
            <v>225908.81599999999</v>
          </cell>
          <cell r="AE810" t="str">
            <v>驻京</v>
          </cell>
        </row>
        <row r="811">
          <cell r="H811" t="str">
            <v>数据平台部-管理</v>
          </cell>
          <cell r="AA811">
            <v>12</v>
          </cell>
          <cell r="AD811">
            <v>225908.81599999999</v>
          </cell>
          <cell r="AE811" t="str">
            <v>驻京</v>
          </cell>
        </row>
        <row r="812">
          <cell r="H812" t="str">
            <v>开发中心-研发二部</v>
          </cell>
          <cell r="AA812">
            <v>2</v>
          </cell>
          <cell r="AD812">
            <v>37651.469333333334</v>
          </cell>
          <cell r="AE812" t="str">
            <v>非驻京</v>
          </cell>
        </row>
        <row r="813">
          <cell r="H813" t="str">
            <v>河南代表处-管理</v>
          </cell>
          <cell r="AA813">
            <v>12</v>
          </cell>
          <cell r="AD813">
            <v>226085.03200000001</v>
          </cell>
          <cell r="AE813" t="str">
            <v>非驻京</v>
          </cell>
        </row>
        <row r="814">
          <cell r="H814" t="str">
            <v>第五事业部-JSD</v>
          </cell>
          <cell r="AA814">
            <v>12</v>
          </cell>
          <cell r="AD814">
            <v>225570.592</v>
          </cell>
          <cell r="AE814" t="str">
            <v>驻京</v>
          </cell>
        </row>
        <row r="815">
          <cell r="H815" t="str">
            <v>网安事业部-销售1</v>
          </cell>
          <cell r="AA815">
            <v>12</v>
          </cell>
          <cell r="AD815">
            <v>568964.348</v>
          </cell>
          <cell r="AE815" t="str">
            <v>驻京</v>
          </cell>
        </row>
        <row r="816">
          <cell r="H816" t="str">
            <v>工程中心-工程一部</v>
          </cell>
          <cell r="AA816">
            <v>12</v>
          </cell>
          <cell r="AD816">
            <v>225399.11199999999</v>
          </cell>
          <cell r="AE816" t="str">
            <v>非驻京</v>
          </cell>
        </row>
        <row r="817">
          <cell r="H817" t="str">
            <v>网安事业部-整体方案设计部</v>
          </cell>
          <cell r="AA817">
            <v>12</v>
          </cell>
          <cell r="AD817">
            <v>224198.75200000001</v>
          </cell>
          <cell r="AE817" t="str">
            <v>驻京</v>
          </cell>
        </row>
        <row r="818">
          <cell r="H818" t="str">
            <v>上海代表处-上海1</v>
          </cell>
          <cell r="AA818">
            <v>12</v>
          </cell>
          <cell r="AD818">
            <v>310049.804</v>
          </cell>
          <cell r="AE818" t="str">
            <v>非驻京</v>
          </cell>
        </row>
        <row r="819">
          <cell r="H819" t="str">
            <v>第四事业部-销售1</v>
          </cell>
          <cell r="AA819">
            <v>12</v>
          </cell>
          <cell r="AD819">
            <v>430766.32400000002</v>
          </cell>
          <cell r="AE819" t="str">
            <v>驻京</v>
          </cell>
        </row>
        <row r="820">
          <cell r="H820" t="str">
            <v>工程中心-工程四部</v>
          </cell>
          <cell r="AA820">
            <v>12</v>
          </cell>
          <cell r="AD820">
            <v>223169.872</v>
          </cell>
          <cell r="AE820" t="str">
            <v>非驻京</v>
          </cell>
        </row>
        <row r="821">
          <cell r="H821" t="str">
            <v>网安事业部-WZ平台产品线</v>
          </cell>
          <cell r="AA821">
            <v>12</v>
          </cell>
          <cell r="AD821">
            <v>222140.992</v>
          </cell>
          <cell r="AE821" t="str">
            <v>非驻京</v>
          </cell>
        </row>
        <row r="822">
          <cell r="H822" t="str">
            <v>第四事业部-网信产品线</v>
          </cell>
          <cell r="AA822">
            <v>12</v>
          </cell>
          <cell r="AD822">
            <v>222312.06</v>
          </cell>
          <cell r="AE822" t="str">
            <v>驻京</v>
          </cell>
        </row>
        <row r="823">
          <cell r="H823" t="str">
            <v>数据平台部-管理</v>
          </cell>
          <cell r="AA823">
            <v>12</v>
          </cell>
          <cell r="AD823">
            <v>222312.06</v>
          </cell>
          <cell r="AE823" t="str">
            <v>非驻京</v>
          </cell>
        </row>
        <row r="824">
          <cell r="H824" t="str">
            <v>内蒙代表处-管理</v>
          </cell>
          <cell r="AA824">
            <v>12</v>
          </cell>
          <cell r="AD824">
            <v>221969.51199999999</v>
          </cell>
          <cell r="AE824" t="str">
            <v>非驻京</v>
          </cell>
        </row>
        <row r="825">
          <cell r="H825" t="str">
            <v>辽宁代表处-辽宁1</v>
          </cell>
          <cell r="AA825">
            <v>12</v>
          </cell>
          <cell r="AD825">
            <v>118230.95999999999</v>
          </cell>
          <cell r="AE825" t="str">
            <v>非驻京</v>
          </cell>
        </row>
        <row r="826">
          <cell r="H826" t="str">
            <v>数据平台部-管理</v>
          </cell>
          <cell r="AA826">
            <v>12</v>
          </cell>
          <cell r="AD826">
            <v>221798.03200000001</v>
          </cell>
          <cell r="AE826" t="str">
            <v>驻京</v>
          </cell>
        </row>
        <row r="827">
          <cell r="H827" t="str">
            <v>工程中心-工程一部</v>
          </cell>
          <cell r="AA827">
            <v>12</v>
          </cell>
          <cell r="AD827">
            <v>221626.14</v>
          </cell>
          <cell r="AE827" t="str">
            <v>非驻京</v>
          </cell>
        </row>
        <row r="828">
          <cell r="H828" t="str">
            <v>数据平台部-管理</v>
          </cell>
          <cell r="AA828">
            <v>12</v>
          </cell>
          <cell r="AD828">
            <v>221283.18</v>
          </cell>
          <cell r="AE828" t="str">
            <v>驻京</v>
          </cell>
        </row>
        <row r="829">
          <cell r="H829" t="str">
            <v>第一事业部-分流设备</v>
          </cell>
          <cell r="AA829">
            <v>12</v>
          </cell>
          <cell r="AD829">
            <v>221111.7</v>
          </cell>
          <cell r="AE829" t="str">
            <v>驻京</v>
          </cell>
        </row>
        <row r="830">
          <cell r="H830" t="str">
            <v>第四事业部-网信产品线</v>
          </cell>
          <cell r="AA830">
            <v>2</v>
          </cell>
          <cell r="AD830">
            <v>36794.858666666667</v>
          </cell>
          <cell r="AE830" t="str">
            <v>驻京</v>
          </cell>
        </row>
        <row r="831">
          <cell r="H831" t="str">
            <v>山西代表处-管理</v>
          </cell>
          <cell r="AA831">
            <v>12</v>
          </cell>
          <cell r="AD831">
            <v>308201.92</v>
          </cell>
          <cell r="AE831" t="str">
            <v>非驻京</v>
          </cell>
        </row>
        <row r="832">
          <cell r="H832" t="str">
            <v>测试中心-测试二部</v>
          </cell>
          <cell r="AA832">
            <v>12</v>
          </cell>
          <cell r="AD832">
            <v>220254.712</v>
          </cell>
          <cell r="AE832" t="str">
            <v>驻京</v>
          </cell>
        </row>
        <row r="833">
          <cell r="H833" t="str">
            <v>第五事业部-JSD</v>
          </cell>
          <cell r="AA833">
            <v>12</v>
          </cell>
          <cell r="AD833">
            <v>297597.71600000001</v>
          </cell>
          <cell r="AE833" t="str">
            <v>非驻京</v>
          </cell>
        </row>
        <row r="834">
          <cell r="H834" t="str">
            <v>第一事业部-网络数据解析产品线</v>
          </cell>
          <cell r="AA834">
            <v>12</v>
          </cell>
          <cell r="AD834">
            <v>219911.75200000001</v>
          </cell>
          <cell r="AE834" t="str">
            <v>驻京</v>
          </cell>
        </row>
        <row r="835">
          <cell r="H835" t="str">
            <v>广西代表处-广西3</v>
          </cell>
          <cell r="AA835">
            <v>12</v>
          </cell>
          <cell r="AD835">
            <v>212085.196</v>
          </cell>
          <cell r="AE835" t="str">
            <v>非驻京</v>
          </cell>
        </row>
        <row r="836">
          <cell r="H836" t="str">
            <v>湖南代表处-湖南1</v>
          </cell>
          <cell r="AA836">
            <v>12</v>
          </cell>
          <cell r="AD836">
            <v>156212.51999999999</v>
          </cell>
          <cell r="AE836" t="str">
            <v>非驻京</v>
          </cell>
        </row>
        <row r="837">
          <cell r="H837" t="str">
            <v>开发中心-研发三部</v>
          </cell>
          <cell r="AA837">
            <v>12</v>
          </cell>
          <cell r="AD837">
            <v>219911.34</v>
          </cell>
          <cell r="AE837" t="str">
            <v>非驻京</v>
          </cell>
        </row>
        <row r="838">
          <cell r="H838" t="str">
            <v>网安事业部-WZ平台产品线</v>
          </cell>
          <cell r="AA838">
            <v>12</v>
          </cell>
          <cell r="AD838">
            <v>219568.79200000002</v>
          </cell>
          <cell r="AE838" t="str">
            <v>驻京</v>
          </cell>
        </row>
        <row r="839">
          <cell r="H839" t="str">
            <v>UED中心-页面设计部</v>
          </cell>
          <cell r="AA839">
            <v>12</v>
          </cell>
          <cell r="AD839">
            <v>219568.79200000002</v>
          </cell>
          <cell r="AE839" t="str">
            <v>驻京</v>
          </cell>
        </row>
        <row r="840">
          <cell r="H840" t="str">
            <v>重庆代表处-管理</v>
          </cell>
          <cell r="AA840">
            <v>12</v>
          </cell>
          <cell r="AD840">
            <v>307173.03999999998</v>
          </cell>
          <cell r="AE840" t="str">
            <v>非驻京</v>
          </cell>
        </row>
        <row r="841">
          <cell r="AA841">
            <v>6</v>
          </cell>
          <cell r="AD841">
            <v>21922583.199999999</v>
          </cell>
        </row>
        <row r="842">
          <cell r="H842" t="str">
            <v>有机体建设中心-有机体产品线</v>
          </cell>
          <cell r="AA842">
            <v>2</v>
          </cell>
          <cell r="AD842">
            <v>0</v>
          </cell>
          <cell r="AE842" t="str">
            <v>驻京</v>
          </cell>
        </row>
        <row r="843">
          <cell r="H843" t="str">
            <v>开发中心-研发三部</v>
          </cell>
          <cell r="AA843">
            <v>12</v>
          </cell>
          <cell r="AD843">
            <v>219396.9</v>
          </cell>
          <cell r="AE843" t="str">
            <v>非驻京</v>
          </cell>
        </row>
        <row r="844">
          <cell r="H844" t="str">
            <v>工程中心-工程二部</v>
          </cell>
          <cell r="AA844">
            <v>12</v>
          </cell>
          <cell r="AD844">
            <v>218882.872</v>
          </cell>
          <cell r="AE844" t="str">
            <v>驻京</v>
          </cell>
        </row>
        <row r="845">
          <cell r="H845" t="str">
            <v>广东代表处-管理</v>
          </cell>
          <cell r="AA845">
            <v>12</v>
          </cell>
          <cell r="AD845">
            <v>218711.39199999999</v>
          </cell>
          <cell r="AE845" t="str">
            <v>非驻京</v>
          </cell>
        </row>
        <row r="846">
          <cell r="H846" t="str">
            <v>第四事业部-网信产品线</v>
          </cell>
          <cell r="AA846">
            <v>2</v>
          </cell>
          <cell r="AD846">
            <v>36451.898666666668</v>
          </cell>
          <cell r="AE846" t="str">
            <v>驻京</v>
          </cell>
        </row>
        <row r="847">
          <cell r="H847" t="str">
            <v>UED中心-页面设计部</v>
          </cell>
          <cell r="AA847">
            <v>12</v>
          </cell>
          <cell r="AD847">
            <v>218368.02</v>
          </cell>
          <cell r="AE847" t="str">
            <v>驻京</v>
          </cell>
        </row>
        <row r="848">
          <cell r="H848" t="str">
            <v>工程中心-工程四部</v>
          </cell>
          <cell r="AA848">
            <v>12</v>
          </cell>
          <cell r="AD848">
            <v>218368.02</v>
          </cell>
          <cell r="AE848" t="str">
            <v>非驻京</v>
          </cell>
        </row>
        <row r="849">
          <cell r="H849" t="str">
            <v>UED中心-前端开发部</v>
          </cell>
          <cell r="AA849">
            <v>12</v>
          </cell>
          <cell r="AD849">
            <v>218025.47200000001</v>
          </cell>
          <cell r="AE849" t="str">
            <v>驻京</v>
          </cell>
        </row>
        <row r="850">
          <cell r="H850" t="str">
            <v>数据平台部-管理</v>
          </cell>
          <cell r="AA850">
            <v>12</v>
          </cell>
          <cell r="AD850">
            <v>218025.47200000001</v>
          </cell>
          <cell r="AE850" t="str">
            <v>驻京</v>
          </cell>
        </row>
        <row r="851">
          <cell r="H851" t="str">
            <v>开发中心-研发二部</v>
          </cell>
          <cell r="AA851">
            <v>12</v>
          </cell>
          <cell r="AD851">
            <v>217682.51199999999</v>
          </cell>
          <cell r="AE851" t="str">
            <v>非驻京</v>
          </cell>
        </row>
        <row r="852">
          <cell r="H852" t="str">
            <v>有机体建设中心-有机体产品线</v>
          </cell>
          <cell r="AA852">
            <v>12</v>
          </cell>
          <cell r="AD852">
            <v>217682.51199999999</v>
          </cell>
          <cell r="AE852" t="str">
            <v>驻京</v>
          </cell>
        </row>
        <row r="853">
          <cell r="H853" t="str">
            <v>第二事业部-拓展业务产品线</v>
          </cell>
          <cell r="AA853">
            <v>2</v>
          </cell>
          <cell r="AD853">
            <v>36280.418666666665</v>
          </cell>
          <cell r="AE853" t="str">
            <v>驻京</v>
          </cell>
        </row>
        <row r="854">
          <cell r="H854" t="str">
            <v>网安事业部-实战创新产品线</v>
          </cell>
          <cell r="AA854">
            <v>12</v>
          </cell>
          <cell r="AD854">
            <v>217511.03200000001</v>
          </cell>
          <cell r="AE854" t="str">
            <v>非驻京</v>
          </cell>
        </row>
        <row r="855">
          <cell r="H855" t="str">
            <v>广西代表处-管理</v>
          </cell>
          <cell r="AA855">
            <v>12</v>
          </cell>
          <cell r="AD855">
            <v>217511.03200000001</v>
          </cell>
          <cell r="AE855" t="str">
            <v>非驻京</v>
          </cell>
        </row>
        <row r="856">
          <cell r="H856" t="str">
            <v>开发中心-研发三部</v>
          </cell>
          <cell r="AA856">
            <v>12</v>
          </cell>
          <cell r="AD856">
            <v>217339.552</v>
          </cell>
          <cell r="AE856" t="str">
            <v>非驻京</v>
          </cell>
        </row>
        <row r="857">
          <cell r="H857" t="str">
            <v>开发中心-研发一部</v>
          </cell>
          <cell r="AA857">
            <v>12</v>
          </cell>
          <cell r="AD857">
            <v>217339.552</v>
          </cell>
          <cell r="AE857" t="str">
            <v>非驻京</v>
          </cell>
        </row>
        <row r="858">
          <cell r="H858" t="str">
            <v>广西代表处-管理</v>
          </cell>
          <cell r="AA858">
            <v>12</v>
          </cell>
          <cell r="AD858">
            <v>305115.28000000003</v>
          </cell>
          <cell r="AE858" t="str">
            <v>非驻京</v>
          </cell>
        </row>
        <row r="859">
          <cell r="H859" t="str">
            <v>广东代表处-广东3</v>
          </cell>
          <cell r="AA859">
            <v>12</v>
          </cell>
          <cell r="AD859">
            <v>209170.03599999999</v>
          </cell>
          <cell r="AE859" t="str">
            <v>非驻京</v>
          </cell>
        </row>
        <row r="860">
          <cell r="H860" t="str">
            <v>第一事业部-分流设备</v>
          </cell>
          <cell r="AA860">
            <v>12</v>
          </cell>
          <cell r="AD860">
            <v>216139.19199999998</v>
          </cell>
          <cell r="AE860" t="str">
            <v>驻京</v>
          </cell>
        </row>
        <row r="861">
          <cell r="H861" t="str">
            <v>第十事业部-TZ产品线</v>
          </cell>
          <cell r="AA861">
            <v>12</v>
          </cell>
          <cell r="AD861">
            <v>216139.19199999998</v>
          </cell>
          <cell r="AE861" t="str">
            <v>驻京</v>
          </cell>
        </row>
        <row r="862">
          <cell r="H862" t="str">
            <v>网安事业部-实战创新产品线</v>
          </cell>
          <cell r="AA862">
            <v>12</v>
          </cell>
          <cell r="AD862">
            <v>216139.19199999998</v>
          </cell>
          <cell r="AE862" t="str">
            <v>非驻京</v>
          </cell>
        </row>
        <row r="863">
          <cell r="H863" t="str">
            <v>网安事业部-客户价值服务部</v>
          </cell>
          <cell r="AA863">
            <v>12</v>
          </cell>
          <cell r="AD863">
            <v>216139.19199999998</v>
          </cell>
          <cell r="AE863" t="str">
            <v>驻京</v>
          </cell>
        </row>
        <row r="864">
          <cell r="H864" t="str">
            <v>河北代表处-管理</v>
          </cell>
          <cell r="AA864">
            <v>12</v>
          </cell>
          <cell r="AD864">
            <v>216139.19199999998</v>
          </cell>
          <cell r="AE864" t="str">
            <v>非驻京</v>
          </cell>
        </row>
        <row r="865">
          <cell r="H865" t="str">
            <v>福建代表处-管理</v>
          </cell>
          <cell r="AA865">
            <v>12</v>
          </cell>
          <cell r="AD865">
            <v>304086.40000000002</v>
          </cell>
          <cell r="AE865" t="str">
            <v>非驻京</v>
          </cell>
        </row>
        <row r="866">
          <cell r="H866" t="str">
            <v>开发中心-研发四部</v>
          </cell>
          <cell r="AA866">
            <v>12</v>
          </cell>
          <cell r="AD866">
            <v>216139.19199999998</v>
          </cell>
          <cell r="AE866" t="str">
            <v>驻京</v>
          </cell>
        </row>
        <row r="867">
          <cell r="H867" t="str">
            <v>开发中心-研发二部</v>
          </cell>
          <cell r="AA867">
            <v>12</v>
          </cell>
          <cell r="AD867">
            <v>216139.19199999998</v>
          </cell>
          <cell r="AE867" t="str">
            <v>非驻京</v>
          </cell>
        </row>
        <row r="868">
          <cell r="H868" t="str">
            <v>市场部-管理</v>
          </cell>
          <cell r="AA868">
            <v>12</v>
          </cell>
          <cell r="AD868">
            <v>216139.19199999998</v>
          </cell>
          <cell r="AE868" t="str">
            <v>驻京</v>
          </cell>
        </row>
        <row r="869">
          <cell r="H869" t="str">
            <v>UED中心-前端开发部</v>
          </cell>
          <cell r="AA869">
            <v>12</v>
          </cell>
          <cell r="AD869">
            <v>216139.19199999998</v>
          </cell>
          <cell r="AE869" t="str">
            <v>驻京</v>
          </cell>
        </row>
        <row r="870">
          <cell r="H870" t="str">
            <v>UED中心-前端开发部</v>
          </cell>
          <cell r="AA870">
            <v>12</v>
          </cell>
          <cell r="AD870">
            <v>216139.19199999998</v>
          </cell>
          <cell r="AE870" t="str">
            <v>驻京</v>
          </cell>
        </row>
        <row r="871">
          <cell r="H871" t="str">
            <v>数据平台部-管理</v>
          </cell>
          <cell r="AA871">
            <v>12</v>
          </cell>
          <cell r="AD871">
            <v>216139.19199999998</v>
          </cell>
          <cell r="AE871" t="str">
            <v>驻京</v>
          </cell>
        </row>
        <row r="872">
          <cell r="H872" t="str">
            <v>数据平台部-管理</v>
          </cell>
          <cell r="AA872">
            <v>12</v>
          </cell>
          <cell r="AD872">
            <v>216139.19199999998</v>
          </cell>
          <cell r="AE872" t="str">
            <v>驻京</v>
          </cell>
        </row>
        <row r="873">
          <cell r="H873" t="str">
            <v>安徽代表处-安徽2</v>
          </cell>
          <cell r="AA873">
            <v>12</v>
          </cell>
          <cell r="AD873">
            <v>217883.084</v>
          </cell>
          <cell r="AE873" t="str">
            <v>非驻京</v>
          </cell>
        </row>
        <row r="874">
          <cell r="H874" t="str">
            <v>采购中心-合作部</v>
          </cell>
          <cell r="AA874">
            <v>12</v>
          </cell>
          <cell r="AD874">
            <v>213223.62</v>
          </cell>
          <cell r="AE874" t="str">
            <v>驻京</v>
          </cell>
        </row>
        <row r="875">
          <cell r="H875" t="str">
            <v>吉林代表处-吉林2</v>
          </cell>
          <cell r="AA875">
            <v>12</v>
          </cell>
          <cell r="AD875">
            <v>205596.24</v>
          </cell>
          <cell r="AE875" t="str">
            <v>非驻京</v>
          </cell>
        </row>
        <row r="876">
          <cell r="H876" t="str">
            <v>数据平台部-管理</v>
          </cell>
          <cell r="AA876">
            <v>12</v>
          </cell>
          <cell r="AD876">
            <v>212366.22</v>
          </cell>
          <cell r="AE876" t="str">
            <v>驻京</v>
          </cell>
        </row>
        <row r="877">
          <cell r="H877" t="str">
            <v>数据平台部-管理</v>
          </cell>
          <cell r="AA877">
            <v>12</v>
          </cell>
          <cell r="AD877">
            <v>212023.26</v>
          </cell>
          <cell r="AE877" t="str">
            <v>驻京</v>
          </cell>
        </row>
        <row r="878">
          <cell r="H878" t="str">
            <v>新疆代表处-管理</v>
          </cell>
          <cell r="AA878">
            <v>12</v>
          </cell>
          <cell r="AD878">
            <v>211508.82</v>
          </cell>
          <cell r="AE878" t="str">
            <v>非驻京</v>
          </cell>
        </row>
        <row r="879">
          <cell r="H879" t="str">
            <v>网络安全与信息技术装备事业群-产品规划部</v>
          </cell>
          <cell r="AA879">
            <v>12</v>
          </cell>
          <cell r="AD879">
            <v>211856.10399999999</v>
          </cell>
          <cell r="AE879" t="str">
            <v>驻京</v>
          </cell>
        </row>
        <row r="880">
          <cell r="H880" t="str">
            <v>河南代表处-河南2</v>
          </cell>
          <cell r="AA880">
            <v>12</v>
          </cell>
          <cell r="AD880">
            <v>203881.44</v>
          </cell>
          <cell r="AE880" t="str">
            <v>非驻京</v>
          </cell>
        </row>
        <row r="881">
          <cell r="H881" t="str">
            <v>测试中心-测试二部</v>
          </cell>
          <cell r="AA881">
            <v>2</v>
          </cell>
          <cell r="AD881">
            <v>35194.31</v>
          </cell>
          <cell r="AE881" t="str">
            <v>非驻京</v>
          </cell>
        </row>
        <row r="882">
          <cell r="H882" t="str">
            <v>开发中心-研发一部</v>
          </cell>
          <cell r="AA882">
            <v>12</v>
          </cell>
          <cell r="AD882">
            <v>210136.97999999998</v>
          </cell>
          <cell r="AE882" t="str">
            <v>非驻京</v>
          </cell>
        </row>
        <row r="883">
          <cell r="H883" t="str">
            <v>开发中心-研发一部</v>
          </cell>
          <cell r="AA883">
            <v>12</v>
          </cell>
          <cell r="AD883">
            <v>210141.71600000001</v>
          </cell>
          <cell r="AE883" t="str">
            <v>非驻京</v>
          </cell>
        </row>
        <row r="884">
          <cell r="H884" t="str">
            <v>测试中心-质量检测部</v>
          </cell>
          <cell r="AA884">
            <v>12</v>
          </cell>
          <cell r="AD884">
            <v>209622.54</v>
          </cell>
          <cell r="AE884" t="str">
            <v>驻京</v>
          </cell>
        </row>
        <row r="885">
          <cell r="H885" t="str">
            <v>开发中心-研发三部</v>
          </cell>
          <cell r="AA885">
            <v>12</v>
          </cell>
          <cell r="AD885">
            <v>209798.75599999999</v>
          </cell>
          <cell r="AE885" t="str">
            <v>非驻京</v>
          </cell>
        </row>
        <row r="886">
          <cell r="H886" t="str">
            <v>开发中心-研发四部</v>
          </cell>
          <cell r="AA886">
            <v>12</v>
          </cell>
          <cell r="AD886">
            <v>208936.62</v>
          </cell>
          <cell r="AE886" t="str">
            <v>驻京</v>
          </cell>
        </row>
        <row r="887">
          <cell r="H887" t="str">
            <v>第一事业部-分流设备</v>
          </cell>
          <cell r="AA887">
            <v>12</v>
          </cell>
          <cell r="AD887">
            <v>208250.7</v>
          </cell>
          <cell r="AE887" t="str">
            <v>驻京</v>
          </cell>
        </row>
        <row r="888">
          <cell r="H888" t="str">
            <v>第十事业部-数据交换平台产品线</v>
          </cell>
          <cell r="AA888">
            <v>12</v>
          </cell>
          <cell r="AD888">
            <v>208250.7</v>
          </cell>
          <cell r="AE888" t="str">
            <v>驻京</v>
          </cell>
        </row>
        <row r="889">
          <cell r="H889" t="str">
            <v>开发中心-研发一部</v>
          </cell>
          <cell r="AA889">
            <v>12</v>
          </cell>
          <cell r="AD889">
            <v>208250.7</v>
          </cell>
          <cell r="AE889" t="str">
            <v>非驻京</v>
          </cell>
        </row>
        <row r="890">
          <cell r="H890" t="str">
            <v>开发中心-研发一部</v>
          </cell>
          <cell r="AA890">
            <v>12</v>
          </cell>
          <cell r="AD890">
            <v>208079.22</v>
          </cell>
          <cell r="AE890" t="str">
            <v>非驻京</v>
          </cell>
        </row>
        <row r="891">
          <cell r="H891" t="str">
            <v>开发中心-研发三部</v>
          </cell>
          <cell r="AA891">
            <v>12</v>
          </cell>
          <cell r="AD891">
            <v>207736.26</v>
          </cell>
          <cell r="AE891" t="str">
            <v>非驻京</v>
          </cell>
        </row>
        <row r="892">
          <cell r="H892" t="str">
            <v>开发中心-研发三部</v>
          </cell>
          <cell r="AA892">
            <v>12</v>
          </cell>
          <cell r="AD892">
            <v>207564.78</v>
          </cell>
          <cell r="AE892" t="str">
            <v>非驻京</v>
          </cell>
        </row>
        <row r="893">
          <cell r="H893" t="str">
            <v>数据平台部-管理</v>
          </cell>
          <cell r="AA893">
            <v>12</v>
          </cell>
          <cell r="AD893">
            <v>207564.78</v>
          </cell>
          <cell r="AE893" t="str">
            <v>驻京</v>
          </cell>
        </row>
        <row r="894">
          <cell r="H894" t="str">
            <v>测试中心-测试一部</v>
          </cell>
          <cell r="AA894">
            <v>2</v>
          </cell>
          <cell r="AD894">
            <v>34594.129999999997</v>
          </cell>
          <cell r="AE894" t="str">
            <v>驻京</v>
          </cell>
        </row>
        <row r="895">
          <cell r="H895" t="str">
            <v>工程中心-工程二部</v>
          </cell>
          <cell r="AA895">
            <v>12</v>
          </cell>
          <cell r="AD895">
            <v>206883.59599999999</v>
          </cell>
          <cell r="AE895" t="str">
            <v>驻京</v>
          </cell>
        </row>
        <row r="896">
          <cell r="H896" t="str">
            <v>第十一事业部-科信业务应用产品线</v>
          </cell>
          <cell r="AA896">
            <v>12</v>
          </cell>
          <cell r="AD896">
            <v>206364.41999999998</v>
          </cell>
          <cell r="AE896" t="str">
            <v>驻京</v>
          </cell>
        </row>
        <row r="897">
          <cell r="H897" t="str">
            <v>网安事业部-客户价值服务部</v>
          </cell>
          <cell r="AA897">
            <v>12</v>
          </cell>
          <cell r="AD897">
            <v>206364.41999999998</v>
          </cell>
          <cell r="AE897" t="str">
            <v>驻京</v>
          </cell>
        </row>
        <row r="898">
          <cell r="H898" t="str">
            <v>网安事业部-实战创新产品线</v>
          </cell>
          <cell r="AA898">
            <v>12</v>
          </cell>
          <cell r="AD898">
            <v>206364.41999999998</v>
          </cell>
          <cell r="AE898" t="str">
            <v>非驻京</v>
          </cell>
        </row>
        <row r="899">
          <cell r="H899" t="str">
            <v>开发中心-研发二部</v>
          </cell>
          <cell r="AA899">
            <v>12</v>
          </cell>
          <cell r="AD899">
            <v>206364.41999999998</v>
          </cell>
          <cell r="AE899" t="str">
            <v>非驻京</v>
          </cell>
        </row>
        <row r="900">
          <cell r="H900" t="str">
            <v>开发中心-研发四部</v>
          </cell>
          <cell r="AA900">
            <v>12</v>
          </cell>
          <cell r="AD900">
            <v>206364.41999999998</v>
          </cell>
          <cell r="AE900" t="str">
            <v>驻京</v>
          </cell>
        </row>
        <row r="901">
          <cell r="H901" t="str">
            <v>测试中心-测试一部</v>
          </cell>
          <cell r="AA901">
            <v>12</v>
          </cell>
          <cell r="AD901">
            <v>206364.41999999998</v>
          </cell>
          <cell r="AE901" t="str">
            <v>驻京</v>
          </cell>
        </row>
        <row r="902">
          <cell r="H902" t="str">
            <v>四川代表处-四川2</v>
          </cell>
          <cell r="AA902">
            <v>12</v>
          </cell>
          <cell r="AD902">
            <v>215171.83600000001</v>
          </cell>
          <cell r="AE902" t="str">
            <v>非驻京</v>
          </cell>
        </row>
        <row r="903">
          <cell r="H903" t="str">
            <v>人力资源中心-管理</v>
          </cell>
          <cell r="AA903">
            <v>12</v>
          </cell>
          <cell r="AD903">
            <v>202767.66399999999</v>
          </cell>
          <cell r="AE903" t="str">
            <v>驻京</v>
          </cell>
        </row>
        <row r="904">
          <cell r="H904" t="str">
            <v>代表处管理中心-客户服务部</v>
          </cell>
          <cell r="AA904">
            <v>12</v>
          </cell>
          <cell r="AD904">
            <v>202253.636</v>
          </cell>
          <cell r="AE904" t="str">
            <v>驻京</v>
          </cell>
        </row>
        <row r="905">
          <cell r="H905" t="str">
            <v>第十一事业部-销售管理</v>
          </cell>
          <cell r="AA905">
            <v>12</v>
          </cell>
          <cell r="AD905">
            <v>202424.704</v>
          </cell>
          <cell r="AE905" t="str">
            <v>驻京</v>
          </cell>
        </row>
        <row r="906">
          <cell r="H906" t="str">
            <v>数据平台部-管理</v>
          </cell>
          <cell r="AA906">
            <v>12</v>
          </cell>
          <cell r="AD906">
            <v>202424.704</v>
          </cell>
          <cell r="AE906" t="str">
            <v>非驻京</v>
          </cell>
        </row>
        <row r="907">
          <cell r="H907" t="str">
            <v>甘肃代表处-管理</v>
          </cell>
          <cell r="AA907">
            <v>12</v>
          </cell>
          <cell r="AD907">
            <v>201567.71600000001</v>
          </cell>
          <cell r="AE907" t="str">
            <v>非驻京</v>
          </cell>
        </row>
        <row r="908">
          <cell r="H908" t="str">
            <v>湖北代表处-湖北5</v>
          </cell>
          <cell r="AA908">
            <v>12</v>
          </cell>
          <cell r="AD908">
            <v>427851.16399999999</v>
          </cell>
          <cell r="AE908" t="str">
            <v>非驻京</v>
          </cell>
        </row>
        <row r="909">
          <cell r="H909" t="str">
            <v>河北代表处-河北2</v>
          </cell>
          <cell r="AA909">
            <v>12</v>
          </cell>
          <cell r="AD909">
            <v>138266.83600000001</v>
          </cell>
          <cell r="AE909" t="str">
            <v>非驻京</v>
          </cell>
        </row>
        <row r="910">
          <cell r="H910" t="str">
            <v>财务</v>
          </cell>
          <cell r="AA910">
            <v>2</v>
          </cell>
          <cell r="AD910">
            <v>33365.979333333336</v>
          </cell>
          <cell r="AE910" t="str">
            <v>驻京</v>
          </cell>
        </row>
        <row r="911">
          <cell r="H911" t="str">
            <v>开发中心-研发二部</v>
          </cell>
          <cell r="AA911">
            <v>12</v>
          </cell>
          <cell r="AD911">
            <v>200366.94399999999</v>
          </cell>
          <cell r="AE911" t="str">
            <v>非驻京</v>
          </cell>
        </row>
        <row r="912">
          <cell r="H912" t="str">
            <v>代表处管理中心-客户服务部</v>
          </cell>
          <cell r="AA912">
            <v>12</v>
          </cell>
          <cell r="AD912">
            <v>200024.39600000001</v>
          </cell>
          <cell r="AE912" t="str">
            <v>非驻京</v>
          </cell>
        </row>
        <row r="913">
          <cell r="H913" t="str">
            <v>开发中心-研发一部</v>
          </cell>
          <cell r="AA913">
            <v>12</v>
          </cell>
          <cell r="AD913">
            <v>199338.476</v>
          </cell>
          <cell r="AE913" t="str">
            <v>非驻京</v>
          </cell>
        </row>
        <row r="914">
          <cell r="H914" t="str">
            <v>第七事业部-客户价值部</v>
          </cell>
          <cell r="AA914">
            <v>12</v>
          </cell>
          <cell r="AD914">
            <v>198995.10399999999</v>
          </cell>
          <cell r="AE914" t="str">
            <v>驻京</v>
          </cell>
        </row>
        <row r="915">
          <cell r="H915" t="str">
            <v>第二事业部-销售1</v>
          </cell>
          <cell r="AA915">
            <v>12</v>
          </cell>
          <cell r="AD915">
            <v>294616.60399999999</v>
          </cell>
          <cell r="AE915" t="str">
            <v>驻京</v>
          </cell>
        </row>
        <row r="916">
          <cell r="H916" t="str">
            <v>第十事业部-态势感知产品线</v>
          </cell>
          <cell r="AA916">
            <v>12</v>
          </cell>
          <cell r="AD916">
            <v>198823.62400000001</v>
          </cell>
          <cell r="AE916" t="str">
            <v>驻京</v>
          </cell>
        </row>
        <row r="917">
          <cell r="H917" t="str">
            <v>第一事业部-网络数据解析产品线</v>
          </cell>
          <cell r="AA917">
            <v>12</v>
          </cell>
          <cell r="AD917">
            <v>198481.076</v>
          </cell>
          <cell r="AE917" t="str">
            <v>驻京</v>
          </cell>
        </row>
        <row r="918">
          <cell r="H918" t="str">
            <v>开发中心-研发一部</v>
          </cell>
          <cell r="AA918">
            <v>12</v>
          </cell>
          <cell r="AD918">
            <v>198309.59599999999</v>
          </cell>
          <cell r="AE918" t="str">
            <v>非驻京</v>
          </cell>
        </row>
        <row r="919">
          <cell r="H919" t="str">
            <v>数据平台部-管理</v>
          </cell>
          <cell r="AA919">
            <v>12</v>
          </cell>
          <cell r="AD919">
            <v>198309.59599999999</v>
          </cell>
          <cell r="AE919" t="str">
            <v>驻京</v>
          </cell>
        </row>
        <row r="920">
          <cell r="H920" t="str">
            <v>开发中心-研发三部</v>
          </cell>
          <cell r="AA920">
            <v>12</v>
          </cell>
          <cell r="AD920">
            <v>163829.33000000002</v>
          </cell>
          <cell r="AE920" t="str">
            <v>非驻京</v>
          </cell>
        </row>
        <row r="921">
          <cell r="H921" t="str">
            <v>开发中心-研发二部</v>
          </cell>
          <cell r="AA921">
            <v>12</v>
          </cell>
          <cell r="AD921">
            <v>197795.15599999999</v>
          </cell>
          <cell r="AE921" t="str">
            <v>非驻京</v>
          </cell>
        </row>
        <row r="922">
          <cell r="H922" t="str">
            <v>网安事业部-客户价值服务部</v>
          </cell>
          <cell r="AA922">
            <v>12</v>
          </cell>
          <cell r="AD922">
            <v>197623.67600000001</v>
          </cell>
          <cell r="AE922" t="str">
            <v>驻京</v>
          </cell>
        </row>
        <row r="923">
          <cell r="H923" t="str">
            <v>甘肃代表处-管理</v>
          </cell>
          <cell r="AA923">
            <v>12</v>
          </cell>
          <cell r="AD923">
            <v>197623.67600000001</v>
          </cell>
          <cell r="AE923" t="str">
            <v>非驻京</v>
          </cell>
        </row>
        <row r="924">
          <cell r="H924" t="str">
            <v>第十事业部-等保测评部</v>
          </cell>
          <cell r="AA924">
            <v>12</v>
          </cell>
          <cell r="AD924">
            <v>197623.67600000001</v>
          </cell>
          <cell r="AE924" t="str">
            <v>驻京</v>
          </cell>
        </row>
        <row r="925">
          <cell r="H925" t="str">
            <v>开发中心-研发三部</v>
          </cell>
          <cell r="AA925">
            <v>12</v>
          </cell>
          <cell r="AD925">
            <v>197623.67600000001</v>
          </cell>
          <cell r="AE925" t="str">
            <v>非驻京</v>
          </cell>
        </row>
        <row r="926">
          <cell r="H926" t="str">
            <v>数据平台部-管理</v>
          </cell>
          <cell r="AA926">
            <v>12</v>
          </cell>
          <cell r="AD926">
            <v>196937.75599999999</v>
          </cell>
          <cell r="AE926" t="str">
            <v>驻京</v>
          </cell>
        </row>
        <row r="927">
          <cell r="H927" t="str">
            <v>大数据服务与解决方案事业群-通用应用部</v>
          </cell>
          <cell r="AA927">
            <v>12</v>
          </cell>
          <cell r="AD927">
            <v>196594.796</v>
          </cell>
          <cell r="AE927" t="str">
            <v>驻京</v>
          </cell>
        </row>
        <row r="928">
          <cell r="H928" t="str">
            <v>湖南代表处-管理</v>
          </cell>
          <cell r="AA928">
            <v>12</v>
          </cell>
          <cell r="AD928">
            <v>196594.796</v>
          </cell>
          <cell r="AE928" t="str">
            <v>非驻京</v>
          </cell>
        </row>
        <row r="929">
          <cell r="H929" t="str">
            <v>开发中心-研发四部</v>
          </cell>
          <cell r="AA929">
            <v>12</v>
          </cell>
          <cell r="AD929">
            <v>196594.796</v>
          </cell>
          <cell r="AE929" t="str">
            <v>驻京</v>
          </cell>
        </row>
        <row r="930">
          <cell r="H930" t="str">
            <v>开发中心-研发四部</v>
          </cell>
          <cell r="AA930">
            <v>12</v>
          </cell>
          <cell r="AD930">
            <v>196594.796</v>
          </cell>
          <cell r="AE930" t="str">
            <v>驻京</v>
          </cell>
        </row>
        <row r="931">
          <cell r="H931" t="str">
            <v>开发中心-研发四部</v>
          </cell>
          <cell r="AA931">
            <v>12</v>
          </cell>
          <cell r="AD931">
            <v>196594.796</v>
          </cell>
          <cell r="AE931" t="str">
            <v>驻京</v>
          </cell>
        </row>
        <row r="932">
          <cell r="H932" t="str">
            <v>开发中心-研发四部</v>
          </cell>
          <cell r="AA932">
            <v>12</v>
          </cell>
          <cell r="AD932">
            <v>196594.796</v>
          </cell>
          <cell r="AE932" t="str">
            <v>驻京</v>
          </cell>
        </row>
        <row r="933">
          <cell r="H933" t="str">
            <v>开发中心-研发一部</v>
          </cell>
          <cell r="AA933">
            <v>12</v>
          </cell>
          <cell r="AD933">
            <v>196594.796</v>
          </cell>
          <cell r="AE933" t="str">
            <v>非驻京</v>
          </cell>
        </row>
        <row r="934">
          <cell r="H934" t="str">
            <v>开发中心-研发三部</v>
          </cell>
          <cell r="AA934">
            <v>12</v>
          </cell>
          <cell r="AD934">
            <v>196594.796</v>
          </cell>
          <cell r="AE934" t="str">
            <v>非驻京</v>
          </cell>
        </row>
        <row r="935">
          <cell r="H935" t="str">
            <v>运营-管理</v>
          </cell>
          <cell r="AA935">
            <v>12</v>
          </cell>
          <cell r="AD935">
            <v>196594.796</v>
          </cell>
          <cell r="AE935" t="str">
            <v>驻京</v>
          </cell>
        </row>
        <row r="936">
          <cell r="H936" t="str">
            <v>开发中心-研发二部</v>
          </cell>
          <cell r="AA936">
            <v>2</v>
          </cell>
          <cell r="AD936">
            <v>32765.799333333332</v>
          </cell>
          <cell r="AE936" t="str">
            <v>非驻京</v>
          </cell>
        </row>
        <row r="937">
          <cell r="H937" t="str">
            <v>网络安全与信息技术装备事业群-产品规划部</v>
          </cell>
          <cell r="AA937">
            <v>12</v>
          </cell>
          <cell r="AD937">
            <v>194708.516</v>
          </cell>
          <cell r="AE937" t="str">
            <v>驻京</v>
          </cell>
        </row>
        <row r="938">
          <cell r="H938" t="str">
            <v>研究院-技术合作部</v>
          </cell>
          <cell r="AA938">
            <v>12</v>
          </cell>
          <cell r="AD938">
            <v>194541.36</v>
          </cell>
          <cell r="AE938" t="str">
            <v>驻京</v>
          </cell>
        </row>
        <row r="939">
          <cell r="H939" t="str">
            <v>山东代表处-山东3</v>
          </cell>
          <cell r="AA939">
            <v>12</v>
          </cell>
          <cell r="AD939">
            <v>309706.84399999998</v>
          </cell>
          <cell r="AE939" t="str">
            <v>非驻京</v>
          </cell>
        </row>
        <row r="940">
          <cell r="H940" t="str">
            <v>第二事业部-拓展业务产品线</v>
          </cell>
          <cell r="AA940">
            <v>2</v>
          </cell>
          <cell r="AD940">
            <v>32280.66</v>
          </cell>
          <cell r="AE940" t="str">
            <v>驻京</v>
          </cell>
        </row>
        <row r="941">
          <cell r="H941" t="str">
            <v>网络安全与信息技术装备事业群-产品规划部</v>
          </cell>
          <cell r="AA941">
            <v>12</v>
          </cell>
          <cell r="AD941">
            <v>193169.52</v>
          </cell>
          <cell r="AE941" t="str">
            <v>驻京</v>
          </cell>
        </row>
        <row r="942">
          <cell r="H942" t="str">
            <v>网安事业部-WZ平台产品线</v>
          </cell>
          <cell r="AA942">
            <v>12</v>
          </cell>
          <cell r="AD942">
            <v>192650.34399999998</v>
          </cell>
          <cell r="AE942" t="str">
            <v>驻京</v>
          </cell>
        </row>
        <row r="943">
          <cell r="H943" t="str">
            <v>数据平台部-管理</v>
          </cell>
          <cell r="AA943">
            <v>12</v>
          </cell>
          <cell r="AD943">
            <v>192826.56</v>
          </cell>
          <cell r="AE943" t="str">
            <v>驻京</v>
          </cell>
        </row>
        <row r="944">
          <cell r="H944" t="str">
            <v>第四事业部-网信产品线</v>
          </cell>
          <cell r="AA944">
            <v>2</v>
          </cell>
          <cell r="AD944">
            <v>32137.760000000002</v>
          </cell>
          <cell r="AE944" t="str">
            <v>驻京</v>
          </cell>
        </row>
        <row r="945">
          <cell r="H945" t="str">
            <v>数据平台部-管理</v>
          </cell>
          <cell r="AA945">
            <v>12</v>
          </cell>
          <cell r="AD945">
            <v>192483.6</v>
          </cell>
          <cell r="AE945" t="str">
            <v>驻京</v>
          </cell>
        </row>
        <row r="946">
          <cell r="H946" t="str">
            <v>湖北代表处-管理</v>
          </cell>
          <cell r="AA946">
            <v>12</v>
          </cell>
          <cell r="AD946">
            <v>191964.424</v>
          </cell>
          <cell r="AE946" t="str">
            <v>非驻京</v>
          </cell>
        </row>
        <row r="947">
          <cell r="H947" t="str">
            <v>广东代表处-管理</v>
          </cell>
          <cell r="AA947">
            <v>12</v>
          </cell>
          <cell r="AD947">
            <v>190764.06400000001</v>
          </cell>
          <cell r="AE947" t="str">
            <v>非驻京</v>
          </cell>
        </row>
        <row r="948">
          <cell r="H948" t="str">
            <v>开发中心-研发二部</v>
          </cell>
          <cell r="AA948">
            <v>12</v>
          </cell>
          <cell r="AD948">
            <v>190940.28</v>
          </cell>
          <cell r="AE948" t="str">
            <v>非驻京</v>
          </cell>
        </row>
        <row r="949">
          <cell r="H949" t="str">
            <v>法务审计与保密办公室</v>
          </cell>
          <cell r="AA949">
            <v>2</v>
          </cell>
          <cell r="AD949">
            <v>31736.850666666665</v>
          </cell>
          <cell r="AE949" t="str">
            <v>驻京</v>
          </cell>
        </row>
        <row r="950">
          <cell r="H950" t="str">
            <v>网安事业部-实战创新产品线</v>
          </cell>
          <cell r="AA950">
            <v>2</v>
          </cell>
          <cell r="AD950">
            <v>31679.690666666669</v>
          </cell>
          <cell r="AE950" t="str">
            <v>驻京</v>
          </cell>
        </row>
        <row r="951">
          <cell r="H951" t="str">
            <v>第九事业部-CFA产品线</v>
          </cell>
          <cell r="AA951">
            <v>12</v>
          </cell>
          <cell r="AD951">
            <v>188877.78399999999</v>
          </cell>
          <cell r="AE951" t="str">
            <v>驻京</v>
          </cell>
        </row>
        <row r="952">
          <cell r="H952" t="str">
            <v>开发中心-研发二部</v>
          </cell>
          <cell r="AA952">
            <v>12</v>
          </cell>
          <cell r="AD952">
            <v>188877.78399999999</v>
          </cell>
          <cell r="AE952" t="str">
            <v>非驻京</v>
          </cell>
        </row>
        <row r="953">
          <cell r="H953" t="str">
            <v>开发中心-研发一部</v>
          </cell>
          <cell r="AA953">
            <v>12</v>
          </cell>
          <cell r="AD953">
            <v>189054</v>
          </cell>
          <cell r="AE953" t="str">
            <v>非驻京</v>
          </cell>
        </row>
        <row r="954">
          <cell r="H954" t="str">
            <v>数据平台部-管理</v>
          </cell>
          <cell r="AA954">
            <v>12</v>
          </cell>
          <cell r="AD954">
            <v>189054</v>
          </cell>
          <cell r="AE954" t="str">
            <v>驻京</v>
          </cell>
        </row>
        <row r="955">
          <cell r="H955" t="str">
            <v>开发中心-研发二部</v>
          </cell>
          <cell r="AA955">
            <v>2</v>
          </cell>
          <cell r="AD955">
            <v>0</v>
          </cell>
          <cell r="AE955" t="str">
            <v>非驻京</v>
          </cell>
        </row>
        <row r="956">
          <cell r="H956" t="str">
            <v>开发中心-研发三部</v>
          </cell>
          <cell r="AA956">
            <v>12</v>
          </cell>
          <cell r="AD956">
            <v>188363.34399999998</v>
          </cell>
          <cell r="AE956" t="str">
            <v>非驻京</v>
          </cell>
        </row>
        <row r="957">
          <cell r="H957" t="str">
            <v>法务审计与保密办公室</v>
          </cell>
          <cell r="AA957">
            <v>2</v>
          </cell>
          <cell r="AD957">
            <v>31365.310666666668</v>
          </cell>
          <cell r="AE957" t="str">
            <v>驻京</v>
          </cell>
        </row>
        <row r="958">
          <cell r="H958" t="str">
            <v>开发中心-研发三部</v>
          </cell>
          <cell r="AA958">
            <v>12</v>
          </cell>
          <cell r="AD958">
            <v>188020.38399999999</v>
          </cell>
          <cell r="AE958" t="str">
            <v>非驻京</v>
          </cell>
        </row>
        <row r="959">
          <cell r="H959" t="str">
            <v>网安事业部-客户价值服务部</v>
          </cell>
          <cell r="AA959">
            <v>12</v>
          </cell>
          <cell r="AD959">
            <v>187848.90400000001</v>
          </cell>
          <cell r="AE959" t="str">
            <v>驻京</v>
          </cell>
        </row>
        <row r="960">
          <cell r="H960" t="str">
            <v>服务中心-服务1</v>
          </cell>
          <cell r="AA960">
            <v>12</v>
          </cell>
          <cell r="AD960">
            <v>187848.90400000001</v>
          </cell>
          <cell r="AE960" t="str">
            <v>驻京</v>
          </cell>
        </row>
        <row r="961">
          <cell r="H961" t="str">
            <v>大数据服务与解决方案事业群-通用应用部</v>
          </cell>
          <cell r="AA961">
            <v>12</v>
          </cell>
          <cell r="AD961">
            <v>186820.024</v>
          </cell>
          <cell r="AE961" t="str">
            <v>驻京</v>
          </cell>
        </row>
        <row r="962">
          <cell r="H962" t="str">
            <v>网安事业部-客户价值服务部</v>
          </cell>
          <cell r="AA962">
            <v>12</v>
          </cell>
          <cell r="AD962">
            <v>186820.024</v>
          </cell>
          <cell r="AE962" t="str">
            <v>驻京</v>
          </cell>
        </row>
        <row r="963">
          <cell r="H963" t="str">
            <v>代表处管理中心-客户服务部</v>
          </cell>
          <cell r="AA963">
            <v>12</v>
          </cell>
          <cell r="AD963">
            <v>186820.024</v>
          </cell>
          <cell r="AE963" t="str">
            <v>非驻京</v>
          </cell>
        </row>
        <row r="964">
          <cell r="H964" t="str">
            <v>北京代表处-北京3</v>
          </cell>
          <cell r="AA964">
            <v>12</v>
          </cell>
          <cell r="AD964">
            <v>123862.516</v>
          </cell>
          <cell r="AE964" t="str">
            <v>驻京</v>
          </cell>
        </row>
        <row r="965">
          <cell r="H965" t="str">
            <v>青海代表处-管理</v>
          </cell>
          <cell r="AA965">
            <v>12</v>
          </cell>
          <cell r="AD965">
            <v>186820.024</v>
          </cell>
          <cell r="AE965" t="str">
            <v>非驻京</v>
          </cell>
        </row>
        <row r="966">
          <cell r="H966" t="str">
            <v>开发中心-研发四部</v>
          </cell>
          <cell r="AA966">
            <v>12</v>
          </cell>
          <cell r="AD966">
            <v>186820.024</v>
          </cell>
          <cell r="AE966" t="str">
            <v>驻京</v>
          </cell>
        </row>
        <row r="967">
          <cell r="H967" t="str">
            <v>开发中心-研发四部</v>
          </cell>
          <cell r="AA967">
            <v>12</v>
          </cell>
          <cell r="AD967">
            <v>186820.024</v>
          </cell>
          <cell r="AE967" t="str">
            <v>驻京</v>
          </cell>
        </row>
        <row r="968">
          <cell r="H968" t="str">
            <v>开发中心-研发一部</v>
          </cell>
          <cell r="AA968">
            <v>12</v>
          </cell>
          <cell r="AD968">
            <v>186820.024</v>
          </cell>
          <cell r="AE968" t="str">
            <v>非驻京</v>
          </cell>
        </row>
        <row r="969">
          <cell r="H969" t="str">
            <v>开发中心-研发一部</v>
          </cell>
          <cell r="AA969">
            <v>12</v>
          </cell>
          <cell r="AD969">
            <v>186820.024</v>
          </cell>
          <cell r="AE969" t="str">
            <v>非驻京</v>
          </cell>
        </row>
        <row r="970">
          <cell r="H970" t="str">
            <v>第十一事业部-科信业务应用产品线</v>
          </cell>
          <cell r="AA970">
            <v>2</v>
          </cell>
          <cell r="AD970">
            <v>31136.670666666665</v>
          </cell>
          <cell r="AE970" t="str">
            <v>驻京</v>
          </cell>
        </row>
        <row r="971">
          <cell r="H971" t="str">
            <v>湖北代表处-湖北3</v>
          </cell>
          <cell r="AA971">
            <v>12</v>
          </cell>
          <cell r="AD971">
            <v>122972.68400000001</v>
          </cell>
          <cell r="AE971" t="str">
            <v>非驻京</v>
          </cell>
        </row>
        <row r="972">
          <cell r="H972" t="str">
            <v>采购中心-采购部</v>
          </cell>
          <cell r="AA972">
            <v>12</v>
          </cell>
          <cell r="AD972">
            <v>186481.8</v>
          </cell>
          <cell r="AE972" t="str">
            <v>驻京</v>
          </cell>
        </row>
        <row r="973">
          <cell r="H973" t="str">
            <v>第七事业部-客户价值部</v>
          </cell>
          <cell r="AA973">
            <v>12</v>
          </cell>
          <cell r="AD973">
            <v>182880.72</v>
          </cell>
          <cell r="AE973" t="str">
            <v>非驻京</v>
          </cell>
        </row>
        <row r="974">
          <cell r="H974" t="str">
            <v>河南代表处-河南1</v>
          </cell>
          <cell r="AA974">
            <v>12</v>
          </cell>
          <cell r="AD974">
            <v>437454.04399999999</v>
          </cell>
          <cell r="AE974" t="str">
            <v>非驻京</v>
          </cell>
        </row>
        <row r="975">
          <cell r="H975" t="str">
            <v>甘肃代表处-甘肃3</v>
          </cell>
          <cell r="AA975">
            <v>12</v>
          </cell>
          <cell r="AD975">
            <v>174645.36</v>
          </cell>
          <cell r="AE975" t="str">
            <v>非驻京</v>
          </cell>
        </row>
        <row r="976">
          <cell r="H976" t="str">
            <v>运营-管理</v>
          </cell>
          <cell r="AA976">
            <v>12</v>
          </cell>
          <cell r="AD976">
            <v>180822.96</v>
          </cell>
          <cell r="AE976" t="str">
            <v>驻京</v>
          </cell>
        </row>
        <row r="977">
          <cell r="H977" t="str">
            <v>数据平台部-管理</v>
          </cell>
          <cell r="AA977">
            <v>12</v>
          </cell>
          <cell r="AD977">
            <v>180651.47999999998</v>
          </cell>
          <cell r="AE977" t="str">
            <v>驻京</v>
          </cell>
        </row>
        <row r="978">
          <cell r="H978" t="str">
            <v>运营-管理</v>
          </cell>
          <cell r="AA978">
            <v>12</v>
          </cell>
          <cell r="AD978">
            <v>180651.47999999998</v>
          </cell>
          <cell r="AE978" t="str">
            <v>驻京</v>
          </cell>
        </row>
        <row r="979">
          <cell r="H979" t="str">
            <v>开发中心-研发二部</v>
          </cell>
          <cell r="AA979">
            <v>12</v>
          </cell>
          <cell r="AD979">
            <v>180137.04</v>
          </cell>
          <cell r="AE979" t="str">
            <v>非驻京</v>
          </cell>
        </row>
        <row r="980">
          <cell r="H980" t="str">
            <v>第四事业部-网信产品线</v>
          </cell>
          <cell r="AA980">
            <v>12</v>
          </cell>
          <cell r="AD980">
            <v>179794.08000000002</v>
          </cell>
          <cell r="AE980" t="str">
            <v>驻京</v>
          </cell>
        </row>
        <row r="981">
          <cell r="H981" t="str">
            <v>网安事业部-实战创新产品线</v>
          </cell>
          <cell r="AA981">
            <v>12</v>
          </cell>
          <cell r="AD981">
            <v>179284.37599999999</v>
          </cell>
          <cell r="AE981" t="str">
            <v>驻京</v>
          </cell>
        </row>
        <row r="982">
          <cell r="H982" t="str">
            <v>测试中心-测试二部</v>
          </cell>
          <cell r="AA982">
            <v>12</v>
          </cell>
          <cell r="AD982">
            <v>178936.68</v>
          </cell>
          <cell r="AE982" t="str">
            <v>驻京</v>
          </cell>
        </row>
        <row r="983">
          <cell r="H983" t="str">
            <v>运营-管理</v>
          </cell>
          <cell r="AA983">
            <v>12</v>
          </cell>
          <cell r="AD983">
            <v>178765.2</v>
          </cell>
          <cell r="AE983" t="str">
            <v>驻京</v>
          </cell>
        </row>
        <row r="984">
          <cell r="H984" t="str">
            <v>开发中心-研发二部</v>
          </cell>
          <cell r="AA984">
            <v>12</v>
          </cell>
          <cell r="AD984">
            <v>178593.72</v>
          </cell>
          <cell r="AE984" t="str">
            <v>非驻京</v>
          </cell>
        </row>
        <row r="985">
          <cell r="H985" t="str">
            <v>开发中心-研发三部</v>
          </cell>
          <cell r="AA985">
            <v>12</v>
          </cell>
          <cell r="AD985">
            <v>178593.72</v>
          </cell>
          <cell r="AE985" t="str">
            <v>非驻京</v>
          </cell>
        </row>
        <row r="986">
          <cell r="H986" t="str">
            <v>开发中心-综合部</v>
          </cell>
          <cell r="AA986">
            <v>12</v>
          </cell>
          <cell r="AD986">
            <v>178250.76</v>
          </cell>
          <cell r="AE986" t="str">
            <v>非驻京</v>
          </cell>
        </row>
        <row r="987">
          <cell r="H987" t="str">
            <v>开发中心-研发一部</v>
          </cell>
          <cell r="AA987">
            <v>12</v>
          </cell>
          <cell r="AD987">
            <v>177907.8</v>
          </cell>
          <cell r="AE987" t="str">
            <v>非驻京</v>
          </cell>
        </row>
        <row r="988">
          <cell r="H988" t="str">
            <v>测试中心-测试一部</v>
          </cell>
          <cell r="AA988">
            <v>12</v>
          </cell>
          <cell r="AD988">
            <v>177736.32000000001</v>
          </cell>
          <cell r="AE988" t="str">
            <v>驻京</v>
          </cell>
        </row>
        <row r="989">
          <cell r="H989" t="str">
            <v>装备市场与解决方案部-管理</v>
          </cell>
          <cell r="AA989">
            <v>12</v>
          </cell>
          <cell r="AD989">
            <v>177050.4</v>
          </cell>
          <cell r="AE989" t="str">
            <v>驻京</v>
          </cell>
        </row>
        <row r="990">
          <cell r="H990" t="str">
            <v>第七事业部-客户价值部</v>
          </cell>
          <cell r="AA990">
            <v>10</v>
          </cell>
          <cell r="AD990">
            <v>147542</v>
          </cell>
          <cell r="AE990" t="str">
            <v>非驻京</v>
          </cell>
        </row>
        <row r="991">
          <cell r="H991" t="str">
            <v>第七事业部-无线产品线</v>
          </cell>
          <cell r="AA991">
            <v>10</v>
          </cell>
          <cell r="AD991">
            <v>147542</v>
          </cell>
          <cell r="AE991" t="str">
            <v>驻京</v>
          </cell>
        </row>
        <row r="992">
          <cell r="H992" t="str">
            <v>网安事业部-客户价值服务部</v>
          </cell>
          <cell r="AA992">
            <v>10</v>
          </cell>
          <cell r="AD992">
            <v>147542</v>
          </cell>
          <cell r="AE992" t="str">
            <v>非驻京</v>
          </cell>
        </row>
        <row r="993">
          <cell r="H993" t="str">
            <v>代表处管理中心-客户服务部</v>
          </cell>
          <cell r="AA993">
            <v>12</v>
          </cell>
          <cell r="AD993">
            <v>177050.4</v>
          </cell>
          <cell r="AE993" t="str">
            <v>驻京</v>
          </cell>
        </row>
        <row r="994">
          <cell r="H994" t="str">
            <v>代表处管理中心-客户服务部</v>
          </cell>
          <cell r="AA994">
            <v>10</v>
          </cell>
          <cell r="AD994">
            <v>177050.4</v>
          </cell>
          <cell r="AE994" t="str">
            <v>非驻京</v>
          </cell>
        </row>
        <row r="995">
          <cell r="H995" t="str">
            <v>湖北代表处-管理</v>
          </cell>
          <cell r="AA995">
            <v>10</v>
          </cell>
          <cell r="AD995">
            <v>177050.4</v>
          </cell>
          <cell r="AE995" t="str">
            <v>非驻京</v>
          </cell>
        </row>
        <row r="996">
          <cell r="H996" t="str">
            <v>广西代表处-管理</v>
          </cell>
          <cell r="AA996">
            <v>10</v>
          </cell>
          <cell r="AD996">
            <v>147542</v>
          </cell>
          <cell r="AE996" t="str">
            <v>非驻京</v>
          </cell>
        </row>
        <row r="997">
          <cell r="H997" t="str">
            <v>云南代表处-管理</v>
          </cell>
          <cell r="AA997">
            <v>10</v>
          </cell>
          <cell r="AD997">
            <v>147542</v>
          </cell>
          <cell r="AE997" t="str">
            <v>非驻京</v>
          </cell>
        </row>
        <row r="998">
          <cell r="H998" t="str">
            <v>青海代表处-管理</v>
          </cell>
          <cell r="AA998">
            <v>10</v>
          </cell>
          <cell r="AD998">
            <v>147542</v>
          </cell>
          <cell r="AE998" t="str">
            <v>非驻京</v>
          </cell>
        </row>
        <row r="999">
          <cell r="H999" t="str">
            <v>青海代表处-管理</v>
          </cell>
          <cell r="AA999">
            <v>10</v>
          </cell>
          <cell r="AD999">
            <v>147542</v>
          </cell>
          <cell r="AE999" t="str">
            <v>非驻京</v>
          </cell>
        </row>
        <row r="1000">
          <cell r="H1000" t="str">
            <v>安徽代表处-管理</v>
          </cell>
          <cell r="AA1000">
            <v>10</v>
          </cell>
          <cell r="AD1000">
            <v>147542</v>
          </cell>
          <cell r="AE1000" t="str">
            <v>非驻京</v>
          </cell>
        </row>
        <row r="1001">
          <cell r="H1001" t="str">
            <v>宁夏代表处-管理</v>
          </cell>
          <cell r="AA1001">
            <v>10</v>
          </cell>
          <cell r="AD1001">
            <v>147542</v>
          </cell>
          <cell r="AE1001" t="str">
            <v>非驻京</v>
          </cell>
        </row>
        <row r="1002">
          <cell r="H1002" t="str">
            <v>海南代表处-管理</v>
          </cell>
          <cell r="AA1002">
            <v>10</v>
          </cell>
          <cell r="AD1002">
            <v>147542</v>
          </cell>
          <cell r="AE1002" t="str">
            <v>非驻京</v>
          </cell>
        </row>
        <row r="1003">
          <cell r="H1003" t="str">
            <v>西藏代表处-管理</v>
          </cell>
          <cell r="AA1003">
            <v>12</v>
          </cell>
          <cell r="AD1003">
            <v>274772.38</v>
          </cell>
          <cell r="AE1003" t="str">
            <v>非驻京</v>
          </cell>
        </row>
        <row r="1004">
          <cell r="H1004" t="str">
            <v>开发中心-研发二部</v>
          </cell>
          <cell r="AA1004">
            <v>10</v>
          </cell>
          <cell r="AD1004">
            <v>147542</v>
          </cell>
          <cell r="AE1004" t="str">
            <v>非驻京</v>
          </cell>
        </row>
        <row r="1005">
          <cell r="H1005" t="str">
            <v>开发中心-研发二部</v>
          </cell>
          <cell r="AA1005">
            <v>12</v>
          </cell>
          <cell r="AD1005">
            <v>177050.4</v>
          </cell>
          <cell r="AE1005" t="str">
            <v>非驻京</v>
          </cell>
        </row>
        <row r="1006">
          <cell r="H1006" t="str">
            <v>开发中心-研发二部</v>
          </cell>
          <cell r="AA1006">
            <v>12</v>
          </cell>
          <cell r="AD1006">
            <v>177050.4</v>
          </cell>
          <cell r="AE1006" t="str">
            <v>非驻京</v>
          </cell>
        </row>
        <row r="1007">
          <cell r="H1007" t="str">
            <v>开发中心-研发四部</v>
          </cell>
          <cell r="AA1007">
            <v>12</v>
          </cell>
          <cell r="AD1007">
            <v>177050.4</v>
          </cell>
          <cell r="AE1007" t="str">
            <v>驻京</v>
          </cell>
        </row>
        <row r="1008">
          <cell r="H1008" t="str">
            <v>开发中心-研发一部</v>
          </cell>
          <cell r="AA1008">
            <v>12</v>
          </cell>
          <cell r="AD1008">
            <v>177050.4</v>
          </cell>
          <cell r="AE1008" t="str">
            <v>非驻京</v>
          </cell>
        </row>
        <row r="1009">
          <cell r="H1009" t="str">
            <v>测试中心-测试一部</v>
          </cell>
          <cell r="AA1009">
            <v>12</v>
          </cell>
          <cell r="AD1009">
            <v>177050.4</v>
          </cell>
          <cell r="AE1009" t="str">
            <v>驻京</v>
          </cell>
        </row>
        <row r="1010">
          <cell r="H1010" t="str">
            <v>服务中心-服务2</v>
          </cell>
          <cell r="AA1010">
            <v>10</v>
          </cell>
          <cell r="AD1010">
            <v>147542</v>
          </cell>
          <cell r="AE1010" t="str">
            <v>驻京</v>
          </cell>
        </row>
        <row r="1011">
          <cell r="H1011" t="str">
            <v>工程中心-工程四部</v>
          </cell>
          <cell r="AA1011">
            <v>10</v>
          </cell>
          <cell r="AD1011">
            <v>147542</v>
          </cell>
          <cell r="AE1011" t="str">
            <v>非驻京</v>
          </cell>
        </row>
        <row r="1012">
          <cell r="H1012" t="str">
            <v>工程中心-工程四部</v>
          </cell>
          <cell r="AA1012">
            <v>10</v>
          </cell>
          <cell r="AD1012">
            <v>147542</v>
          </cell>
          <cell r="AE1012" t="str">
            <v>非驻京</v>
          </cell>
        </row>
        <row r="1013">
          <cell r="H1013" t="str">
            <v>数据平台部-管理</v>
          </cell>
          <cell r="AA1013">
            <v>12</v>
          </cell>
          <cell r="AD1013">
            <v>177050.4</v>
          </cell>
          <cell r="AE1013" t="str">
            <v>驻京</v>
          </cell>
        </row>
        <row r="1014">
          <cell r="H1014" t="str">
            <v>数据平台部-管理</v>
          </cell>
          <cell r="AA1014">
            <v>12</v>
          </cell>
          <cell r="AD1014">
            <v>177050.4</v>
          </cell>
          <cell r="AE1014" t="str">
            <v>驻京</v>
          </cell>
        </row>
        <row r="1015">
          <cell r="H1015" t="str">
            <v>湖南代表处-湖南2</v>
          </cell>
          <cell r="AA1015">
            <v>12</v>
          </cell>
          <cell r="AD1015">
            <v>118515.644</v>
          </cell>
          <cell r="AE1015" t="str">
            <v>非驻京</v>
          </cell>
        </row>
        <row r="1016">
          <cell r="H1016" t="str">
            <v>网安事业部-WZ平台产品线</v>
          </cell>
          <cell r="AA1016">
            <v>12</v>
          </cell>
          <cell r="AD1016">
            <v>173110.68400000001</v>
          </cell>
          <cell r="AE1016" t="str">
            <v>驻京</v>
          </cell>
        </row>
        <row r="1017">
          <cell r="H1017" t="str">
            <v>工程中心-工程五部</v>
          </cell>
          <cell r="AA1017">
            <v>12</v>
          </cell>
          <cell r="AD1017">
            <v>171910.736</v>
          </cell>
          <cell r="AE1017" t="str">
            <v>驻京</v>
          </cell>
        </row>
        <row r="1018">
          <cell r="H1018" t="str">
            <v>网安事业部-实战创新产品线</v>
          </cell>
          <cell r="AA1018">
            <v>12</v>
          </cell>
          <cell r="AD1018">
            <v>170881.856</v>
          </cell>
          <cell r="AE1018" t="str">
            <v>驻京</v>
          </cell>
        </row>
        <row r="1019">
          <cell r="H1019" t="str">
            <v>法务审计与保密办公室</v>
          </cell>
          <cell r="AA1019">
            <v>12</v>
          </cell>
          <cell r="AD1019">
            <v>171052.924</v>
          </cell>
          <cell r="AE1019" t="str">
            <v>驻京</v>
          </cell>
        </row>
        <row r="1020">
          <cell r="H1020" t="str">
            <v>工程中心-管理</v>
          </cell>
          <cell r="AA1020">
            <v>12</v>
          </cell>
          <cell r="AD1020">
            <v>170710.37599999999</v>
          </cell>
          <cell r="AE1020" t="str">
            <v>驻京</v>
          </cell>
        </row>
        <row r="1021">
          <cell r="H1021" t="str">
            <v>代表处管理中心-客户系统部</v>
          </cell>
          <cell r="AA1021">
            <v>12</v>
          </cell>
          <cell r="AD1021">
            <v>170881.44399999999</v>
          </cell>
          <cell r="AE1021" t="str">
            <v>驻京</v>
          </cell>
        </row>
        <row r="1022">
          <cell r="H1022" t="str">
            <v>人力资源中心-管理</v>
          </cell>
          <cell r="AA1022">
            <v>12</v>
          </cell>
          <cell r="AD1022">
            <v>170881.44399999999</v>
          </cell>
          <cell r="AE1022" t="str">
            <v>驻京</v>
          </cell>
        </row>
        <row r="1023">
          <cell r="H1023" t="str">
            <v>开发中心-研发三部</v>
          </cell>
          <cell r="AA1023">
            <v>12</v>
          </cell>
          <cell r="AD1023">
            <v>170709.96400000001</v>
          </cell>
          <cell r="AE1023" t="str">
            <v>非驻京</v>
          </cell>
        </row>
        <row r="1024">
          <cell r="H1024" t="str">
            <v>第一事业部-分流设备</v>
          </cell>
          <cell r="AA1024">
            <v>12</v>
          </cell>
          <cell r="AD1024">
            <v>170538.484</v>
          </cell>
          <cell r="AE1024" t="str">
            <v>驻京</v>
          </cell>
        </row>
        <row r="1025">
          <cell r="H1025" t="str">
            <v>第一事业部-网络数据解析产品线</v>
          </cell>
          <cell r="AA1025">
            <v>12</v>
          </cell>
          <cell r="AD1025">
            <v>170024.45600000001</v>
          </cell>
          <cell r="AE1025" t="str">
            <v>驻京</v>
          </cell>
        </row>
        <row r="1026">
          <cell r="H1026" t="str">
            <v>四川代表处-管理</v>
          </cell>
          <cell r="AA1026">
            <v>12</v>
          </cell>
          <cell r="AD1026">
            <v>170024.45600000001</v>
          </cell>
          <cell r="AE1026" t="str">
            <v>非驻京</v>
          </cell>
        </row>
        <row r="1027">
          <cell r="H1027" t="str">
            <v>工程中心-工程五部</v>
          </cell>
          <cell r="AA1027">
            <v>12</v>
          </cell>
          <cell r="AD1027">
            <v>169338.53599999999</v>
          </cell>
          <cell r="AE1027" t="str">
            <v>驻京</v>
          </cell>
        </row>
        <row r="1028">
          <cell r="H1028" t="str">
            <v>开发中心-研发三部</v>
          </cell>
          <cell r="AA1028">
            <v>12</v>
          </cell>
          <cell r="AD1028">
            <v>169509.60399999999</v>
          </cell>
          <cell r="AE1028" t="str">
            <v>非驻京</v>
          </cell>
        </row>
        <row r="1029">
          <cell r="H1029" t="str">
            <v>开发中心-研发一部</v>
          </cell>
          <cell r="AA1029">
            <v>12</v>
          </cell>
          <cell r="AD1029">
            <v>169509.60399999999</v>
          </cell>
          <cell r="AE1029" t="str">
            <v>非驻京</v>
          </cell>
        </row>
        <row r="1030">
          <cell r="H1030" t="str">
            <v>工程中心-工程一部</v>
          </cell>
          <cell r="AA1030">
            <v>12</v>
          </cell>
          <cell r="AD1030">
            <v>169338.12400000001</v>
          </cell>
          <cell r="AE1030" t="str">
            <v>非驻京</v>
          </cell>
        </row>
        <row r="1031">
          <cell r="H1031" t="str">
            <v>开发中心-研发三部</v>
          </cell>
          <cell r="AA1031">
            <v>12</v>
          </cell>
          <cell r="AD1031">
            <v>168824.09599999999</v>
          </cell>
          <cell r="AE1031" t="str">
            <v>非驻京</v>
          </cell>
        </row>
        <row r="1032">
          <cell r="H1032" t="str">
            <v>辽宁代表处-管理</v>
          </cell>
          <cell r="AA1032">
            <v>12</v>
          </cell>
          <cell r="AD1032">
            <v>168481.136</v>
          </cell>
          <cell r="AE1032" t="str">
            <v>非驻京</v>
          </cell>
        </row>
        <row r="1033">
          <cell r="H1033" t="str">
            <v>第一事业部-分流设备</v>
          </cell>
          <cell r="AA1033">
            <v>12</v>
          </cell>
          <cell r="AD1033">
            <v>167280.77600000001</v>
          </cell>
          <cell r="AE1033" t="str">
            <v>驻京</v>
          </cell>
        </row>
        <row r="1034">
          <cell r="H1034" t="str">
            <v>陕西代表处-管理</v>
          </cell>
          <cell r="AA1034">
            <v>12</v>
          </cell>
          <cell r="AD1034">
            <v>167280.77600000001</v>
          </cell>
          <cell r="AE1034" t="str">
            <v>非驻京</v>
          </cell>
        </row>
        <row r="1035">
          <cell r="H1035" t="str">
            <v>开发中心-研发二部</v>
          </cell>
          <cell r="AA1035">
            <v>12</v>
          </cell>
          <cell r="AD1035">
            <v>167280.77600000001</v>
          </cell>
          <cell r="AE1035" t="str">
            <v>非驻京</v>
          </cell>
        </row>
        <row r="1036">
          <cell r="H1036" t="str">
            <v>开发中心-研发四部</v>
          </cell>
          <cell r="AA1036">
            <v>12</v>
          </cell>
          <cell r="AD1036">
            <v>167280.77600000001</v>
          </cell>
          <cell r="AE1036" t="str">
            <v>驻京</v>
          </cell>
        </row>
        <row r="1037">
          <cell r="H1037" t="str">
            <v>开发中心-研发四部</v>
          </cell>
          <cell r="AA1037">
            <v>12</v>
          </cell>
          <cell r="AD1037">
            <v>167280.77600000001</v>
          </cell>
          <cell r="AE1037" t="str">
            <v>驻京</v>
          </cell>
        </row>
        <row r="1038">
          <cell r="H1038" t="str">
            <v>开发中心-研发四部</v>
          </cell>
          <cell r="AA1038">
            <v>12</v>
          </cell>
          <cell r="AD1038">
            <v>167280.77600000001</v>
          </cell>
          <cell r="AE1038" t="str">
            <v>驻京</v>
          </cell>
        </row>
        <row r="1039">
          <cell r="H1039" t="str">
            <v>开发中心-研发二部</v>
          </cell>
          <cell r="AA1039">
            <v>12</v>
          </cell>
          <cell r="AD1039">
            <v>167280.77600000001</v>
          </cell>
          <cell r="AE1039" t="str">
            <v>非驻京</v>
          </cell>
        </row>
        <row r="1040">
          <cell r="H1040" t="str">
            <v>开发中心-研发一部</v>
          </cell>
          <cell r="AA1040">
            <v>12</v>
          </cell>
          <cell r="AD1040">
            <v>167280.77600000001</v>
          </cell>
          <cell r="AE1040" t="str">
            <v>非驻京</v>
          </cell>
        </row>
        <row r="1041">
          <cell r="H1041" t="str">
            <v>开发中心-研发二部</v>
          </cell>
          <cell r="AA1041">
            <v>12</v>
          </cell>
          <cell r="AD1041">
            <v>167280.77600000001</v>
          </cell>
          <cell r="AE1041" t="str">
            <v>非驻京</v>
          </cell>
        </row>
        <row r="1042">
          <cell r="H1042" t="str">
            <v>测试中心-质量检测部</v>
          </cell>
          <cell r="AA1042">
            <v>12</v>
          </cell>
          <cell r="AD1042">
            <v>167280.77600000001</v>
          </cell>
          <cell r="AE1042" t="str">
            <v>驻京</v>
          </cell>
        </row>
        <row r="1043">
          <cell r="H1043" t="str">
            <v>数据平台部-管理</v>
          </cell>
          <cell r="AA1043">
            <v>12</v>
          </cell>
          <cell r="AD1043">
            <v>167280.77600000001</v>
          </cell>
          <cell r="AE1043" t="str">
            <v>驻京</v>
          </cell>
        </row>
        <row r="1044">
          <cell r="H1044" t="str">
            <v>数据平台部-管理</v>
          </cell>
          <cell r="AA1044">
            <v>12</v>
          </cell>
          <cell r="AD1044">
            <v>167280.77600000001</v>
          </cell>
          <cell r="AE1044" t="str">
            <v>驻京</v>
          </cell>
        </row>
        <row r="1045">
          <cell r="H1045" t="str">
            <v>数据平台部-管理</v>
          </cell>
          <cell r="AA1045">
            <v>12</v>
          </cell>
          <cell r="AD1045">
            <v>167280.77600000001</v>
          </cell>
          <cell r="AE1045" t="str">
            <v>驻京</v>
          </cell>
        </row>
        <row r="1046">
          <cell r="H1046" t="str">
            <v>运营-管理</v>
          </cell>
          <cell r="AA1046">
            <v>12</v>
          </cell>
          <cell r="AD1046">
            <v>167280.77600000001</v>
          </cell>
          <cell r="AE1046" t="str">
            <v>驻京</v>
          </cell>
        </row>
        <row r="1047">
          <cell r="H1047" t="str">
            <v>运营-管理</v>
          </cell>
          <cell r="AA1047">
            <v>12</v>
          </cell>
          <cell r="AD1047">
            <v>167280.77600000001</v>
          </cell>
          <cell r="AE1047" t="str">
            <v>驻京</v>
          </cell>
        </row>
        <row r="1048">
          <cell r="H1048" t="str">
            <v>运营-管理</v>
          </cell>
          <cell r="AA1048">
            <v>2</v>
          </cell>
          <cell r="AD1048">
            <v>27880.129333333331</v>
          </cell>
          <cell r="AE1048" t="str">
            <v>驻京</v>
          </cell>
        </row>
        <row r="1049">
          <cell r="H1049" t="str">
            <v>开发中心-研发三部</v>
          </cell>
          <cell r="AA1049">
            <v>2</v>
          </cell>
          <cell r="AD1049">
            <v>27880.129333333331</v>
          </cell>
          <cell r="AE1049" t="str">
            <v>非驻京</v>
          </cell>
        </row>
        <row r="1050">
          <cell r="H1050" t="str">
            <v>河北代表处-管理</v>
          </cell>
          <cell r="AA1050">
            <v>12</v>
          </cell>
          <cell r="AD1050">
            <v>167451.84399999998</v>
          </cell>
          <cell r="AE1050" t="str">
            <v>非驻京</v>
          </cell>
        </row>
        <row r="1051">
          <cell r="H1051" t="str">
            <v>第七事业部-客户价值部</v>
          </cell>
          <cell r="AA1051">
            <v>12</v>
          </cell>
          <cell r="AD1051">
            <v>165398.82</v>
          </cell>
          <cell r="AE1051" t="str">
            <v>非驻京</v>
          </cell>
        </row>
        <row r="1052">
          <cell r="H1052" t="str">
            <v>开发中心-综合部</v>
          </cell>
          <cell r="AA1052">
            <v>12</v>
          </cell>
          <cell r="AD1052">
            <v>165051.12400000001</v>
          </cell>
          <cell r="AE1052" t="str">
            <v>非驻京</v>
          </cell>
        </row>
        <row r="1053">
          <cell r="H1053" t="str">
            <v>测试中心-测试二部</v>
          </cell>
          <cell r="AA1053">
            <v>12</v>
          </cell>
          <cell r="AD1053">
            <v>164026.97999999998</v>
          </cell>
          <cell r="AE1053" t="str">
            <v>驻京</v>
          </cell>
        </row>
        <row r="1054">
          <cell r="H1054" t="str">
            <v>内蒙代表处-内蒙2</v>
          </cell>
          <cell r="AA1054">
            <v>12</v>
          </cell>
          <cell r="AD1054">
            <v>126724.76333333334</v>
          </cell>
          <cell r="AE1054" t="str">
            <v>非驻京</v>
          </cell>
        </row>
        <row r="1055">
          <cell r="H1055" t="str">
            <v>服务中心-服务2</v>
          </cell>
          <cell r="AA1055">
            <v>12</v>
          </cell>
          <cell r="AD1055">
            <v>163336.736</v>
          </cell>
          <cell r="AE1055" t="str">
            <v>驻京</v>
          </cell>
        </row>
        <row r="1056">
          <cell r="H1056" t="str">
            <v>陕西代表处-管理</v>
          </cell>
          <cell r="AA1056">
            <v>12</v>
          </cell>
          <cell r="AD1056">
            <v>162821.88399999999</v>
          </cell>
          <cell r="AE1056" t="str">
            <v>非驻京</v>
          </cell>
        </row>
        <row r="1057">
          <cell r="H1057" t="str">
            <v>服务中心-服务2</v>
          </cell>
          <cell r="AA1057">
            <v>12</v>
          </cell>
          <cell r="AD1057">
            <v>162821.88399999999</v>
          </cell>
          <cell r="AE1057" t="str">
            <v>驻京</v>
          </cell>
        </row>
        <row r="1058">
          <cell r="H1058" t="str">
            <v>陕西代表处-陕西1</v>
          </cell>
          <cell r="AA1058">
            <v>12</v>
          </cell>
          <cell r="AD1058">
            <v>346058.44400000002</v>
          </cell>
          <cell r="AE1058" t="str">
            <v>非驻京</v>
          </cell>
        </row>
        <row r="1059">
          <cell r="H1059" t="str">
            <v>第四事业部-销售4</v>
          </cell>
          <cell r="AA1059">
            <v>12</v>
          </cell>
          <cell r="AD1059">
            <v>106169.084</v>
          </cell>
          <cell r="AE1059" t="str">
            <v>驻京</v>
          </cell>
        </row>
        <row r="1060">
          <cell r="H1060" t="str">
            <v>法务审计与保密办公室</v>
          </cell>
          <cell r="AA1060">
            <v>12</v>
          </cell>
          <cell r="AD1060">
            <v>162826.62</v>
          </cell>
          <cell r="AE1060" t="str">
            <v>驻京</v>
          </cell>
        </row>
        <row r="1061">
          <cell r="H1061" t="str">
            <v>数据平台部-管理</v>
          </cell>
          <cell r="AA1061">
            <v>2</v>
          </cell>
          <cell r="AD1061">
            <v>26908.340666666667</v>
          </cell>
          <cell r="AE1061" t="str">
            <v>驻京</v>
          </cell>
        </row>
        <row r="1062">
          <cell r="H1062" t="str">
            <v>财务</v>
          </cell>
          <cell r="AA1062">
            <v>12</v>
          </cell>
          <cell r="AD1062">
            <v>161626.26</v>
          </cell>
          <cell r="AE1062" t="str">
            <v>驻京</v>
          </cell>
        </row>
        <row r="1063">
          <cell r="H1063" t="str">
            <v>网安事业部-销售3</v>
          </cell>
          <cell r="AA1063">
            <v>12</v>
          </cell>
          <cell r="AD1063">
            <v>104797.24400000001</v>
          </cell>
          <cell r="AE1063" t="str">
            <v>非驻京</v>
          </cell>
        </row>
        <row r="1064">
          <cell r="H1064" t="str">
            <v>浙江代表处-浙江3</v>
          </cell>
          <cell r="AA1064">
            <v>12</v>
          </cell>
          <cell r="AD1064">
            <v>316223.08400000003</v>
          </cell>
          <cell r="AE1064" t="str">
            <v>非驻京</v>
          </cell>
        </row>
        <row r="1065">
          <cell r="H1065" t="str">
            <v>网安事业部-实战创新产品线</v>
          </cell>
          <cell r="AA1065">
            <v>12</v>
          </cell>
          <cell r="AD1065">
            <v>161107.084</v>
          </cell>
          <cell r="AE1065" t="str">
            <v>非驻京</v>
          </cell>
        </row>
        <row r="1066">
          <cell r="H1066" t="str">
            <v>广西代表处-广西1</v>
          </cell>
          <cell r="AA1066">
            <v>12</v>
          </cell>
          <cell r="AD1066">
            <v>305934.28399999999</v>
          </cell>
          <cell r="AE1066" t="str">
            <v>非驻京</v>
          </cell>
        </row>
        <row r="1067">
          <cell r="H1067" t="str">
            <v>网安事业部-实战创新产品线</v>
          </cell>
          <cell r="AA1067">
            <v>12</v>
          </cell>
          <cell r="AD1067">
            <v>160421.16399999999</v>
          </cell>
          <cell r="AE1067" t="str">
            <v>非驻京</v>
          </cell>
        </row>
        <row r="1068">
          <cell r="H1068" t="str">
            <v>湖南代表处-管理</v>
          </cell>
          <cell r="AA1068">
            <v>12</v>
          </cell>
          <cell r="AD1068">
            <v>160249.68400000001</v>
          </cell>
          <cell r="AE1068" t="str">
            <v>非驻京</v>
          </cell>
        </row>
        <row r="1069">
          <cell r="H1069" t="str">
            <v>数据平台部-管理</v>
          </cell>
          <cell r="AA1069">
            <v>12</v>
          </cell>
          <cell r="AD1069">
            <v>160425.9</v>
          </cell>
          <cell r="AE1069" t="str">
            <v>驻京</v>
          </cell>
        </row>
        <row r="1070">
          <cell r="H1070" t="str">
            <v>第九事业部-项目支持部</v>
          </cell>
          <cell r="AA1070">
            <v>12</v>
          </cell>
          <cell r="AD1070">
            <v>159739.97999999998</v>
          </cell>
          <cell r="AE1070" t="str">
            <v>驻京</v>
          </cell>
        </row>
        <row r="1071">
          <cell r="H1071" t="str">
            <v>开发中心-研发三部</v>
          </cell>
          <cell r="AA1071">
            <v>12</v>
          </cell>
          <cell r="AD1071">
            <v>159739.97999999998</v>
          </cell>
          <cell r="AE1071" t="str">
            <v>非驻京</v>
          </cell>
        </row>
        <row r="1072">
          <cell r="H1072" t="str">
            <v>开发中心-研发一部</v>
          </cell>
          <cell r="AA1072">
            <v>12</v>
          </cell>
          <cell r="AD1072">
            <v>159220.804</v>
          </cell>
          <cell r="AE1072" t="str">
            <v>非驻京</v>
          </cell>
        </row>
        <row r="1073">
          <cell r="H1073" t="str">
            <v>开发中心-研发三部</v>
          </cell>
          <cell r="AA1073">
            <v>12</v>
          </cell>
          <cell r="AD1073">
            <v>159049.32399999999</v>
          </cell>
          <cell r="AE1073" t="str">
            <v>非驻京</v>
          </cell>
        </row>
        <row r="1074">
          <cell r="H1074" t="str">
            <v>开发中心-研发二部</v>
          </cell>
          <cell r="AA1074">
            <v>12</v>
          </cell>
          <cell r="AD1074">
            <v>158877.84399999998</v>
          </cell>
          <cell r="AE1074" t="str">
            <v>非驻京</v>
          </cell>
        </row>
        <row r="1075">
          <cell r="H1075" t="str">
            <v>有机体建设中心-有机体产品线</v>
          </cell>
          <cell r="AA1075">
            <v>2</v>
          </cell>
          <cell r="AD1075">
            <v>26479.640666666666</v>
          </cell>
          <cell r="AE1075" t="str">
            <v>驻京</v>
          </cell>
        </row>
        <row r="1076">
          <cell r="H1076" t="str">
            <v>网安事业部-综合GK产品线</v>
          </cell>
          <cell r="AA1076">
            <v>12</v>
          </cell>
          <cell r="AD1076">
            <v>158706.364</v>
          </cell>
          <cell r="AE1076" t="str">
            <v>驻京</v>
          </cell>
        </row>
        <row r="1077">
          <cell r="H1077" t="str">
            <v>人力资源中心-管理</v>
          </cell>
          <cell r="AA1077">
            <v>12</v>
          </cell>
          <cell r="AD1077">
            <v>158706.364</v>
          </cell>
          <cell r="AE1077" t="str">
            <v>驻京</v>
          </cell>
        </row>
        <row r="1078">
          <cell r="H1078" t="str">
            <v>网安事业部-实战创新产品线</v>
          </cell>
          <cell r="AA1078">
            <v>2</v>
          </cell>
          <cell r="AD1078">
            <v>26393.900666666668</v>
          </cell>
          <cell r="AE1078" t="str">
            <v>非驻京</v>
          </cell>
        </row>
        <row r="1079">
          <cell r="H1079" t="str">
            <v>第五事业部-JSD</v>
          </cell>
          <cell r="AA1079">
            <v>10</v>
          </cell>
          <cell r="AD1079">
            <v>131255.00333333333</v>
          </cell>
          <cell r="AE1079" t="str">
            <v>驻京</v>
          </cell>
        </row>
        <row r="1080">
          <cell r="H1080" t="str">
            <v>装备市场与解决方案部-管理</v>
          </cell>
          <cell r="AA1080">
            <v>10</v>
          </cell>
          <cell r="AD1080">
            <v>131255.00333333333</v>
          </cell>
          <cell r="AE1080" t="str">
            <v>驻京</v>
          </cell>
        </row>
        <row r="1081">
          <cell r="H1081" t="str">
            <v>第七事业部-客户价值部</v>
          </cell>
          <cell r="AA1081">
            <v>12</v>
          </cell>
          <cell r="AD1081">
            <v>157506.00400000002</v>
          </cell>
          <cell r="AE1081" t="str">
            <v>驻京</v>
          </cell>
        </row>
        <row r="1082">
          <cell r="H1082" t="str">
            <v>代表处管理中心-客户服务部</v>
          </cell>
          <cell r="AA1082">
            <v>12</v>
          </cell>
          <cell r="AD1082">
            <v>157506.00400000002</v>
          </cell>
          <cell r="AE1082" t="str">
            <v>非驻京</v>
          </cell>
        </row>
        <row r="1083">
          <cell r="H1083" t="str">
            <v>代表处管理中心-客户服务部</v>
          </cell>
          <cell r="AA1083">
            <v>12</v>
          </cell>
          <cell r="AD1083">
            <v>157506.00400000002</v>
          </cell>
          <cell r="AE1083" t="str">
            <v>非驻京</v>
          </cell>
        </row>
        <row r="1084">
          <cell r="H1084" t="str">
            <v>开发中心-研发三部</v>
          </cell>
          <cell r="AA1084">
            <v>12</v>
          </cell>
          <cell r="AD1084">
            <v>157506.00400000002</v>
          </cell>
          <cell r="AE1084" t="str">
            <v>非驻京</v>
          </cell>
        </row>
        <row r="1085">
          <cell r="H1085" t="str">
            <v>开发中心-研发三部</v>
          </cell>
          <cell r="AA1085">
            <v>12</v>
          </cell>
          <cell r="AD1085">
            <v>157506.00400000002</v>
          </cell>
          <cell r="AE1085" t="str">
            <v>非驻京</v>
          </cell>
        </row>
        <row r="1086">
          <cell r="H1086" t="str">
            <v>财务</v>
          </cell>
          <cell r="AA1086">
            <v>2</v>
          </cell>
          <cell r="AD1086">
            <v>26251.000666666667</v>
          </cell>
          <cell r="AE1086" t="str">
            <v>驻京</v>
          </cell>
        </row>
        <row r="1087">
          <cell r="H1087" t="str">
            <v>第二事业部-销售管理</v>
          </cell>
          <cell r="AA1087">
            <v>12</v>
          </cell>
          <cell r="AD1087">
            <v>153737.76799999998</v>
          </cell>
          <cell r="AE1087" t="str">
            <v>驻京</v>
          </cell>
        </row>
        <row r="1088">
          <cell r="H1088" t="str">
            <v>服务中心-服务1</v>
          </cell>
          <cell r="AA1088">
            <v>2</v>
          </cell>
          <cell r="AD1088">
            <v>25622.961333333333</v>
          </cell>
          <cell r="AE1088" t="str">
            <v>驻京</v>
          </cell>
        </row>
        <row r="1089">
          <cell r="H1089" t="str">
            <v>河南代表处-管理</v>
          </cell>
          <cell r="AA1089">
            <v>12</v>
          </cell>
          <cell r="AD1089">
            <v>151680.41999999998</v>
          </cell>
          <cell r="AE1089" t="str">
            <v>非驻京</v>
          </cell>
        </row>
        <row r="1090">
          <cell r="H1090" t="str">
            <v>第九事业部-项目支持部</v>
          </cell>
          <cell r="AA1090">
            <v>12</v>
          </cell>
          <cell r="AD1090">
            <v>151851.48800000001</v>
          </cell>
          <cell r="AE1090" t="str">
            <v>驻京</v>
          </cell>
        </row>
        <row r="1091">
          <cell r="H1091" t="str">
            <v>安徽代表处-管理</v>
          </cell>
          <cell r="AA1091">
            <v>12</v>
          </cell>
          <cell r="AD1091">
            <v>151508.94</v>
          </cell>
          <cell r="AE1091" t="str">
            <v>非驻京</v>
          </cell>
        </row>
        <row r="1092">
          <cell r="H1092" t="str">
            <v>云南代表处-云南2</v>
          </cell>
          <cell r="AA1092">
            <v>12</v>
          </cell>
          <cell r="AD1092">
            <v>315708.64399999997</v>
          </cell>
          <cell r="AE1092" t="str">
            <v>非驻京</v>
          </cell>
        </row>
        <row r="1093">
          <cell r="H1093" t="str">
            <v>开发中心-研发三部</v>
          </cell>
          <cell r="AA1093">
            <v>12</v>
          </cell>
          <cell r="AD1093">
            <v>150823.01999999999</v>
          </cell>
          <cell r="AE1093" t="str">
            <v>非驻京</v>
          </cell>
        </row>
        <row r="1094">
          <cell r="H1094" t="str">
            <v>工程中心-工程五部</v>
          </cell>
          <cell r="AA1094">
            <v>12</v>
          </cell>
          <cell r="AD1094">
            <v>149794.14000000001</v>
          </cell>
          <cell r="AE1094" t="str">
            <v>非驻京</v>
          </cell>
        </row>
        <row r="1095">
          <cell r="H1095" t="str">
            <v>大数据服务与解决方案事业群-通用应用部</v>
          </cell>
          <cell r="AA1095">
            <v>12</v>
          </cell>
          <cell r="AD1095">
            <v>149965.20799999998</v>
          </cell>
          <cell r="AE1095" t="str">
            <v>驻京</v>
          </cell>
        </row>
        <row r="1096">
          <cell r="H1096" t="str">
            <v>广东代表处-广东4</v>
          </cell>
          <cell r="AA1096">
            <v>12</v>
          </cell>
          <cell r="AD1096">
            <v>99599.716</v>
          </cell>
          <cell r="AE1096" t="str">
            <v>非驻京</v>
          </cell>
        </row>
        <row r="1097">
          <cell r="H1097" t="str">
            <v>开发中心-研发一部</v>
          </cell>
          <cell r="AA1097">
            <v>12</v>
          </cell>
          <cell r="AD1097">
            <v>149622.66</v>
          </cell>
          <cell r="AE1097" t="str">
            <v>非驻京</v>
          </cell>
        </row>
        <row r="1098">
          <cell r="H1098" t="str">
            <v>第九事业部-项目支持部</v>
          </cell>
          <cell r="AA1098">
            <v>12</v>
          </cell>
          <cell r="AD1098">
            <v>149451.18</v>
          </cell>
          <cell r="AE1098" t="str">
            <v>驻京</v>
          </cell>
        </row>
        <row r="1099">
          <cell r="H1099" t="str">
            <v>开发中心-研发二部</v>
          </cell>
          <cell r="AA1099">
            <v>12</v>
          </cell>
          <cell r="AD1099">
            <v>149279.70000000001</v>
          </cell>
          <cell r="AE1099" t="str">
            <v>非驻京</v>
          </cell>
        </row>
        <row r="1100">
          <cell r="H1100" t="str">
            <v>服务中心-服务1</v>
          </cell>
          <cell r="AA1100">
            <v>12</v>
          </cell>
          <cell r="AD1100">
            <v>149279.70000000001</v>
          </cell>
          <cell r="AE1100" t="str">
            <v>驻京</v>
          </cell>
        </row>
        <row r="1101">
          <cell r="H1101" t="str">
            <v>测试中心-测试一部</v>
          </cell>
          <cell r="AA1101">
            <v>12</v>
          </cell>
          <cell r="AD1101">
            <v>149108.22</v>
          </cell>
          <cell r="AE1101" t="str">
            <v>驻京</v>
          </cell>
        </row>
        <row r="1102">
          <cell r="H1102" t="str">
            <v>财务</v>
          </cell>
          <cell r="AA1102">
            <v>12</v>
          </cell>
          <cell r="AD1102">
            <v>148936.74</v>
          </cell>
          <cell r="AE1102" t="str">
            <v>驻京</v>
          </cell>
        </row>
        <row r="1103">
          <cell r="H1103" t="str">
            <v>开发中心-研发二部</v>
          </cell>
          <cell r="AA1103">
            <v>12</v>
          </cell>
          <cell r="AD1103">
            <v>148593.78</v>
          </cell>
          <cell r="AE1103" t="str">
            <v>非驻京</v>
          </cell>
        </row>
        <row r="1104">
          <cell r="H1104" t="str">
            <v>第一事业部-网络数据解析产品线</v>
          </cell>
          <cell r="AA1104">
            <v>12</v>
          </cell>
          <cell r="AD1104">
            <v>147736.38</v>
          </cell>
          <cell r="AE1104" t="str">
            <v>驻京</v>
          </cell>
        </row>
        <row r="1105">
          <cell r="H1105" t="str">
            <v>网安事业部-综合GK产品线</v>
          </cell>
          <cell r="AA1105">
            <v>12</v>
          </cell>
          <cell r="AD1105">
            <v>147736.38</v>
          </cell>
          <cell r="AE1105" t="str">
            <v>驻京</v>
          </cell>
        </row>
        <row r="1106">
          <cell r="H1106" t="str">
            <v>网安事业部-客户价值服务部</v>
          </cell>
          <cell r="AA1106">
            <v>12</v>
          </cell>
          <cell r="AD1106">
            <v>147736.38</v>
          </cell>
          <cell r="AE1106" t="str">
            <v>驻京</v>
          </cell>
        </row>
        <row r="1107">
          <cell r="H1107" t="str">
            <v>重庆代表处-管理</v>
          </cell>
          <cell r="AA1107">
            <v>12</v>
          </cell>
          <cell r="AD1107">
            <v>147736.38</v>
          </cell>
          <cell r="AE1107" t="str">
            <v>非驻京</v>
          </cell>
        </row>
        <row r="1108">
          <cell r="H1108" t="str">
            <v>第十事业部-等保测评部</v>
          </cell>
          <cell r="AA1108">
            <v>12</v>
          </cell>
          <cell r="AD1108">
            <v>147736.38</v>
          </cell>
          <cell r="AE1108" t="str">
            <v>驻京</v>
          </cell>
        </row>
        <row r="1109">
          <cell r="H1109" t="str">
            <v>开发中心-研发一部</v>
          </cell>
          <cell r="AA1109">
            <v>12</v>
          </cell>
          <cell r="AD1109">
            <v>147736.38</v>
          </cell>
          <cell r="AE1109" t="str">
            <v>非驻京</v>
          </cell>
        </row>
        <row r="1110">
          <cell r="H1110" t="str">
            <v>开发中心-综合部</v>
          </cell>
          <cell r="AA1110">
            <v>12</v>
          </cell>
          <cell r="AD1110">
            <v>147736.38</v>
          </cell>
          <cell r="AE1110" t="str">
            <v>非驻京</v>
          </cell>
        </row>
        <row r="1111">
          <cell r="H1111" t="str">
            <v>市场部-管理</v>
          </cell>
          <cell r="AA1111">
            <v>12</v>
          </cell>
          <cell r="AD1111">
            <v>147736.38</v>
          </cell>
          <cell r="AE1111" t="str">
            <v>驻京</v>
          </cell>
        </row>
        <row r="1112">
          <cell r="H1112" t="str">
            <v>数据平台部-管理</v>
          </cell>
          <cell r="AA1112">
            <v>12</v>
          </cell>
          <cell r="AD1112">
            <v>147736.38</v>
          </cell>
          <cell r="AE1112" t="str">
            <v>非驻京</v>
          </cell>
        </row>
        <row r="1113">
          <cell r="H1113" t="str">
            <v>开发中心-研发二部</v>
          </cell>
          <cell r="AA1113">
            <v>2</v>
          </cell>
          <cell r="AD1113">
            <v>24622.73</v>
          </cell>
          <cell r="AE1113" t="str">
            <v>非驻京</v>
          </cell>
        </row>
        <row r="1114">
          <cell r="H1114" t="str">
            <v>开发中心-研发三部</v>
          </cell>
          <cell r="AA1114">
            <v>2</v>
          </cell>
          <cell r="AD1114">
            <v>24622.73</v>
          </cell>
          <cell r="AE1114" t="str">
            <v>非驻京</v>
          </cell>
        </row>
        <row r="1115">
          <cell r="H1115" t="str">
            <v>开发中心-研发一部</v>
          </cell>
          <cell r="AA1115">
            <v>2</v>
          </cell>
          <cell r="AD1115">
            <v>24622.73</v>
          </cell>
          <cell r="AE1115" t="str">
            <v>非驻京</v>
          </cell>
        </row>
        <row r="1116">
          <cell r="H1116" t="str">
            <v>第七事业部-客户价值部</v>
          </cell>
          <cell r="AA1116">
            <v>12</v>
          </cell>
          <cell r="AD1116">
            <v>147564.9</v>
          </cell>
          <cell r="AE1116" t="str">
            <v>非驻京</v>
          </cell>
        </row>
        <row r="1117">
          <cell r="H1117" t="str">
            <v>总办</v>
          </cell>
          <cell r="AA1117">
            <v>12</v>
          </cell>
          <cell r="AD1117">
            <v>141563.1</v>
          </cell>
          <cell r="AE1117" t="str">
            <v>驻京</v>
          </cell>
        </row>
        <row r="1118">
          <cell r="H1118" t="str">
            <v>工程中心-工程三部</v>
          </cell>
          <cell r="AA1118">
            <v>12</v>
          </cell>
          <cell r="AD1118">
            <v>141734.16800000001</v>
          </cell>
          <cell r="AE1118" t="str">
            <v>非驻京</v>
          </cell>
        </row>
        <row r="1119">
          <cell r="H1119" t="str">
            <v>山东代表处-管理</v>
          </cell>
          <cell r="AA1119">
            <v>12</v>
          </cell>
          <cell r="AD1119">
            <v>140876.76799999998</v>
          </cell>
          <cell r="AE1119" t="str">
            <v>非驻京</v>
          </cell>
        </row>
        <row r="1120">
          <cell r="H1120" t="str">
            <v>开发中心-研发一部</v>
          </cell>
          <cell r="AA1120">
            <v>12</v>
          </cell>
          <cell r="AD1120">
            <v>140195.584</v>
          </cell>
          <cell r="AE1120" t="str">
            <v>非驻京</v>
          </cell>
        </row>
        <row r="1121">
          <cell r="H1121" t="str">
            <v>代表处管理中心-客户服务部</v>
          </cell>
          <cell r="AA1121">
            <v>12</v>
          </cell>
          <cell r="AD1121">
            <v>139847.88800000001</v>
          </cell>
          <cell r="AE1121" t="str">
            <v>驻京</v>
          </cell>
        </row>
        <row r="1122">
          <cell r="H1122" t="str">
            <v>开发中心-综合部</v>
          </cell>
          <cell r="AA1122">
            <v>12</v>
          </cell>
          <cell r="AD1122">
            <v>139847.88800000001</v>
          </cell>
          <cell r="AE1122" t="str">
            <v>非驻京</v>
          </cell>
        </row>
        <row r="1123">
          <cell r="H1123" t="str">
            <v>开发中心-研发一部</v>
          </cell>
          <cell r="AA1123">
            <v>12</v>
          </cell>
          <cell r="AD1123">
            <v>139847.88800000001</v>
          </cell>
          <cell r="AE1123" t="str">
            <v>非驻京</v>
          </cell>
        </row>
        <row r="1124">
          <cell r="H1124" t="str">
            <v>测试中心-测试二部</v>
          </cell>
          <cell r="AA1124">
            <v>12</v>
          </cell>
          <cell r="AD1124">
            <v>139847.88800000001</v>
          </cell>
          <cell r="AE1124" t="str">
            <v>非驻京</v>
          </cell>
        </row>
        <row r="1125">
          <cell r="H1125" t="str">
            <v>数据平台部-管理</v>
          </cell>
          <cell r="AA1125">
            <v>12</v>
          </cell>
          <cell r="AD1125">
            <v>139847.88800000001</v>
          </cell>
          <cell r="AE1125" t="str">
            <v>非驻京</v>
          </cell>
        </row>
        <row r="1126">
          <cell r="H1126" t="str">
            <v>重庆代表处-管理</v>
          </cell>
          <cell r="AA1126">
            <v>12</v>
          </cell>
          <cell r="AD1126">
            <v>139504.92800000001</v>
          </cell>
          <cell r="AE1126" t="str">
            <v>非驻京</v>
          </cell>
        </row>
        <row r="1127">
          <cell r="H1127" t="str">
            <v>开发中心-研发三部</v>
          </cell>
          <cell r="AA1127">
            <v>12</v>
          </cell>
          <cell r="AD1127">
            <v>114968.34</v>
          </cell>
          <cell r="AE1127" t="str">
            <v>非驻京</v>
          </cell>
        </row>
        <row r="1128">
          <cell r="H1128" t="str">
            <v>开发中心-研发三部</v>
          </cell>
          <cell r="AA1128">
            <v>12</v>
          </cell>
          <cell r="AD1128">
            <v>139504.92800000001</v>
          </cell>
          <cell r="AE1128" t="str">
            <v>非驻京</v>
          </cell>
        </row>
        <row r="1129">
          <cell r="H1129" t="str">
            <v>开发中心-研发三部</v>
          </cell>
          <cell r="AA1129">
            <v>12</v>
          </cell>
          <cell r="AD1129">
            <v>139333.448</v>
          </cell>
          <cell r="AE1129" t="str">
            <v>非驻京</v>
          </cell>
        </row>
        <row r="1130">
          <cell r="H1130" t="str">
            <v>开发中心-研发三部</v>
          </cell>
          <cell r="AA1130">
            <v>12</v>
          </cell>
          <cell r="AD1130">
            <v>138990.48800000001</v>
          </cell>
          <cell r="AE1130" t="str">
            <v>非驻京</v>
          </cell>
        </row>
        <row r="1131">
          <cell r="H1131" t="str">
            <v>数据平台部-管理</v>
          </cell>
          <cell r="AA1131">
            <v>12</v>
          </cell>
          <cell r="AD1131">
            <v>138990.48800000001</v>
          </cell>
          <cell r="AE1131" t="str">
            <v>驻京</v>
          </cell>
        </row>
        <row r="1132">
          <cell r="H1132" t="str">
            <v>开发中心-研发三部</v>
          </cell>
          <cell r="AA1132">
            <v>2</v>
          </cell>
          <cell r="AD1132">
            <v>0</v>
          </cell>
          <cell r="AE1132" t="str">
            <v>非驻京</v>
          </cell>
        </row>
        <row r="1133">
          <cell r="H1133" t="str">
            <v>第九事业部-CFA产品线</v>
          </cell>
          <cell r="AA1133">
            <v>12</v>
          </cell>
          <cell r="AD1133">
            <v>138647.52799999999</v>
          </cell>
          <cell r="AE1133" t="str">
            <v>驻京</v>
          </cell>
        </row>
        <row r="1134">
          <cell r="H1134" t="str">
            <v>第七事业部-销售管理</v>
          </cell>
          <cell r="AA1134">
            <v>12</v>
          </cell>
          <cell r="AD1134">
            <v>137961.60800000001</v>
          </cell>
          <cell r="AE1134" t="str">
            <v>驻京</v>
          </cell>
        </row>
        <row r="1135">
          <cell r="H1135" t="str">
            <v>网安事业部-客户价值服务部</v>
          </cell>
          <cell r="AA1135">
            <v>12</v>
          </cell>
          <cell r="AD1135">
            <v>137961.60800000001</v>
          </cell>
          <cell r="AE1135" t="str">
            <v>驻京</v>
          </cell>
        </row>
        <row r="1136">
          <cell r="H1136" t="str">
            <v>北京代表处-管理</v>
          </cell>
          <cell r="AA1136">
            <v>12</v>
          </cell>
          <cell r="AD1136">
            <v>137961.60800000001</v>
          </cell>
          <cell r="AE1136" t="str">
            <v>驻京</v>
          </cell>
        </row>
        <row r="1137">
          <cell r="H1137" t="str">
            <v>北京代表处-管理</v>
          </cell>
          <cell r="AA1137">
            <v>12</v>
          </cell>
          <cell r="AD1137">
            <v>137961.60800000001</v>
          </cell>
          <cell r="AE1137" t="str">
            <v>驻京</v>
          </cell>
        </row>
        <row r="1138">
          <cell r="H1138" t="str">
            <v>第十事业部-等保测评部</v>
          </cell>
          <cell r="AA1138">
            <v>12</v>
          </cell>
          <cell r="AD1138">
            <v>137961.60800000001</v>
          </cell>
          <cell r="AE1138" t="str">
            <v>驻京</v>
          </cell>
        </row>
        <row r="1139">
          <cell r="H1139" t="str">
            <v>开发中心-研发一部</v>
          </cell>
          <cell r="AA1139">
            <v>12</v>
          </cell>
          <cell r="AD1139">
            <v>137961.60800000001</v>
          </cell>
          <cell r="AE1139" t="str">
            <v>非驻京</v>
          </cell>
        </row>
        <row r="1140">
          <cell r="H1140" t="str">
            <v>开发中心-研发三部</v>
          </cell>
          <cell r="AA1140">
            <v>12</v>
          </cell>
          <cell r="AD1140">
            <v>137961.60800000001</v>
          </cell>
          <cell r="AE1140" t="str">
            <v>非驻京</v>
          </cell>
        </row>
        <row r="1141">
          <cell r="H1141" t="str">
            <v>开发中心-研发四部</v>
          </cell>
          <cell r="AA1141">
            <v>12</v>
          </cell>
          <cell r="AD1141">
            <v>137961.60800000001</v>
          </cell>
          <cell r="AE1141" t="str">
            <v>驻京</v>
          </cell>
        </row>
        <row r="1142">
          <cell r="H1142" t="str">
            <v>开发中心-研发一部</v>
          </cell>
          <cell r="AA1142">
            <v>2</v>
          </cell>
          <cell r="AD1142">
            <v>22993.601333333332</v>
          </cell>
          <cell r="AE1142" t="str">
            <v>非驻京</v>
          </cell>
        </row>
        <row r="1143">
          <cell r="H1143" t="str">
            <v>山东代表处-管理</v>
          </cell>
          <cell r="AA1143">
            <v>12</v>
          </cell>
          <cell r="AD1143">
            <v>134193.372</v>
          </cell>
          <cell r="AE1143" t="str">
            <v>非驻京</v>
          </cell>
        </row>
        <row r="1144">
          <cell r="H1144" t="str">
            <v>测试中心-测试二部</v>
          </cell>
          <cell r="AA1144">
            <v>2</v>
          </cell>
          <cell r="AD1144">
            <v>22251.241999999998</v>
          </cell>
          <cell r="AE1144" t="str">
            <v>非驻京</v>
          </cell>
        </row>
        <row r="1145">
          <cell r="H1145" t="str">
            <v>青海代表处-青海1</v>
          </cell>
          <cell r="AA1145">
            <v>12</v>
          </cell>
          <cell r="AD1145">
            <v>100977.23666666666</v>
          </cell>
          <cell r="AE1145" t="str">
            <v>非驻京</v>
          </cell>
        </row>
        <row r="1146">
          <cell r="H1146" t="str">
            <v>数据平台部-管理</v>
          </cell>
          <cell r="AA1146">
            <v>12</v>
          </cell>
          <cell r="AD1146">
            <v>130420.81200000001</v>
          </cell>
          <cell r="AE1146" t="str">
            <v>驻京</v>
          </cell>
        </row>
        <row r="1147">
          <cell r="H1147" t="str">
            <v>采购中心-合作部</v>
          </cell>
          <cell r="AA1147">
            <v>12</v>
          </cell>
          <cell r="AD1147">
            <v>130420.81200000001</v>
          </cell>
          <cell r="AE1147" t="str">
            <v>驻京</v>
          </cell>
        </row>
        <row r="1148">
          <cell r="H1148" t="str">
            <v>第四事业部-网信产品线</v>
          </cell>
          <cell r="AA1148">
            <v>2</v>
          </cell>
          <cell r="AD1148">
            <v>21736.802</v>
          </cell>
          <cell r="AE1148" t="str">
            <v>驻京</v>
          </cell>
        </row>
        <row r="1149">
          <cell r="H1149" t="str">
            <v>第四事业部-销售管理</v>
          </cell>
          <cell r="AA1149">
            <v>12</v>
          </cell>
          <cell r="AD1149">
            <v>130078.264</v>
          </cell>
          <cell r="AE1149" t="str">
            <v>驻京</v>
          </cell>
        </row>
        <row r="1150">
          <cell r="H1150" t="str">
            <v>第十事业部-TZ产品线</v>
          </cell>
          <cell r="AA1150">
            <v>12</v>
          </cell>
          <cell r="AD1150">
            <v>129906.784</v>
          </cell>
          <cell r="AE1150" t="str">
            <v>驻京</v>
          </cell>
        </row>
        <row r="1151">
          <cell r="H1151" t="str">
            <v>工程中心-工程一部</v>
          </cell>
          <cell r="AA1151">
            <v>12</v>
          </cell>
          <cell r="AD1151">
            <v>129906.784</v>
          </cell>
          <cell r="AE1151" t="str">
            <v>非驻京</v>
          </cell>
        </row>
        <row r="1152">
          <cell r="H1152" t="str">
            <v>人力资源中心-管理</v>
          </cell>
          <cell r="AA1152">
            <v>2</v>
          </cell>
          <cell r="AD1152">
            <v>21651.130666666664</v>
          </cell>
          <cell r="AE1152" t="str">
            <v>驻京</v>
          </cell>
        </row>
        <row r="1153">
          <cell r="H1153" t="str">
            <v>河南代表处-河南3</v>
          </cell>
          <cell r="AA1153">
            <v>12</v>
          </cell>
          <cell r="AD1153">
            <v>126119.04000000001</v>
          </cell>
          <cell r="AE1153" t="str">
            <v>非驻京</v>
          </cell>
        </row>
        <row r="1154">
          <cell r="H1154" t="str">
            <v>开发中心-研发一部</v>
          </cell>
          <cell r="AA1154">
            <v>12</v>
          </cell>
          <cell r="AD1154">
            <v>129563.82399999999</v>
          </cell>
          <cell r="AE1154" t="str">
            <v>非驻京</v>
          </cell>
        </row>
        <row r="1155">
          <cell r="H1155" t="str">
            <v>第一事业部-网络数据解析产品线</v>
          </cell>
          <cell r="AA1155">
            <v>12</v>
          </cell>
          <cell r="AD1155">
            <v>129220.864</v>
          </cell>
          <cell r="AE1155" t="str">
            <v>驻京</v>
          </cell>
        </row>
        <row r="1156">
          <cell r="H1156" t="str">
            <v>第四事业部-网信产品线</v>
          </cell>
          <cell r="AA1156">
            <v>2</v>
          </cell>
          <cell r="AD1156">
            <v>21508.230666666666</v>
          </cell>
          <cell r="AE1156" t="str">
            <v>驻京</v>
          </cell>
        </row>
        <row r="1157">
          <cell r="H1157" t="str">
            <v>工程中心-管理</v>
          </cell>
          <cell r="AA1157">
            <v>12</v>
          </cell>
          <cell r="AD1157">
            <v>128706.424</v>
          </cell>
          <cell r="AE1157" t="str">
            <v>驻京</v>
          </cell>
        </row>
        <row r="1158">
          <cell r="H1158" t="str">
            <v>第一事业部-分流设备</v>
          </cell>
          <cell r="AA1158">
            <v>12</v>
          </cell>
          <cell r="AD1158">
            <v>128534.94399999999</v>
          </cell>
          <cell r="AE1158" t="str">
            <v>驻京</v>
          </cell>
        </row>
        <row r="1159">
          <cell r="H1159" t="str">
            <v>广东代表处-管理</v>
          </cell>
          <cell r="AA1159">
            <v>12</v>
          </cell>
          <cell r="AD1159">
            <v>128191.984</v>
          </cell>
          <cell r="AE1159" t="str">
            <v>非驻京</v>
          </cell>
        </row>
        <row r="1160">
          <cell r="H1160" t="str">
            <v>贵州代表处-管理</v>
          </cell>
          <cell r="AA1160">
            <v>12</v>
          </cell>
          <cell r="AD1160">
            <v>128191.984</v>
          </cell>
          <cell r="AE1160" t="str">
            <v>非驻京</v>
          </cell>
        </row>
        <row r="1161">
          <cell r="H1161" t="str">
            <v>第十事业部-等保测评部</v>
          </cell>
          <cell r="AA1161">
            <v>12</v>
          </cell>
          <cell r="AD1161">
            <v>128191.984</v>
          </cell>
          <cell r="AE1161" t="str">
            <v>驻京</v>
          </cell>
        </row>
        <row r="1162">
          <cell r="H1162" t="str">
            <v>开发中心-研发二部</v>
          </cell>
          <cell r="AA1162">
            <v>12</v>
          </cell>
          <cell r="AD1162">
            <v>128191.984</v>
          </cell>
          <cell r="AE1162" t="str">
            <v>非驻京</v>
          </cell>
        </row>
        <row r="1163">
          <cell r="H1163" t="str">
            <v>开发中心-研发二部</v>
          </cell>
          <cell r="AA1163">
            <v>12</v>
          </cell>
          <cell r="AD1163">
            <v>128191.984</v>
          </cell>
          <cell r="AE1163" t="str">
            <v>非驻京</v>
          </cell>
        </row>
        <row r="1164">
          <cell r="H1164" t="str">
            <v>开发中心-研发四部</v>
          </cell>
          <cell r="AA1164">
            <v>12</v>
          </cell>
          <cell r="AD1164">
            <v>128191.984</v>
          </cell>
          <cell r="AE1164" t="str">
            <v>驻京</v>
          </cell>
        </row>
        <row r="1165">
          <cell r="H1165" t="str">
            <v>开发中心-研发二部</v>
          </cell>
          <cell r="AA1165">
            <v>12</v>
          </cell>
          <cell r="AD1165">
            <v>128191.984</v>
          </cell>
          <cell r="AE1165" t="str">
            <v>非驻京</v>
          </cell>
        </row>
        <row r="1166">
          <cell r="H1166" t="str">
            <v>研究院-技术合作部</v>
          </cell>
          <cell r="AA1166">
            <v>12</v>
          </cell>
          <cell r="AD1166">
            <v>128191.984</v>
          </cell>
          <cell r="AE1166" t="str">
            <v>驻京</v>
          </cell>
        </row>
        <row r="1167">
          <cell r="H1167" t="str">
            <v>测试中心-测试一部</v>
          </cell>
          <cell r="AA1167">
            <v>12</v>
          </cell>
          <cell r="AD1167">
            <v>128191.984</v>
          </cell>
          <cell r="AE1167" t="str">
            <v>驻京</v>
          </cell>
        </row>
        <row r="1168">
          <cell r="H1168" t="str">
            <v>有机体建设中心-有机体产品线</v>
          </cell>
          <cell r="AA1168">
            <v>12</v>
          </cell>
          <cell r="AD1168">
            <v>128191.984</v>
          </cell>
          <cell r="AE1168" t="str">
            <v>驻京</v>
          </cell>
        </row>
        <row r="1169">
          <cell r="H1169" t="str">
            <v>工程中心-工程五部</v>
          </cell>
          <cell r="AA1169">
            <v>12</v>
          </cell>
          <cell r="AD1169">
            <v>128191.984</v>
          </cell>
          <cell r="AE1169" t="str">
            <v>驻京</v>
          </cell>
        </row>
        <row r="1170">
          <cell r="H1170" t="str">
            <v>数据平台部-管理</v>
          </cell>
          <cell r="AA1170">
            <v>12</v>
          </cell>
          <cell r="AD1170">
            <v>128191.984</v>
          </cell>
          <cell r="AE1170" t="str">
            <v>驻京</v>
          </cell>
        </row>
        <row r="1171">
          <cell r="H1171" t="str">
            <v>数据平台部-管理</v>
          </cell>
          <cell r="AA1171">
            <v>12</v>
          </cell>
          <cell r="AD1171">
            <v>128191.984</v>
          </cell>
          <cell r="AE1171" t="str">
            <v>非驻京</v>
          </cell>
        </row>
        <row r="1172">
          <cell r="H1172" t="str">
            <v>数据平台部-管理</v>
          </cell>
          <cell r="AA1172">
            <v>12</v>
          </cell>
          <cell r="AD1172">
            <v>128191.984</v>
          </cell>
          <cell r="AE1172" t="str">
            <v>驻京</v>
          </cell>
        </row>
        <row r="1173">
          <cell r="H1173" t="str">
            <v>有机体建设中心-有机体产品线</v>
          </cell>
          <cell r="AA1173">
            <v>2</v>
          </cell>
          <cell r="AD1173">
            <v>21365.330666666665</v>
          </cell>
          <cell r="AE1173" t="str">
            <v>驻京</v>
          </cell>
        </row>
        <row r="1174">
          <cell r="H1174" t="str">
            <v>服务中心-服务1</v>
          </cell>
          <cell r="AA1174">
            <v>2</v>
          </cell>
          <cell r="AD1174">
            <v>21365.330666666665</v>
          </cell>
          <cell r="AE1174" t="str">
            <v>驻京</v>
          </cell>
        </row>
        <row r="1175">
          <cell r="H1175" t="str">
            <v>广东代表处-管理</v>
          </cell>
          <cell r="AA1175">
            <v>12</v>
          </cell>
          <cell r="AD1175">
            <v>126599.552</v>
          </cell>
          <cell r="AE1175" t="str">
            <v>非驻京</v>
          </cell>
        </row>
        <row r="1176">
          <cell r="H1176" t="str">
            <v>广东代表处-管理</v>
          </cell>
          <cell r="AA1176">
            <v>12</v>
          </cell>
          <cell r="AD1176">
            <v>104499.66</v>
          </cell>
          <cell r="AE1176" t="str">
            <v>非驻京</v>
          </cell>
        </row>
        <row r="1177">
          <cell r="H1177" t="str">
            <v>开发中心-研发一部</v>
          </cell>
          <cell r="AA1177">
            <v>12</v>
          </cell>
          <cell r="AD1177">
            <v>125399.19200000001</v>
          </cell>
          <cell r="AE1177" t="str">
            <v>非驻京</v>
          </cell>
        </row>
        <row r="1178">
          <cell r="H1178" t="str">
            <v>采购中心-采购部</v>
          </cell>
          <cell r="AA1178">
            <v>12</v>
          </cell>
          <cell r="AD1178">
            <v>125399.19200000001</v>
          </cell>
          <cell r="AE1178" t="str">
            <v>驻京</v>
          </cell>
        </row>
        <row r="1179">
          <cell r="H1179" t="str">
            <v>数据平台部-管理</v>
          </cell>
          <cell r="AA1179">
            <v>12</v>
          </cell>
          <cell r="AD1179">
            <v>125330.26000000001</v>
          </cell>
          <cell r="AE1179" t="str">
            <v>非驻京</v>
          </cell>
        </row>
        <row r="1180">
          <cell r="H1180" t="str">
            <v>山西代表处-山西2</v>
          </cell>
          <cell r="AA1180">
            <v>12</v>
          </cell>
          <cell r="AD1180">
            <v>240861.40400000001</v>
          </cell>
          <cell r="AE1180" t="str">
            <v>非驻京</v>
          </cell>
        </row>
        <row r="1181">
          <cell r="H1181" t="str">
            <v>采购中心-采购部</v>
          </cell>
          <cell r="AA1181">
            <v>2</v>
          </cell>
          <cell r="AD1181">
            <v>20745.476666666666</v>
          </cell>
          <cell r="AE1181" t="str">
            <v>驻京</v>
          </cell>
        </row>
        <row r="1182">
          <cell r="H1182" t="str">
            <v>宁夏代表处-管理</v>
          </cell>
          <cell r="AA1182">
            <v>12</v>
          </cell>
          <cell r="AD1182">
            <v>122361.25200000001</v>
          </cell>
          <cell r="AE1182" t="str">
            <v>非驻京</v>
          </cell>
        </row>
        <row r="1183">
          <cell r="H1183" t="str">
            <v>工程中心-工程五部</v>
          </cell>
          <cell r="AA1183">
            <v>12</v>
          </cell>
          <cell r="AD1183">
            <v>122361.25200000001</v>
          </cell>
          <cell r="AE1183" t="str">
            <v>非驻京</v>
          </cell>
        </row>
        <row r="1184">
          <cell r="H1184" t="str">
            <v>辽宁代表处-辽宁2</v>
          </cell>
          <cell r="AA1184">
            <v>12</v>
          </cell>
          <cell r="AD1184">
            <v>318280.84399999998</v>
          </cell>
          <cell r="AE1184" t="str">
            <v>非驻京</v>
          </cell>
        </row>
        <row r="1185">
          <cell r="H1185" t="str">
            <v>山西代表处-管理</v>
          </cell>
          <cell r="AA1185">
            <v>12</v>
          </cell>
          <cell r="AD1185">
            <v>122189.772</v>
          </cell>
          <cell r="AE1185" t="str">
            <v>非驻京</v>
          </cell>
        </row>
        <row r="1186">
          <cell r="H1186" t="str">
            <v>工程中心-工程二部</v>
          </cell>
          <cell r="AA1186">
            <v>12</v>
          </cell>
          <cell r="AD1186">
            <v>121846.81200000001</v>
          </cell>
          <cell r="AE1186" t="str">
            <v>驻京</v>
          </cell>
        </row>
        <row r="1187">
          <cell r="H1187" t="str">
            <v>黑龙江代表处-管理</v>
          </cell>
          <cell r="AA1187">
            <v>12</v>
          </cell>
          <cell r="AD1187">
            <v>121332.372</v>
          </cell>
          <cell r="AE1187" t="str">
            <v>非驻京</v>
          </cell>
        </row>
        <row r="1188">
          <cell r="H1188" t="str">
            <v>网安事业部-客户价值服务部</v>
          </cell>
          <cell r="AA1188">
            <v>12</v>
          </cell>
          <cell r="AD1188">
            <v>120474.97200000001</v>
          </cell>
          <cell r="AE1188" t="str">
            <v>非驻京</v>
          </cell>
        </row>
        <row r="1189">
          <cell r="H1189" t="str">
            <v>第七事业部-销售1</v>
          </cell>
          <cell r="AA1189">
            <v>12</v>
          </cell>
          <cell r="AD1189">
            <v>304390.96399999998</v>
          </cell>
          <cell r="AE1189" t="str">
            <v>非驻京</v>
          </cell>
        </row>
        <row r="1190">
          <cell r="H1190" t="str">
            <v>山东代表处-管理</v>
          </cell>
          <cell r="AA1190">
            <v>12</v>
          </cell>
          <cell r="AD1190">
            <v>208250.7</v>
          </cell>
          <cell r="AE1190" t="str">
            <v>非驻京</v>
          </cell>
        </row>
        <row r="1191">
          <cell r="H1191" t="str">
            <v>内蒙代表处-管理</v>
          </cell>
          <cell r="AA1191">
            <v>12</v>
          </cell>
          <cell r="AD1191">
            <v>120303.492</v>
          </cell>
          <cell r="AE1191" t="str">
            <v>非驻京</v>
          </cell>
        </row>
        <row r="1192">
          <cell r="H1192" t="str">
            <v>工程中心-工程二部</v>
          </cell>
          <cell r="AA1192">
            <v>12</v>
          </cell>
          <cell r="AD1192">
            <v>119960.53200000001</v>
          </cell>
          <cell r="AE1192" t="str">
            <v>驻京</v>
          </cell>
        </row>
        <row r="1193">
          <cell r="H1193" t="str">
            <v>代表处管理中心-客户服务部</v>
          </cell>
          <cell r="AA1193">
            <v>12</v>
          </cell>
          <cell r="AD1193">
            <v>119789.052</v>
          </cell>
          <cell r="AE1193" t="str">
            <v>非驻京</v>
          </cell>
        </row>
        <row r="1194">
          <cell r="H1194" t="str">
            <v>服务中心-服务1</v>
          </cell>
          <cell r="AA1194">
            <v>2</v>
          </cell>
          <cell r="AD1194">
            <v>19964.842000000001</v>
          </cell>
          <cell r="AE1194" t="str">
            <v>驻京</v>
          </cell>
        </row>
        <row r="1195">
          <cell r="H1195" t="str">
            <v>测试中心-测试二部</v>
          </cell>
          <cell r="AA1195">
            <v>12</v>
          </cell>
          <cell r="AD1195">
            <v>119617.572</v>
          </cell>
          <cell r="AE1195" t="str">
            <v>非驻京</v>
          </cell>
        </row>
        <row r="1196">
          <cell r="H1196" t="str">
            <v>网安事业部-客户价值服务部</v>
          </cell>
          <cell r="AA1196">
            <v>12</v>
          </cell>
          <cell r="AD1196">
            <v>119446.092</v>
          </cell>
          <cell r="AE1196" t="str">
            <v>非驻京</v>
          </cell>
        </row>
        <row r="1197">
          <cell r="H1197" t="str">
            <v>测试中心-测试二部</v>
          </cell>
          <cell r="AA1197">
            <v>12</v>
          </cell>
          <cell r="AD1197">
            <v>118931.652</v>
          </cell>
          <cell r="AE1197" t="str">
            <v>驻京</v>
          </cell>
        </row>
        <row r="1198">
          <cell r="H1198" t="str">
            <v>第一事业部-网络数据解析产品线</v>
          </cell>
          <cell r="AA1198">
            <v>12</v>
          </cell>
          <cell r="AD1198">
            <v>118417.212</v>
          </cell>
          <cell r="AE1198" t="str">
            <v>驻京</v>
          </cell>
        </row>
        <row r="1199">
          <cell r="H1199" t="str">
            <v>山东代表处-山东1</v>
          </cell>
          <cell r="AA1199">
            <v>12</v>
          </cell>
          <cell r="AD1199">
            <v>114458.4</v>
          </cell>
          <cell r="AE1199" t="str">
            <v>非驻京</v>
          </cell>
        </row>
        <row r="1200">
          <cell r="H1200" t="str">
            <v>内蒙代表处-管理</v>
          </cell>
          <cell r="AA1200">
            <v>12</v>
          </cell>
          <cell r="AD1200">
            <v>118417.212</v>
          </cell>
          <cell r="AE1200" t="str">
            <v>非驻京</v>
          </cell>
        </row>
        <row r="1201">
          <cell r="H1201" t="str">
            <v>广西代表处-管理</v>
          </cell>
          <cell r="AA1201">
            <v>12</v>
          </cell>
          <cell r="AD1201">
            <v>118417.212</v>
          </cell>
          <cell r="AE1201" t="str">
            <v>非驻京</v>
          </cell>
        </row>
        <row r="1202">
          <cell r="H1202" t="str">
            <v>青海代表处-管理</v>
          </cell>
          <cell r="AA1202">
            <v>12</v>
          </cell>
          <cell r="AD1202">
            <v>118417.212</v>
          </cell>
          <cell r="AE1202" t="str">
            <v>非驻京</v>
          </cell>
        </row>
        <row r="1203">
          <cell r="H1203" t="str">
            <v>天津代表处-管理</v>
          </cell>
          <cell r="AA1203">
            <v>12</v>
          </cell>
          <cell r="AD1203">
            <v>118417.212</v>
          </cell>
          <cell r="AE1203" t="str">
            <v>非驻京</v>
          </cell>
        </row>
        <row r="1204">
          <cell r="H1204" t="str">
            <v>开发中心-研发四部</v>
          </cell>
          <cell r="AA1204">
            <v>12</v>
          </cell>
          <cell r="AD1204">
            <v>118417.212</v>
          </cell>
          <cell r="AE1204" t="str">
            <v>驻京</v>
          </cell>
        </row>
        <row r="1205">
          <cell r="H1205" t="str">
            <v>开发中心-研发二部</v>
          </cell>
          <cell r="AA1205">
            <v>12</v>
          </cell>
          <cell r="AD1205">
            <v>118417.212</v>
          </cell>
          <cell r="AE1205" t="str">
            <v>非驻京</v>
          </cell>
        </row>
        <row r="1206">
          <cell r="H1206" t="str">
            <v>开发中心-研发二部</v>
          </cell>
          <cell r="AA1206">
            <v>12</v>
          </cell>
          <cell r="AD1206">
            <v>118417.212</v>
          </cell>
          <cell r="AE1206" t="str">
            <v>非驻京</v>
          </cell>
        </row>
        <row r="1207">
          <cell r="H1207" t="str">
            <v>开发中心-研发二部</v>
          </cell>
          <cell r="AA1207">
            <v>12</v>
          </cell>
          <cell r="AD1207">
            <v>118417.212</v>
          </cell>
          <cell r="AE1207" t="str">
            <v>非驻京</v>
          </cell>
        </row>
        <row r="1208">
          <cell r="H1208" t="str">
            <v>开发中心-研发二部</v>
          </cell>
          <cell r="AA1208">
            <v>12</v>
          </cell>
          <cell r="AD1208">
            <v>118417.212</v>
          </cell>
          <cell r="AE1208" t="str">
            <v>非驻京</v>
          </cell>
        </row>
        <row r="1209">
          <cell r="H1209" t="str">
            <v>开发中心-研发一部</v>
          </cell>
          <cell r="AA1209">
            <v>12</v>
          </cell>
          <cell r="AD1209">
            <v>118417.212</v>
          </cell>
          <cell r="AE1209" t="str">
            <v>非驻京</v>
          </cell>
        </row>
        <row r="1210">
          <cell r="H1210" t="str">
            <v>服务中心-服务2</v>
          </cell>
          <cell r="AA1210">
            <v>12</v>
          </cell>
          <cell r="AD1210">
            <v>118417.212</v>
          </cell>
          <cell r="AE1210" t="str">
            <v>驻京</v>
          </cell>
        </row>
        <row r="1211">
          <cell r="H1211" t="str">
            <v>工程中心-工程三部</v>
          </cell>
          <cell r="AA1211">
            <v>12</v>
          </cell>
          <cell r="AD1211">
            <v>118417.212</v>
          </cell>
          <cell r="AE1211" t="str">
            <v>非驻京</v>
          </cell>
        </row>
        <row r="1212">
          <cell r="H1212" t="str">
            <v>工程中心-工程五部</v>
          </cell>
          <cell r="AA1212">
            <v>12</v>
          </cell>
          <cell r="AD1212">
            <v>118417.212</v>
          </cell>
          <cell r="AE1212" t="str">
            <v>驻京</v>
          </cell>
        </row>
        <row r="1213">
          <cell r="H1213" t="str">
            <v>工程中心-工程三部</v>
          </cell>
          <cell r="AA1213">
            <v>12</v>
          </cell>
          <cell r="AD1213">
            <v>118417.212</v>
          </cell>
          <cell r="AE1213" t="str">
            <v>非驻京</v>
          </cell>
        </row>
        <row r="1214">
          <cell r="H1214" t="str">
            <v>财务</v>
          </cell>
          <cell r="AA1214">
            <v>12</v>
          </cell>
          <cell r="AD1214">
            <v>118417.212</v>
          </cell>
          <cell r="AE1214" t="str">
            <v>驻京</v>
          </cell>
        </row>
        <row r="1215">
          <cell r="H1215" t="str">
            <v>数据平台部-管理</v>
          </cell>
          <cell r="AA1215">
            <v>12</v>
          </cell>
          <cell r="AD1215">
            <v>118417.212</v>
          </cell>
          <cell r="AE1215" t="str">
            <v>驻京</v>
          </cell>
        </row>
        <row r="1216">
          <cell r="H1216" t="str">
            <v>人力资源中心-管理</v>
          </cell>
          <cell r="AA1216">
            <v>12</v>
          </cell>
          <cell r="AD1216">
            <v>118417.212</v>
          </cell>
          <cell r="AE1216" t="str">
            <v>驻京</v>
          </cell>
        </row>
        <row r="1217">
          <cell r="H1217" t="str">
            <v>服务中心-服务1</v>
          </cell>
          <cell r="AA1217">
            <v>2</v>
          </cell>
          <cell r="AD1217">
            <v>19736.202000000001</v>
          </cell>
          <cell r="AE1217" t="str">
            <v>驻京</v>
          </cell>
        </row>
        <row r="1218">
          <cell r="H1218" t="str">
            <v>服务中心-服务2</v>
          </cell>
          <cell r="AA1218">
            <v>12</v>
          </cell>
          <cell r="AD1218">
            <v>116462</v>
          </cell>
          <cell r="AE1218" t="str">
            <v>驻京</v>
          </cell>
        </row>
        <row r="1219">
          <cell r="H1219" t="str">
            <v>代表处管理中心-客户服务部</v>
          </cell>
          <cell r="AA1219">
            <v>12</v>
          </cell>
          <cell r="AD1219">
            <v>115041.45999999999</v>
          </cell>
          <cell r="AE1219" t="str">
            <v>非驻京</v>
          </cell>
        </row>
        <row r="1220">
          <cell r="H1220" t="str">
            <v>云南代表处-管理</v>
          </cell>
          <cell r="AA1220">
            <v>12</v>
          </cell>
          <cell r="AD1220">
            <v>112983.7</v>
          </cell>
          <cell r="AE1220" t="str">
            <v>非驻京</v>
          </cell>
        </row>
        <row r="1221">
          <cell r="H1221" t="str">
            <v>测试中心-测试二部</v>
          </cell>
          <cell r="AA1221">
            <v>2</v>
          </cell>
          <cell r="AD1221">
            <v>18744.876666666667</v>
          </cell>
          <cell r="AE1221" t="str">
            <v>驻京</v>
          </cell>
        </row>
        <row r="1222">
          <cell r="H1222" t="str">
            <v>开发中心-研发二部</v>
          </cell>
          <cell r="AA1222">
            <v>12</v>
          </cell>
          <cell r="AD1222">
            <v>112297.78</v>
          </cell>
          <cell r="AE1222" t="str">
            <v>非驻京</v>
          </cell>
        </row>
        <row r="1223">
          <cell r="H1223" t="str">
            <v>代表处管理中心-客户服务部</v>
          </cell>
          <cell r="AA1223">
            <v>12</v>
          </cell>
          <cell r="AD1223">
            <v>112126.3</v>
          </cell>
          <cell r="AE1223" t="str">
            <v>非驻京</v>
          </cell>
        </row>
        <row r="1224">
          <cell r="H1224" t="str">
            <v>代表处管理中心-客户服务部</v>
          </cell>
          <cell r="AA1224">
            <v>12</v>
          </cell>
          <cell r="AD1224">
            <v>111440.38</v>
          </cell>
          <cell r="AE1224" t="str">
            <v>驻京</v>
          </cell>
        </row>
        <row r="1225">
          <cell r="H1225" t="str">
            <v>广东代表处-管理</v>
          </cell>
          <cell r="AA1225">
            <v>12</v>
          </cell>
          <cell r="AD1225">
            <v>111440.38</v>
          </cell>
          <cell r="AE1225" t="str">
            <v>非驻京</v>
          </cell>
        </row>
        <row r="1226">
          <cell r="H1226" t="str">
            <v>开发中心-研发三部</v>
          </cell>
          <cell r="AA1226">
            <v>12</v>
          </cell>
          <cell r="AD1226">
            <v>111440.38</v>
          </cell>
          <cell r="AE1226" t="str">
            <v>非驻京</v>
          </cell>
        </row>
        <row r="1227">
          <cell r="H1227" t="str">
            <v>服务中心-服务1</v>
          </cell>
          <cell r="AA1227">
            <v>12</v>
          </cell>
          <cell r="AD1227">
            <v>111440.38</v>
          </cell>
          <cell r="AE1227" t="str">
            <v>驻京</v>
          </cell>
        </row>
        <row r="1228">
          <cell r="H1228" t="str">
            <v>开发中心-研发二部</v>
          </cell>
          <cell r="AA1228">
            <v>2</v>
          </cell>
          <cell r="AD1228">
            <v>18573.396666666667</v>
          </cell>
          <cell r="AE1228" t="str">
            <v>非驻京</v>
          </cell>
        </row>
        <row r="1229">
          <cell r="H1229" t="str">
            <v>开发中心-研发四部</v>
          </cell>
          <cell r="AA1229">
            <v>2</v>
          </cell>
          <cell r="AD1229">
            <v>18573.396666666667</v>
          </cell>
          <cell r="AE1229" t="str">
            <v>驻京</v>
          </cell>
        </row>
        <row r="1230">
          <cell r="H1230" t="str">
            <v>开发中心-研发一部</v>
          </cell>
          <cell r="AA1230">
            <v>2</v>
          </cell>
          <cell r="AD1230">
            <v>18573.396666666667</v>
          </cell>
          <cell r="AE1230" t="str">
            <v>非驻京</v>
          </cell>
        </row>
        <row r="1231">
          <cell r="H1231" t="str">
            <v>第七事业部-客户价值部</v>
          </cell>
          <cell r="AA1231">
            <v>12</v>
          </cell>
          <cell r="AD1231">
            <v>109843.212</v>
          </cell>
          <cell r="AE1231" t="str">
            <v>驻京</v>
          </cell>
        </row>
        <row r="1232">
          <cell r="H1232" t="str">
            <v>测试中心-测试二部</v>
          </cell>
          <cell r="AA1232">
            <v>12</v>
          </cell>
          <cell r="AD1232">
            <v>105487.28</v>
          </cell>
          <cell r="AE1232" t="str">
            <v>非驻京</v>
          </cell>
        </row>
        <row r="1233">
          <cell r="H1233" t="str">
            <v>开发中心-研发二部</v>
          </cell>
          <cell r="AA1233">
            <v>12</v>
          </cell>
          <cell r="AD1233">
            <v>105144.32000000001</v>
          </cell>
          <cell r="AE1233" t="str">
            <v>非驻京</v>
          </cell>
        </row>
        <row r="1234">
          <cell r="H1234" t="str">
            <v>第十一事业部-科信业务应用产品线</v>
          </cell>
          <cell r="AA1234">
            <v>12</v>
          </cell>
          <cell r="AD1234">
            <v>414370.79599999997</v>
          </cell>
          <cell r="AE1234" t="str">
            <v>驻京</v>
          </cell>
        </row>
        <row r="1235">
          <cell r="H1235" t="str">
            <v>陕西代表处-管理</v>
          </cell>
          <cell r="AA1235">
            <v>12</v>
          </cell>
          <cell r="AD1235">
            <v>104458.4</v>
          </cell>
          <cell r="AE1235" t="str">
            <v>非驻京</v>
          </cell>
        </row>
        <row r="1236">
          <cell r="H1236" t="str">
            <v>河北代表处-管理</v>
          </cell>
          <cell r="AA1236">
            <v>12</v>
          </cell>
          <cell r="AD1236">
            <v>104458.4</v>
          </cell>
          <cell r="AE1236" t="str">
            <v>非驻京</v>
          </cell>
        </row>
        <row r="1237">
          <cell r="H1237" t="str">
            <v>吉林代表处-管理</v>
          </cell>
          <cell r="AA1237">
            <v>12</v>
          </cell>
          <cell r="AD1237">
            <v>104458.4</v>
          </cell>
          <cell r="AE1237" t="str">
            <v>非驻京</v>
          </cell>
        </row>
        <row r="1238">
          <cell r="H1238" t="str">
            <v>开发中心-研发二部</v>
          </cell>
          <cell r="AA1238">
            <v>12</v>
          </cell>
          <cell r="AD1238">
            <v>104458.4</v>
          </cell>
          <cell r="AE1238" t="str">
            <v>非驻京</v>
          </cell>
        </row>
        <row r="1239">
          <cell r="H1239" t="str">
            <v>青海代表处-管理</v>
          </cell>
          <cell r="AA1239">
            <v>12</v>
          </cell>
          <cell r="AD1239">
            <v>98848.26</v>
          </cell>
          <cell r="AE1239" t="str">
            <v>非驻京</v>
          </cell>
        </row>
        <row r="1240">
          <cell r="H1240" t="str">
            <v>宁夏代表处-管理</v>
          </cell>
          <cell r="AA1240">
            <v>12</v>
          </cell>
          <cell r="AD1240">
            <v>98505.3</v>
          </cell>
          <cell r="AE1240" t="str">
            <v>非驻京</v>
          </cell>
        </row>
        <row r="1241">
          <cell r="H1241" t="str">
            <v>甘肃代表处-管理</v>
          </cell>
          <cell r="AA1241">
            <v>12</v>
          </cell>
          <cell r="AD1241">
            <v>98333.82</v>
          </cell>
          <cell r="AE1241" t="str">
            <v>非驻京</v>
          </cell>
        </row>
        <row r="1242">
          <cell r="H1242" t="str">
            <v>工程中心-工程四部</v>
          </cell>
          <cell r="AA1242">
            <v>12</v>
          </cell>
          <cell r="AD1242">
            <v>97819.38</v>
          </cell>
          <cell r="AE1242" t="str">
            <v>非驻京</v>
          </cell>
        </row>
        <row r="1243">
          <cell r="H1243" t="str">
            <v>四川代表处-管理</v>
          </cell>
          <cell r="AA1243">
            <v>12</v>
          </cell>
          <cell r="AD1243">
            <v>97476.42</v>
          </cell>
          <cell r="AE1243" t="str">
            <v>非驻京</v>
          </cell>
        </row>
        <row r="1244">
          <cell r="H1244" t="str">
            <v>工程中心-工程三部</v>
          </cell>
          <cell r="AA1244">
            <v>12</v>
          </cell>
          <cell r="AD1244">
            <v>97476.42</v>
          </cell>
          <cell r="AE1244" t="str">
            <v>非驻京</v>
          </cell>
        </row>
        <row r="1245">
          <cell r="H1245" t="str">
            <v>第七事业部-无线产品线</v>
          </cell>
          <cell r="AA1245">
            <v>2</v>
          </cell>
          <cell r="AD1245">
            <v>15683.444666666666</v>
          </cell>
          <cell r="AE1245" t="str">
            <v>驻京</v>
          </cell>
        </row>
        <row r="1246">
          <cell r="H1246" t="str">
            <v>云南代表处-管理</v>
          </cell>
          <cell r="AA1246">
            <v>12</v>
          </cell>
          <cell r="AD1246">
            <v>91528.467999999993</v>
          </cell>
          <cell r="AE1246" t="str">
            <v>非驻京</v>
          </cell>
        </row>
        <row r="1247">
          <cell r="H1247" t="str">
            <v>湖北代表处-管理</v>
          </cell>
          <cell r="AA1247">
            <v>12</v>
          </cell>
          <cell r="AD1247">
            <v>91356.987999999998</v>
          </cell>
          <cell r="AE1247" t="str">
            <v>非驻京</v>
          </cell>
        </row>
        <row r="1248">
          <cell r="H1248" t="str">
            <v>工程中心-工程五部</v>
          </cell>
          <cell r="AA1248">
            <v>12</v>
          </cell>
          <cell r="AD1248">
            <v>91356.987999999998</v>
          </cell>
          <cell r="AE1248" t="str">
            <v>驻京</v>
          </cell>
        </row>
        <row r="1249">
          <cell r="H1249" t="str">
            <v>江西代表处-管理</v>
          </cell>
          <cell r="AA1249">
            <v>12</v>
          </cell>
          <cell r="AD1249">
            <v>91014.027999999991</v>
          </cell>
          <cell r="AE1249" t="str">
            <v>非驻京</v>
          </cell>
        </row>
        <row r="1250">
          <cell r="H1250" t="str">
            <v>山东代表处-管理</v>
          </cell>
          <cell r="AA1250">
            <v>12</v>
          </cell>
          <cell r="AD1250">
            <v>90499.588000000003</v>
          </cell>
          <cell r="AE1250" t="str">
            <v>非驻京</v>
          </cell>
        </row>
        <row r="1251">
          <cell r="H1251" t="str">
            <v>湖南代表处-管理</v>
          </cell>
          <cell r="AA1251">
            <v>12</v>
          </cell>
          <cell r="AD1251">
            <v>90499.588000000003</v>
          </cell>
          <cell r="AE1251" t="str">
            <v>非驻京</v>
          </cell>
        </row>
        <row r="1252">
          <cell r="H1252" t="str">
            <v>江西代表处-管理</v>
          </cell>
          <cell r="AA1252">
            <v>12</v>
          </cell>
          <cell r="AD1252">
            <v>90499.588000000003</v>
          </cell>
          <cell r="AE1252" t="str">
            <v>非驻京</v>
          </cell>
        </row>
        <row r="1253">
          <cell r="H1253" t="str">
            <v>山西代表处-管理</v>
          </cell>
          <cell r="AA1253">
            <v>12</v>
          </cell>
          <cell r="AD1253">
            <v>90499.588000000003</v>
          </cell>
          <cell r="AE1253" t="str">
            <v>非驻京</v>
          </cell>
        </row>
        <row r="1254">
          <cell r="H1254" t="str">
            <v>工程中心-工程二部</v>
          </cell>
          <cell r="AA1254">
            <v>12</v>
          </cell>
          <cell r="AD1254">
            <v>90499.588000000003</v>
          </cell>
          <cell r="AE1254" t="str">
            <v>驻京</v>
          </cell>
        </row>
        <row r="1255">
          <cell r="H1255" t="str">
            <v>采购中心-合作部</v>
          </cell>
          <cell r="AA1255">
            <v>12</v>
          </cell>
          <cell r="AD1255">
            <v>90499.588000000003</v>
          </cell>
          <cell r="AE1255" t="str">
            <v>驻京</v>
          </cell>
        </row>
        <row r="1256">
          <cell r="H1256" t="str">
            <v>开发中心-研发一部</v>
          </cell>
          <cell r="AA1256">
            <v>2</v>
          </cell>
          <cell r="AD1256">
            <v>15083.264666666666</v>
          </cell>
          <cell r="AE1256" t="str">
            <v>非驻京</v>
          </cell>
        </row>
        <row r="1257">
          <cell r="H1257" t="str">
            <v>市场部-管理</v>
          </cell>
          <cell r="AA1257">
            <v>2</v>
          </cell>
          <cell r="AD1257">
            <v>14548.361333333334</v>
          </cell>
          <cell r="AE1257" t="str">
            <v>驻京</v>
          </cell>
        </row>
        <row r="1258">
          <cell r="H1258" t="str">
            <v>山西代表处-管理</v>
          </cell>
          <cell r="AA1258">
            <v>12</v>
          </cell>
          <cell r="AD1258">
            <v>83517.608000000007</v>
          </cell>
          <cell r="AE1258" t="str">
            <v>非驻京</v>
          </cell>
        </row>
        <row r="1259">
          <cell r="H1259" t="str">
            <v>市场部-管理</v>
          </cell>
          <cell r="AA1259">
            <v>12</v>
          </cell>
          <cell r="AD1259">
            <v>77001.368000000002</v>
          </cell>
          <cell r="AE1259" t="str">
            <v>驻京</v>
          </cell>
        </row>
        <row r="1260">
          <cell r="H1260" t="str">
            <v>管理层</v>
          </cell>
          <cell r="AA1260">
            <v>12</v>
          </cell>
          <cell r="AD1260">
            <v>1114364.348</v>
          </cell>
          <cell r="AE1260" t="str">
            <v>驻京</v>
          </cell>
        </row>
        <row r="1261">
          <cell r="H1261" t="str">
            <v>管理层</v>
          </cell>
          <cell r="AA1261">
            <v>12</v>
          </cell>
          <cell r="AD1261">
            <v>0</v>
          </cell>
          <cell r="AE1261" t="str">
            <v>驻京</v>
          </cell>
        </row>
        <row r="1262">
          <cell r="H1262" t="str">
            <v>管理层</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差旅费预算说明"/>
      <sheetName val="2019年各部门明细表"/>
      <sheetName val="2019年差旅费-二级利润中心明细"/>
      <sheetName val="2019年差旅费-一级利润中心-汇总"/>
      <sheetName val="管理层"/>
      <sheetName val="2018年末级利润中心"/>
      <sheetName val="2018年一级利润中心"/>
      <sheetName val="2019年差旅费明细 (2)"/>
      <sheetName val="Sheet4"/>
    </sheetNames>
    <sheetDataSet>
      <sheetData sheetId="0"/>
      <sheetData sheetId="1"/>
      <sheetData sheetId="2">
        <row r="1">
          <cell r="B1" t="str">
            <v>合计</v>
          </cell>
          <cell r="D1">
            <v>97</v>
          </cell>
          <cell r="E1">
            <v>72</v>
          </cell>
          <cell r="G1">
            <v>1192</v>
          </cell>
          <cell r="I1">
            <v>21629487.479999989</v>
          </cell>
          <cell r="U1">
            <v>33707400</v>
          </cell>
          <cell r="V1">
            <v>0</v>
          </cell>
          <cell r="W1">
            <v>0</v>
          </cell>
          <cell r="X1">
            <v>0</v>
          </cell>
          <cell r="Y1">
            <v>0</v>
          </cell>
          <cell r="Z1">
            <v>332105</v>
          </cell>
          <cell r="AA1">
            <v>20932.45900299634</v>
          </cell>
          <cell r="AB1">
            <v>0</v>
          </cell>
          <cell r="AC1">
            <v>128</v>
          </cell>
          <cell r="AD1">
            <v>0</v>
          </cell>
          <cell r="AE1">
            <v>-574100</v>
          </cell>
          <cell r="AF1">
            <v>33133300</v>
          </cell>
        </row>
        <row r="2">
          <cell r="B2" t="str">
            <v>部门名称</v>
          </cell>
          <cell r="C2" t="str">
            <v>负责区域</v>
          </cell>
          <cell r="D2" t="str">
            <v>解决方案经理</v>
          </cell>
          <cell r="E2" t="str">
            <v>交付经理</v>
          </cell>
          <cell r="F2" t="str">
            <v>市场经理</v>
          </cell>
          <cell r="G2" t="str">
            <v>规划人数</v>
          </cell>
          <cell r="H2" t="str">
            <v>人均差旅费金额（2018年实际数求得）</v>
          </cell>
          <cell r="I2" t="str">
            <v>差旅费金额合计</v>
          </cell>
          <cell r="J2" t="str">
            <v>测算版人均差旅费（不包含交付经理和解决方案经理，这两个单算）</v>
          </cell>
          <cell r="K2" t="str">
            <v>事业部-管理人均差旅费</v>
          </cell>
          <cell r="L2" t="str">
            <v>客户经理人均差旅费</v>
          </cell>
          <cell r="M2" t="str">
            <v>客户经理差旅费汇总</v>
          </cell>
          <cell r="N2" t="str">
            <v>（事业部-销售管理，代表处-管理）人均差旅费</v>
          </cell>
          <cell r="O2" t="str">
            <v>解决方案经理人均差旅费</v>
          </cell>
          <cell r="P2" t="str">
            <v>交付经理人均差旅费</v>
          </cell>
          <cell r="Q2" t="str">
            <v>市场经理人均差旅费</v>
          </cell>
          <cell r="R2" t="str">
            <v>解决方案经理金额合计</v>
          </cell>
          <cell r="S2" t="str">
            <v>交付经理金额合计</v>
          </cell>
          <cell r="T2" t="str">
            <v>市场经理金额合计</v>
          </cell>
          <cell r="U2" t="str">
            <v>测算版差旅费合计</v>
          </cell>
          <cell r="V2" t="str">
            <v>人员名称</v>
          </cell>
          <cell r="W2" t="str">
            <v>人岗匹配职级</v>
          </cell>
          <cell r="X2" t="str">
            <v>规划职级</v>
          </cell>
          <cell r="Y2" t="str">
            <v>常驻地</v>
          </cell>
          <cell r="Z2" t="str">
            <v>行业业绩目标值</v>
          </cell>
          <cell r="AA2" t="str">
            <v>净利润目标值</v>
          </cell>
          <cell r="AB2" t="str">
            <v>待岗人员（算2个月）（依据2019年岗位规划2.24-合并版填列）</v>
          </cell>
          <cell r="AC2" t="str">
            <v>新空缺岗位（算10个月）（依据2019年岗位规划2.24-合并版填列）</v>
          </cell>
          <cell r="AD2" t="str">
            <v>待岗人员2019年前2个月差旅费合计数</v>
          </cell>
          <cell r="AE2" t="str">
            <v>新空缺岗位多计算2个月预算需扣除</v>
          </cell>
          <cell r="AF2" t="str">
            <v>2019年差旅费预算</v>
          </cell>
        </row>
        <row r="3">
          <cell r="B3" t="str">
            <v>UED中心-管理</v>
          </cell>
          <cell r="G3">
            <v>1</v>
          </cell>
          <cell r="H3">
            <v>0</v>
          </cell>
          <cell r="I3">
            <v>0</v>
          </cell>
          <cell r="J3">
            <v>0</v>
          </cell>
          <cell r="K3">
            <v>0</v>
          </cell>
          <cell r="L3">
            <v>0</v>
          </cell>
          <cell r="N3">
            <v>0</v>
          </cell>
          <cell r="O3">
            <v>0</v>
          </cell>
          <cell r="P3">
            <v>0</v>
          </cell>
          <cell r="Q3">
            <v>0</v>
          </cell>
          <cell r="R3">
            <v>0</v>
          </cell>
          <cell r="S3">
            <v>0</v>
          </cell>
          <cell r="T3">
            <v>0</v>
          </cell>
          <cell r="U3">
            <v>0</v>
          </cell>
          <cell r="AC3">
            <v>0</v>
          </cell>
          <cell r="AF3">
            <v>0</v>
          </cell>
        </row>
        <row r="4">
          <cell r="B4" t="str">
            <v>UED中心-前端开发部</v>
          </cell>
          <cell r="G4">
            <v>7</v>
          </cell>
          <cell r="H4">
            <v>49.51</v>
          </cell>
          <cell r="I4">
            <v>4158.84</v>
          </cell>
          <cell r="J4">
            <v>100</v>
          </cell>
          <cell r="K4">
            <v>0</v>
          </cell>
          <cell r="L4">
            <v>0</v>
          </cell>
          <cell r="N4">
            <v>0</v>
          </cell>
          <cell r="O4">
            <v>0</v>
          </cell>
          <cell r="P4">
            <v>0</v>
          </cell>
          <cell r="Q4">
            <v>0</v>
          </cell>
          <cell r="R4">
            <v>0</v>
          </cell>
          <cell r="S4">
            <v>0</v>
          </cell>
          <cell r="T4">
            <v>0</v>
          </cell>
          <cell r="U4">
            <v>8400</v>
          </cell>
          <cell r="AC4">
            <v>0</v>
          </cell>
          <cell r="AF4">
            <v>8400</v>
          </cell>
        </row>
        <row r="5">
          <cell r="B5" t="str">
            <v>UED中心-页面设计部</v>
          </cell>
          <cell r="G5">
            <v>7</v>
          </cell>
          <cell r="H5">
            <v>0</v>
          </cell>
          <cell r="I5">
            <v>0</v>
          </cell>
          <cell r="J5">
            <v>0</v>
          </cell>
          <cell r="K5">
            <v>0</v>
          </cell>
          <cell r="L5">
            <v>0</v>
          </cell>
          <cell r="N5">
            <v>0</v>
          </cell>
          <cell r="O5">
            <v>0</v>
          </cell>
          <cell r="P5">
            <v>0</v>
          </cell>
          <cell r="Q5">
            <v>0</v>
          </cell>
          <cell r="R5">
            <v>0</v>
          </cell>
          <cell r="S5">
            <v>0</v>
          </cell>
          <cell r="T5">
            <v>0</v>
          </cell>
          <cell r="U5">
            <v>0</v>
          </cell>
          <cell r="AC5">
            <v>0</v>
          </cell>
          <cell r="AF5">
            <v>0</v>
          </cell>
        </row>
        <row r="6">
          <cell r="B6" t="str">
            <v>安徽代表处-安徽1</v>
          </cell>
          <cell r="C6" t="str">
            <v>合肥、黄山、滁州、马鞍山、池州、六安、铜陵、安庆</v>
          </cell>
          <cell r="G6">
            <v>1</v>
          </cell>
          <cell r="H6">
            <v>6346.33</v>
          </cell>
          <cell r="I6">
            <v>76155.959999999992</v>
          </cell>
          <cell r="J6">
            <v>6000</v>
          </cell>
          <cell r="K6">
            <v>0</v>
          </cell>
          <cell r="L6">
            <v>6000</v>
          </cell>
          <cell r="M6">
            <v>72000</v>
          </cell>
          <cell r="N6">
            <v>0</v>
          </cell>
          <cell r="O6">
            <v>0</v>
          </cell>
          <cell r="P6">
            <v>0</v>
          </cell>
          <cell r="Q6">
            <v>0</v>
          </cell>
          <cell r="R6">
            <v>0</v>
          </cell>
          <cell r="S6">
            <v>0</v>
          </cell>
          <cell r="T6">
            <v>0</v>
          </cell>
          <cell r="U6">
            <v>72000</v>
          </cell>
          <cell r="X6" t="str">
            <v>R6</v>
          </cell>
          <cell r="Y6" t="str">
            <v>合肥</v>
          </cell>
          <cell r="Z6">
            <v>2000</v>
          </cell>
          <cell r="AA6">
            <v>120</v>
          </cell>
          <cell r="AC6">
            <v>0</v>
          </cell>
          <cell r="AF6">
            <v>72000</v>
          </cell>
        </row>
        <row r="7">
          <cell r="B7" t="str">
            <v>安徽代表处-安徽2</v>
          </cell>
          <cell r="C7" t="str">
            <v>宿州、淮北、亳州、淮南、蚌埠、宣城、芜湖、阜阳</v>
          </cell>
          <cell r="G7">
            <v>1</v>
          </cell>
          <cell r="H7">
            <v>2444.86</v>
          </cell>
          <cell r="I7">
            <v>29338.32</v>
          </cell>
          <cell r="J7">
            <v>6000</v>
          </cell>
          <cell r="K7">
            <v>0</v>
          </cell>
          <cell r="L7">
            <v>6000</v>
          </cell>
          <cell r="M7">
            <v>72000</v>
          </cell>
          <cell r="N7">
            <v>0</v>
          </cell>
          <cell r="O7">
            <v>0</v>
          </cell>
          <cell r="P7">
            <v>0</v>
          </cell>
          <cell r="Q7">
            <v>0</v>
          </cell>
          <cell r="R7">
            <v>0</v>
          </cell>
          <cell r="S7">
            <v>0</v>
          </cell>
          <cell r="T7">
            <v>0</v>
          </cell>
          <cell r="U7">
            <v>72000</v>
          </cell>
          <cell r="V7" t="str">
            <v>徐梁军</v>
          </cell>
          <cell r="W7" t="str">
            <v>R5</v>
          </cell>
          <cell r="X7" t="str">
            <v>R6</v>
          </cell>
          <cell r="Y7" t="str">
            <v>合肥</v>
          </cell>
          <cell r="Z7">
            <v>2000</v>
          </cell>
          <cell r="AA7">
            <v>120</v>
          </cell>
          <cell r="AC7">
            <v>0</v>
          </cell>
          <cell r="AF7">
            <v>72000</v>
          </cell>
        </row>
        <row r="8">
          <cell r="B8" t="str">
            <v>安徽代表处-管理</v>
          </cell>
          <cell r="D8">
            <v>3</v>
          </cell>
          <cell r="E8">
            <v>2</v>
          </cell>
          <cell r="G8">
            <v>6</v>
          </cell>
          <cell r="I8">
            <v>0</v>
          </cell>
          <cell r="J8">
            <v>4000</v>
          </cell>
          <cell r="K8">
            <v>0</v>
          </cell>
          <cell r="L8">
            <v>0</v>
          </cell>
          <cell r="N8">
            <v>4000</v>
          </cell>
          <cell r="O8">
            <v>3000</v>
          </cell>
          <cell r="P8">
            <v>4200</v>
          </cell>
          <cell r="Q8">
            <v>0</v>
          </cell>
          <cell r="R8">
            <v>9000</v>
          </cell>
          <cell r="S8">
            <v>8400</v>
          </cell>
          <cell r="T8">
            <v>0</v>
          </cell>
          <cell r="U8">
            <v>256800</v>
          </cell>
          <cell r="AC8">
            <v>2</v>
          </cell>
          <cell r="AE8">
            <v>-16000</v>
          </cell>
          <cell r="AF8">
            <v>240800</v>
          </cell>
        </row>
        <row r="9">
          <cell r="B9" t="str">
            <v>北京代表处-北京1</v>
          </cell>
          <cell r="C9" t="str">
            <v>东城、西城、通州、怀柔、联通集团</v>
          </cell>
          <cell r="G9">
            <v>1</v>
          </cell>
          <cell r="I9">
            <v>0</v>
          </cell>
          <cell r="J9">
            <v>4000</v>
          </cell>
          <cell r="K9">
            <v>0</v>
          </cell>
          <cell r="L9">
            <v>4000</v>
          </cell>
          <cell r="M9">
            <v>48000</v>
          </cell>
          <cell r="N9">
            <v>0</v>
          </cell>
          <cell r="O9">
            <v>0</v>
          </cell>
          <cell r="P9">
            <v>0</v>
          </cell>
          <cell r="Q9">
            <v>0</v>
          </cell>
          <cell r="R9">
            <v>0</v>
          </cell>
          <cell r="S9">
            <v>0</v>
          </cell>
          <cell r="T9">
            <v>0</v>
          </cell>
          <cell r="U9">
            <v>48000</v>
          </cell>
          <cell r="V9" t="str">
            <v>张博3</v>
          </cell>
          <cell r="W9" t="str">
            <v>R5</v>
          </cell>
          <cell r="X9" t="str">
            <v>R8</v>
          </cell>
          <cell r="Y9" t="str">
            <v>北京</v>
          </cell>
          <cell r="Z9">
            <v>4500</v>
          </cell>
          <cell r="AA9">
            <v>262.80226333767075</v>
          </cell>
          <cell r="AC9">
            <v>0</v>
          </cell>
          <cell r="AF9">
            <v>48000</v>
          </cell>
        </row>
        <row r="10">
          <cell r="B10" t="str">
            <v>北京代表处-北京2</v>
          </cell>
          <cell r="C10" t="str">
            <v>平谷分局、天安门分局、信通院、安全中心</v>
          </cell>
          <cell r="G10">
            <v>1</v>
          </cell>
          <cell r="I10">
            <v>0</v>
          </cell>
          <cell r="J10">
            <v>4000</v>
          </cell>
          <cell r="K10">
            <v>0</v>
          </cell>
          <cell r="L10">
            <v>4000</v>
          </cell>
          <cell r="M10">
            <v>48000</v>
          </cell>
          <cell r="N10">
            <v>0</v>
          </cell>
          <cell r="O10">
            <v>0</v>
          </cell>
          <cell r="P10">
            <v>0</v>
          </cell>
          <cell r="Q10">
            <v>0</v>
          </cell>
          <cell r="R10">
            <v>0</v>
          </cell>
          <cell r="S10">
            <v>0</v>
          </cell>
          <cell r="T10">
            <v>0</v>
          </cell>
          <cell r="U10">
            <v>48000</v>
          </cell>
          <cell r="V10" t="str">
            <v>赵向民</v>
          </cell>
          <cell r="W10" t="str">
            <v>R7</v>
          </cell>
          <cell r="X10" t="str">
            <v>R7</v>
          </cell>
          <cell r="Y10" t="str">
            <v>北京</v>
          </cell>
          <cell r="Z10">
            <v>3500</v>
          </cell>
          <cell r="AA10">
            <v>180</v>
          </cell>
          <cell r="AC10">
            <v>0</v>
          </cell>
          <cell r="AF10">
            <v>48000</v>
          </cell>
        </row>
        <row r="11">
          <cell r="B11" t="str">
            <v>北京代表处-北京3</v>
          </cell>
          <cell r="C11" t="str">
            <v>延庆、密云、昌平、顺义、石景山、朝阳、机场分局、电信集团</v>
          </cell>
          <cell r="G11">
            <v>1</v>
          </cell>
          <cell r="H11">
            <v>465.14</v>
          </cell>
          <cell r="I11">
            <v>5581.68</v>
          </cell>
          <cell r="J11">
            <v>4000</v>
          </cell>
          <cell r="K11">
            <v>0</v>
          </cell>
          <cell r="L11">
            <v>4000</v>
          </cell>
          <cell r="M11">
            <v>48000</v>
          </cell>
          <cell r="N11">
            <v>0</v>
          </cell>
          <cell r="O11">
            <v>0</v>
          </cell>
          <cell r="P11">
            <v>0</v>
          </cell>
          <cell r="Q11">
            <v>0</v>
          </cell>
          <cell r="R11">
            <v>0</v>
          </cell>
          <cell r="S11">
            <v>0</v>
          </cell>
          <cell r="T11">
            <v>0</v>
          </cell>
          <cell r="U11">
            <v>48000</v>
          </cell>
          <cell r="V11" t="str">
            <v>孙长兴</v>
          </cell>
          <cell r="W11" t="str">
            <v>R4</v>
          </cell>
          <cell r="X11" t="str">
            <v>R5</v>
          </cell>
          <cell r="Y11" t="str">
            <v>北京</v>
          </cell>
          <cell r="Z11">
            <v>1500</v>
          </cell>
          <cell r="AA11">
            <v>60</v>
          </cell>
          <cell r="AC11">
            <v>0</v>
          </cell>
          <cell r="AF11">
            <v>48000</v>
          </cell>
        </row>
        <row r="12">
          <cell r="B12" t="str">
            <v>北京代表处-北京4</v>
          </cell>
          <cell r="C12" t="str">
            <v>门头沟、海淀、房山、丰台、大兴、移动集团</v>
          </cell>
          <cell r="G12">
            <v>1</v>
          </cell>
          <cell r="H12">
            <v>3462.76</v>
          </cell>
          <cell r="I12">
            <v>41553.120000000003</v>
          </cell>
          <cell r="J12">
            <v>4000</v>
          </cell>
          <cell r="K12">
            <v>0</v>
          </cell>
          <cell r="L12">
            <v>4000</v>
          </cell>
          <cell r="M12">
            <v>48000</v>
          </cell>
          <cell r="N12">
            <v>0</v>
          </cell>
          <cell r="O12">
            <v>0</v>
          </cell>
          <cell r="P12">
            <v>0</v>
          </cell>
          <cell r="Q12">
            <v>0</v>
          </cell>
          <cell r="R12">
            <v>0</v>
          </cell>
          <cell r="S12">
            <v>0</v>
          </cell>
          <cell r="T12">
            <v>0</v>
          </cell>
          <cell r="U12">
            <v>48000</v>
          </cell>
          <cell r="V12" t="str">
            <v>王言赜</v>
          </cell>
          <cell r="W12" t="str">
            <v>R6</v>
          </cell>
          <cell r="X12" t="str">
            <v>R7</v>
          </cell>
          <cell r="Y12" t="str">
            <v>北京</v>
          </cell>
          <cell r="Z12">
            <v>2500</v>
          </cell>
          <cell r="AA12">
            <v>120</v>
          </cell>
          <cell r="AC12">
            <v>0</v>
          </cell>
          <cell r="AF12">
            <v>48000</v>
          </cell>
        </row>
        <row r="13">
          <cell r="B13" t="str">
            <v>北京代表处-管理</v>
          </cell>
          <cell r="D13">
            <v>3</v>
          </cell>
          <cell r="E13">
            <v>3</v>
          </cell>
          <cell r="G13">
            <v>8</v>
          </cell>
          <cell r="I13">
            <v>0</v>
          </cell>
          <cell r="J13">
            <v>4000</v>
          </cell>
          <cell r="K13">
            <v>0</v>
          </cell>
          <cell r="L13">
            <v>0</v>
          </cell>
          <cell r="N13">
            <v>4000</v>
          </cell>
          <cell r="O13">
            <v>2000</v>
          </cell>
          <cell r="P13">
            <v>2800</v>
          </cell>
          <cell r="Q13">
            <v>0</v>
          </cell>
          <cell r="R13">
            <v>6000</v>
          </cell>
          <cell r="S13">
            <v>8400</v>
          </cell>
          <cell r="T13">
            <v>0</v>
          </cell>
          <cell r="U13">
            <v>220800</v>
          </cell>
          <cell r="AC13">
            <v>0</v>
          </cell>
          <cell r="AF13">
            <v>220800</v>
          </cell>
        </row>
        <row r="14">
          <cell r="B14" t="str">
            <v>采购中心-采购部</v>
          </cell>
          <cell r="G14">
            <v>3</v>
          </cell>
          <cell r="H14">
            <v>0</v>
          </cell>
          <cell r="I14">
            <v>0</v>
          </cell>
          <cell r="J14">
            <v>0</v>
          </cell>
          <cell r="K14">
            <v>0</v>
          </cell>
          <cell r="L14">
            <v>0</v>
          </cell>
          <cell r="N14">
            <v>0</v>
          </cell>
          <cell r="O14">
            <v>0</v>
          </cell>
          <cell r="P14">
            <v>0</v>
          </cell>
          <cell r="Q14">
            <v>0</v>
          </cell>
          <cell r="R14">
            <v>0</v>
          </cell>
          <cell r="S14">
            <v>0</v>
          </cell>
          <cell r="T14">
            <v>0</v>
          </cell>
          <cell r="U14">
            <v>0</v>
          </cell>
          <cell r="AC14">
            <v>0</v>
          </cell>
          <cell r="AD14">
            <v>0</v>
          </cell>
          <cell r="AF14">
            <v>0</v>
          </cell>
        </row>
        <row r="15">
          <cell r="B15" t="str">
            <v>采购中心-管理</v>
          </cell>
          <cell r="G15">
            <v>1</v>
          </cell>
          <cell r="H15">
            <v>0</v>
          </cell>
          <cell r="I15">
            <v>0</v>
          </cell>
          <cell r="J15">
            <v>0</v>
          </cell>
          <cell r="K15">
            <v>0</v>
          </cell>
          <cell r="L15">
            <v>0</v>
          </cell>
          <cell r="N15">
            <v>0</v>
          </cell>
          <cell r="O15">
            <v>0</v>
          </cell>
          <cell r="P15">
            <v>0</v>
          </cell>
          <cell r="Q15">
            <v>0</v>
          </cell>
          <cell r="R15">
            <v>0</v>
          </cell>
          <cell r="S15">
            <v>0</v>
          </cell>
          <cell r="T15">
            <v>0</v>
          </cell>
          <cell r="U15">
            <v>0</v>
          </cell>
          <cell r="AC15">
            <v>1</v>
          </cell>
          <cell r="AE15">
            <v>0</v>
          </cell>
          <cell r="AF15">
            <v>0</v>
          </cell>
        </row>
        <row r="16">
          <cell r="B16" t="str">
            <v>采购中心-合作部</v>
          </cell>
          <cell r="G16">
            <v>4</v>
          </cell>
          <cell r="H16">
            <v>0</v>
          </cell>
          <cell r="I16">
            <v>0</v>
          </cell>
          <cell r="J16">
            <v>0</v>
          </cell>
          <cell r="K16">
            <v>0</v>
          </cell>
          <cell r="L16">
            <v>0</v>
          </cell>
          <cell r="N16">
            <v>0</v>
          </cell>
          <cell r="O16">
            <v>0</v>
          </cell>
          <cell r="P16">
            <v>0</v>
          </cell>
          <cell r="Q16">
            <v>0</v>
          </cell>
          <cell r="R16">
            <v>0</v>
          </cell>
          <cell r="S16">
            <v>0</v>
          </cell>
          <cell r="T16">
            <v>0</v>
          </cell>
          <cell r="U16">
            <v>0</v>
          </cell>
          <cell r="AC16">
            <v>0</v>
          </cell>
          <cell r="AF16">
            <v>0</v>
          </cell>
        </row>
        <row r="17">
          <cell r="B17" t="str">
            <v>测试中心-测试二部</v>
          </cell>
          <cell r="G17">
            <v>13</v>
          </cell>
          <cell r="H17">
            <v>0</v>
          </cell>
          <cell r="I17">
            <v>0</v>
          </cell>
          <cell r="J17">
            <v>0</v>
          </cell>
          <cell r="K17">
            <v>0</v>
          </cell>
          <cell r="L17">
            <v>0</v>
          </cell>
          <cell r="N17">
            <v>0</v>
          </cell>
          <cell r="O17">
            <v>0</v>
          </cell>
          <cell r="P17">
            <v>0</v>
          </cell>
          <cell r="Q17">
            <v>0</v>
          </cell>
          <cell r="R17">
            <v>0</v>
          </cell>
          <cell r="S17">
            <v>0</v>
          </cell>
          <cell r="T17">
            <v>0</v>
          </cell>
          <cell r="U17">
            <v>0</v>
          </cell>
          <cell r="AC17">
            <v>0</v>
          </cell>
          <cell r="AD17">
            <v>0</v>
          </cell>
          <cell r="AF17">
            <v>0</v>
          </cell>
        </row>
        <row r="18">
          <cell r="B18" t="str">
            <v>测试中心-测试一部</v>
          </cell>
          <cell r="G18">
            <v>12</v>
          </cell>
          <cell r="H18">
            <v>0</v>
          </cell>
          <cell r="I18">
            <v>0</v>
          </cell>
          <cell r="J18">
            <v>0</v>
          </cell>
          <cell r="K18">
            <v>0</v>
          </cell>
          <cell r="L18">
            <v>0</v>
          </cell>
          <cell r="N18">
            <v>0</v>
          </cell>
          <cell r="O18">
            <v>0</v>
          </cell>
          <cell r="P18">
            <v>0</v>
          </cell>
          <cell r="Q18">
            <v>0</v>
          </cell>
          <cell r="R18">
            <v>0</v>
          </cell>
          <cell r="S18">
            <v>0</v>
          </cell>
          <cell r="T18">
            <v>0</v>
          </cell>
          <cell r="U18">
            <v>0</v>
          </cell>
          <cell r="AC18">
            <v>0</v>
          </cell>
          <cell r="AD18">
            <v>0</v>
          </cell>
          <cell r="AF18">
            <v>0</v>
          </cell>
        </row>
        <row r="19">
          <cell r="B19" t="str">
            <v>测试中心-管理</v>
          </cell>
          <cell r="G19">
            <v>1</v>
          </cell>
          <cell r="H19">
            <v>6.44</v>
          </cell>
          <cell r="I19">
            <v>77.28</v>
          </cell>
          <cell r="J19">
            <v>0</v>
          </cell>
          <cell r="K19">
            <v>0</v>
          </cell>
          <cell r="L19">
            <v>0</v>
          </cell>
          <cell r="N19">
            <v>0</v>
          </cell>
          <cell r="O19">
            <v>0</v>
          </cell>
          <cell r="P19">
            <v>0</v>
          </cell>
          <cell r="Q19">
            <v>0</v>
          </cell>
          <cell r="R19">
            <v>0</v>
          </cell>
          <cell r="S19">
            <v>0</v>
          </cell>
          <cell r="T19">
            <v>0</v>
          </cell>
          <cell r="U19">
            <v>0</v>
          </cell>
          <cell r="AC19">
            <v>0</v>
          </cell>
          <cell r="AF19">
            <v>0</v>
          </cell>
        </row>
        <row r="20">
          <cell r="B20" t="str">
            <v>测试中心-质量检测部</v>
          </cell>
          <cell r="G20">
            <v>4</v>
          </cell>
          <cell r="H20">
            <v>100.54</v>
          </cell>
          <cell r="I20">
            <v>4825.92</v>
          </cell>
          <cell r="J20">
            <v>200</v>
          </cell>
          <cell r="K20">
            <v>0</v>
          </cell>
          <cell r="L20">
            <v>0</v>
          </cell>
          <cell r="N20">
            <v>0</v>
          </cell>
          <cell r="O20">
            <v>0</v>
          </cell>
          <cell r="P20">
            <v>0</v>
          </cell>
          <cell r="Q20">
            <v>0</v>
          </cell>
          <cell r="R20">
            <v>0</v>
          </cell>
          <cell r="S20">
            <v>0</v>
          </cell>
          <cell r="T20">
            <v>0</v>
          </cell>
          <cell r="U20">
            <v>9600</v>
          </cell>
          <cell r="AC20">
            <v>0</v>
          </cell>
          <cell r="AF20">
            <v>9600</v>
          </cell>
        </row>
        <row r="21">
          <cell r="B21" t="str">
            <v>大数据服务与解决方案事业群-产品规划部</v>
          </cell>
          <cell r="G21">
            <v>4</v>
          </cell>
          <cell r="I21">
            <v>0</v>
          </cell>
          <cell r="J21">
            <v>1000</v>
          </cell>
          <cell r="K21">
            <v>0</v>
          </cell>
          <cell r="L21">
            <v>0</v>
          </cell>
          <cell r="N21">
            <v>0</v>
          </cell>
          <cell r="O21">
            <v>0</v>
          </cell>
          <cell r="P21">
            <v>0</v>
          </cell>
          <cell r="Q21">
            <v>0</v>
          </cell>
          <cell r="R21">
            <v>0</v>
          </cell>
          <cell r="S21">
            <v>0</v>
          </cell>
          <cell r="T21">
            <v>0</v>
          </cell>
          <cell r="U21">
            <v>48000</v>
          </cell>
          <cell r="AC21">
            <v>0</v>
          </cell>
          <cell r="AF21">
            <v>48000</v>
          </cell>
        </row>
        <row r="22">
          <cell r="B22" t="str">
            <v>大数据服务与解决方案事业群-管理</v>
          </cell>
          <cell r="G22">
            <v>2</v>
          </cell>
          <cell r="H22">
            <v>933.14</v>
          </cell>
          <cell r="I22">
            <v>22395.360000000001</v>
          </cell>
          <cell r="J22">
            <v>5000</v>
          </cell>
          <cell r="K22">
            <v>0</v>
          </cell>
          <cell r="L22">
            <v>0</v>
          </cell>
          <cell r="N22">
            <v>0</v>
          </cell>
          <cell r="O22">
            <v>0</v>
          </cell>
          <cell r="P22">
            <v>0</v>
          </cell>
          <cell r="Q22">
            <v>0</v>
          </cell>
          <cell r="R22">
            <v>0</v>
          </cell>
          <cell r="S22">
            <v>0</v>
          </cell>
          <cell r="T22">
            <v>0</v>
          </cell>
          <cell r="U22">
            <v>120000</v>
          </cell>
          <cell r="AC22">
            <v>0</v>
          </cell>
          <cell r="AF22">
            <v>120000</v>
          </cell>
        </row>
        <row r="23">
          <cell r="B23" t="str">
            <v>大数据服务与解决方案事业群-通用应用部</v>
          </cell>
          <cell r="G23">
            <v>30</v>
          </cell>
          <cell r="I23">
            <v>0</v>
          </cell>
          <cell r="J23">
            <v>100</v>
          </cell>
          <cell r="K23">
            <v>0</v>
          </cell>
          <cell r="L23">
            <v>0</v>
          </cell>
          <cell r="N23">
            <v>0</v>
          </cell>
          <cell r="O23">
            <v>0</v>
          </cell>
          <cell r="P23">
            <v>0</v>
          </cell>
          <cell r="Q23">
            <v>0</v>
          </cell>
          <cell r="R23">
            <v>0</v>
          </cell>
          <cell r="S23">
            <v>0</v>
          </cell>
          <cell r="T23">
            <v>0</v>
          </cell>
          <cell r="U23">
            <v>36000</v>
          </cell>
          <cell r="AC23">
            <v>6</v>
          </cell>
          <cell r="AE23">
            <v>-1200</v>
          </cell>
          <cell r="AF23">
            <v>34800</v>
          </cell>
        </row>
        <row r="24">
          <cell r="B24" t="str">
            <v>大数据市场与解决方案部-管理</v>
          </cell>
          <cell r="G24">
            <v>13</v>
          </cell>
          <cell r="H24">
            <v>1185.79</v>
          </cell>
          <cell r="I24">
            <v>184983.24</v>
          </cell>
          <cell r="J24">
            <v>1500</v>
          </cell>
          <cell r="K24">
            <v>0</v>
          </cell>
          <cell r="L24">
            <v>0</v>
          </cell>
          <cell r="N24">
            <v>0</v>
          </cell>
          <cell r="O24">
            <v>0</v>
          </cell>
          <cell r="P24">
            <v>0</v>
          </cell>
          <cell r="Q24">
            <v>0</v>
          </cell>
          <cell r="R24">
            <v>0</v>
          </cell>
          <cell r="S24">
            <v>0</v>
          </cell>
          <cell r="T24">
            <v>0</v>
          </cell>
          <cell r="U24">
            <v>234000</v>
          </cell>
          <cell r="AC24">
            <v>1</v>
          </cell>
          <cell r="AE24">
            <v>-3000</v>
          </cell>
          <cell r="AF24">
            <v>231000</v>
          </cell>
        </row>
        <row r="25">
          <cell r="B25" t="str">
            <v>代表处管理中心-管理</v>
          </cell>
          <cell r="G25">
            <v>2</v>
          </cell>
          <cell r="I25">
            <v>0</v>
          </cell>
          <cell r="J25">
            <v>5000</v>
          </cell>
          <cell r="K25">
            <v>0</v>
          </cell>
          <cell r="L25">
            <v>0</v>
          </cell>
          <cell r="N25">
            <v>0</v>
          </cell>
          <cell r="O25">
            <v>0</v>
          </cell>
          <cell r="P25">
            <v>0</v>
          </cell>
          <cell r="Q25">
            <v>0</v>
          </cell>
          <cell r="R25">
            <v>0</v>
          </cell>
          <cell r="S25">
            <v>0</v>
          </cell>
          <cell r="T25">
            <v>0</v>
          </cell>
          <cell r="U25">
            <v>120000</v>
          </cell>
          <cell r="AC25">
            <v>0</v>
          </cell>
          <cell r="AF25">
            <v>120000</v>
          </cell>
        </row>
        <row r="26">
          <cell r="B26" t="str">
            <v>代表处管理中心-客户服务部</v>
          </cell>
          <cell r="G26">
            <v>0</v>
          </cell>
          <cell r="I26">
            <v>0</v>
          </cell>
          <cell r="J26">
            <v>0</v>
          </cell>
          <cell r="K26">
            <v>0</v>
          </cell>
          <cell r="L26">
            <v>0</v>
          </cell>
          <cell r="N26">
            <v>0</v>
          </cell>
          <cell r="O26">
            <v>0</v>
          </cell>
          <cell r="P26">
            <v>0</v>
          </cell>
          <cell r="Q26">
            <v>0</v>
          </cell>
          <cell r="R26">
            <v>0</v>
          </cell>
          <cell r="S26">
            <v>0</v>
          </cell>
          <cell r="T26">
            <v>0</v>
          </cell>
          <cell r="U26">
            <v>0</v>
          </cell>
          <cell r="AC26">
            <v>0</v>
          </cell>
          <cell r="AF26">
            <v>0</v>
          </cell>
        </row>
        <row r="27">
          <cell r="B27" t="str">
            <v>代表处管理中心-客户系统部</v>
          </cell>
          <cell r="G27">
            <v>4</v>
          </cell>
          <cell r="I27">
            <v>0</v>
          </cell>
          <cell r="J27">
            <v>1000</v>
          </cell>
          <cell r="K27">
            <v>0</v>
          </cell>
          <cell r="L27">
            <v>0</v>
          </cell>
          <cell r="N27">
            <v>0</v>
          </cell>
          <cell r="O27">
            <v>0</v>
          </cell>
          <cell r="P27">
            <v>0</v>
          </cell>
          <cell r="Q27">
            <v>0</v>
          </cell>
          <cell r="R27">
            <v>0</v>
          </cell>
          <cell r="S27">
            <v>0</v>
          </cell>
          <cell r="T27">
            <v>0</v>
          </cell>
          <cell r="U27">
            <v>48000</v>
          </cell>
          <cell r="AC27">
            <v>4</v>
          </cell>
          <cell r="AE27">
            <v>-8000</v>
          </cell>
          <cell r="AF27">
            <v>40000</v>
          </cell>
        </row>
        <row r="28">
          <cell r="B28" t="str">
            <v>第二事业部-管理</v>
          </cell>
          <cell r="G28">
            <v>2</v>
          </cell>
          <cell r="H28">
            <v>1142.4100000000001</v>
          </cell>
          <cell r="I28">
            <v>27417.840000000004</v>
          </cell>
          <cell r="J28">
            <v>2000</v>
          </cell>
          <cell r="K28">
            <v>2000</v>
          </cell>
          <cell r="L28">
            <v>0</v>
          </cell>
          <cell r="N28">
            <v>0</v>
          </cell>
          <cell r="O28">
            <v>0</v>
          </cell>
          <cell r="P28">
            <v>0</v>
          </cell>
          <cell r="Q28">
            <v>0</v>
          </cell>
          <cell r="R28">
            <v>0</v>
          </cell>
          <cell r="S28">
            <v>0</v>
          </cell>
          <cell r="T28">
            <v>0</v>
          </cell>
          <cell r="U28">
            <v>48000</v>
          </cell>
          <cell r="AC28">
            <v>0</v>
          </cell>
          <cell r="AE28">
            <v>0</v>
          </cell>
          <cell r="AF28">
            <v>48000</v>
          </cell>
        </row>
        <row r="29">
          <cell r="B29" t="str">
            <v>第二事业部-数据业务产品线</v>
          </cell>
          <cell r="G29">
            <v>9</v>
          </cell>
          <cell r="H29">
            <v>1029.32</v>
          </cell>
          <cell r="I29">
            <v>111166.56</v>
          </cell>
          <cell r="J29">
            <v>1000</v>
          </cell>
          <cell r="K29">
            <v>0</v>
          </cell>
          <cell r="L29">
            <v>0</v>
          </cell>
          <cell r="N29">
            <v>0</v>
          </cell>
          <cell r="O29">
            <v>0</v>
          </cell>
          <cell r="P29">
            <v>0</v>
          </cell>
          <cell r="Q29">
            <v>0</v>
          </cell>
          <cell r="R29">
            <v>0</v>
          </cell>
          <cell r="S29">
            <v>0</v>
          </cell>
          <cell r="T29">
            <v>0</v>
          </cell>
          <cell r="U29">
            <v>108000</v>
          </cell>
          <cell r="AC29">
            <v>3</v>
          </cell>
          <cell r="AD29">
            <v>0</v>
          </cell>
          <cell r="AE29">
            <v>-6000</v>
          </cell>
          <cell r="AF29">
            <v>102000</v>
          </cell>
        </row>
        <row r="30">
          <cell r="B30" t="str">
            <v>第二事业部-拓展业务产品线</v>
          </cell>
          <cell r="G30">
            <v>10</v>
          </cell>
          <cell r="H30">
            <v>686.35</v>
          </cell>
          <cell r="I30">
            <v>82362</v>
          </cell>
          <cell r="J30">
            <v>1000</v>
          </cell>
          <cell r="K30">
            <v>0</v>
          </cell>
          <cell r="L30">
            <v>0</v>
          </cell>
          <cell r="N30">
            <v>0</v>
          </cell>
          <cell r="O30">
            <v>0</v>
          </cell>
          <cell r="P30">
            <v>0</v>
          </cell>
          <cell r="Q30">
            <v>0</v>
          </cell>
          <cell r="R30">
            <v>0</v>
          </cell>
          <cell r="S30">
            <v>0</v>
          </cell>
          <cell r="T30">
            <v>0</v>
          </cell>
          <cell r="U30">
            <v>120000</v>
          </cell>
          <cell r="AC30">
            <v>3</v>
          </cell>
          <cell r="AD30">
            <v>0</v>
          </cell>
          <cell r="AE30">
            <v>-6000</v>
          </cell>
          <cell r="AF30">
            <v>114000</v>
          </cell>
        </row>
        <row r="31">
          <cell r="B31" t="str">
            <v>第二事业部-销售1</v>
          </cell>
          <cell r="G31">
            <v>1</v>
          </cell>
          <cell r="H31">
            <v>14524.76</v>
          </cell>
          <cell r="I31">
            <v>174297.12</v>
          </cell>
          <cell r="J31">
            <v>6000</v>
          </cell>
          <cell r="K31">
            <v>0</v>
          </cell>
          <cell r="L31">
            <v>6000</v>
          </cell>
          <cell r="M31">
            <v>72000</v>
          </cell>
          <cell r="N31">
            <v>0</v>
          </cell>
          <cell r="O31">
            <v>0</v>
          </cell>
          <cell r="P31">
            <v>0</v>
          </cell>
          <cell r="Q31">
            <v>0</v>
          </cell>
          <cell r="R31">
            <v>0</v>
          </cell>
          <cell r="S31">
            <v>0</v>
          </cell>
          <cell r="T31">
            <v>0</v>
          </cell>
          <cell r="U31">
            <v>72000</v>
          </cell>
          <cell r="V31" t="str">
            <v>郭大勇</v>
          </cell>
          <cell r="Z31">
            <v>2800</v>
          </cell>
          <cell r="AA31">
            <v>269</v>
          </cell>
          <cell r="AC31">
            <v>0</v>
          </cell>
          <cell r="AF31">
            <v>72000</v>
          </cell>
        </row>
        <row r="32">
          <cell r="B32" t="str">
            <v>第二事业部-销售2</v>
          </cell>
          <cell r="G32">
            <v>1</v>
          </cell>
          <cell r="H32">
            <v>10622</v>
          </cell>
          <cell r="I32">
            <v>127464</v>
          </cell>
          <cell r="J32">
            <v>6000</v>
          </cell>
          <cell r="K32">
            <v>0</v>
          </cell>
          <cell r="L32">
            <v>6000</v>
          </cell>
          <cell r="M32">
            <v>72000</v>
          </cell>
          <cell r="N32">
            <v>0</v>
          </cell>
          <cell r="O32">
            <v>0</v>
          </cell>
          <cell r="P32">
            <v>0</v>
          </cell>
          <cell r="Q32">
            <v>0</v>
          </cell>
          <cell r="R32">
            <v>0</v>
          </cell>
          <cell r="S32">
            <v>0</v>
          </cell>
          <cell r="T32">
            <v>0</v>
          </cell>
          <cell r="U32">
            <v>72000</v>
          </cell>
          <cell r="V32" t="str">
            <v>林伟</v>
          </cell>
          <cell r="Z32">
            <v>2800</v>
          </cell>
          <cell r="AA32">
            <v>430</v>
          </cell>
          <cell r="AC32">
            <v>0</v>
          </cell>
          <cell r="AF32">
            <v>72000</v>
          </cell>
        </row>
        <row r="33">
          <cell r="B33" t="str">
            <v>第二事业部-销售3</v>
          </cell>
          <cell r="G33">
            <v>1</v>
          </cell>
          <cell r="I33">
            <v>0</v>
          </cell>
          <cell r="J33">
            <v>6000</v>
          </cell>
          <cell r="K33">
            <v>0</v>
          </cell>
          <cell r="L33">
            <v>6000</v>
          </cell>
          <cell r="M33">
            <v>72000</v>
          </cell>
          <cell r="N33">
            <v>0</v>
          </cell>
          <cell r="O33">
            <v>0</v>
          </cell>
          <cell r="P33">
            <v>0</v>
          </cell>
          <cell r="Q33">
            <v>0</v>
          </cell>
          <cell r="R33">
            <v>0</v>
          </cell>
          <cell r="S33">
            <v>0</v>
          </cell>
          <cell r="T33">
            <v>0</v>
          </cell>
          <cell r="U33">
            <v>72000</v>
          </cell>
          <cell r="V33" t="str">
            <v>卞予</v>
          </cell>
          <cell r="Z33">
            <v>3200</v>
          </cell>
          <cell r="AA33">
            <v>121</v>
          </cell>
          <cell r="AC33">
            <v>0</v>
          </cell>
          <cell r="AF33">
            <v>72000</v>
          </cell>
        </row>
        <row r="34">
          <cell r="B34" t="str">
            <v>第二事业部-销售4</v>
          </cell>
          <cell r="G34">
            <v>1</v>
          </cell>
          <cell r="I34">
            <v>0</v>
          </cell>
          <cell r="J34">
            <v>6000</v>
          </cell>
          <cell r="K34">
            <v>0</v>
          </cell>
          <cell r="L34">
            <v>6000</v>
          </cell>
          <cell r="M34">
            <v>72000</v>
          </cell>
          <cell r="N34">
            <v>0</v>
          </cell>
          <cell r="O34">
            <v>0</v>
          </cell>
          <cell r="P34">
            <v>0</v>
          </cell>
          <cell r="Q34">
            <v>0</v>
          </cell>
          <cell r="R34">
            <v>0</v>
          </cell>
          <cell r="S34">
            <v>0</v>
          </cell>
          <cell r="T34">
            <v>0</v>
          </cell>
          <cell r="U34">
            <v>72000</v>
          </cell>
          <cell r="V34" t="str">
            <v>张涛3</v>
          </cell>
          <cell r="Z34">
            <v>2800</v>
          </cell>
          <cell r="AA34">
            <v>190</v>
          </cell>
          <cell r="AC34">
            <v>0</v>
          </cell>
          <cell r="AF34">
            <v>72000</v>
          </cell>
        </row>
        <row r="35">
          <cell r="B35" t="str">
            <v>第二事业部-销售5</v>
          </cell>
          <cell r="G35">
            <v>1</v>
          </cell>
          <cell r="I35">
            <v>0</v>
          </cell>
          <cell r="J35">
            <v>6000</v>
          </cell>
          <cell r="K35">
            <v>0</v>
          </cell>
          <cell r="L35">
            <v>6000</v>
          </cell>
          <cell r="M35">
            <v>72000</v>
          </cell>
          <cell r="N35">
            <v>0</v>
          </cell>
          <cell r="O35">
            <v>0</v>
          </cell>
          <cell r="P35">
            <v>0</v>
          </cell>
          <cell r="Q35">
            <v>0</v>
          </cell>
          <cell r="R35">
            <v>0</v>
          </cell>
          <cell r="S35">
            <v>0</v>
          </cell>
          <cell r="T35">
            <v>0</v>
          </cell>
          <cell r="U35">
            <v>72000</v>
          </cell>
          <cell r="V35" t="str">
            <v>封廷祥</v>
          </cell>
          <cell r="Z35">
            <v>5600</v>
          </cell>
          <cell r="AA35">
            <v>305</v>
          </cell>
          <cell r="AC35">
            <v>0</v>
          </cell>
          <cell r="AF35">
            <v>72000</v>
          </cell>
        </row>
        <row r="36">
          <cell r="B36" t="str">
            <v>第二事业部-销售6</v>
          </cell>
          <cell r="G36">
            <v>1</v>
          </cell>
          <cell r="I36">
            <v>0</v>
          </cell>
          <cell r="J36">
            <v>6000</v>
          </cell>
          <cell r="K36">
            <v>0</v>
          </cell>
          <cell r="L36">
            <v>6000</v>
          </cell>
          <cell r="M36">
            <v>72000</v>
          </cell>
          <cell r="N36">
            <v>0</v>
          </cell>
          <cell r="O36">
            <v>0</v>
          </cell>
          <cell r="P36">
            <v>0</v>
          </cell>
          <cell r="Q36">
            <v>0</v>
          </cell>
          <cell r="R36">
            <v>0</v>
          </cell>
          <cell r="S36">
            <v>0</v>
          </cell>
          <cell r="T36">
            <v>0</v>
          </cell>
          <cell r="U36">
            <v>72000</v>
          </cell>
          <cell r="Z36">
            <v>2800</v>
          </cell>
          <cell r="AA36">
            <v>60</v>
          </cell>
          <cell r="AC36">
            <v>1</v>
          </cell>
          <cell r="AE36">
            <v>-12000</v>
          </cell>
          <cell r="AF36">
            <v>60000</v>
          </cell>
        </row>
        <row r="37">
          <cell r="B37" t="str">
            <v>第二事业部-销售管理</v>
          </cell>
          <cell r="D37">
            <v>3</v>
          </cell>
          <cell r="F37">
            <v>1</v>
          </cell>
          <cell r="G37">
            <v>5</v>
          </cell>
          <cell r="H37">
            <v>0</v>
          </cell>
          <cell r="I37">
            <v>0</v>
          </cell>
          <cell r="J37">
            <v>2000</v>
          </cell>
          <cell r="K37">
            <v>0</v>
          </cell>
          <cell r="L37">
            <v>0</v>
          </cell>
          <cell r="N37">
            <v>2000</v>
          </cell>
          <cell r="O37">
            <v>3000</v>
          </cell>
          <cell r="P37">
            <v>0</v>
          </cell>
          <cell r="Q37">
            <v>0</v>
          </cell>
          <cell r="R37">
            <v>9000</v>
          </cell>
          <cell r="S37">
            <v>0</v>
          </cell>
          <cell r="T37">
            <v>0</v>
          </cell>
          <cell r="U37">
            <v>132000</v>
          </cell>
          <cell r="AC37">
            <v>0</v>
          </cell>
          <cell r="AF37">
            <v>132000</v>
          </cell>
        </row>
        <row r="38">
          <cell r="B38" t="str">
            <v>第九事业部-CFA产品线</v>
          </cell>
          <cell r="G38">
            <v>10</v>
          </cell>
          <cell r="H38">
            <v>4027.84</v>
          </cell>
          <cell r="I38">
            <v>483340.80000000005</v>
          </cell>
          <cell r="J38">
            <v>5000</v>
          </cell>
          <cell r="K38">
            <v>0</v>
          </cell>
          <cell r="L38">
            <v>0</v>
          </cell>
          <cell r="N38">
            <v>0</v>
          </cell>
          <cell r="O38">
            <v>0</v>
          </cell>
          <cell r="P38">
            <v>0</v>
          </cell>
          <cell r="Q38">
            <v>0</v>
          </cell>
          <cell r="R38">
            <v>0</v>
          </cell>
          <cell r="S38">
            <v>0</v>
          </cell>
          <cell r="T38">
            <v>0</v>
          </cell>
          <cell r="U38">
            <v>600000</v>
          </cell>
          <cell r="AC38">
            <v>1</v>
          </cell>
          <cell r="AE38">
            <v>-10000</v>
          </cell>
          <cell r="AF38">
            <v>590000</v>
          </cell>
        </row>
        <row r="39">
          <cell r="B39" t="str">
            <v>第九事业部-管理</v>
          </cell>
          <cell r="G39">
            <v>2</v>
          </cell>
          <cell r="H39">
            <v>1478.75</v>
          </cell>
          <cell r="I39">
            <v>35490</v>
          </cell>
          <cell r="J39">
            <v>2000</v>
          </cell>
          <cell r="K39">
            <v>2000</v>
          </cell>
          <cell r="L39">
            <v>0</v>
          </cell>
          <cell r="N39">
            <v>0</v>
          </cell>
          <cell r="O39">
            <v>0</v>
          </cell>
          <cell r="P39">
            <v>0</v>
          </cell>
          <cell r="Q39">
            <v>0</v>
          </cell>
          <cell r="R39">
            <v>0</v>
          </cell>
          <cell r="S39">
            <v>0</v>
          </cell>
          <cell r="T39">
            <v>0</v>
          </cell>
          <cell r="U39">
            <v>48000</v>
          </cell>
          <cell r="AC39">
            <v>1</v>
          </cell>
          <cell r="AE39">
            <v>-4000</v>
          </cell>
          <cell r="AF39">
            <v>44000</v>
          </cell>
        </row>
        <row r="40">
          <cell r="B40" t="str">
            <v>第九事业部-项目支持部</v>
          </cell>
          <cell r="G40">
            <v>3</v>
          </cell>
          <cell r="H40">
            <v>10899.04</v>
          </cell>
          <cell r="I40">
            <v>392365.44000000006</v>
          </cell>
          <cell r="J40">
            <v>10000</v>
          </cell>
          <cell r="K40">
            <v>0</v>
          </cell>
          <cell r="L40">
            <v>0</v>
          </cell>
          <cell r="N40">
            <v>0</v>
          </cell>
          <cell r="O40">
            <v>0</v>
          </cell>
          <cell r="P40">
            <v>0</v>
          </cell>
          <cell r="Q40">
            <v>0</v>
          </cell>
          <cell r="R40">
            <v>0</v>
          </cell>
          <cell r="S40">
            <v>0</v>
          </cell>
          <cell r="T40">
            <v>0</v>
          </cell>
          <cell r="U40">
            <v>360000</v>
          </cell>
          <cell r="AC40">
            <v>0</v>
          </cell>
          <cell r="AF40">
            <v>360000</v>
          </cell>
        </row>
        <row r="41">
          <cell r="B41" t="str">
            <v>第九事业部-销售1</v>
          </cell>
          <cell r="G41">
            <v>1</v>
          </cell>
          <cell r="H41">
            <v>41174.699999999997</v>
          </cell>
          <cell r="I41">
            <v>494096.39999999997</v>
          </cell>
          <cell r="J41">
            <v>10000</v>
          </cell>
          <cell r="K41">
            <v>0</v>
          </cell>
          <cell r="L41">
            <v>10000</v>
          </cell>
          <cell r="M41">
            <v>120000</v>
          </cell>
          <cell r="N41">
            <v>0</v>
          </cell>
          <cell r="O41">
            <v>0</v>
          </cell>
          <cell r="P41">
            <v>0</v>
          </cell>
          <cell r="Q41">
            <v>0</v>
          </cell>
          <cell r="R41">
            <v>0</v>
          </cell>
          <cell r="S41">
            <v>0</v>
          </cell>
          <cell r="T41">
            <v>0</v>
          </cell>
          <cell r="U41">
            <v>120000</v>
          </cell>
          <cell r="V41" t="str">
            <v>刘春健</v>
          </cell>
          <cell r="Z41">
            <v>4000</v>
          </cell>
          <cell r="AA41">
            <v>350</v>
          </cell>
          <cell r="AC41">
            <v>0</v>
          </cell>
          <cell r="AF41">
            <v>120000</v>
          </cell>
        </row>
        <row r="42">
          <cell r="B42" t="str">
            <v>第九事业部-销售2</v>
          </cell>
          <cell r="G42">
            <v>1</v>
          </cell>
          <cell r="H42">
            <v>895.76</v>
          </cell>
          <cell r="I42">
            <v>10749.119999999999</v>
          </cell>
          <cell r="J42">
            <v>10000</v>
          </cell>
          <cell r="K42">
            <v>0</v>
          </cell>
          <cell r="L42">
            <v>10000</v>
          </cell>
          <cell r="M42">
            <v>120000</v>
          </cell>
          <cell r="N42">
            <v>0</v>
          </cell>
          <cell r="O42">
            <v>0</v>
          </cell>
          <cell r="P42">
            <v>0</v>
          </cell>
          <cell r="Q42">
            <v>0</v>
          </cell>
          <cell r="R42">
            <v>0</v>
          </cell>
          <cell r="S42">
            <v>0</v>
          </cell>
          <cell r="T42">
            <v>0</v>
          </cell>
          <cell r="U42">
            <v>120000</v>
          </cell>
          <cell r="V42" t="str">
            <v>卢德军</v>
          </cell>
          <cell r="Z42">
            <v>2500</v>
          </cell>
          <cell r="AA42">
            <v>180</v>
          </cell>
          <cell r="AC42">
            <v>0</v>
          </cell>
          <cell r="AF42">
            <v>120000</v>
          </cell>
        </row>
        <row r="43">
          <cell r="B43" t="str">
            <v>第九事业部-销售3</v>
          </cell>
          <cell r="G43">
            <v>1</v>
          </cell>
          <cell r="H43">
            <v>5483.08</v>
          </cell>
          <cell r="I43">
            <v>65796.959999999992</v>
          </cell>
          <cell r="J43">
            <v>10000</v>
          </cell>
          <cell r="K43">
            <v>0</v>
          </cell>
          <cell r="L43">
            <v>10000</v>
          </cell>
          <cell r="M43">
            <v>120000</v>
          </cell>
          <cell r="N43">
            <v>0</v>
          </cell>
          <cell r="O43">
            <v>0</v>
          </cell>
          <cell r="P43">
            <v>0</v>
          </cell>
          <cell r="Q43">
            <v>0</v>
          </cell>
          <cell r="R43">
            <v>0</v>
          </cell>
          <cell r="S43">
            <v>0</v>
          </cell>
          <cell r="T43">
            <v>0</v>
          </cell>
          <cell r="U43">
            <v>120000</v>
          </cell>
          <cell r="Z43">
            <v>6500</v>
          </cell>
          <cell r="AA43">
            <v>510</v>
          </cell>
          <cell r="AC43">
            <v>1</v>
          </cell>
          <cell r="AE43">
            <v>-20000</v>
          </cell>
          <cell r="AF43">
            <v>100000</v>
          </cell>
        </row>
        <row r="44">
          <cell r="B44" t="str">
            <v>第九事业部-销售管理</v>
          </cell>
          <cell r="D44">
            <v>1</v>
          </cell>
          <cell r="F44">
            <v>1</v>
          </cell>
          <cell r="G44">
            <v>3</v>
          </cell>
          <cell r="H44">
            <v>1528.5</v>
          </cell>
          <cell r="I44">
            <v>55026</v>
          </cell>
          <cell r="J44">
            <v>1500</v>
          </cell>
          <cell r="K44">
            <v>0</v>
          </cell>
          <cell r="L44">
            <v>0</v>
          </cell>
          <cell r="N44">
            <v>1500</v>
          </cell>
          <cell r="O44">
            <v>5000</v>
          </cell>
          <cell r="P44">
            <v>0</v>
          </cell>
          <cell r="Q44">
            <v>0</v>
          </cell>
          <cell r="R44">
            <v>5000</v>
          </cell>
          <cell r="S44">
            <v>0</v>
          </cell>
          <cell r="T44">
            <v>0</v>
          </cell>
          <cell r="U44">
            <v>78000</v>
          </cell>
          <cell r="AC44">
            <v>0</v>
          </cell>
          <cell r="AF44">
            <v>78000</v>
          </cell>
        </row>
        <row r="45">
          <cell r="B45" t="str">
            <v>第七事业部-管理</v>
          </cell>
          <cell r="G45">
            <v>2</v>
          </cell>
          <cell r="H45">
            <v>3979.82</v>
          </cell>
          <cell r="I45">
            <v>95515.680000000008</v>
          </cell>
          <cell r="J45">
            <v>4000</v>
          </cell>
          <cell r="K45">
            <v>4000</v>
          </cell>
          <cell r="L45">
            <v>0</v>
          </cell>
          <cell r="N45">
            <v>0</v>
          </cell>
          <cell r="O45">
            <v>0</v>
          </cell>
          <cell r="P45">
            <v>0</v>
          </cell>
          <cell r="Q45">
            <v>0</v>
          </cell>
          <cell r="R45">
            <v>0</v>
          </cell>
          <cell r="S45">
            <v>0</v>
          </cell>
          <cell r="T45">
            <v>0</v>
          </cell>
          <cell r="U45">
            <v>96000</v>
          </cell>
          <cell r="AC45">
            <v>1</v>
          </cell>
          <cell r="AE45">
            <v>-8000</v>
          </cell>
          <cell r="AF45">
            <v>88000</v>
          </cell>
        </row>
        <row r="46">
          <cell r="B46" t="str">
            <v>第七事业部-客户价值部</v>
          </cell>
          <cell r="G46">
            <v>12</v>
          </cell>
          <cell r="I46">
            <v>0</v>
          </cell>
          <cell r="J46">
            <v>5000</v>
          </cell>
          <cell r="K46">
            <v>0</v>
          </cell>
          <cell r="L46">
            <v>0</v>
          </cell>
          <cell r="N46">
            <v>0</v>
          </cell>
          <cell r="O46">
            <v>0</v>
          </cell>
          <cell r="P46">
            <v>0</v>
          </cell>
          <cell r="Q46">
            <v>0</v>
          </cell>
          <cell r="R46">
            <v>0</v>
          </cell>
          <cell r="S46">
            <v>0</v>
          </cell>
          <cell r="T46">
            <v>0</v>
          </cell>
          <cell r="U46">
            <v>720000</v>
          </cell>
          <cell r="AC46">
            <v>2</v>
          </cell>
          <cell r="AE46">
            <v>-20000</v>
          </cell>
          <cell r="AF46">
            <v>700000</v>
          </cell>
        </row>
        <row r="47">
          <cell r="B47" t="str">
            <v>第七事业部-无线产品线</v>
          </cell>
          <cell r="G47">
            <v>10</v>
          </cell>
          <cell r="H47">
            <v>2713.68</v>
          </cell>
          <cell r="I47">
            <v>325641.59999999998</v>
          </cell>
          <cell r="J47">
            <v>1000</v>
          </cell>
          <cell r="K47">
            <v>0</v>
          </cell>
          <cell r="L47">
            <v>0</v>
          </cell>
          <cell r="N47">
            <v>0</v>
          </cell>
          <cell r="O47">
            <v>0</v>
          </cell>
          <cell r="P47">
            <v>0</v>
          </cell>
          <cell r="Q47">
            <v>0</v>
          </cell>
          <cell r="R47">
            <v>0</v>
          </cell>
          <cell r="S47">
            <v>0</v>
          </cell>
          <cell r="T47">
            <v>0</v>
          </cell>
          <cell r="U47">
            <v>120000</v>
          </cell>
          <cell r="AC47">
            <v>3</v>
          </cell>
          <cell r="AD47">
            <v>0</v>
          </cell>
          <cell r="AE47">
            <v>-6000</v>
          </cell>
          <cell r="AF47">
            <v>114000</v>
          </cell>
        </row>
        <row r="48">
          <cell r="B48" t="str">
            <v>第七事业部-销售1</v>
          </cell>
          <cell r="G48">
            <v>1</v>
          </cell>
          <cell r="H48">
            <v>15776.43</v>
          </cell>
          <cell r="I48">
            <v>189317.16</v>
          </cell>
          <cell r="J48">
            <v>10000</v>
          </cell>
          <cell r="K48">
            <v>0</v>
          </cell>
          <cell r="L48">
            <v>10000</v>
          </cell>
          <cell r="M48">
            <v>120000</v>
          </cell>
          <cell r="N48">
            <v>0</v>
          </cell>
          <cell r="O48">
            <v>0</v>
          </cell>
          <cell r="P48">
            <v>0</v>
          </cell>
          <cell r="Q48">
            <v>0</v>
          </cell>
          <cell r="R48">
            <v>0</v>
          </cell>
          <cell r="S48">
            <v>0</v>
          </cell>
          <cell r="T48">
            <v>0</v>
          </cell>
          <cell r="U48">
            <v>120000</v>
          </cell>
          <cell r="V48" t="str">
            <v>于思</v>
          </cell>
          <cell r="Z48">
            <v>2800</v>
          </cell>
          <cell r="AA48">
            <v>228.11937378009108</v>
          </cell>
          <cell r="AC48">
            <v>0</v>
          </cell>
          <cell r="AF48">
            <v>120000</v>
          </cell>
        </row>
        <row r="49">
          <cell r="B49" t="str">
            <v>第七事业部-销售4</v>
          </cell>
          <cell r="G49">
            <v>1</v>
          </cell>
          <cell r="H49">
            <v>13804.15</v>
          </cell>
          <cell r="I49">
            <v>165649.79999999999</v>
          </cell>
          <cell r="J49">
            <v>10000</v>
          </cell>
          <cell r="K49">
            <v>0</v>
          </cell>
          <cell r="L49">
            <v>10000</v>
          </cell>
          <cell r="M49">
            <v>120000</v>
          </cell>
          <cell r="N49">
            <v>0</v>
          </cell>
          <cell r="O49">
            <v>0</v>
          </cell>
          <cell r="P49">
            <v>0</v>
          </cell>
          <cell r="Q49">
            <v>0</v>
          </cell>
          <cell r="R49">
            <v>0</v>
          </cell>
          <cell r="S49">
            <v>0</v>
          </cell>
          <cell r="T49">
            <v>0</v>
          </cell>
          <cell r="U49">
            <v>120000</v>
          </cell>
          <cell r="V49" t="str">
            <v>许彦波</v>
          </cell>
          <cell r="Z49">
            <v>2000</v>
          </cell>
          <cell r="AA49">
            <v>140.86105172413795</v>
          </cell>
          <cell r="AC49">
            <v>0</v>
          </cell>
          <cell r="AF49">
            <v>120000</v>
          </cell>
        </row>
        <row r="50">
          <cell r="B50" t="str">
            <v>第七事业部-销售3</v>
          </cell>
          <cell r="G50">
            <v>1</v>
          </cell>
          <cell r="H50">
            <v>12640.75</v>
          </cell>
          <cell r="I50">
            <v>151689</v>
          </cell>
          <cell r="J50">
            <v>10000</v>
          </cell>
          <cell r="K50">
            <v>0</v>
          </cell>
          <cell r="L50">
            <v>10000</v>
          </cell>
          <cell r="M50">
            <v>120000</v>
          </cell>
          <cell r="N50">
            <v>0</v>
          </cell>
          <cell r="O50">
            <v>0</v>
          </cell>
          <cell r="P50">
            <v>0</v>
          </cell>
          <cell r="Q50">
            <v>0</v>
          </cell>
          <cell r="R50">
            <v>0</v>
          </cell>
          <cell r="S50">
            <v>0</v>
          </cell>
          <cell r="T50">
            <v>0</v>
          </cell>
          <cell r="U50">
            <v>120000</v>
          </cell>
          <cell r="V50" t="str">
            <v>张伟</v>
          </cell>
          <cell r="Z50">
            <v>2000</v>
          </cell>
          <cell r="AA50">
            <v>137.63713362068967</v>
          </cell>
          <cell r="AC50">
            <v>0</v>
          </cell>
          <cell r="AF50">
            <v>120000</v>
          </cell>
        </row>
        <row r="51">
          <cell r="B51" t="str">
            <v>第七事业部-销售管理</v>
          </cell>
          <cell r="D51">
            <v>1</v>
          </cell>
          <cell r="F51">
            <v>1</v>
          </cell>
          <cell r="G51">
            <v>3</v>
          </cell>
          <cell r="I51">
            <v>0</v>
          </cell>
          <cell r="J51">
            <v>2000</v>
          </cell>
          <cell r="K51">
            <v>0</v>
          </cell>
          <cell r="L51">
            <v>0</v>
          </cell>
          <cell r="N51">
            <v>2000</v>
          </cell>
          <cell r="O51">
            <v>5000</v>
          </cell>
          <cell r="P51">
            <v>0</v>
          </cell>
          <cell r="Q51">
            <v>0</v>
          </cell>
          <cell r="R51">
            <v>5000</v>
          </cell>
          <cell r="S51">
            <v>0</v>
          </cell>
          <cell r="T51">
            <v>0</v>
          </cell>
          <cell r="U51">
            <v>84000</v>
          </cell>
          <cell r="AC51">
            <v>0</v>
          </cell>
          <cell r="AF51">
            <v>84000</v>
          </cell>
        </row>
        <row r="52">
          <cell r="B52" t="str">
            <v>第十事业部-TZ产品线</v>
          </cell>
          <cell r="G52">
            <v>11</v>
          </cell>
          <cell r="H52">
            <v>969.86</v>
          </cell>
          <cell r="I52">
            <v>128021.52000000002</v>
          </cell>
          <cell r="J52">
            <v>1000</v>
          </cell>
          <cell r="K52">
            <v>0</v>
          </cell>
          <cell r="L52">
            <v>0</v>
          </cell>
          <cell r="N52">
            <v>0</v>
          </cell>
          <cell r="O52">
            <v>0</v>
          </cell>
          <cell r="P52">
            <v>0</v>
          </cell>
          <cell r="Q52">
            <v>0</v>
          </cell>
          <cell r="R52">
            <v>0</v>
          </cell>
          <cell r="S52">
            <v>0</v>
          </cell>
          <cell r="T52">
            <v>0</v>
          </cell>
          <cell r="U52">
            <v>132000</v>
          </cell>
          <cell r="AC52">
            <v>0</v>
          </cell>
          <cell r="AF52">
            <v>132000</v>
          </cell>
        </row>
        <row r="53">
          <cell r="B53" t="str">
            <v>第十事业部-管理</v>
          </cell>
          <cell r="G53">
            <v>2</v>
          </cell>
          <cell r="H53">
            <v>3318.2</v>
          </cell>
          <cell r="I53">
            <v>79636.799999999988</v>
          </cell>
          <cell r="J53">
            <v>4000</v>
          </cell>
          <cell r="K53">
            <v>4000</v>
          </cell>
          <cell r="L53">
            <v>0</v>
          </cell>
          <cell r="N53">
            <v>0</v>
          </cell>
          <cell r="O53">
            <v>0</v>
          </cell>
          <cell r="P53">
            <v>0</v>
          </cell>
          <cell r="Q53">
            <v>0</v>
          </cell>
          <cell r="R53">
            <v>0</v>
          </cell>
          <cell r="S53">
            <v>0</v>
          </cell>
          <cell r="T53">
            <v>0</v>
          </cell>
          <cell r="U53">
            <v>96000</v>
          </cell>
          <cell r="AC53">
            <v>0</v>
          </cell>
          <cell r="AE53">
            <v>0</v>
          </cell>
          <cell r="AF53">
            <v>96000</v>
          </cell>
        </row>
        <row r="54">
          <cell r="B54" t="str">
            <v>第十事业部-市场营销</v>
          </cell>
          <cell r="D54">
            <v>1</v>
          </cell>
          <cell r="F54">
            <v>1</v>
          </cell>
          <cell r="G54">
            <v>3</v>
          </cell>
          <cell r="H54">
            <v>2667.7</v>
          </cell>
          <cell r="I54">
            <v>96037.2</v>
          </cell>
          <cell r="J54">
            <v>3000</v>
          </cell>
          <cell r="K54">
            <v>0</v>
          </cell>
          <cell r="L54">
            <v>0</v>
          </cell>
          <cell r="N54">
            <v>3000</v>
          </cell>
          <cell r="O54">
            <v>3000</v>
          </cell>
          <cell r="P54">
            <v>0</v>
          </cell>
          <cell r="Q54">
            <v>0</v>
          </cell>
          <cell r="R54">
            <v>3000</v>
          </cell>
          <cell r="S54">
            <v>0</v>
          </cell>
          <cell r="T54">
            <v>0</v>
          </cell>
          <cell r="U54">
            <v>72000</v>
          </cell>
          <cell r="AC54">
            <v>0</v>
          </cell>
          <cell r="AD54">
            <v>0</v>
          </cell>
          <cell r="AF54">
            <v>72000</v>
          </cell>
        </row>
        <row r="55">
          <cell r="B55" t="str">
            <v>第十事业部-数据交换平台产品线</v>
          </cell>
          <cell r="G55">
            <v>8</v>
          </cell>
          <cell r="H55">
            <v>328.52</v>
          </cell>
          <cell r="I55">
            <v>31537.919999999998</v>
          </cell>
          <cell r="J55">
            <v>500</v>
          </cell>
          <cell r="K55">
            <v>0</v>
          </cell>
          <cell r="L55">
            <v>0</v>
          </cell>
          <cell r="N55">
            <v>0</v>
          </cell>
          <cell r="O55">
            <v>0</v>
          </cell>
          <cell r="P55">
            <v>0</v>
          </cell>
          <cell r="Q55">
            <v>0</v>
          </cell>
          <cell r="R55">
            <v>0</v>
          </cell>
          <cell r="S55">
            <v>0</v>
          </cell>
          <cell r="T55">
            <v>0</v>
          </cell>
          <cell r="U55">
            <v>48000</v>
          </cell>
          <cell r="AC55">
            <v>0</v>
          </cell>
          <cell r="AF55">
            <v>48000</v>
          </cell>
        </row>
        <row r="56">
          <cell r="B56" t="str">
            <v>第十事业部-态势感知产品线</v>
          </cell>
          <cell r="G56">
            <v>5</v>
          </cell>
          <cell r="H56">
            <v>3415.62</v>
          </cell>
          <cell r="I56">
            <v>204937.19999999998</v>
          </cell>
          <cell r="J56">
            <v>4000</v>
          </cell>
          <cell r="K56">
            <v>0</v>
          </cell>
          <cell r="L56">
            <v>0</v>
          </cell>
          <cell r="N56">
            <v>0</v>
          </cell>
          <cell r="O56">
            <v>0</v>
          </cell>
          <cell r="P56">
            <v>0</v>
          </cell>
          <cell r="Q56">
            <v>0</v>
          </cell>
          <cell r="R56">
            <v>0</v>
          </cell>
          <cell r="S56">
            <v>0</v>
          </cell>
          <cell r="T56">
            <v>0</v>
          </cell>
          <cell r="U56">
            <v>240000</v>
          </cell>
          <cell r="AC56">
            <v>0</v>
          </cell>
          <cell r="AF56">
            <v>240000</v>
          </cell>
        </row>
        <row r="57">
          <cell r="B57" t="str">
            <v>第十事业部-等保测评部</v>
          </cell>
          <cell r="G57">
            <v>5</v>
          </cell>
          <cell r="J57">
            <v>1000</v>
          </cell>
          <cell r="K57">
            <v>0</v>
          </cell>
          <cell r="L57">
            <v>0</v>
          </cell>
          <cell r="N57">
            <v>0</v>
          </cell>
          <cell r="O57">
            <v>0</v>
          </cell>
          <cell r="P57">
            <v>0</v>
          </cell>
          <cell r="Q57">
            <v>0</v>
          </cell>
          <cell r="R57">
            <v>0</v>
          </cell>
          <cell r="S57">
            <v>0</v>
          </cell>
          <cell r="T57">
            <v>0</v>
          </cell>
          <cell r="U57">
            <v>60000</v>
          </cell>
          <cell r="AC57">
            <v>0</v>
          </cell>
          <cell r="AF57">
            <v>60000</v>
          </cell>
        </row>
        <row r="58">
          <cell r="B58" t="str">
            <v>第十事业部-销售7</v>
          </cell>
          <cell r="G58">
            <v>1</v>
          </cell>
          <cell r="H58">
            <v>4068.95</v>
          </cell>
          <cell r="I58">
            <v>48827.399999999994</v>
          </cell>
          <cell r="J58">
            <v>6000</v>
          </cell>
          <cell r="K58">
            <v>0</v>
          </cell>
          <cell r="L58">
            <v>6000</v>
          </cell>
          <cell r="M58">
            <v>72000</v>
          </cell>
          <cell r="N58">
            <v>0</v>
          </cell>
          <cell r="O58">
            <v>0</v>
          </cell>
          <cell r="P58">
            <v>0</v>
          </cell>
          <cell r="Q58">
            <v>0</v>
          </cell>
          <cell r="R58">
            <v>0</v>
          </cell>
          <cell r="S58">
            <v>0</v>
          </cell>
          <cell r="T58">
            <v>0</v>
          </cell>
          <cell r="U58">
            <v>72000</v>
          </cell>
          <cell r="V58" t="str">
            <v>夏卿</v>
          </cell>
          <cell r="Z58">
            <v>1200</v>
          </cell>
          <cell r="AA58">
            <v>200</v>
          </cell>
          <cell r="AC58">
            <v>0</v>
          </cell>
          <cell r="AF58">
            <v>72000</v>
          </cell>
        </row>
        <row r="59">
          <cell r="B59" t="str">
            <v>第十事业部-销售2</v>
          </cell>
          <cell r="G59">
            <v>1</v>
          </cell>
          <cell r="H59">
            <v>5040.47</v>
          </cell>
          <cell r="I59">
            <v>60485.64</v>
          </cell>
          <cell r="J59">
            <v>6000</v>
          </cell>
          <cell r="K59">
            <v>0</v>
          </cell>
          <cell r="L59">
            <v>6000</v>
          </cell>
          <cell r="M59">
            <v>72000</v>
          </cell>
          <cell r="N59">
            <v>0</v>
          </cell>
          <cell r="O59">
            <v>0</v>
          </cell>
          <cell r="P59">
            <v>0</v>
          </cell>
          <cell r="Q59">
            <v>0</v>
          </cell>
          <cell r="R59">
            <v>0</v>
          </cell>
          <cell r="S59">
            <v>0</v>
          </cell>
          <cell r="T59">
            <v>0</v>
          </cell>
          <cell r="U59">
            <v>72000</v>
          </cell>
          <cell r="V59" t="str">
            <v>裴洪岩</v>
          </cell>
          <cell r="Z59">
            <v>1200</v>
          </cell>
          <cell r="AA59">
            <v>200</v>
          </cell>
          <cell r="AC59">
            <v>0</v>
          </cell>
          <cell r="AF59">
            <v>72000</v>
          </cell>
        </row>
        <row r="60">
          <cell r="B60" t="str">
            <v>第十一事业部-产品方案部</v>
          </cell>
          <cell r="G60">
            <v>7</v>
          </cell>
          <cell r="H60">
            <v>127.39</v>
          </cell>
          <cell r="I60">
            <v>10700.76</v>
          </cell>
          <cell r="J60">
            <v>200</v>
          </cell>
          <cell r="K60">
            <v>0</v>
          </cell>
          <cell r="L60">
            <v>0</v>
          </cell>
          <cell r="N60">
            <v>0</v>
          </cell>
          <cell r="O60">
            <v>0</v>
          </cell>
          <cell r="P60">
            <v>0</v>
          </cell>
          <cell r="Q60">
            <v>0</v>
          </cell>
          <cell r="R60">
            <v>0</v>
          </cell>
          <cell r="S60">
            <v>0</v>
          </cell>
          <cell r="T60">
            <v>0</v>
          </cell>
          <cell r="U60">
            <v>16800</v>
          </cell>
          <cell r="AC60">
            <v>0</v>
          </cell>
          <cell r="AF60">
            <v>16800</v>
          </cell>
        </row>
        <row r="61">
          <cell r="B61" t="str">
            <v>第十一事业部-管理</v>
          </cell>
          <cell r="G61">
            <v>2</v>
          </cell>
          <cell r="H61">
            <v>6732.17</v>
          </cell>
          <cell r="I61">
            <v>161572.08000000002</v>
          </cell>
          <cell r="J61">
            <v>6000</v>
          </cell>
          <cell r="K61">
            <v>6000</v>
          </cell>
          <cell r="L61">
            <v>0</v>
          </cell>
          <cell r="N61">
            <v>0</v>
          </cell>
          <cell r="O61">
            <v>0</v>
          </cell>
          <cell r="P61">
            <v>0</v>
          </cell>
          <cell r="Q61">
            <v>0</v>
          </cell>
          <cell r="R61">
            <v>0</v>
          </cell>
          <cell r="S61">
            <v>0</v>
          </cell>
          <cell r="T61">
            <v>0</v>
          </cell>
          <cell r="U61">
            <v>144000</v>
          </cell>
          <cell r="AC61">
            <v>0</v>
          </cell>
          <cell r="AE61">
            <v>0</v>
          </cell>
          <cell r="AF61">
            <v>144000</v>
          </cell>
        </row>
        <row r="62">
          <cell r="B62" t="str">
            <v>第十一事业部-科信业务应用产品线</v>
          </cell>
          <cell r="G62">
            <v>8</v>
          </cell>
          <cell r="I62">
            <v>0</v>
          </cell>
          <cell r="J62">
            <v>5000</v>
          </cell>
          <cell r="K62">
            <v>0</v>
          </cell>
          <cell r="L62">
            <v>0</v>
          </cell>
          <cell r="N62">
            <v>0</v>
          </cell>
          <cell r="O62">
            <v>0</v>
          </cell>
          <cell r="P62">
            <v>0</v>
          </cell>
          <cell r="Q62">
            <v>0</v>
          </cell>
          <cell r="R62">
            <v>0</v>
          </cell>
          <cell r="S62">
            <v>0</v>
          </cell>
          <cell r="T62">
            <v>0</v>
          </cell>
          <cell r="U62">
            <v>480000</v>
          </cell>
          <cell r="AC62">
            <v>0</v>
          </cell>
          <cell r="AD62">
            <v>0</v>
          </cell>
          <cell r="AF62">
            <v>480000</v>
          </cell>
        </row>
        <row r="63">
          <cell r="B63" t="str">
            <v>第十一事业部-销售1</v>
          </cell>
          <cell r="G63">
            <v>1</v>
          </cell>
          <cell r="H63">
            <v>5189.63</v>
          </cell>
          <cell r="I63">
            <v>62275.56</v>
          </cell>
          <cell r="J63">
            <v>8000</v>
          </cell>
          <cell r="K63">
            <v>0</v>
          </cell>
          <cell r="L63">
            <v>8000</v>
          </cell>
          <cell r="M63">
            <v>96000</v>
          </cell>
          <cell r="N63">
            <v>0</v>
          </cell>
          <cell r="O63">
            <v>0</v>
          </cell>
          <cell r="P63">
            <v>0</v>
          </cell>
          <cell r="Q63">
            <v>0</v>
          </cell>
          <cell r="R63">
            <v>0</v>
          </cell>
          <cell r="S63">
            <v>0</v>
          </cell>
          <cell r="T63">
            <v>0</v>
          </cell>
          <cell r="U63">
            <v>96000</v>
          </cell>
          <cell r="V63" t="str">
            <v>佀书磊</v>
          </cell>
          <cell r="Z63">
            <v>5000</v>
          </cell>
          <cell r="AA63">
            <v>120</v>
          </cell>
          <cell r="AC63">
            <v>0</v>
          </cell>
          <cell r="AF63">
            <v>96000</v>
          </cell>
        </row>
        <row r="64">
          <cell r="B64" t="str">
            <v>第十一事业部-销售2</v>
          </cell>
          <cell r="G64">
            <v>1</v>
          </cell>
          <cell r="H64">
            <v>2993.3</v>
          </cell>
          <cell r="I64">
            <v>35919.600000000006</v>
          </cell>
          <cell r="J64">
            <v>8000</v>
          </cell>
          <cell r="K64">
            <v>0</v>
          </cell>
          <cell r="L64">
            <v>8000</v>
          </cell>
          <cell r="M64">
            <v>96000</v>
          </cell>
          <cell r="N64">
            <v>0</v>
          </cell>
          <cell r="O64">
            <v>0</v>
          </cell>
          <cell r="P64">
            <v>0</v>
          </cell>
          <cell r="Q64">
            <v>0</v>
          </cell>
          <cell r="R64">
            <v>0</v>
          </cell>
          <cell r="S64">
            <v>0</v>
          </cell>
          <cell r="T64">
            <v>0</v>
          </cell>
          <cell r="U64">
            <v>96000</v>
          </cell>
          <cell r="V64" t="str">
            <v>夏玉玺</v>
          </cell>
          <cell r="Z64">
            <v>5000</v>
          </cell>
          <cell r="AA64">
            <v>120</v>
          </cell>
          <cell r="AC64">
            <v>0</v>
          </cell>
          <cell r="AF64">
            <v>96000</v>
          </cell>
        </row>
        <row r="65">
          <cell r="B65" t="str">
            <v>第十一事业部-销售3</v>
          </cell>
          <cell r="G65">
            <v>1</v>
          </cell>
          <cell r="H65">
            <v>23801.14</v>
          </cell>
          <cell r="I65">
            <v>285613.68</v>
          </cell>
          <cell r="J65">
            <v>8000</v>
          </cell>
          <cell r="K65">
            <v>0</v>
          </cell>
          <cell r="L65">
            <v>8000</v>
          </cell>
          <cell r="M65">
            <v>96000</v>
          </cell>
          <cell r="N65">
            <v>0</v>
          </cell>
          <cell r="O65">
            <v>0</v>
          </cell>
          <cell r="P65">
            <v>0</v>
          </cell>
          <cell r="Q65">
            <v>0</v>
          </cell>
          <cell r="R65">
            <v>0</v>
          </cell>
          <cell r="S65">
            <v>0</v>
          </cell>
          <cell r="T65">
            <v>0</v>
          </cell>
          <cell r="U65">
            <v>96000</v>
          </cell>
          <cell r="Z65">
            <v>5000</v>
          </cell>
          <cell r="AA65">
            <v>60</v>
          </cell>
          <cell r="AC65">
            <v>1</v>
          </cell>
          <cell r="AE65">
            <v>-16000</v>
          </cell>
          <cell r="AF65">
            <v>80000</v>
          </cell>
        </row>
        <row r="66">
          <cell r="B66" t="str">
            <v>第十一事业部-销售管理</v>
          </cell>
          <cell r="D66">
            <v>2</v>
          </cell>
          <cell r="F66">
            <v>2</v>
          </cell>
          <cell r="G66">
            <v>3</v>
          </cell>
          <cell r="H66">
            <v>0</v>
          </cell>
          <cell r="I66">
            <v>0</v>
          </cell>
          <cell r="J66">
            <v>2000</v>
          </cell>
          <cell r="K66">
            <v>0</v>
          </cell>
          <cell r="L66">
            <v>0</v>
          </cell>
          <cell r="N66">
            <v>2000</v>
          </cell>
          <cell r="O66">
            <v>4000</v>
          </cell>
          <cell r="P66">
            <v>0</v>
          </cell>
          <cell r="Q66">
            <v>0</v>
          </cell>
          <cell r="R66">
            <v>8000</v>
          </cell>
          <cell r="S66">
            <v>0</v>
          </cell>
          <cell r="T66">
            <v>0</v>
          </cell>
          <cell r="U66">
            <v>120000</v>
          </cell>
          <cell r="AC66">
            <v>0</v>
          </cell>
          <cell r="AF66">
            <v>120000</v>
          </cell>
        </row>
        <row r="67">
          <cell r="B67" t="str">
            <v>第四事业部-管理及支持</v>
          </cell>
          <cell r="G67">
            <v>2</v>
          </cell>
          <cell r="H67">
            <v>1039.96</v>
          </cell>
          <cell r="I67">
            <v>24959.040000000001</v>
          </cell>
          <cell r="J67">
            <v>4000</v>
          </cell>
          <cell r="K67">
            <v>4000</v>
          </cell>
          <cell r="L67">
            <v>0</v>
          </cell>
          <cell r="N67">
            <v>0</v>
          </cell>
          <cell r="O67">
            <v>0</v>
          </cell>
          <cell r="P67">
            <v>0</v>
          </cell>
          <cell r="Q67">
            <v>0</v>
          </cell>
          <cell r="R67">
            <v>0</v>
          </cell>
          <cell r="S67">
            <v>0</v>
          </cell>
          <cell r="T67">
            <v>0</v>
          </cell>
          <cell r="U67">
            <v>96000</v>
          </cell>
          <cell r="AC67">
            <v>0</v>
          </cell>
          <cell r="AE67">
            <v>0</v>
          </cell>
          <cell r="AF67">
            <v>96000</v>
          </cell>
        </row>
        <row r="68">
          <cell r="B68" t="str">
            <v>第四事业部-网信产品线</v>
          </cell>
          <cell r="G68">
            <v>13</v>
          </cell>
          <cell r="I68">
            <v>0</v>
          </cell>
          <cell r="J68">
            <v>1000</v>
          </cell>
          <cell r="K68">
            <v>0</v>
          </cell>
          <cell r="L68">
            <v>0</v>
          </cell>
          <cell r="N68">
            <v>0</v>
          </cell>
          <cell r="O68">
            <v>0</v>
          </cell>
          <cell r="P68">
            <v>0</v>
          </cell>
          <cell r="Q68">
            <v>0</v>
          </cell>
          <cell r="R68">
            <v>0</v>
          </cell>
          <cell r="S68">
            <v>0</v>
          </cell>
          <cell r="T68">
            <v>0</v>
          </cell>
          <cell r="U68">
            <v>156000</v>
          </cell>
          <cell r="AC68">
            <v>0</v>
          </cell>
          <cell r="AD68">
            <v>0</v>
          </cell>
          <cell r="AF68">
            <v>156000</v>
          </cell>
        </row>
        <row r="69">
          <cell r="B69" t="str">
            <v>第四事业部-销售1</v>
          </cell>
          <cell r="G69">
            <v>1</v>
          </cell>
          <cell r="H69">
            <v>10417.040000000001</v>
          </cell>
          <cell r="I69">
            <v>125004.48000000001</v>
          </cell>
          <cell r="J69">
            <v>8000</v>
          </cell>
          <cell r="K69">
            <v>0</v>
          </cell>
          <cell r="L69">
            <v>8000</v>
          </cell>
          <cell r="M69">
            <v>96000</v>
          </cell>
          <cell r="N69">
            <v>0</v>
          </cell>
          <cell r="O69">
            <v>0</v>
          </cell>
          <cell r="P69">
            <v>0</v>
          </cell>
          <cell r="Q69">
            <v>0</v>
          </cell>
          <cell r="R69">
            <v>0</v>
          </cell>
          <cell r="S69">
            <v>0</v>
          </cell>
          <cell r="T69">
            <v>0</v>
          </cell>
          <cell r="U69">
            <v>96000</v>
          </cell>
          <cell r="V69" t="str">
            <v>岳秀1</v>
          </cell>
          <cell r="Z69">
            <v>7000</v>
          </cell>
          <cell r="AA69">
            <v>400</v>
          </cell>
          <cell r="AC69">
            <v>0</v>
          </cell>
          <cell r="AF69">
            <v>96000</v>
          </cell>
        </row>
        <row r="70">
          <cell r="B70" t="str">
            <v>第四事业部-销售5</v>
          </cell>
          <cell r="G70">
            <v>1</v>
          </cell>
          <cell r="H70">
            <v>3869.38</v>
          </cell>
          <cell r="I70">
            <v>46432.56</v>
          </cell>
          <cell r="J70">
            <v>8000</v>
          </cell>
          <cell r="K70">
            <v>0</v>
          </cell>
          <cell r="L70">
            <v>8000</v>
          </cell>
          <cell r="M70">
            <v>96000</v>
          </cell>
          <cell r="N70">
            <v>0</v>
          </cell>
          <cell r="O70">
            <v>0</v>
          </cell>
          <cell r="P70">
            <v>0</v>
          </cell>
          <cell r="Q70">
            <v>0</v>
          </cell>
          <cell r="R70">
            <v>0</v>
          </cell>
          <cell r="S70">
            <v>0</v>
          </cell>
          <cell r="T70">
            <v>0</v>
          </cell>
          <cell r="U70">
            <v>96000</v>
          </cell>
          <cell r="V70" t="str">
            <v>赵立涛</v>
          </cell>
          <cell r="Z70">
            <v>3500</v>
          </cell>
          <cell r="AA70">
            <v>200</v>
          </cell>
          <cell r="AC70">
            <v>0</v>
          </cell>
          <cell r="AD70">
            <v>0</v>
          </cell>
          <cell r="AF70">
            <v>96000</v>
          </cell>
        </row>
        <row r="71">
          <cell r="B71" t="str">
            <v>第四事业部-销售4</v>
          </cell>
          <cell r="G71">
            <v>1</v>
          </cell>
          <cell r="H71">
            <v>5574.06</v>
          </cell>
          <cell r="I71">
            <v>66888.72</v>
          </cell>
          <cell r="J71">
            <v>8000</v>
          </cell>
          <cell r="K71">
            <v>0</v>
          </cell>
          <cell r="L71">
            <v>8000</v>
          </cell>
          <cell r="M71">
            <v>96000</v>
          </cell>
          <cell r="N71">
            <v>0</v>
          </cell>
          <cell r="O71">
            <v>0</v>
          </cell>
          <cell r="P71">
            <v>0</v>
          </cell>
          <cell r="Q71">
            <v>0</v>
          </cell>
          <cell r="R71">
            <v>0</v>
          </cell>
          <cell r="S71">
            <v>0</v>
          </cell>
          <cell r="T71">
            <v>0</v>
          </cell>
          <cell r="U71">
            <v>96000</v>
          </cell>
          <cell r="V71" t="str">
            <v>常哲</v>
          </cell>
          <cell r="Z71">
            <v>1500</v>
          </cell>
          <cell r="AA71">
            <v>70</v>
          </cell>
          <cell r="AC71">
            <v>0</v>
          </cell>
          <cell r="AF71">
            <v>96000</v>
          </cell>
        </row>
        <row r="72">
          <cell r="B72" t="str">
            <v>第四事业部-销售管理</v>
          </cell>
          <cell r="D72">
            <v>2</v>
          </cell>
          <cell r="F72">
            <v>1</v>
          </cell>
          <cell r="G72">
            <v>4</v>
          </cell>
          <cell r="H72">
            <v>2494.17</v>
          </cell>
          <cell r="I72">
            <v>119720.16</v>
          </cell>
          <cell r="J72">
            <v>2000</v>
          </cell>
          <cell r="K72">
            <v>0</v>
          </cell>
          <cell r="L72">
            <v>0</v>
          </cell>
          <cell r="N72">
            <v>2000</v>
          </cell>
          <cell r="O72">
            <v>4000</v>
          </cell>
          <cell r="P72">
            <v>0</v>
          </cell>
          <cell r="Q72">
            <v>0</v>
          </cell>
          <cell r="R72">
            <v>8000</v>
          </cell>
          <cell r="S72">
            <v>0</v>
          </cell>
          <cell r="T72">
            <v>0</v>
          </cell>
          <cell r="U72">
            <v>120000</v>
          </cell>
          <cell r="AC72">
            <v>0</v>
          </cell>
          <cell r="AF72">
            <v>120000</v>
          </cell>
        </row>
        <row r="73">
          <cell r="B73" t="str">
            <v>第五事业部-JSD</v>
          </cell>
          <cell r="G73">
            <v>17</v>
          </cell>
          <cell r="H73">
            <v>2393.5</v>
          </cell>
          <cell r="I73">
            <v>488274</v>
          </cell>
          <cell r="J73">
            <v>1500</v>
          </cell>
          <cell r="K73">
            <v>0</v>
          </cell>
          <cell r="L73">
            <v>0</v>
          </cell>
          <cell r="N73">
            <v>0</v>
          </cell>
          <cell r="O73">
            <v>0</v>
          </cell>
          <cell r="P73">
            <v>0</v>
          </cell>
          <cell r="Q73">
            <v>0</v>
          </cell>
          <cell r="R73">
            <v>0</v>
          </cell>
          <cell r="S73">
            <v>0</v>
          </cell>
          <cell r="T73">
            <v>0</v>
          </cell>
          <cell r="U73">
            <v>306000</v>
          </cell>
          <cell r="AC73">
            <v>3</v>
          </cell>
          <cell r="AE73">
            <v>-9000</v>
          </cell>
          <cell r="AF73">
            <v>297000</v>
          </cell>
        </row>
        <row r="74">
          <cell r="B74" t="str">
            <v>第五事业部-管理</v>
          </cell>
          <cell r="G74">
            <v>2</v>
          </cell>
          <cell r="H74">
            <v>2088.2800000000002</v>
          </cell>
          <cell r="I74">
            <v>50118.720000000001</v>
          </cell>
          <cell r="J74">
            <v>2500</v>
          </cell>
          <cell r="K74">
            <v>2500</v>
          </cell>
          <cell r="L74">
            <v>0</v>
          </cell>
          <cell r="N74">
            <v>0</v>
          </cell>
          <cell r="O74">
            <v>0</v>
          </cell>
          <cell r="P74">
            <v>0</v>
          </cell>
          <cell r="Q74">
            <v>0</v>
          </cell>
          <cell r="R74">
            <v>0</v>
          </cell>
          <cell r="S74">
            <v>0</v>
          </cell>
          <cell r="T74">
            <v>0</v>
          </cell>
          <cell r="U74">
            <v>60000</v>
          </cell>
          <cell r="AC74">
            <v>0</v>
          </cell>
          <cell r="AE74">
            <v>0</v>
          </cell>
          <cell r="AF74">
            <v>60000</v>
          </cell>
        </row>
        <row r="75">
          <cell r="B75" t="str">
            <v>第五事业部-销售1</v>
          </cell>
          <cell r="G75">
            <v>1</v>
          </cell>
          <cell r="H75">
            <v>16493.21</v>
          </cell>
          <cell r="I75">
            <v>197918.52</v>
          </cell>
          <cell r="J75">
            <v>6000</v>
          </cell>
          <cell r="K75">
            <v>0</v>
          </cell>
          <cell r="L75">
            <v>6000</v>
          </cell>
          <cell r="M75">
            <v>72000</v>
          </cell>
          <cell r="N75">
            <v>0</v>
          </cell>
          <cell r="O75">
            <v>0</v>
          </cell>
          <cell r="P75">
            <v>0</v>
          </cell>
          <cell r="Q75">
            <v>0</v>
          </cell>
          <cell r="R75">
            <v>0</v>
          </cell>
          <cell r="S75">
            <v>0</v>
          </cell>
          <cell r="T75">
            <v>0</v>
          </cell>
          <cell r="U75">
            <v>72000</v>
          </cell>
          <cell r="V75" t="str">
            <v>廉达铭</v>
          </cell>
          <cell r="Z75">
            <v>4000</v>
          </cell>
          <cell r="AA75">
            <v>265</v>
          </cell>
          <cell r="AC75">
            <v>0</v>
          </cell>
          <cell r="AF75">
            <v>72000</v>
          </cell>
        </row>
        <row r="76">
          <cell r="B76" t="str">
            <v>第五事业部-销售2</v>
          </cell>
          <cell r="G76">
            <v>1</v>
          </cell>
          <cell r="H76">
            <v>9497.66</v>
          </cell>
          <cell r="I76">
            <v>113971.92</v>
          </cell>
          <cell r="J76">
            <v>6000</v>
          </cell>
          <cell r="K76">
            <v>0</v>
          </cell>
          <cell r="L76">
            <v>6000</v>
          </cell>
          <cell r="M76">
            <v>72000</v>
          </cell>
          <cell r="N76">
            <v>0</v>
          </cell>
          <cell r="O76">
            <v>0</v>
          </cell>
          <cell r="P76">
            <v>0</v>
          </cell>
          <cell r="Q76">
            <v>0</v>
          </cell>
          <cell r="R76">
            <v>0</v>
          </cell>
          <cell r="S76">
            <v>0</v>
          </cell>
          <cell r="T76">
            <v>0</v>
          </cell>
          <cell r="U76">
            <v>72000</v>
          </cell>
          <cell r="V76" t="str">
            <v>孔邦</v>
          </cell>
          <cell r="Z76">
            <v>3000</v>
          </cell>
          <cell r="AA76">
            <v>130</v>
          </cell>
          <cell r="AC76">
            <v>0</v>
          </cell>
          <cell r="AF76">
            <v>72000</v>
          </cell>
        </row>
        <row r="77">
          <cell r="B77" t="str">
            <v>第五事业部-销售3</v>
          </cell>
          <cell r="G77">
            <v>1</v>
          </cell>
          <cell r="I77">
            <v>0</v>
          </cell>
          <cell r="J77">
            <v>6000</v>
          </cell>
          <cell r="K77">
            <v>0</v>
          </cell>
          <cell r="L77">
            <v>6000</v>
          </cell>
          <cell r="M77">
            <v>72000</v>
          </cell>
          <cell r="N77">
            <v>0</v>
          </cell>
          <cell r="O77">
            <v>0</v>
          </cell>
          <cell r="P77">
            <v>0</v>
          </cell>
          <cell r="Q77">
            <v>0</v>
          </cell>
          <cell r="R77">
            <v>0</v>
          </cell>
          <cell r="S77">
            <v>0</v>
          </cell>
          <cell r="T77">
            <v>0</v>
          </cell>
          <cell r="U77">
            <v>72000</v>
          </cell>
          <cell r="Z77">
            <v>3000</v>
          </cell>
          <cell r="AA77">
            <v>75</v>
          </cell>
          <cell r="AC77">
            <v>0</v>
          </cell>
          <cell r="AF77">
            <v>72000</v>
          </cell>
        </row>
        <row r="78">
          <cell r="B78" t="str">
            <v>第五事业部-销售4</v>
          </cell>
          <cell r="G78">
            <v>1</v>
          </cell>
          <cell r="H78">
            <v>9516.82</v>
          </cell>
          <cell r="I78">
            <v>114201.84</v>
          </cell>
          <cell r="J78">
            <v>6000</v>
          </cell>
          <cell r="K78">
            <v>0</v>
          </cell>
          <cell r="L78">
            <v>6000</v>
          </cell>
          <cell r="M78">
            <v>72000</v>
          </cell>
          <cell r="N78">
            <v>0</v>
          </cell>
          <cell r="O78">
            <v>0</v>
          </cell>
          <cell r="P78">
            <v>0</v>
          </cell>
          <cell r="Q78">
            <v>0</v>
          </cell>
          <cell r="R78">
            <v>0</v>
          </cell>
          <cell r="S78">
            <v>0</v>
          </cell>
          <cell r="T78">
            <v>0</v>
          </cell>
          <cell r="U78">
            <v>72000</v>
          </cell>
          <cell r="V78" t="str">
            <v>王坤</v>
          </cell>
          <cell r="Z78">
            <v>3000</v>
          </cell>
          <cell r="AA78">
            <v>80</v>
          </cell>
          <cell r="AC78">
            <v>0</v>
          </cell>
          <cell r="AF78">
            <v>72000</v>
          </cell>
        </row>
        <row r="79">
          <cell r="B79" t="str">
            <v>第五事业部-销售管理</v>
          </cell>
          <cell r="G79">
            <v>1</v>
          </cell>
          <cell r="H79">
            <v>4072.89</v>
          </cell>
          <cell r="I79">
            <v>48874.68</v>
          </cell>
          <cell r="J79">
            <v>5000</v>
          </cell>
          <cell r="K79">
            <v>0</v>
          </cell>
          <cell r="L79">
            <v>0</v>
          </cell>
          <cell r="N79">
            <v>5000</v>
          </cell>
          <cell r="O79">
            <v>0</v>
          </cell>
          <cell r="P79">
            <v>0</v>
          </cell>
          <cell r="Q79">
            <v>0</v>
          </cell>
          <cell r="R79">
            <v>0</v>
          </cell>
          <cell r="S79">
            <v>0</v>
          </cell>
          <cell r="T79">
            <v>0</v>
          </cell>
          <cell r="U79">
            <v>60000</v>
          </cell>
          <cell r="AC79">
            <v>1</v>
          </cell>
          <cell r="AE79">
            <v>-10000</v>
          </cell>
          <cell r="AF79">
            <v>50000</v>
          </cell>
        </row>
        <row r="80">
          <cell r="B80" t="str">
            <v>第一事业部-分流设备</v>
          </cell>
          <cell r="G80">
            <v>46</v>
          </cell>
          <cell r="H80">
            <v>391.29</v>
          </cell>
          <cell r="I80">
            <v>215992.08000000002</v>
          </cell>
          <cell r="J80">
            <v>500</v>
          </cell>
          <cell r="K80">
            <v>0</v>
          </cell>
          <cell r="L80">
            <v>0</v>
          </cell>
          <cell r="N80">
            <v>0</v>
          </cell>
          <cell r="O80">
            <v>0</v>
          </cell>
          <cell r="P80">
            <v>0</v>
          </cell>
          <cell r="Q80">
            <v>0</v>
          </cell>
          <cell r="R80">
            <v>0</v>
          </cell>
          <cell r="S80">
            <v>0</v>
          </cell>
          <cell r="T80">
            <v>0</v>
          </cell>
          <cell r="U80">
            <v>276000</v>
          </cell>
          <cell r="AC80">
            <v>9</v>
          </cell>
          <cell r="AD80">
            <v>0</v>
          </cell>
          <cell r="AE80">
            <v>-9000</v>
          </cell>
          <cell r="AF80">
            <v>267000</v>
          </cell>
        </row>
        <row r="81">
          <cell r="B81" t="str">
            <v>第一事业部-管理及支持</v>
          </cell>
          <cell r="G81">
            <v>3</v>
          </cell>
          <cell r="H81">
            <v>697.29</v>
          </cell>
          <cell r="I81">
            <v>25102.44</v>
          </cell>
          <cell r="J81">
            <v>2000</v>
          </cell>
          <cell r="K81">
            <v>2000</v>
          </cell>
          <cell r="L81">
            <v>0</v>
          </cell>
          <cell r="N81">
            <v>0</v>
          </cell>
          <cell r="O81">
            <v>0</v>
          </cell>
          <cell r="P81">
            <v>0</v>
          </cell>
          <cell r="Q81">
            <v>0</v>
          </cell>
          <cell r="R81">
            <v>0</v>
          </cell>
          <cell r="S81">
            <v>0</v>
          </cell>
          <cell r="T81">
            <v>0</v>
          </cell>
          <cell r="U81">
            <v>72000</v>
          </cell>
          <cell r="AC81">
            <v>1</v>
          </cell>
          <cell r="AE81">
            <v>-4000</v>
          </cell>
          <cell r="AF81">
            <v>68000</v>
          </cell>
        </row>
        <row r="82">
          <cell r="B82" t="str">
            <v>第一事业部-网络数据解析产品线</v>
          </cell>
          <cell r="G82">
            <v>22</v>
          </cell>
          <cell r="H82">
            <v>487.12</v>
          </cell>
          <cell r="I82">
            <v>128599.67999999999</v>
          </cell>
          <cell r="J82">
            <v>400</v>
          </cell>
          <cell r="K82">
            <v>0</v>
          </cell>
          <cell r="L82">
            <v>0</v>
          </cell>
          <cell r="N82">
            <v>0</v>
          </cell>
          <cell r="O82">
            <v>0</v>
          </cell>
          <cell r="P82">
            <v>0</v>
          </cell>
          <cell r="Q82">
            <v>0</v>
          </cell>
          <cell r="R82">
            <v>0</v>
          </cell>
          <cell r="S82">
            <v>0</v>
          </cell>
          <cell r="T82">
            <v>0</v>
          </cell>
          <cell r="U82">
            <v>105600</v>
          </cell>
          <cell r="AC82">
            <v>0</v>
          </cell>
          <cell r="AD82">
            <v>0</v>
          </cell>
          <cell r="AF82">
            <v>105600</v>
          </cell>
        </row>
        <row r="83">
          <cell r="B83" t="str">
            <v>第一事业部-销售1</v>
          </cell>
          <cell r="G83">
            <v>1</v>
          </cell>
          <cell r="H83">
            <v>3943.86</v>
          </cell>
          <cell r="I83">
            <v>47326.32</v>
          </cell>
          <cell r="J83">
            <v>6000</v>
          </cell>
          <cell r="K83">
            <v>0</v>
          </cell>
          <cell r="L83">
            <v>6000</v>
          </cell>
          <cell r="M83">
            <v>72000</v>
          </cell>
          <cell r="N83">
            <v>0</v>
          </cell>
          <cell r="O83">
            <v>0</v>
          </cell>
          <cell r="P83">
            <v>0</v>
          </cell>
          <cell r="Q83">
            <v>0</v>
          </cell>
          <cell r="R83">
            <v>0</v>
          </cell>
          <cell r="S83">
            <v>0</v>
          </cell>
          <cell r="T83">
            <v>0</v>
          </cell>
          <cell r="U83">
            <v>72000</v>
          </cell>
          <cell r="V83" t="str">
            <v>郭学栋</v>
          </cell>
          <cell r="Z83">
            <v>2000</v>
          </cell>
          <cell r="AA83">
            <v>138.53</v>
          </cell>
          <cell r="AC83">
            <v>0</v>
          </cell>
          <cell r="AF83">
            <v>72000</v>
          </cell>
        </row>
        <row r="84">
          <cell r="B84" t="str">
            <v>第一事业部-销售2</v>
          </cell>
          <cell r="G84">
            <v>1</v>
          </cell>
          <cell r="H84">
            <v>5258.79</v>
          </cell>
          <cell r="I84">
            <v>63105.479999999996</v>
          </cell>
          <cell r="J84">
            <v>6000</v>
          </cell>
          <cell r="K84">
            <v>0</v>
          </cell>
          <cell r="L84">
            <v>6000</v>
          </cell>
          <cell r="M84">
            <v>72000</v>
          </cell>
          <cell r="N84">
            <v>0</v>
          </cell>
          <cell r="O84">
            <v>0</v>
          </cell>
          <cell r="P84">
            <v>0</v>
          </cell>
          <cell r="Q84">
            <v>0</v>
          </cell>
          <cell r="R84">
            <v>0</v>
          </cell>
          <cell r="S84">
            <v>0</v>
          </cell>
          <cell r="T84">
            <v>0</v>
          </cell>
          <cell r="U84">
            <v>72000</v>
          </cell>
          <cell r="Z84">
            <v>2000</v>
          </cell>
          <cell r="AA84">
            <v>153.03606703968774</v>
          </cell>
          <cell r="AC84">
            <v>1</v>
          </cell>
          <cell r="AE84">
            <v>-12000</v>
          </cell>
          <cell r="AF84">
            <v>60000</v>
          </cell>
        </row>
        <row r="85">
          <cell r="B85" t="str">
            <v>第一事业部-销售3</v>
          </cell>
          <cell r="G85">
            <v>1</v>
          </cell>
          <cell r="H85">
            <v>3609.52</v>
          </cell>
          <cell r="I85">
            <v>43314.239999999998</v>
          </cell>
          <cell r="J85">
            <v>6000</v>
          </cell>
          <cell r="K85">
            <v>0</v>
          </cell>
          <cell r="L85">
            <v>6000</v>
          </cell>
          <cell r="M85">
            <v>72000</v>
          </cell>
          <cell r="N85">
            <v>0</v>
          </cell>
          <cell r="O85">
            <v>0</v>
          </cell>
          <cell r="P85">
            <v>0</v>
          </cell>
          <cell r="Q85">
            <v>0</v>
          </cell>
          <cell r="R85">
            <v>0</v>
          </cell>
          <cell r="S85">
            <v>0</v>
          </cell>
          <cell r="T85">
            <v>0</v>
          </cell>
          <cell r="U85">
            <v>72000</v>
          </cell>
          <cell r="V85" t="str">
            <v>闫锐松</v>
          </cell>
          <cell r="Z85">
            <v>4800</v>
          </cell>
          <cell r="AA85">
            <v>268.60914720600198</v>
          </cell>
          <cell r="AC85">
            <v>0</v>
          </cell>
          <cell r="AF85">
            <v>72000</v>
          </cell>
        </row>
        <row r="86">
          <cell r="B86" t="str">
            <v>第一事业部-销售4</v>
          </cell>
          <cell r="G86">
            <v>1</v>
          </cell>
          <cell r="H86">
            <v>5220.1400000000003</v>
          </cell>
          <cell r="I86">
            <v>62641.680000000008</v>
          </cell>
          <cell r="J86">
            <v>6000</v>
          </cell>
          <cell r="K86">
            <v>0</v>
          </cell>
          <cell r="L86">
            <v>6000</v>
          </cell>
          <cell r="M86">
            <v>72000</v>
          </cell>
          <cell r="N86">
            <v>0</v>
          </cell>
          <cell r="O86">
            <v>0</v>
          </cell>
          <cell r="P86">
            <v>0</v>
          </cell>
          <cell r="Q86">
            <v>0</v>
          </cell>
          <cell r="R86">
            <v>0</v>
          </cell>
          <cell r="S86">
            <v>0</v>
          </cell>
          <cell r="T86">
            <v>0</v>
          </cell>
          <cell r="U86">
            <v>72000</v>
          </cell>
          <cell r="V86" t="str">
            <v>牛国良</v>
          </cell>
          <cell r="Z86">
            <v>4800</v>
          </cell>
          <cell r="AA86">
            <v>252.45</v>
          </cell>
          <cell r="AC86">
            <v>0</v>
          </cell>
          <cell r="AF86">
            <v>72000</v>
          </cell>
        </row>
        <row r="87">
          <cell r="B87" t="str">
            <v>第一事业部-销售管理</v>
          </cell>
          <cell r="D87">
            <v>2</v>
          </cell>
          <cell r="F87">
            <v>1</v>
          </cell>
          <cell r="G87">
            <v>4</v>
          </cell>
          <cell r="H87">
            <v>5054.7</v>
          </cell>
          <cell r="I87">
            <v>242625.59999999998</v>
          </cell>
          <cell r="J87">
            <v>2000</v>
          </cell>
          <cell r="K87">
            <v>0</v>
          </cell>
          <cell r="L87">
            <v>0</v>
          </cell>
          <cell r="N87">
            <v>2000</v>
          </cell>
          <cell r="O87">
            <v>3000</v>
          </cell>
          <cell r="P87">
            <v>0</v>
          </cell>
          <cell r="Q87">
            <v>0</v>
          </cell>
          <cell r="R87">
            <v>6000</v>
          </cell>
          <cell r="S87">
            <v>0</v>
          </cell>
          <cell r="T87">
            <v>0</v>
          </cell>
          <cell r="U87">
            <v>96000</v>
          </cell>
          <cell r="AC87">
            <v>0</v>
          </cell>
          <cell r="AF87">
            <v>96000</v>
          </cell>
        </row>
        <row r="88">
          <cell r="B88" t="str">
            <v>法务审计与保密办公室</v>
          </cell>
          <cell r="G88">
            <v>3</v>
          </cell>
          <cell r="H88">
            <v>426.02</v>
          </cell>
          <cell r="I88">
            <v>15336.72</v>
          </cell>
          <cell r="J88">
            <v>500</v>
          </cell>
          <cell r="K88">
            <v>0</v>
          </cell>
          <cell r="L88">
            <v>0</v>
          </cell>
          <cell r="N88">
            <v>0</v>
          </cell>
          <cell r="O88">
            <v>0</v>
          </cell>
          <cell r="P88">
            <v>0</v>
          </cell>
          <cell r="Q88">
            <v>0</v>
          </cell>
          <cell r="R88">
            <v>0</v>
          </cell>
          <cell r="S88">
            <v>0</v>
          </cell>
          <cell r="T88">
            <v>0</v>
          </cell>
          <cell r="U88">
            <v>18000</v>
          </cell>
          <cell r="AC88">
            <v>0</v>
          </cell>
          <cell r="AD88">
            <v>0</v>
          </cell>
          <cell r="AF88">
            <v>18000</v>
          </cell>
        </row>
        <row r="89">
          <cell r="B89" t="str">
            <v>服务中心-服务1</v>
          </cell>
          <cell r="G89">
            <v>8</v>
          </cell>
          <cell r="H89">
            <v>15.24</v>
          </cell>
          <cell r="I89">
            <v>1463.04</v>
          </cell>
          <cell r="J89">
            <v>100</v>
          </cell>
          <cell r="K89">
            <v>0</v>
          </cell>
          <cell r="L89">
            <v>0</v>
          </cell>
          <cell r="N89">
            <v>0</v>
          </cell>
          <cell r="O89">
            <v>0</v>
          </cell>
          <cell r="P89">
            <v>0</v>
          </cell>
          <cell r="Q89">
            <v>0</v>
          </cell>
          <cell r="R89">
            <v>0</v>
          </cell>
          <cell r="S89">
            <v>0</v>
          </cell>
          <cell r="T89">
            <v>0</v>
          </cell>
          <cell r="U89">
            <v>9600</v>
          </cell>
          <cell r="AC89">
            <v>0</v>
          </cell>
          <cell r="AD89">
            <v>0</v>
          </cell>
          <cell r="AF89">
            <v>9600</v>
          </cell>
        </row>
        <row r="90">
          <cell r="B90" t="str">
            <v>服务中心-服务2</v>
          </cell>
          <cell r="G90">
            <v>7</v>
          </cell>
          <cell r="H90">
            <v>200.15</v>
          </cell>
          <cell r="I90">
            <v>16812.599999999999</v>
          </cell>
          <cell r="J90">
            <v>300</v>
          </cell>
          <cell r="K90">
            <v>0</v>
          </cell>
          <cell r="L90">
            <v>0</v>
          </cell>
          <cell r="N90">
            <v>0</v>
          </cell>
          <cell r="O90">
            <v>0</v>
          </cell>
          <cell r="P90">
            <v>0</v>
          </cell>
          <cell r="Q90">
            <v>0</v>
          </cell>
          <cell r="R90">
            <v>0</v>
          </cell>
          <cell r="S90">
            <v>0</v>
          </cell>
          <cell r="T90">
            <v>0</v>
          </cell>
          <cell r="U90">
            <v>25200</v>
          </cell>
          <cell r="AC90">
            <v>1</v>
          </cell>
          <cell r="AE90">
            <v>-600</v>
          </cell>
          <cell r="AF90">
            <v>24600</v>
          </cell>
        </row>
        <row r="91">
          <cell r="B91" t="str">
            <v>服务中心-管理</v>
          </cell>
          <cell r="G91">
            <v>1</v>
          </cell>
          <cell r="H91">
            <v>277.60000000000002</v>
          </cell>
          <cell r="I91">
            <v>3331.2000000000003</v>
          </cell>
          <cell r="J91">
            <v>300</v>
          </cell>
          <cell r="K91">
            <v>0</v>
          </cell>
          <cell r="L91">
            <v>0</v>
          </cell>
          <cell r="N91">
            <v>0</v>
          </cell>
          <cell r="O91">
            <v>0</v>
          </cell>
          <cell r="P91">
            <v>0</v>
          </cell>
          <cell r="Q91">
            <v>0</v>
          </cell>
          <cell r="R91">
            <v>0</v>
          </cell>
          <cell r="S91">
            <v>0</v>
          </cell>
          <cell r="T91">
            <v>0</v>
          </cell>
          <cell r="U91">
            <v>3600</v>
          </cell>
          <cell r="AC91">
            <v>0</v>
          </cell>
          <cell r="AF91">
            <v>3600</v>
          </cell>
        </row>
        <row r="92">
          <cell r="B92" t="str">
            <v>福建代表处-福建1</v>
          </cell>
          <cell r="C92" t="str">
            <v>福建全省（WA方向）</v>
          </cell>
          <cell r="G92">
            <v>1</v>
          </cell>
          <cell r="I92">
            <v>0</v>
          </cell>
          <cell r="J92">
            <v>6000</v>
          </cell>
          <cell r="K92">
            <v>0</v>
          </cell>
          <cell r="L92">
            <v>6000</v>
          </cell>
          <cell r="M92">
            <v>72000</v>
          </cell>
          <cell r="N92">
            <v>0</v>
          </cell>
          <cell r="O92">
            <v>0</v>
          </cell>
          <cell r="P92">
            <v>0</v>
          </cell>
          <cell r="Q92">
            <v>0</v>
          </cell>
          <cell r="R92">
            <v>0</v>
          </cell>
          <cell r="S92">
            <v>0</v>
          </cell>
          <cell r="T92">
            <v>0</v>
          </cell>
          <cell r="U92">
            <v>72000</v>
          </cell>
          <cell r="V92" t="str">
            <v>王新文</v>
          </cell>
          <cell r="W92" t="str">
            <v>R6</v>
          </cell>
          <cell r="X92" t="str">
            <v>R5</v>
          </cell>
          <cell r="Y92" t="str">
            <v>福州</v>
          </cell>
          <cell r="Z92">
            <v>2000</v>
          </cell>
          <cell r="AA92">
            <v>200</v>
          </cell>
          <cell r="AC92">
            <v>0</v>
          </cell>
          <cell r="AF92">
            <v>72000</v>
          </cell>
        </row>
        <row r="93">
          <cell r="B93" t="str">
            <v>福建代表处-福建2</v>
          </cell>
          <cell r="C93" t="str">
            <v>福建全省（非WA方向）</v>
          </cell>
          <cell r="G93">
            <v>1</v>
          </cell>
          <cell r="I93">
            <v>0</v>
          </cell>
          <cell r="J93">
            <v>6000</v>
          </cell>
          <cell r="K93">
            <v>0</v>
          </cell>
          <cell r="L93">
            <v>6000</v>
          </cell>
          <cell r="M93">
            <v>72000</v>
          </cell>
          <cell r="N93">
            <v>0</v>
          </cell>
          <cell r="O93">
            <v>0</v>
          </cell>
          <cell r="P93">
            <v>0</v>
          </cell>
          <cell r="Q93">
            <v>0</v>
          </cell>
          <cell r="R93">
            <v>0</v>
          </cell>
          <cell r="S93">
            <v>0</v>
          </cell>
          <cell r="T93">
            <v>0</v>
          </cell>
          <cell r="U93">
            <v>72000</v>
          </cell>
          <cell r="W93" t="str">
            <v>R5</v>
          </cell>
          <cell r="X93" t="str">
            <v>R6</v>
          </cell>
          <cell r="Y93" t="str">
            <v>福州</v>
          </cell>
          <cell r="Z93">
            <v>1200</v>
          </cell>
          <cell r="AA93">
            <v>100</v>
          </cell>
          <cell r="AC93">
            <v>1</v>
          </cell>
          <cell r="AE93">
            <v>-12000</v>
          </cell>
          <cell r="AF93">
            <v>60000</v>
          </cell>
        </row>
        <row r="94">
          <cell r="B94" t="str">
            <v>福建代表处-管理</v>
          </cell>
          <cell r="D94">
            <v>2</v>
          </cell>
          <cell r="E94">
            <v>1</v>
          </cell>
          <cell r="G94">
            <v>4</v>
          </cell>
          <cell r="I94">
            <v>0</v>
          </cell>
          <cell r="J94">
            <v>4000</v>
          </cell>
          <cell r="K94">
            <v>0</v>
          </cell>
          <cell r="L94">
            <v>0</v>
          </cell>
          <cell r="N94">
            <v>4000</v>
          </cell>
          <cell r="O94">
            <v>3000</v>
          </cell>
          <cell r="P94">
            <v>4200</v>
          </cell>
          <cell r="Q94">
            <v>0</v>
          </cell>
          <cell r="R94">
            <v>6000</v>
          </cell>
          <cell r="S94">
            <v>4200</v>
          </cell>
          <cell r="T94">
            <v>0</v>
          </cell>
          <cell r="U94">
            <v>170400</v>
          </cell>
          <cell r="AC94">
            <v>1</v>
          </cell>
          <cell r="AE94">
            <v>-8000</v>
          </cell>
          <cell r="AF94">
            <v>162400</v>
          </cell>
        </row>
        <row r="95">
          <cell r="B95" t="str">
            <v>甘肃代表处-甘肃1</v>
          </cell>
          <cell r="C95" t="str">
            <v>省级单位、兰州、定西、天水、临夏、陇南</v>
          </cell>
          <cell r="G95">
            <v>1</v>
          </cell>
          <cell r="H95">
            <v>20037.87</v>
          </cell>
          <cell r="I95">
            <v>240454.44</v>
          </cell>
          <cell r="J95">
            <v>6000</v>
          </cell>
          <cell r="K95">
            <v>0</v>
          </cell>
          <cell r="L95">
            <v>6000</v>
          </cell>
          <cell r="M95">
            <v>72000</v>
          </cell>
          <cell r="N95">
            <v>0</v>
          </cell>
          <cell r="O95">
            <v>0</v>
          </cell>
          <cell r="P95">
            <v>0</v>
          </cell>
          <cell r="Q95">
            <v>0</v>
          </cell>
          <cell r="R95">
            <v>0</v>
          </cell>
          <cell r="S95">
            <v>0</v>
          </cell>
          <cell r="T95">
            <v>0</v>
          </cell>
          <cell r="U95">
            <v>72000</v>
          </cell>
          <cell r="V95" t="str">
            <v>谢涛</v>
          </cell>
          <cell r="W95" t="str">
            <v>R5</v>
          </cell>
          <cell r="X95" t="str">
            <v>R7</v>
          </cell>
          <cell r="Y95" t="str">
            <v>兰州</v>
          </cell>
          <cell r="Z95">
            <v>2800</v>
          </cell>
          <cell r="AA95">
            <v>180.11775431034499</v>
          </cell>
          <cell r="AC95">
            <v>0</v>
          </cell>
          <cell r="AF95">
            <v>72000</v>
          </cell>
        </row>
        <row r="96">
          <cell r="B96" t="str">
            <v>甘肃代表处-甘肃2</v>
          </cell>
          <cell r="C96" t="str">
            <v>武威、嘉峪关、金昌、酒泉、张掖</v>
          </cell>
          <cell r="G96">
            <v>1</v>
          </cell>
          <cell r="H96">
            <v>3971.12</v>
          </cell>
          <cell r="I96">
            <v>47653.440000000002</v>
          </cell>
          <cell r="J96">
            <v>6000</v>
          </cell>
          <cell r="K96">
            <v>0</v>
          </cell>
          <cell r="L96">
            <v>6000</v>
          </cell>
          <cell r="M96">
            <v>72000</v>
          </cell>
          <cell r="N96">
            <v>0</v>
          </cell>
          <cell r="O96">
            <v>0</v>
          </cell>
          <cell r="P96">
            <v>0</v>
          </cell>
          <cell r="Q96">
            <v>0</v>
          </cell>
          <cell r="R96">
            <v>0</v>
          </cell>
          <cell r="S96">
            <v>0</v>
          </cell>
          <cell r="T96">
            <v>0</v>
          </cell>
          <cell r="U96">
            <v>72000</v>
          </cell>
          <cell r="V96" t="str">
            <v>李新来</v>
          </cell>
          <cell r="W96" t="str">
            <v>R6</v>
          </cell>
          <cell r="X96" t="str">
            <v>R5</v>
          </cell>
          <cell r="Y96" t="str">
            <v>兰州</v>
          </cell>
          <cell r="Z96">
            <v>2800</v>
          </cell>
          <cell r="AA96">
            <v>180</v>
          </cell>
          <cell r="AC96">
            <v>0</v>
          </cell>
          <cell r="AF96">
            <v>72000</v>
          </cell>
        </row>
        <row r="97">
          <cell r="B97" t="str">
            <v>甘肃代表处-甘肃3</v>
          </cell>
          <cell r="C97" t="str">
            <v>甘南、平凉、庆阳、白银</v>
          </cell>
          <cell r="G97">
            <v>1</v>
          </cell>
          <cell r="H97">
            <v>0</v>
          </cell>
          <cell r="I97">
            <v>0</v>
          </cell>
          <cell r="J97">
            <v>6000</v>
          </cell>
          <cell r="K97">
            <v>0</v>
          </cell>
          <cell r="L97">
            <v>6000</v>
          </cell>
          <cell r="M97">
            <v>72000</v>
          </cell>
          <cell r="N97">
            <v>0</v>
          </cell>
          <cell r="O97">
            <v>0</v>
          </cell>
          <cell r="P97">
            <v>0</v>
          </cell>
          <cell r="Q97">
            <v>0</v>
          </cell>
          <cell r="R97">
            <v>0</v>
          </cell>
          <cell r="S97">
            <v>0</v>
          </cell>
          <cell r="T97">
            <v>0</v>
          </cell>
          <cell r="U97">
            <v>72000</v>
          </cell>
          <cell r="V97" t="str">
            <v>邢国华</v>
          </cell>
          <cell r="W97" t="str">
            <v>R4</v>
          </cell>
          <cell r="X97" t="str">
            <v>R6</v>
          </cell>
          <cell r="Y97" t="str">
            <v>兰州</v>
          </cell>
          <cell r="Z97">
            <v>2800</v>
          </cell>
          <cell r="AA97">
            <v>216.88115159401431</v>
          </cell>
          <cell r="AC97">
            <v>0</v>
          </cell>
          <cell r="AF97">
            <v>72000</v>
          </cell>
        </row>
        <row r="98">
          <cell r="B98" t="str">
            <v>甘肃代表处-管理</v>
          </cell>
          <cell r="D98">
            <v>3</v>
          </cell>
          <cell r="E98">
            <v>3</v>
          </cell>
          <cell r="G98">
            <v>7</v>
          </cell>
          <cell r="I98">
            <v>0</v>
          </cell>
          <cell r="J98">
            <v>4000</v>
          </cell>
          <cell r="K98">
            <v>0</v>
          </cell>
          <cell r="L98">
            <v>0</v>
          </cell>
          <cell r="N98">
            <v>4000</v>
          </cell>
          <cell r="O98">
            <v>3000</v>
          </cell>
          <cell r="P98">
            <v>4200</v>
          </cell>
          <cell r="Q98">
            <v>0</v>
          </cell>
          <cell r="R98">
            <v>9000</v>
          </cell>
          <cell r="S98">
            <v>12600</v>
          </cell>
          <cell r="T98">
            <v>0</v>
          </cell>
          <cell r="U98">
            <v>307200</v>
          </cell>
          <cell r="AC98">
            <v>0</v>
          </cell>
          <cell r="AF98">
            <v>307200</v>
          </cell>
        </row>
        <row r="99">
          <cell r="B99" t="str">
            <v>工程中心-工程二部</v>
          </cell>
          <cell r="G99">
            <v>9</v>
          </cell>
          <cell r="H99">
            <v>5641.15</v>
          </cell>
          <cell r="I99">
            <v>609244.19999999995</v>
          </cell>
          <cell r="J99">
            <v>6000</v>
          </cell>
          <cell r="K99">
            <v>0</v>
          </cell>
          <cell r="L99">
            <v>0</v>
          </cell>
          <cell r="N99">
            <v>0</v>
          </cell>
          <cell r="O99">
            <v>0</v>
          </cell>
          <cell r="P99">
            <v>0</v>
          </cell>
          <cell r="Q99">
            <v>0</v>
          </cell>
          <cell r="R99">
            <v>0</v>
          </cell>
          <cell r="S99">
            <v>0</v>
          </cell>
          <cell r="T99">
            <v>0</v>
          </cell>
          <cell r="U99">
            <v>648000</v>
          </cell>
          <cell r="AC99">
            <v>2</v>
          </cell>
          <cell r="AE99">
            <v>-24000</v>
          </cell>
          <cell r="AF99">
            <v>624000</v>
          </cell>
        </row>
        <row r="100">
          <cell r="B100" t="str">
            <v>工程中心-工程三部</v>
          </cell>
          <cell r="G100">
            <v>8</v>
          </cell>
          <cell r="H100">
            <v>6253.78</v>
          </cell>
          <cell r="I100">
            <v>600362.88</v>
          </cell>
          <cell r="J100">
            <v>7000</v>
          </cell>
          <cell r="K100">
            <v>0</v>
          </cell>
          <cell r="L100">
            <v>0</v>
          </cell>
          <cell r="N100">
            <v>0</v>
          </cell>
          <cell r="O100">
            <v>0</v>
          </cell>
          <cell r="P100">
            <v>0</v>
          </cell>
          <cell r="Q100">
            <v>0</v>
          </cell>
          <cell r="R100">
            <v>0</v>
          </cell>
          <cell r="S100">
            <v>0</v>
          </cell>
          <cell r="T100">
            <v>0</v>
          </cell>
          <cell r="U100">
            <v>672000</v>
          </cell>
          <cell r="AC100">
            <v>0</v>
          </cell>
          <cell r="AF100">
            <v>672000</v>
          </cell>
        </row>
        <row r="101">
          <cell r="B101" t="str">
            <v>工程中心-工程四部</v>
          </cell>
          <cell r="G101">
            <v>8</v>
          </cell>
          <cell r="H101">
            <v>5647</v>
          </cell>
          <cell r="I101">
            <v>542112</v>
          </cell>
          <cell r="J101">
            <v>6000</v>
          </cell>
          <cell r="K101">
            <v>0</v>
          </cell>
          <cell r="L101">
            <v>0</v>
          </cell>
          <cell r="N101">
            <v>0</v>
          </cell>
          <cell r="O101">
            <v>0</v>
          </cell>
          <cell r="P101">
            <v>0</v>
          </cell>
          <cell r="Q101">
            <v>0</v>
          </cell>
          <cell r="R101">
            <v>0</v>
          </cell>
          <cell r="S101">
            <v>0</v>
          </cell>
          <cell r="T101">
            <v>0</v>
          </cell>
          <cell r="U101">
            <v>576000</v>
          </cell>
          <cell r="AC101">
            <v>3</v>
          </cell>
          <cell r="AE101">
            <v>-36000</v>
          </cell>
          <cell r="AF101">
            <v>540000</v>
          </cell>
        </row>
        <row r="102">
          <cell r="B102" t="str">
            <v>工程中心-工程五部</v>
          </cell>
          <cell r="G102">
            <v>9</v>
          </cell>
          <cell r="H102">
            <v>3504.88</v>
          </cell>
          <cell r="I102">
            <v>378527.04000000004</v>
          </cell>
          <cell r="J102">
            <v>4000</v>
          </cell>
          <cell r="K102">
            <v>0</v>
          </cell>
          <cell r="L102">
            <v>0</v>
          </cell>
          <cell r="N102">
            <v>0</v>
          </cell>
          <cell r="O102">
            <v>0</v>
          </cell>
          <cell r="P102">
            <v>0</v>
          </cell>
          <cell r="Q102">
            <v>0</v>
          </cell>
          <cell r="R102">
            <v>0</v>
          </cell>
          <cell r="S102">
            <v>0</v>
          </cell>
          <cell r="T102">
            <v>0</v>
          </cell>
          <cell r="U102">
            <v>432000</v>
          </cell>
          <cell r="AC102">
            <v>2</v>
          </cell>
          <cell r="AE102">
            <v>-16000</v>
          </cell>
          <cell r="AF102">
            <v>416000</v>
          </cell>
        </row>
        <row r="103">
          <cell r="B103" t="str">
            <v>工程中心-工程一部</v>
          </cell>
          <cell r="G103">
            <v>9</v>
          </cell>
          <cell r="H103">
            <v>7411.33</v>
          </cell>
          <cell r="I103">
            <v>800423.64</v>
          </cell>
          <cell r="J103">
            <v>8000</v>
          </cell>
          <cell r="K103">
            <v>0</v>
          </cell>
          <cell r="L103">
            <v>0</v>
          </cell>
          <cell r="N103">
            <v>0</v>
          </cell>
          <cell r="O103">
            <v>0</v>
          </cell>
          <cell r="P103">
            <v>0</v>
          </cell>
          <cell r="Q103">
            <v>0</v>
          </cell>
          <cell r="R103">
            <v>0</v>
          </cell>
          <cell r="S103">
            <v>0</v>
          </cell>
          <cell r="T103">
            <v>0</v>
          </cell>
          <cell r="U103">
            <v>864000</v>
          </cell>
          <cell r="AC103">
            <v>4</v>
          </cell>
          <cell r="AE103">
            <v>-64000</v>
          </cell>
          <cell r="AF103">
            <v>800000</v>
          </cell>
        </row>
        <row r="104">
          <cell r="B104" t="str">
            <v>工程中心-管理</v>
          </cell>
          <cell r="G104">
            <v>4</v>
          </cell>
          <cell r="H104">
            <v>2197.44</v>
          </cell>
          <cell r="I104">
            <v>105477.12</v>
          </cell>
          <cell r="J104">
            <v>2500</v>
          </cell>
          <cell r="K104">
            <v>0</v>
          </cell>
          <cell r="L104">
            <v>0</v>
          </cell>
          <cell r="N104">
            <v>0</v>
          </cell>
          <cell r="O104">
            <v>0</v>
          </cell>
          <cell r="P104">
            <v>0</v>
          </cell>
          <cell r="Q104">
            <v>0</v>
          </cell>
          <cell r="R104">
            <v>0</v>
          </cell>
          <cell r="S104">
            <v>0</v>
          </cell>
          <cell r="T104">
            <v>0</v>
          </cell>
          <cell r="U104">
            <v>120000</v>
          </cell>
          <cell r="AC104">
            <v>0</v>
          </cell>
          <cell r="AF104">
            <v>120000</v>
          </cell>
        </row>
        <row r="105">
          <cell r="B105" t="str">
            <v>管理层</v>
          </cell>
          <cell r="G105">
            <v>10</v>
          </cell>
          <cell r="H105">
            <v>7172.46</v>
          </cell>
          <cell r="I105">
            <v>860695.20000000007</v>
          </cell>
          <cell r="J105">
            <v>8000</v>
          </cell>
          <cell r="K105">
            <v>0</v>
          </cell>
          <cell r="L105">
            <v>0</v>
          </cell>
          <cell r="N105">
            <v>0</v>
          </cell>
          <cell r="O105">
            <v>0</v>
          </cell>
          <cell r="P105">
            <v>0</v>
          </cell>
          <cell r="Q105">
            <v>0</v>
          </cell>
          <cell r="R105">
            <v>0</v>
          </cell>
          <cell r="S105">
            <v>0</v>
          </cell>
          <cell r="T105">
            <v>0</v>
          </cell>
          <cell r="U105">
            <v>960000</v>
          </cell>
          <cell r="AC105">
            <v>0</v>
          </cell>
          <cell r="AF105">
            <v>960000</v>
          </cell>
        </row>
        <row r="106">
          <cell r="B106" t="str">
            <v>广东代表处-管理</v>
          </cell>
          <cell r="D106">
            <v>3</v>
          </cell>
          <cell r="E106">
            <v>6</v>
          </cell>
          <cell r="G106">
            <v>11</v>
          </cell>
          <cell r="I106">
            <v>0</v>
          </cell>
          <cell r="J106">
            <v>4000</v>
          </cell>
          <cell r="K106">
            <v>0</v>
          </cell>
          <cell r="L106">
            <v>0</v>
          </cell>
          <cell r="N106">
            <v>4000</v>
          </cell>
          <cell r="O106">
            <v>2500</v>
          </cell>
          <cell r="P106">
            <v>3500</v>
          </cell>
          <cell r="Q106">
            <v>0</v>
          </cell>
          <cell r="R106">
            <v>7500</v>
          </cell>
          <cell r="S106">
            <v>21000</v>
          </cell>
          <cell r="T106">
            <v>0</v>
          </cell>
          <cell r="U106">
            <v>390000</v>
          </cell>
          <cell r="AC106">
            <v>0</v>
          </cell>
          <cell r="AD106">
            <v>0</v>
          </cell>
          <cell r="AF106">
            <v>390000</v>
          </cell>
        </row>
        <row r="107">
          <cell r="B107" t="str">
            <v>广东代表处-广东1</v>
          </cell>
          <cell r="C107" t="str">
            <v>湛江、茂名、阳江、江门、云浮</v>
          </cell>
          <cell r="G107">
            <v>1</v>
          </cell>
          <cell r="I107">
            <v>0</v>
          </cell>
          <cell r="J107">
            <v>5000</v>
          </cell>
          <cell r="K107">
            <v>0</v>
          </cell>
          <cell r="L107">
            <v>5000</v>
          </cell>
          <cell r="M107">
            <v>60000</v>
          </cell>
          <cell r="N107">
            <v>0</v>
          </cell>
          <cell r="O107">
            <v>0</v>
          </cell>
          <cell r="P107">
            <v>0</v>
          </cell>
          <cell r="Q107">
            <v>0</v>
          </cell>
          <cell r="R107">
            <v>0</v>
          </cell>
          <cell r="S107">
            <v>0</v>
          </cell>
          <cell r="T107">
            <v>0</v>
          </cell>
          <cell r="U107">
            <v>60000</v>
          </cell>
          <cell r="V107" t="str">
            <v>罗琼</v>
          </cell>
          <cell r="W107" t="str">
            <v>R5</v>
          </cell>
          <cell r="X107" t="str">
            <v>R6</v>
          </cell>
          <cell r="Y107" t="str">
            <v>广州</v>
          </cell>
          <cell r="Z107">
            <v>2100</v>
          </cell>
          <cell r="AA107">
            <v>120</v>
          </cell>
          <cell r="AC107">
            <v>0</v>
          </cell>
          <cell r="AF107">
            <v>60000</v>
          </cell>
        </row>
        <row r="108">
          <cell r="B108" t="str">
            <v>广东代表处-广东2</v>
          </cell>
          <cell r="C108" t="str">
            <v>惠州、河源、深圳、东莞、汕尾</v>
          </cell>
          <cell r="G108">
            <v>1</v>
          </cell>
          <cell r="H108">
            <v>8570.94</v>
          </cell>
          <cell r="I108">
            <v>102851.28</v>
          </cell>
          <cell r="J108">
            <v>5000</v>
          </cell>
          <cell r="K108">
            <v>0</v>
          </cell>
          <cell r="L108">
            <v>5000</v>
          </cell>
          <cell r="M108">
            <v>60000</v>
          </cell>
          <cell r="N108">
            <v>0</v>
          </cell>
          <cell r="O108">
            <v>0</v>
          </cell>
          <cell r="P108">
            <v>0</v>
          </cell>
          <cell r="Q108">
            <v>0</v>
          </cell>
          <cell r="R108">
            <v>0</v>
          </cell>
          <cell r="S108">
            <v>0</v>
          </cell>
          <cell r="T108">
            <v>0</v>
          </cell>
          <cell r="U108">
            <v>60000</v>
          </cell>
          <cell r="V108" t="str">
            <v>付凯飞</v>
          </cell>
          <cell r="W108" t="str">
            <v>R6</v>
          </cell>
          <cell r="X108" t="str">
            <v>R8</v>
          </cell>
          <cell r="Y108" t="str">
            <v>广州</v>
          </cell>
          <cell r="Z108">
            <v>5800</v>
          </cell>
          <cell r="AA108">
            <v>980</v>
          </cell>
          <cell r="AC108">
            <v>0</v>
          </cell>
          <cell r="AF108">
            <v>60000</v>
          </cell>
        </row>
        <row r="109">
          <cell r="B109" t="str">
            <v>广东代表处-广东3</v>
          </cell>
          <cell r="C109" t="str">
            <v>佛山、中山、珠海、清远</v>
          </cell>
          <cell r="G109">
            <v>1</v>
          </cell>
          <cell r="H109">
            <v>6132.78</v>
          </cell>
          <cell r="I109">
            <v>73593.36</v>
          </cell>
          <cell r="J109">
            <v>5000</v>
          </cell>
          <cell r="K109">
            <v>0</v>
          </cell>
          <cell r="L109">
            <v>5000</v>
          </cell>
          <cell r="M109">
            <v>60000</v>
          </cell>
          <cell r="N109">
            <v>0</v>
          </cell>
          <cell r="O109">
            <v>0</v>
          </cell>
          <cell r="P109">
            <v>0</v>
          </cell>
          <cell r="Q109">
            <v>0</v>
          </cell>
          <cell r="R109">
            <v>0</v>
          </cell>
          <cell r="S109">
            <v>0</v>
          </cell>
          <cell r="T109">
            <v>0</v>
          </cell>
          <cell r="U109">
            <v>60000</v>
          </cell>
          <cell r="V109" t="str">
            <v>李隆昌</v>
          </cell>
          <cell r="W109" t="str">
            <v>R4</v>
          </cell>
          <cell r="X109" t="str">
            <v>R6</v>
          </cell>
          <cell r="Y109" t="str">
            <v>广州</v>
          </cell>
          <cell r="Z109">
            <v>2100</v>
          </cell>
          <cell r="AA109">
            <v>131</v>
          </cell>
          <cell r="AC109">
            <v>0</v>
          </cell>
          <cell r="AF109">
            <v>60000</v>
          </cell>
        </row>
        <row r="110">
          <cell r="B110" t="str">
            <v>广东代表处-广东4</v>
          </cell>
          <cell r="C110" t="str">
            <v>潮州、汕头、揭阳、梅州</v>
          </cell>
          <cell r="G110">
            <v>1</v>
          </cell>
          <cell r="H110">
            <v>12038.93</v>
          </cell>
          <cell r="I110">
            <v>144467.16</v>
          </cell>
          <cell r="J110">
            <v>5000</v>
          </cell>
          <cell r="K110">
            <v>0</v>
          </cell>
          <cell r="L110">
            <v>5000</v>
          </cell>
          <cell r="M110">
            <v>60000</v>
          </cell>
          <cell r="N110">
            <v>0</v>
          </cell>
          <cell r="O110">
            <v>0</v>
          </cell>
          <cell r="P110">
            <v>0</v>
          </cell>
          <cell r="Q110">
            <v>0</v>
          </cell>
          <cell r="R110">
            <v>0</v>
          </cell>
          <cell r="S110">
            <v>0</v>
          </cell>
          <cell r="T110">
            <v>0</v>
          </cell>
          <cell r="U110">
            <v>60000</v>
          </cell>
          <cell r="V110" t="str">
            <v>汪浩</v>
          </cell>
          <cell r="W110" t="str">
            <v>R4</v>
          </cell>
          <cell r="X110" t="str">
            <v>R6</v>
          </cell>
          <cell r="Y110" t="str">
            <v>广州</v>
          </cell>
          <cell r="Z110">
            <v>2900</v>
          </cell>
          <cell r="AA110">
            <v>180</v>
          </cell>
          <cell r="AC110">
            <v>0</v>
          </cell>
          <cell r="AF110">
            <v>60000</v>
          </cell>
        </row>
        <row r="111">
          <cell r="B111" t="str">
            <v>广东代表处-广东5</v>
          </cell>
          <cell r="C111" t="str">
            <v>省厅、广州、韶关、肇庆、广铁</v>
          </cell>
          <cell r="G111">
            <v>1</v>
          </cell>
          <cell r="H111">
            <v>4023.32</v>
          </cell>
          <cell r="I111">
            <v>48279.840000000004</v>
          </cell>
          <cell r="J111">
            <v>5000</v>
          </cell>
          <cell r="K111">
            <v>0</v>
          </cell>
          <cell r="L111">
            <v>5000</v>
          </cell>
          <cell r="M111">
            <v>60000</v>
          </cell>
          <cell r="N111">
            <v>0</v>
          </cell>
          <cell r="O111">
            <v>0</v>
          </cell>
          <cell r="P111">
            <v>0</v>
          </cell>
          <cell r="Q111">
            <v>0</v>
          </cell>
          <cell r="R111">
            <v>0</v>
          </cell>
          <cell r="S111">
            <v>0</v>
          </cell>
          <cell r="T111">
            <v>0</v>
          </cell>
          <cell r="U111">
            <v>60000</v>
          </cell>
          <cell r="V111" t="str">
            <v>刘永飞</v>
          </cell>
          <cell r="W111" t="str">
            <v>R5</v>
          </cell>
          <cell r="X111" t="str">
            <v>R7</v>
          </cell>
          <cell r="Y111" t="str">
            <v>广州</v>
          </cell>
          <cell r="Z111">
            <v>2100</v>
          </cell>
          <cell r="AA111">
            <v>120</v>
          </cell>
          <cell r="AC111">
            <v>0</v>
          </cell>
          <cell r="AF111">
            <v>60000</v>
          </cell>
        </row>
        <row r="112">
          <cell r="B112" t="str">
            <v>广西代表处-管理</v>
          </cell>
          <cell r="D112">
            <v>3</v>
          </cell>
          <cell r="E112">
            <v>3</v>
          </cell>
          <cell r="G112">
            <v>7</v>
          </cell>
          <cell r="I112">
            <v>0</v>
          </cell>
          <cell r="J112">
            <v>4000</v>
          </cell>
          <cell r="K112">
            <v>0</v>
          </cell>
          <cell r="L112">
            <v>0</v>
          </cell>
          <cell r="N112">
            <v>4000</v>
          </cell>
          <cell r="O112">
            <v>5000</v>
          </cell>
          <cell r="P112">
            <v>7000</v>
          </cell>
          <cell r="Q112">
            <v>0</v>
          </cell>
          <cell r="R112">
            <v>15000</v>
          </cell>
          <cell r="S112">
            <v>21000</v>
          </cell>
          <cell r="T112">
            <v>0</v>
          </cell>
          <cell r="U112">
            <v>480000</v>
          </cell>
          <cell r="AC112">
            <v>1</v>
          </cell>
          <cell r="AE112">
            <v>-8000</v>
          </cell>
          <cell r="AF112">
            <v>472000</v>
          </cell>
        </row>
        <row r="113">
          <cell r="B113" t="str">
            <v>广西代表处-广西1</v>
          </cell>
          <cell r="C113" t="str">
            <v>广西区厅、梧州、贵港、百色、南宁、南铁</v>
          </cell>
          <cell r="G113">
            <v>1</v>
          </cell>
          <cell r="H113">
            <v>18206.099999999999</v>
          </cell>
          <cell r="I113">
            <v>218473.19999999998</v>
          </cell>
          <cell r="J113">
            <v>10000</v>
          </cell>
          <cell r="K113">
            <v>0</v>
          </cell>
          <cell r="L113">
            <v>10000</v>
          </cell>
          <cell r="M113">
            <v>120000</v>
          </cell>
          <cell r="N113">
            <v>0</v>
          </cell>
          <cell r="O113">
            <v>0</v>
          </cell>
          <cell r="P113">
            <v>0</v>
          </cell>
          <cell r="Q113">
            <v>0</v>
          </cell>
          <cell r="R113">
            <v>0</v>
          </cell>
          <cell r="S113">
            <v>0</v>
          </cell>
          <cell r="T113">
            <v>0</v>
          </cell>
          <cell r="U113">
            <v>120000</v>
          </cell>
          <cell r="V113" t="str">
            <v>董明球</v>
          </cell>
          <cell r="W113" t="str">
            <v>R4</v>
          </cell>
          <cell r="X113" t="str">
            <v>R7</v>
          </cell>
          <cell r="Y113" t="str">
            <v>南宁</v>
          </cell>
          <cell r="Z113">
            <v>2000</v>
          </cell>
          <cell r="AA113">
            <v>120</v>
          </cell>
          <cell r="AC113">
            <v>0</v>
          </cell>
          <cell r="AF113">
            <v>120000</v>
          </cell>
        </row>
        <row r="114">
          <cell r="B114" t="str">
            <v>广西代表处-广西2</v>
          </cell>
          <cell r="C114" t="str">
            <v>河池（WA）、柳州（WA）、贺州、桂林、来宾</v>
          </cell>
          <cell r="G114">
            <v>1</v>
          </cell>
          <cell r="H114">
            <v>15239.18</v>
          </cell>
          <cell r="I114">
            <v>182870.16</v>
          </cell>
          <cell r="J114">
            <v>10000</v>
          </cell>
          <cell r="K114">
            <v>0</v>
          </cell>
          <cell r="L114">
            <v>10000</v>
          </cell>
          <cell r="M114">
            <v>120000</v>
          </cell>
          <cell r="N114">
            <v>0</v>
          </cell>
          <cell r="O114">
            <v>0</v>
          </cell>
          <cell r="P114">
            <v>0</v>
          </cell>
          <cell r="Q114">
            <v>0</v>
          </cell>
          <cell r="R114">
            <v>0</v>
          </cell>
          <cell r="S114">
            <v>0</v>
          </cell>
          <cell r="T114">
            <v>0</v>
          </cell>
          <cell r="U114">
            <v>120000</v>
          </cell>
          <cell r="V114" t="str">
            <v>梁田贵</v>
          </cell>
          <cell r="W114" t="str">
            <v>R7</v>
          </cell>
          <cell r="X114" t="str">
            <v>R6</v>
          </cell>
          <cell r="Y114" t="str">
            <v>南宁</v>
          </cell>
          <cell r="Z114">
            <v>4800</v>
          </cell>
          <cell r="AA114">
            <v>240.1</v>
          </cell>
          <cell r="AC114">
            <v>0</v>
          </cell>
          <cell r="AF114">
            <v>120000</v>
          </cell>
        </row>
        <row r="115">
          <cell r="B115" t="str">
            <v>广西代表处-广西3</v>
          </cell>
          <cell r="C115" t="str">
            <v>河池（非WA）、柳州（非WA）、钦州、防城港、玉林、北海、崇左</v>
          </cell>
          <cell r="G115">
            <v>1</v>
          </cell>
          <cell r="H115">
            <v>7864.72</v>
          </cell>
          <cell r="I115">
            <v>94376.639999999999</v>
          </cell>
          <cell r="J115">
            <v>10000</v>
          </cell>
          <cell r="K115">
            <v>0</v>
          </cell>
          <cell r="L115">
            <v>10000</v>
          </cell>
          <cell r="M115">
            <v>120000</v>
          </cell>
          <cell r="N115">
            <v>0</v>
          </cell>
          <cell r="O115">
            <v>0</v>
          </cell>
          <cell r="P115">
            <v>0</v>
          </cell>
          <cell r="Q115">
            <v>0</v>
          </cell>
          <cell r="R115">
            <v>0</v>
          </cell>
          <cell r="S115">
            <v>0</v>
          </cell>
          <cell r="T115">
            <v>0</v>
          </cell>
          <cell r="U115">
            <v>120000</v>
          </cell>
          <cell r="V115" t="str">
            <v>刘忠松</v>
          </cell>
          <cell r="W115" t="str">
            <v>R5</v>
          </cell>
          <cell r="X115" t="str">
            <v>R5</v>
          </cell>
          <cell r="Y115" t="str">
            <v>南宁</v>
          </cell>
          <cell r="Z115">
            <v>2000</v>
          </cell>
          <cell r="AA115">
            <v>120.07</v>
          </cell>
          <cell r="AC115">
            <v>0</v>
          </cell>
          <cell r="AF115">
            <v>120000</v>
          </cell>
        </row>
        <row r="116">
          <cell r="B116" t="str">
            <v>贵州代表处-管理</v>
          </cell>
          <cell r="D116">
            <v>2</v>
          </cell>
          <cell r="E116">
            <v>1</v>
          </cell>
          <cell r="G116">
            <v>4</v>
          </cell>
          <cell r="I116">
            <v>0</v>
          </cell>
          <cell r="J116">
            <v>4000</v>
          </cell>
          <cell r="K116">
            <v>0</v>
          </cell>
          <cell r="L116">
            <v>0</v>
          </cell>
          <cell r="N116">
            <v>4000</v>
          </cell>
          <cell r="O116">
            <v>2500</v>
          </cell>
          <cell r="P116">
            <v>3500</v>
          </cell>
          <cell r="Q116">
            <v>0</v>
          </cell>
          <cell r="R116">
            <v>5000</v>
          </cell>
          <cell r="S116">
            <v>3500</v>
          </cell>
          <cell r="T116">
            <v>0</v>
          </cell>
          <cell r="U116">
            <v>150000</v>
          </cell>
          <cell r="AC116">
            <v>0</v>
          </cell>
          <cell r="AF116">
            <v>150000</v>
          </cell>
        </row>
        <row r="117">
          <cell r="B117" t="str">
            <v>贵州代表处-贵州1</v>
          </cell>
          <cell r="C117" t="str">
            <v>贵阳、安顺、黔南、黔西南、铜仁</v>
          </cell>
          <cell r="G117">
            <v>1</v>
          </cell>
          <cell r="I117">
            <v>0</v>
          </cell>
          <cell r="J117">
            <v>5000</v>
          </cell>
          <cell r="K117">
            <v>0</v>
          </cell>
          <cell r="L117">
            <v>5000</v>
          </cell>
          <cell r="M117">
            <v>60000</v>
          </cell>
          <cell r="N117">
            <v>0</v>
          </cell>
          <cell r="O117">
            <v>0</v>
          </cell>
          <cell r="P117">
            <v>0</v>
          </cell>
          <cell r="Q117">
            <v>0</v>
          </cell>
          <cell r="R117">
            <v>0</v>
          </cell>
          <cell r="S117">
            <v>0</v>
          </cell>
          <cell r="T117">
            <v>0</v>
          </cell>
          <cell r="U117">
            <v>60000</v>
          </cell>
          <cell r="V117" t="str">
            <v>雷声</v>
          </cell>
          <cell r="W117" t="str">
            <v>R4</v>
          </cell>
          <cell r="X117" t="str">
            <v>R5</v>
          </cell>
          <cell r="Y117" t="str">
            <v>贵阳</v>
          </cell>
          <cell r="Z117">
            <v>1200</v>
          </cell>
          <cell r="AA117">
            <v>75</v>
          </cell>
          <cell r="AC117">
            <v>0</v>
          </cell>
          <cell r="AF117">
            <v>60000</v>
          </cell>
        </row>
        <row r="118">
          <cell r="B118" t="str">
            <v>贵州代表处-贵州2</v>
          </cell>
          <cell r="C118" t="str">
            <v>省级单位、遵义、毕节、六盘水、黔东南</v>
          </cell>
          <cell r="G118">
            <v>1</v>
          </cell>
          <cell r="H118">
            <v>8990.98</v>
          </cell>
          <cell r="I118">
            <v>107891.76</v>
          </cell>
          <cell r="J118">
            <v>5000</v>
          </cell>
          <cell r="K118">
            <v>0</v>
          </cell>
          <cell r="L118">
            <v>5000</v>
          </cell>
          <cell r="M118">
            <v>60000</v>
          </cell>
          <cell r="N118">
            <v>0</v>
          </cell>
          <cell r="O118">
            <v>0</v>
          </cell>
          <cell r="P118">
            <v>0</v>
          </cell>
          <cell r="Q118">
            <v>0</v>
          </cell>
          <cell r="R118">
            <v>0</v>
          </cell>
          <cell r="S118">
            <v>0</v>
          </cell>
          <cell r="T118">
            <v>0</v>
          </cell>
          <cell r="U118">
            <v>60000</v>
          </cell>
          <cell r="V118" t="str">
            <v>曹亮</v>
          </cell>
          <cell r="W118" t="str">
            <v>R5</v>
          </cell>
          <cell r="X118" t="str">
            <v>R6</v>
          </cell>
          <cell r="Y118" t="str">
            <v>贵阳</v>
          </cell>
          <cell r="Z118">
            <v>2000</v>
          </cell>
          <cell r="AA118">
            <v>125</v>
          </cell>
          <cell r="AC118">
            <v>0</v>
          </cell>
          <cell r="AF118">
            <v>60000</v>
          </cell>
        </row>
        <row r="119">
          <cell r="B119" t="str">
            <v>海南代表处-管理</v>
          </cell>
          <cell r="D119">
            <v>1</v>
          </cell>
          <cell r="E119">
            <v>1</v>
          </cell>
          <cell r="G119">
            <v>3</v>
          </cell>
          <cell r="I119">
            <v>0</v>
          </cell>
          <cell r="J119">
            <v>4000</v>
          </cell>
          <cell r="K119">
            <v>0</v>
          </cell>
          <cell r="L119">
            <v>0</v>
          </cell>
          <cell r="N119">
            <v>4000</v>
          </cell>
          <cell r="O119">
            <v>2500</v>
          </cell>
          <cell r="P119">
            <v>3500</v>
          </cell>
          <cell r="Q119">
            <v>0</v>
          </cell>
          <cell r="R119">
            <v>2500</v>
          </cell>
          <cell r="S119">
            <v>3500</v>
          </cell>
          <cell r="T119">
            <v>0</v>
          </cell>
          <cell r="U119">
            <v>120000</v>
          </cell>
          <cell r="AC119">
            <v>1</v>
          </cell>
          <cell r="AE119">
            <v>-8000</v>
          </cell>
          <cell r="AF119">
            <v>112000</v>
          </cell>
        </row>
        <row r="120">
          <cell r="B120" t="str">
            <v>海南代表处-海南1</v>
          </cell>
          <cell r="C120" t="str">
            <v>全部</v>
          </cell>
          <cell r="G120">
            <v>1</v>
          </cell>
          <cell r="H120">
            <v>11025.28</v>
          </cell>
          <cell r="I120">
            <v>132303.36000000002</v>
          </cell>
          <cell r="J120">
            <v>5000</v>
          </cell>
          <cell r="K120">
            <v>0</v>
          </cell>
          <cell r="L120">
            <v>5000</v>
          </cell>
          <cell r="M120">
            <v>60000</v>
          </cell>
          <cell r="N120">
            <v>0</v>
          </cell>
          <cell r="O120">
            <v>0</v>
          </cell>
          <cell r="P120">
            <v>0</v>
          </cell>
          <cell r="Q120">
            <v>0</v>
          </cell>
          <cell r="R120">
            <v>0</v>
          </cell>
          <cell r="S120">
            <v>0</v>
          </cell>
          <cell r="T120">
            <v>0</v>
          </cell>
          <cell r="U120">
            <v>60000</v>
          </cell>
          <cell r="X120" t="str">
            <v>R7</v>
          </cell>
          <cell r="Y120" t="str">
            <v>海口</v>
          </cell>
          <cell r="Z120">
            <v>3000</v>
          </cell>
          <cell r="AA120">
            <v>300</v>
          </cell>
          <cell r="AC120">
            <v>1</v>
          </cell>
          <cell r="AE120">
            <v>-10000</v>
          </cell>
          <cell r="AF120">
            <v>50000</v>
          </cell>
        </row>
        <row r="121">
          <cell r="B121" t="str">
            <v>河北代表处-管理</v>
          </cell>
          <cell r="D121">
            <v>3</v>
          </cell>
          <cell r="E121">
            <v>2</v>
          </cell>
          <cell r="G121">
            <v>6</v>
          </cell>
          <cell r="I121">
            <v>0</v>
          </cell>
          <cell r="J121">
            <v>4000</v>
          </cell>
          <cell r="K121">
            <v>0</v>
          </cell>
          <cell r="L121">
            <v>0</v>
          </cell>
          <cell r="N121">
            <v>4000</v>
          </cell>
          <cell r="O121">
            <v>3666.6666666666665</v>
          </cell>
          <cell r="P121">
            <v>5133.333333333333</v>
          </cell>
          <cell r="Q121">
            <v>0</v>
          </cell>
          <cell r="R121">
            <v>11000</v>
          </cell>
          <cell r="S121">
            <v>10266.666666666666</v>
          </cell>
          <cell r="T121">
            <v>0</v>
          </cell>
          <cell r="U121">
            <v>303200</v>
          </cell>
          <cell r="AC121">
            <v>0</v>
          </cell>
          <cell r="AF121">
            <v>303200</v>
          </cell>
        </row>
        <row r="122">
          <cell r="B122" t="str">
            <v>河北代表处-河北1</v>
          </cell>
          <cell r="C122" t="str">
            <v>河北省厅、廊坊、承德、雄安</v>
          </cell>
          <cell r="G122">
            <v>1</v>
          </cell>
          <cell r="H122">
            <v>10989.95</v>
          </cell>
          <cell r="I122">
            <v>131879.40000000002</v>
          </cell>
          <cell r="J122">
            <v>10000</v>
          </cell>
          <cell r="K122">
            <v>0</v>
          </cell>
          <cell r="L122">
            <v>10000</v>
          </cell>
          <cell r="M122">
            <v>120000</v>
          </cell>
          <cell r="N122">
            <v>0</v>
          </cell>
          <cell r="O122">
            <v>0</v>
          </cell>
          <cell r="P122">
            <v>0</v>
          </cell>
          <cell r="Q122">
            <v>0</v>
          </cell>
          <cell r="R122">
            <v>0</v>
          </cell>
          <cell r="S122">
            <v>0</v>
          </cell>
          <cell r="T122">
            <v>0</v>
          </cell>
          <cell r="U122">
            <v>120000</v>
          </cell>
          <cell r="V122" t="str">
            <v>谢颀</v>
          </cell>
          <cell r="W122" t="str">
            <v>R9</v>
          </cell>
          <cell r="X122" t="str">
            <v>R7</v>
          </cell>
          <cell r="Y122" t="str">
            <v>石家庄</v>
          </cell>
          <cell r="Z122">
            <v>5600</v>
          </cell>
          <cell r="AA122">
            <v>300</v>
          </cell>
          <cell r="AC122">
            <v>0</v>
          </cell>
          <cell r="AF122">
            <v>120000</v>
          </cell>
        </row>
        <row r="123">
          <cell r="B123" t="str">
            <v>河北代表处-河北2</v>
          </cell>
          <cell r="C123" t="str">
            <v>石家庄市局、秦皇岛、保定、邯郸、邢台</v>
          </cell>
          <cell r="G123">
            <v>1</v>
          </cell>
          <cell r="H123">
            <v>8691.25</v>
          </cell>
          <cell r="I123">
            <v>104295</v>
          </cell>
          <cell r="J123">
            <v>6000</v>
          </cell>
          <cell r="K123">
            <v>0</v>
          </cell>
          <cell r="L123">
            <v>6000</v>
          </cell>
          <cell r="M123">
            <v>72000</v>
          </cell>
          <cell r="N123">
            <v>0</v>
          </cell>
          <cell r="O123">
            <v>0</v>
          </cell>
          <cell r="P123">
            <v>0</v>
          </cell>
          <cell r="Q123">
            <v>0</v>
          </cell>
          <cell r="R123">
            <v>0</v>
          </cell>
          <cell r="S123">
            <v>0</v>
          </cell>
          <cell r="T123">
            <v>0</v>
          </cell>
          <cell r="U123">
            <v>72000</v>
          </cell>
          <cell r="V123" t="str">
            <v>王文奎</v>
          </cell>
          <cell r="W123" t="str">
            <v>R4</v>
          </cell>
          <cell r="X123" t="str">
            <v>R7</v>
          </cell>
          <cell r="Y123" t="str">
            <v>石家庄</v>
          </cell>
          <cell r="Z123">
            <v>2800</v>
          </cell>
          <cell r="AA123">
            <v>350</v>
          </cell>
          <cell r="AC123">
            <v>0</v>
          </cell>
          <cell r="AF123">
            <v>72000</v>
          </cell>
        </row>
        <row r="124">
          <cell r="B124" t="str">
            <v>河北代表处-河北3</v>
          </cell>
          <cell r="C124" t="str">
            <v>张家口、沧州、衡水、唐山</v>
          </cell>
          <cell r="G124">
            <v>1</v>
          </cell>
          <cell r="H124">
            <v>718.99</v>
          </cell>
          <cell r="I124">
            <v>8627.880000000001</v>
          </cell>
          <cell r="J124">
            <v>6000</v>
          </cell>
          <cell r="K124">
            <v>0</v>
          </cell>
          <cell r="L124">
            <v>6000</v>
          </cell>
          <cell r="M124">
            <v>72000</v>
          </cell>
          <cell r="N124">
            <v>0</v>
          </cell>
          <cell r="O124">
            <v>0</v>
          </cell>
          <cell r="P124">
            <v>0</v>
          </cell>
          <cell r="Q124">
            <v>0</v>
          </cell>
          <cell r="R124">
            <v>0</v>
          </cell>
          <cell r="S124">
            <v>0</v>
          </cell>
          <cell r="T124">
            <v>0</v>
          </cell>
          <cell r="U124">
            <v>72000</v>
          </cell>
          <cell r="V124" t="str">
            <v>李群</v>
          </cell>
          <cell r="W124" t="str">
            <v>R6</v>
          </cell>
          <cell r="X124" t="str">
            <v>R6</v>
          </cell>
          <cell r="Y124" t="str">
            <v>石家庄</v>
          </cell>
          <cell r="Z124">
            <v>2000</v>
          </cell>
          <cell r="AA124">
            <v>120</v>
          </cell>
          <cell r="AC124">
            <v>0</v>
          </cell>
          <cell r="AF124">
            <v>72000</v>
          </cell>
        </row>
        <row r="125">
          <cell r="B125" t="str">
            <v>河南代表处-管理</v>
          </cell>
          <cell r="D125">
            <v>3</v>
          </cell>
          <cell r="E125">
            <v>2</v>
          </cell>
          <cell r="G125">
            <v>6</v>
          </cell>
          <cell r="I125">
            <v>0</v>
          </cell>
          <cell r="J125">
            <v>4000</v>
          </cell>
          <cell r="K125">
            <v>0</v>
          </cell>
          <cell r="L125">
            <v>0</v>
          </cell>
          <cell r="N125">
            <v>4000</v>
          </cell>
          <cell r="O125">
            <v>3000</v>
          </cell>
          <cell r="P125">
            <v>4200</v>
          </cell>
          <cell r="Q125">
            <v>0</v>
          </cell>
          <cell r="R125">
            <v>9000</v>
          </cell>
          <cell r="S125">
            <v>8400</v>
          </cell>
          <cell r="T125">
            <v>0</v>
          </cell>
          <cell r="U125">
            <v>256800</v>
          </cell>
          <cell r="AC125">
            <v>0</v>
          </cell>
          <cell r="AF125">
            <v>256800</v>
          </cell>
        </row>
        <row r="126">
          <cell r="B126" t="str">
            <v>河南代表处-河南1</v>
          </cell>
          <cell r="C126" t="str">
            <v>总队、郑州、洛阳、新乡、濮阳，南阳、鹤壁</v>
          </cell>
          <cell r="G126">
            <v>1</v>
          </cell>
          <cell r="H126">
            <v>8223.7000000000007</v>
          </cell>
          <cell r="I126">
            <v>98684.400000000009</v>
          </cell>
          <cell r="J126">
            <v>6000</v>
          </cell>
          <cell r="K126">
            <v>0</v>
          </cell>
          <cell r="L126">
            <v>6000</v>
          </cell>
          <cell r="M126">
            <v>72000</v>
          </cell>
          <cell r="N126">
            <v>0</v>
          </cell>
          <cell r="O126">
            <v>0</v>
          </cell>
          <cell r="P126">
            <v>0</v>
          </cell>
          <cell r="Q126">
            <v>0</v>
          </cell>
          <cell r="R126">
            <v>0</v>
          </cell>
          <cell r="S126">
            <v>0</v>
          </cell>
          <cell r="T126">
            <v>0</v>
          </cell>
          <cell r="U126">
            <v>72000</v>
          </cell>
          <cell r="V126" t="str">
            <v>刘金松</v>
          </cell>
          <cell r="W126" t="str">
            <v>R4</v>
          </cell>
          <cell r="X126" t="str">
            <v>R7</v>
          </cell>
          <cell r="Y126" t="str">
            <v>郑州</v>
          </cell>
          <cell r="Z126">
            <v>2800</v>
          </cell>
          <cell r="AA126">
            <v>494</v>
          </cell>
          <cell r="AC126">
            <v>0</v>
          </cell>
          <cell r="AF126">
            <v>72000</v>
          </cell>
        </row>
        <row r="127">
          <cell r="B127" t="str">
            <v>河南代表处-河南2</v>
          </cell>
          <cell r="C127" t="str">
            <v>周口、信阳、驻马店、三门峡、焦作、济源</v>
          </cell>
          <cell r="G127">
            <v>1</v>
          </cell>
          <cell r="H127">
            <v>7884.56</v>
          </cell>
          <cell r="I127">
            <v>94614.720000000001</v>
          </cell>
          <cell r="J127">
            <v>6000</v>
          </cell>
          <cell r="K127">
            <v>0</v>
          </cell>
          <cell r="L127">
            <v>6000</v>
          </cell>
          <cell r="M127">
            <v>72000</v>
          </cell>
          <cell r="N127">
            <v>0</v>
          </cell>
          <cell r="O127">
            <v>0</v>
          </cell>
          <cell r="P127">
            <v>0</v>
          </cell>
          <cell r="Q127">
            <v>0</v>
          </cell>
          <cell r="R127">
            <v>0</v>
          </cell>
          <cell r="S127">
            <v>0</v>
          </cell>
          <cell r="T127">
            <v>0</v>
          </cell>
          <cell r="U127">
            <v>72000</v>
          </cell>
          <cell r="V127" t="str">
            <v>王丰生</v>
          </cell>
          <cell r="W127" t="str">
            <v>R4</v>
          </cell>
          <cell r="X127" t="str">
            <v>R5</v>
          </cell>
          <cell r="Y127" t="str">
            <v>郑州</v>
          </cell>
          <cell r="Z127">
            <v>2000</v>
          </cell>
          <cell r="AA127">
            <v>120</v>
          </cell>
          <cell r="AC127">
            <v>0</v>
          </cell>
          <cell r="AF127">
            <v>72000</v>
          </cell>
        </row>
        <row r="128">
          <cell r="B128" t="str">
            <v>河南代表处-河南3</v>
          </cell>
          <cell r="C128" t="str">
            <v>开封、漯河、安阳、平顶山、许昌、商丘</v>
          </cell>
          <cell r="G128">
            <v>1</v>
          </cell>
          <cell r="H128">
            <v>4698.33</v>
          </cell>
          <cell r="I128">
            <v>56379.96</v>
          </cell>
          <cell r="J128">
            <v>6000</v>
          </cell>
          <cell r="K128">
            <v>0</v>
          </cell>
          <cell r="L128">
            <v>6000</v>
          </cell>
          <cell r="M128">
            <v>72000</v>
          </cell>
          <cell r="N128">
            <v>0</v>
          </cell>
          <cell r="O128">
            <v>0</v>
          </cell>
          <cell r="P128">
            <v>0</v>
          </cell>
          <cell r="Q128">
            <v>0</v>
          </cell>
          <cell r="R128">
            <v>0</v>
          </cell>
          <cell r="S128">
            <v>0</v>
          </cell>
          <cell r="T128">
            <v>0</v>
          </cell>
          <cell r="U128">
            <v>72000</v>
          </cell>
          <cell r="V128" t="str">
            <v>苏建松</v>
          </cell>
          <cell r="W128" t="str">
            <v>R4</v>
          </cell>
          <cell r="X128" t="str">
            <v>R6</v>
          </cell>
          <cell r="Y128" t="str">
            <v>郑州</v>
          </cell>
          <cell r="Z128">
            <v>2000</v>
          </cell>
          <cell r="AA128">
            <v>120</v>
          </cell>
          <cell r="AC128">
            <v>0</v>
          </cell>
          <cell r="AF128">
            <v>72000</v>
          </cell>
        </row>
        <row r="129">
          <cell r="B129" t="str">
            <v>黑龙江代表处-管理</v>
          </cell>
          <cell r="D129">
            <v>3</v>
          </cell>
          <cell r="E129">
            <v>2</v>
          </cell>
          <cell r="G129">
            <v>6</v>
          </cell>
          <cell r="I129">
            <v>0</v>
          </cell>
          <cell r="J129">
            <v>4000</v>
          </cell>
          <cell r="K129">
            <v>0</v>
          </cell>
          <cell r="L129">
            <v>0</v>
          </cell>
          <cell r="N129">
            <v>4000</v>
          </cell>
          <cell r="O129">
            <v>3500</v>
          </cell>
          <cell r="P129">
            <v>4900</v>
          </cell>
          <cell r="Q129">
            <v>0</v>
          </cell>
          <cell r="R129">
            <v>10500</v>
          </cell>
          <cell r="S129">
            <v>9800</v>
          </cell>
          <cell r="T129">
            <v>0</v>
          </cell>
          <cell r="U129">
            <v>291600</v>
          </cell>
          <cell r="AC129">
            <v>0</v>
          </cell>
          <cell r="AF129">
            <v>291600</v>
          </cell>
        </row>
        <row r="130">
          <cell r="B130" t="str">
            <v>黑龙江代表处-黑龙江1</v>
          </cell>
          <cell r="C130" t="str">
            <v>哈尔滨、齐齐哈尔、大庆、绥化、大兴安岭</v>
          </cell>
          <cell r="G130">
            <v>1</v>
          </cell>
          <cell r="H130">
            <v>9830.76</v>
          </cell>
          <cell r="I130">
            <v>117969.12</v>
          </cell>
          <cell r="J130">
            <v>7000</v>
          </cell>
          <cell r="K130">
            <v>0</v>
          </cell>
          <cell r="L130">
            <v>7000</v>
          </cell>
          <cell r="M130">
            <v>84000</v>
          </cell>
          <cell r="N130">
            <v>0</v>
          </cell>
          <cell r="O130">
            <v>0</v>
          </cell>
          <cell r="P130">
            <v>0</v>
          </cell>
          <cell r="Q130">
            <v>0</v>
          </cell>
          <cell r="R130">
            <v>0</v>
          </cell>
          <cell r="S130">
            <v>0</v>
          </cell>
          <cell r="T130">
            <v>0</v>
          </cell>
          <cell r="U130">
            <v>84000</v>
          </cell>
          <cell r="V130" t="str">
            <v>高俭伟</v>
          </cell>
          <cell r="W130" t="str">
            <v>R5</v>
          </cell>
          <cell r="X130" t="str">
            <v>R6</v>
          </cell>
          <cell r="Y130" t="str">
            <v>哈尔滨</v>
          </cell>
          <cell r="Z130">
            <v>2000</v>
          </cell>
          <cell r="AA130">
            <v>151</v>
          </cell>
          <cell r="AC130">
            <v>0</v>
          </cell>
          <cell r="AF130">
            <v>84000</v>
          </cell>
        </row>
        <row r="131">
          <cell r="B131" t="str">
            <v>黑龙江代表处-黑龙江2</v>
          </cell>
          <cell r="C131" t="str">
            <v>伊春、鸡西、牡丹江、佳木斯、黑河、双鸭山、七台河、鹤岗</v>
          </cell>
          <cell r="G131">
            <v>1</v>
          </cell>
          <cell r="H131">
            <v>9232.0499999999993</v>
          </cell>
          <cell r="I131">
            <v>110784.59999999999</v>
          </cell>
          <cell r="J131">
            <v>7000</v>
          </cell>
          <cell r="K131">
            <v>0</v>
          </cell>
          <cell r="L131">
            <v>7000</v>
          </cell>
          <cell r="M131">
            <v>84000</v>
          </cell>
          <cell r="N131">
            <v>0</v>
          </cell>
          <cell r="O131">
            <v>0</v>
          </cell>
          <cell r="P131">
            <v>0</v>
          </cell>
          <cell r="Q131">
            <v>0</v>
          </cell>
          <cell r="R131">
            <v>0</v>
          </cell>
          <cell r="S131">
            <v>0</v>
          </cell>
          <cell r="T131">
            <v>0</v>
          </cell>
          <cell r="U131">
            <v>84000</v>
          </cell>
          <cell r="X131" t="str">
            <v>R6</v>
          </cell>
          <cell r="Y131" t="str">
            <v>哈尔滨</v>
          </cell>
          <cell r="Z131">
            <v>2000</v>
          </cell>
          <cell r="AA131">
            <v>165</v>
          </cell>
          <cell r="AC131">
            <v>0</v>
          </cell>
          <cell r="AF131">
            <v>84000</v>
          </cell>
        </row>
        <row r="132">
          <cell r="B132" t="str">
            <v>湖北代表处-管理</v>
          </cell>
          <cell r="D132">
            <v>3</v>
          </cell>
          <cell r="E132">
            <v>5</v>
          </cell>
          <cell r="G132">
            <v>10</v>
          </cell>
          <cell r="I132">
            <v>0</v>
          </cell>
          <cell r="J132">
            <v>4000</v>
          </cell>
          <cell r="K132">
            <v>0</v>
          </cell>
          <cell r="L132">
            <v>0</v>
          </cell>
          <cell r="N132">
            <v>4000</v>
          </cell>
          <cell r="O132">
            <v>3400</v>
          </cell>
          <cell r="P132">
            <v>4760</v>
          </cell>
          <cell r="Q132">
            <v>0</v>
          </cell>
          <cell r="R132">
            <v>10200</v>
          </cell>
          <cell r="S132">
            <v>23800</v>
          </cell>
          <cell r="T132">
            <v>0</v>
          </cell>
          <cell r="U132">
            <v>456000</v>
          </cell>
          <cell r="AC132">
            <v>1</v>
          </cell>
          <cell r="AE132">
            <v>-8000</v>
          </cell>
          <cell r="AF132">
            <v>448000</v>
          </cell>
        </row>
        <row r="133">
          <cell r="B133" t="str">
            <v>湖北代表处-湖北1</v>
          </cell>
          <cell r="C133" t="str">
            <v>湖北省公安厅（W**A）、宜昌、仙桃、十堰、潜江、武汉分局（汉阳区、汉南区、东西湖区，硚口区）</v>
          </cell>
          <cell r="G133">
            <v>1</v>
          </cell>
          <cell r="H133">
            <v>10548.09</v>
          </cell>
          <cell r="I133">
            <v>126577.08</v>
          </cell>
          <cell r="J133">
            <v>10000</v>
          </cell>
          <cell r="K133">
            <v>0</v>
          </cell>
          <cell r="L133">
            <v>10000</v>
          </cell>
          <cell r="M133">
            <v>120000</v>
          </cell>
          <cell r="N133">
            <v>0</v>
          </cell>
          <cell r="O133">
            <v>0</v>
          </cell>
          <cell r="P133">
            <v>0</v>
          </cell>
          <cell r="Q133">
            <v>0</v>
          </cell>
          <cell r="R133">
            <v>0</v>
          </cell>
          <cell r="S133">
            <v>0</v>
          </cell>
          <cell r="T133">
            <v>0</v>
          </cell>
          <cell r="U133">
            <v>120000</v>
          </cell>
          <cell r="V133" t="str">
            <v>石磊</v>
          </cell>
          <cell r="W133" t="str">
            <v>R5</v>
          </cell>
          <cell r="X133" t="str">
            <v>R9</v>
          </cell>
          <cell r="Y133" t="str">
            <v>武汉</v>
          </cell>
          <cell r="Z133">
            <v>8700</v>
          </cell>
          <cell r="AA133">
            <v>120</v>
          </cell>
          <cell r="AC133">
            <v>0</v>
          </cell>
          <cell r="AF133">
            <v>120000</v>
          </cell>
        </row>
        <row r="134">
          <cell r="B134" t="str">
            <v>湖北代表处-湖北2</v>
          </cell>
          <cell r="C134" t="str">
            <v>湖北省公安厅（J**Z）、襄阳、咸宁、神农架、武汉分局（武汉经济技术开发区、武汉吴家山区）</v>
          </cell>
          <cell r="G134">
            <v>1</v>
          </cell>
          <cell r="H134">
            <v>5994.65</v>
          </cell>
          <cell r="I134">
            <v>71935.799999999988</v>
          </cell>
          <cell r="J134">
            <v>6000</v>
          </cell>
          <cell r="K134">
            <v>0</v>
          </cell>
          <cell r="L134">
            <v>6000</v>
          </cell>
          <cell r="M134">
            <v>72000</v>
          </cell>
          <cell r="N134">
            <v>0</v>
          </cell>
          <cell r="O134">
            <v>0</v>
          </cell>
          <cell r="P134">
            <v>0</v>
          </cell>
          <cell r="Q134">
            <v>0</v>
          </cell>
          <cell r="R134">
            <v>0</v>
          </cell>
          <cell r="S134">
            <v>0</v>
          </cell>
          <cell r="T134">
            <v>0</v>
          </cell>
          <cell r="U134">
            <v>72000</v>
          </cell>
          <cell r="V134" t="str">
            <v>李凌辉2</v>
          </cell>
          <cell r="W134" t="str">
            <v>R5</v>
          </cell>
          <cell r="X134" t="str">
            <v>R8</v>
          </cell>
          <cell r="Y134" t="str">
            <v>武汉</v>
          </cell>
          <cell r="Z134">
            <v>4500</v>
          </cell>
          <cell r="AA134">
            <v>120.02</v>
          </cell>
          <cell r="AC134">
            <v>0</v>
          </cell>
          <cell r="AF134">
            <v>72000</v>
          </cell>
        </row>
        <row r="135">
          <cell r="B135" t="str">
            <v>湖北代表处-湖北3</v>
          </cell>
          <cell r="C135" t="str">
            <v>随州、荆门、恩施、武汉分局（蔡甸区、新洲区、黄陂区）</v>
          </cell>
          <cell r="G135">
            <v>1</v>
          </cell>
          <cell r="H135">
            <v>8776.5</v>
          </cell>
          <cell r="I135">
            <v>105318</v>
          </cell>
          <cell r="J135">
            <v>6000</v>
          </cell>
          <cell r="K135">
            <v>0</v>
          </cell>
          <cell r="L135">
            <v>6000</v>
          </cell>
          <cell r="M135">
            <v>72000</v>
          </cell>
          <cell r="N135">
            <v>0</v>
          </cell>
          <cell r="O135">
            <v>0</v>
          </cell>
          <cell r="P135">
            <v>0</v>
          </cell>
          <cell r="Q135">
            <v>0</v>
          </cell>
          <cell r="R135">
            <v>0</v>
          </cell>
          <cell r="S135">
            <v>0</v>
          </cell>
          <cell r="T135">
            <v>0</v>
          </cell>
          <cell r="U135">
            <v>72000</v>
          </cell>
          <cell r="V135" t="str">
            <v>张金山</v>
          </cell>
          <cell r="W135" t="str">
            <v>R4</v>
          </cell>
          <cell r="X135" t="str">
            <v>R5</v>
          </cell>
          <cell r="Y135" t="str">
            <v>武汉</v>
          </cell>
          <cell r="Z135">
            <v>2000</v>
          </cell>
          <cell r="AA135">
            <v>120</v>
          </cell>
          <cell r="AC135">
            <v>0</v>
          </cell>
          <cell r="AF135">
            <v>72000</v>
          </cell>
        </row>
        <row r="136">
          <cell r="B136" t="str">
            <v>湖北代表处-湖北4</v>
          </cell>
          <cell r="C136" t="str">
            <v>湖北省公安厅（非W**A，J**Z）、黄石、黄冈、武汉市公安局、武汉分局（武昌区、洪山区、江夏区、东湖新技术区、天门）</v>
          </cell>
          <cell r="G136">
            <v>1</v>
          </cell>
          <cell r="H136">
            <v>7569.07</v>
          </cell>
          <cell r="I136">
            <v>90828.84</v>
          </cell>
          <cell r="J136">
            <v>6000</v>
          </cell>
          <cell r="K136">
            <v>0</v>
          </cell>
          <cell r="L136">
            <v>6000</v>
          </cell>
          <cell r="M136">
            <v>72000</v>
          </cell>
          <cell r="N136">
            <v>0</v>
          </cell>
          <cell r="O136">
            <v>0</v>
          </cell>
          <cell r="P136">
            <v>0</v>
          </cell>
          <cell r="Q136">
            <v>0</v>
          </cell>
          <cell r="R136">
            <v>0</v>
          </cell>
          <cell r="S136">
            <v>0</v>
          </cell>
          <cell r="T136">
            <v>0</v>
          </cell>
          <cell r="U136">
            <v>72000</v>
          </cell>
          <cell r="V136" t="str">
            <v>徐洋</v>
          </cell>
          <cell r="W136" t="str">
            <v>R4</v>
          </cell>
          <cell r="X136" t="str">
            <v>R5</v>
          </cell>
          <cell r="Y136" t="str">
            <v>武汉</v>
          </cell>
          <cell r="Z136">
            <v>2000</v>
          </cell>
          <cell r="AA136">
            <v>125.41</v>
          </cell>
          <cell r="AC136">
            <v>0</v>
          </cell>
          <cell r="AF136">
            <v>72000</v>
          </cell>
        </row>
        <row r="137">
          <cell r="B137" t="str">
            <v>湖北代表处-湖北5</v>
          </cell>
          <cell r="C137" t="str">
            <v>孝感、鄂州、荆州、武汉铁路公安局、江汉油田、武汉分局（江汉区、江岸区、青山区）</v>
          </cell>
          <cell r="G137">
            <v>1</v>
          </cell>
          <cell r="H137">
            <v>3608.24</v>
          </cell>
          <cell r="I137">
            <v>43298.879999999997</v>
          </cell>
          <cell r="J137">
            <v>6000</v>
          </cell>
          <cell r="K137">
            <v>0</v>
          </cell>
          <cell r="L137">
            <v>6000</v>
          </cell>
          <cell r="M137">
            <v>72000</v>
          </cell>
          <cell r="N137">
            <v>0</v>
          </cell>
          <cell r="O137">
            <v>0</v>
          </cell>
          <cell r="P137">
            <v>0</v>
          </cell>
          <cell r="Q137">
            <v>0</v>
          </cell>
          <cell r="R137">
            <v>0</v>
          </cell>
          <cell r="S137">
            <v>0</v>
          </cell>
          <cell r="T137">
            <v>0</v>
          </cell>
          <cell r="U137">
            <v>72000</v>
          </cell>
          <cell r="V137" t="str">
            <v>覃松</v>
          </cell>
          <cell r="W137" t="str">
            <v>R4</v>
          </cell>
          <cell r="X137" t="str">
            <v>R5</v>
          </cell>
          <cell r="Y137" t="str">
            <v>武汉</v>
          </cell>
          <cell r="Z137">
            <v>2800</v>
          </cell>
          <cell r="AA137">
            <v>382.35</v>
          </cell>
          <cell r="AC137">
            <v>0</v>
          </cell>
          <cell r="AF137">
            <v>72000</v>
          </cell>
        </row>
        <row r="138">
          <cell r="B138" t="str">
            <v>湖南代表处-管理</v>
          </cell>
          <cell r="D138">
            <v>3</v>
          </cell>
          <cell r="E138">
            <v>3</v>
          </cell>
          <cell r="G138">
            <v>7</v>
          </cell>
          <cell r="I138">
            <v>0</v>
          </cell>
          <cell r="J138">
            <v>4000</v>
          </cell>
          <cell r="K138">
            <v>0</v>
          </cell>
          <cell r="L138">
            <v>0</v>
          </cell>
          <cell r="N138">
            <v>4000</v>
          </cell>
          <cell r="O138">
            <v>4500</v>
          </cell>
          <cell r="P138">
            <v>6300</v>
          </cell>
          <cell r="Q138">
            <v>0</v>
          </cell>
          <cell r="R138">
            <v>13500</v>
          </cell>
          <cell r="S138">
            <v>18900</v>
          </cell>
          <cell r="T138">
            <v>0</v>
          </cell>
          <cell r="U138">
            <v>436800</v>
          </cell>
          <cell r="AC138">
            <v>0</v>
          </cell>
          <cell r="AF138">
            <v>436800</v>
          </cell>
        </row>
        <row r="139">
          <cell r="B139" t="str">
            <v>湖南代表处-湖南1</v>
          </cell>
          <cell r="C139" t="str">
            <v>怀化、湘潭、娄底、常德、永州、衡阳、郴州</v>
          </cell>
          <cell r="G139">
            <v>1</v>
          </cell>
          <cell r="H139">
            <v>9663.76</v>
          </cell>
          <cell r="I139">
            <v>115965.12</v>
          </cell>
          <cell r="J139">
            <v>9000</v>
          </cell>
          <cell r="K139">
            <v>0</v>
          </cell>
          <cell r="L139">
            <v>9000</v>
          </cell>
          <cell r="M139">
            <v>108000</v>
          </cell>
          <cell r="N139">
            <v>0</v>
          </cell>
          <cell r="O139">
            <v>0</v>
          </cell>
          <cell r="P139">
            <v>0</v>
          </cell>
          <cell r="Q139">
            <v>0</v>
          </cell>
          <cell r="R139">
            <v>0</v>
          </cell>
          <cell r="S139">
            <v>0</v>
          </cell>
          <cell r="T139">
            <v>0</v>
          </cell>
          <cell r="U139">
            <v>108000</v>
          </cell>
          <cell r="V139" t="str">
            <v>黄海2</v>
          </cell>
          <cell r="W139" t="str">
            <v>R4</v>
          </cell>
          <cell r="X139" t="str">
            <v>R7</v>
          </cell>
          <cell r="Y139" t="str">
            <v>长沙</v>
          </cell>
          <cell r="Z139">
            <v>3000</v>
          </cell>
          <cell r="AA139">
            <v>150</v>
          </cell>
          <cell r="AC139">
            <v>0</v>
          </cell>
          <cell r="AF139">
            <v>108000</v>
          </cell>
        </row>
        <row r="140">
          <cell r="B140" t="str">
            <v>湖南代表处-湖南2</v>
          </cell>
          <cell r="C140" t="str">
            <v>湘西、张家界、株洲、邵阳、益阳</v>
          </cell>
          <cell r="G140">
            <v>1</v>
          </cell>
          <cell r="H140">
            <v>31278.68</v>
          </cell>
          <cell r="I140">
            <v>375344.16000000003</v>
          </cell>
          <cell r="J140">
            <v>9000</v>
          </cell>
          <cell r="K140">
            <v>0</v>
          </cell>
          <cell r="L140">
            <v>9000</v>
          </cell>
          <cell r="M140">
            <v>108000</v>
          </cell>
          <cell r="N140">
            <v>0</v>
          </cell>
          <cell r="O140">
            <v>0</v>
          </cell>
          <cell r="P140">
            <v>0</v>
          </cell>
          <cell r="Q140">
            <v>0</v>
          </cell>
          <cell r="R140">
            <v>0</v>
          </cell>
          <cell r="S140">
            <v>0</v>
          </cell>
          <cell r="T140">
            <v>0</v>
          </cell>
          <cell r="U140">
            <v>108000</v>
          </cell>
          <cell r="V140" t="str">
            <v>刘剑</v>
          </cell>
          <cell r="W140" t="str">
            <v>R4</v>
          </cell>
          <cell r="X140" t="str">
            <v>R6</v>
          </cell>
          <cell r="Y140" t="str">
            <v>长沙</v>
          </cell>
          <cell r="Z140">
            <v>2000</v>
          </cell>
          <cell r="AA140">
            <v>120</v>
          </cell>
          <cell r="AC140">
            <v>0</v>
          </cell>
          <cell r="AF140">
            <v>108000</v>
          </cell>
        </row>
        <row r="141">
          <cell r="B141" t="str">
            <v>湖南代表处-湖南3</v>
          </cell>
          <cell r="C141" t="str">
            <v>省级单位、长沙、岳阳</v>
          </cell>
          <cell r="G141">
            <v>1</v>
          </cell>
          <cell r="H141">
            <v>7460.66</v>
          </cell>
          <cell r="I141">
            <v>89527.92</v>
          </cell>
          <cell r="J141">
            <v>9000</v>
          </cell>
          <cell r="K141">
            <v>0</v>
          </cell>
          <cell r="L141">
            <v>9000</v>
          </cell>
          <cell r="M141">
            <v>108000</v>
          </cell>
          <cell r="N141">
            <v>0</v>
          </cell>
          <cell r="O141">
            <v>0</v>
          </cell>
          <cell r="P141">
            <v>0</v>
          </cell>
          <cell r="Q141">
            <v>0</v>
          </cell>
          <cell r="R141">
            <v>0</v>
          </cell>
          <cell r="S141">
            <v>0</v>
          </cell>
          <cell r="T141">
            <v>0</v>
          </cell>
          <cell r="U141">
            <v>108000</v>
          </cell>
          <cell r="V141" t="str">
            <v>朱波</v>
          </cell>
          <cell r="W141" t="str">
            <v>R6</v>
          </cell>
          <cell r="X141" t="str">
            <v>R6</v>
          </cell>
          <cell r="Y141" t="str">
            <v>长沙</v>
          </cell>
          <cell r="Z141">
            <v>2000</v>
          </cell>
          <cell r="AA141">
            <v>120</v>
          </cell>
          <cell r="AC141">
            <v>0</v>
          </cell>
          <cell r="AF141">
            <v>108000</v>
          </cell>
        </row>
        <row r="142">
          <cell r="B142" t="str">
            <v>吉林代表处-管理</v>
          </cell>
          <cell r="D142">
            <v>3</v>
          </cell>
          <cell r="E142">
            <v>1</v>
          </cell>
          <cell r="G142">
            <v>5</v>
          </cell>
          <cell r="I142">
            <v>0</v>
          </cell>
          <cell r="J142">
            <v>4000</v>
          </cell>
          <cell r="K142">
            <v>0</v>
          </cell>
          <cell r="L142">
            <v>0</v>
          </cell>
          <cell r="N142">
            <v>4000</v>
          </cell>
          <cell r="O142">
            <v>3000</v>
          </cell>
          <cell r="P142">
            <v>4200</v>
          </cell>
          <cell r="Q142">
            <v>0</v>
          </cell>
          <cell r="R142">
            <v>9000</v>
          </cell>
          <cell r="S142">
            <v>4200</v>
          </cell>
          <cell r="T142">
            <v>0</v>
          </cell>
          <cell r="U142">
            <v>206400</v>
          </cell>
          <cell r="AC142">
            <v>0</v>
          </cell>
          <cell r="AF142">
            <v>206400</v>
          </cell>
        </row>
        <row r="143">
          <cell r="B143" t="str">
            <v>吉林代表处-吉林1</v>
          </cell>
          <cell r="C143" t="str">
            <v>长春、松原、延边、四平、白山</v>
          </cell>
          <cell r="G143">
            <v>1</v>
          </cell>
          <cell r="I143">
            <v>0</v>
          </cell>
          <cell r="J143">
            <v>6000</v>
          </cell>
          <cell r="K143">
            <v>0</v>
          </cell>
          <cell r="L143">
            <v>6000</v>
          </cell>
          <cell r="M143">
            <v>72000</v>
          </cell>
          <cell r="N143">
            <v>0</v>
          </cell>
          <cell r="O143">
            <v>0</v>
          </cell>
          <cell r="P143">
            <v>0</v>
          </cell>
          <cell r="Q143">
            <v>0</v>
          </cell>
          <cell r="R143">
            <v>0</v>
          </cell>
          <cell r="S143">
            <v>0</v>
          </cell>
          <cell r="T143">
            <v>0</v>
          </cell>
          <cell r="U143">
            <v>72000</v>
          </cell>
          <cell r="V143" t="str">
            <v>赵凤平</v>
          </cell>
          <cell r="W143" t="str">
            <v>R4</v>
          </cell>
          <cell r="X143" t="str">
            <v>R7</v>
          </cell>
          <cell r="Y143" t="str">
            <v>长春</v>
          </cell>
          <cell r="Z143">
            <v>2200</v>
          </cell>
          <cell r="AA143">
            <v>148.11823780091089</v>
          </cell>
          <cell r="AC143">
            <v>0</v>
          </cell>
          <cell r="AF143">
            <v>72000</v>
          </cell>
        </row>
        <row r="144">
          <cell r="B144" t="str">
            <v>吉林代表处-吉林2</v>
          </cell>
          <cell r="C144" t="str">
            <v>通化、公主岭、辽源、梅河口、吉林、白城</v>
          </cell>
          <cell r="G144">
            <v>1</v>
          </cell>
          <cell r="H144">
            <v>9621.66</v>
          </cell>
          <cell r="I144">
            <v>115459.92</v>
          </cell>
          <cell r="J144">
            <v>6000</v>
          </cell>
          <cell r="K144">
            <v>0</v>
          </cell>
          <cell r="L144">
            <v>6000</v>
          </cell>
          <cell r="M144">
            <v>72000</v>
          </cell>
          <cell r="N144">
            <v>0</v>
          </cell>
          <cell r="O144">
            <v>0</v>
          </cell>
          <cell r="P144">
            <v>0</v>
          </cell>
          <cell r="Q144">
            <v>0</v>
          </cell>
          <cell r="R144">
            <v>0</v>
          </cell>
          <cell r="S144">
            <v>0</v>
          </cell>
          <cell r="T144">
            <v>0</v>
          </cell>
          <cell r="U144">
            <v>72000</v>
          </cell>
          <cell r="V144" t="str">
            <v>赵海波</v>
          </cell>
          <cell r="W144" t="str">
            <v>R7</v>
          </cell>
          <cell r="X144" t="str">
            <v>R6</v>
          </cell>
          <cell r="Y144" t="str">
            <v>长春</v>
          </cell>
          <cell r="Z144">
            <v>2500</v>
          </cell>
          <cell r="AA144">
            <v>120</v>
          </cell>
          <cell r="AC144">
            <v>0</v>
          </cell>
          <cell r="AF144">
            <v>72000</v>
          </cell>
        </row>
        <row r="145">
          <cell r="B145" t="str">
            <v>江苏代表处-管理</v>
          </cell>
          <cell r="D145">
            <v>2</v>
          </cell>
          <cell r="E145">
            <v>1</v>
          </cell>
          <cell r="G145">
            <v>4</v>
          </cell>
          <cell r="I145">
            <v>0</v>
          </cell>
          <cell r="J145">
            <v>4000</v>
          </cell>
          <cell r="K145">
            <v>0</v>
          </cell>
          <cell r="L145">
            <v>0</v>
          </cell>
          <cell r="N145">
            <v>4000</v>
          </cell>
          <cell r="O145">
            <v>5000</v>
          </cell>
          <cell r="P145">
            <v>7000</v>
          </cell>
          <cell r="Q145">
            <v>0</v>
          </cell>
          <cell r="R145">
            <v>10000</v>
          </cell>
          <cell r="S145">
            <v>7000</v>
          </cell>
          <cell r="T145">
            <v>0</v>
          </cell>
          <cell r="U145">
            <v>252000</v>
          </cell>
          <cell r="AC145">
            <v>1</v>
          </cell>
          <cell r="AE145">
            <v>-8000</v>
          </cell>
          <cell r="AF145">
            <v>244000</v>
          </cell>
        </row>
        <row r="146">
          <cell r="B146" t="str">
            <v>江苏代表处-江苏1</v>
          </cell>
          <cell r="C146" t="str">
            <v>江苏全省</v>
          </cell>
          <cell r="G146">
            <v>1</v>
          </cell>
          <cell r="H146">
            <v>11470.38</v>
          </cell>
          <cell r="I146">
            <v>137644.56</v>
          </cell>
          <cell r="J146">
            <v>10000</v>
          </cell>
          <cell r="K146">
            <v>0</v>
          </cell>
          <cell r="L146">
            <v>10000</v>
          </cell>
          <cell r="M146">
            <v>120000</v>
          </cell>
          <cell r="N146">
            <v>0</v>
          </cell>
          <cell r="O146">
            <v>0</v>
          </cell>
          <cell r="P146">
            <v>0</v>
          </cell>
          <cell r="Q146">
            <v>0</v>
          </cell>
          <cell r="R146">
            <v>0</v>
          </cell>
          <cell r="S146">
            <v>0</v>
          </cell>
          <cell r="T146">
            <v>0</v>
          </cell>
          <cell r="U146">
            <v>120000</v>
          </cell>
          <cell r="V146" t="str">
            <v>毛龙</v>
          </cell>
          <cell r="W146" t="str">
            <v>R6</v>
          </cell>
          <cell r="X146" t="str">
            <v>R8</v>
          </cell>
          <cell r="Y146" t="str">
            <v>南京</v>
          </cell>
          <cell r="Z146">
            <v>5000</v>
          </cell>
          <cell r="AA146">
            <v>130</v>
          </cell>
          <cell r="AC146">
            <v>0</v>
          </cell>
          <cell r="AF146">
            <v>120000</v>
          </cell>
        </row>
        <row r="147">
          <cell r="B147" t="str">
            <v>江西代表处-管理</v>
          </cell>
          <cell r="D147">
            <v>3</v>
          </cell>
          <cell r="E147">
            <v>2</v>
          </cell>
          <cell r="G147">
            <v>6</v>
          </cell>
          <cell r="I147">
            <v>0</v>
          </cell>
          <cell r="J147">
            <v>4000</v>
          </cell>
          <cell r="K147">
            <v>0</v>
          </cell>
          <cell r="L147">
            <v>0</v>
          </cell>
          <cell r="N147">
            <v>4000</v>
          </cell>
          <cell r="O147">
            <v>4000</v>
          </cell>
          <cell r="P147">
            <v>5600</v>
          </cell>
          <cell r="Q147">
            <v>0</v>
          </cell>
          <cell r="R147">
            <v>12000</v>
          </cell>
          <cell r="S147">
            <v>11200</v>
          </cell>
          <cell r="T147">
            <v>0</v>
          </cell>
          <cell r="U147">
            <v>326400</v>
          </cell>
          <cell r="AC147">
            <v>0</v>
          </cell>
          <cell r="AF147">
            <v>326400</v>
          </cell>
        </row>
        <row r="148">
          <cell r="B148" t="str">
            <v>江西代表处-江西1</v>
          </cell>
          <cell r="C148" t="str">
            <v>省级单位、萍乡、新余、宜春、九江、吉安</v>
          </cell>
          <cell r="G148">
            <v>1</v>
          </cell>
          <cell r="H148">
            <v>8144.18</v>
          </cell>
          <cell r="I148">
            <v>97730.16</v>
          </cell>
          <cell r="J148">
            <v>8000</v>
          </cell>
          <cell r="K148">
            <v>0</v>
          </cell>
          <cell r="L148">
            <v>8000</v>
          </cell>
          <cell r="M148">
            <v>96000</v>
          </cell>
          <cell r="N148">
            <v>0</v>
          </cell>
          <cell r="O148">
            <v>0</v>
          </cell>
          <cell r="P148">
            <v>0</v>
          </cell>
          <cell r="Q148">
            <v>0</v>
          </cell>
          <cell r="R148">
            <v>0</v>
          </cell>
          <cell r="S148">
            <v>0</v>
          </cell>
          <cell r="T148">
            <v>0</v>
          </cell>
          <cell r="U148">
            <v>96000</v>
          </cell>
          <cell r="V148" t="str">
            <v>张鹏</v>
          </cell>
          <cell r="W148" t="str">
            <v>R6</v>
          </cell>
          <cell r="X148" t="str">
            <v>R7</v>
          </cell>
          <cell r="Y148" t="str">
            <v>南昌</v>
          </cell>
          <cell r="Z148">
            <v>2500</v>
          </cell>
          <cell r="AA148">
            <v>120</v>
          </cell>
          <cell r="AC148">
            <v>0</v>
          </cell>
          <cell r="AF148">
            <v>96000</v>
          </cell>
        </row>
        <row r="149">
          <cell r="B149" t="str">
            <v>江西代表处-江西2</v>
          </cell>
          <cell r="C149" t="str">
            <v>南昌、抚州、景德镇、上饶、赣州、鹰潭</v>
          </cell>
          <cell r="G149">
            <v>1</v>
          </cell>
          <cell r="H149">
            <v>7368.61</v>
          </cell>
          <cell r="I149">
            <v>88423.319999999992</v>
          </cell>
          <cell r="J149">
            <v>8000</v>
          </cell>
          <cell r="K149">
            <v>0</v>
          </cell>
          <cell r="L149">
            <v>8000</v>
          </cell>
          <cell r="M149">
            <v>96000</v>
          </cell>
          <cell r="N149">
            <v>0</v>
          </cell>
          <cell r="O149">
            <v>0</v>
          </cell>
          <cell r="P149">
            <v>0</v>
          </cell>
          <cell r="Q149">
            <v>0</v>
          </cell>
          <cell r="R149">
            <v>0</v>
          </cell>
          <cell r="S149">
            <v>0</v>
          </cell>
          <cell r="T149">
            <v>0</v>
          </cell>
          <cell r="U149">
            <v>96000</v>
          </cell>
          <cell r="V149" t="str">
            <v>王成杰</v>
          </cell>
          <cell r="W149" t="str">
            <v>R7</v>
          </cell>
          <cell r="X149" t="str">
            <v>R6</v>
          </cell>
          <cell r="Y149" t="str">
            <v>南昌</v>
          </cell>
          <cell r="Z149">
            <v>1500</v>
          </cell>
          <cell r="AA149">
            <v>60</v>
          </cell>
          <cell r="AC149">
            <v>0</v>
          </cell>
          <cell r="AF149">
            <v>96000</v>
          </cell>
        </row>
        <row r="150">
          <cell r="B150" t="str">
            <v>开发中心-管理</v>
          </cell>
          <cell r="G150">
            <v>2</v>
          </cell>
          <cell r="H150">
            <v>1155.0899999999999</v>
          </cell>
          <cell r="I150">
            <v>27722.159999999996</v>
          </cell>
          <cell r="J150">
            <v>1500</v>
          </cell>
          <cell r="K150">
            <v>0</v>
          </cell>
          <cell r="L150">
            <v>0</v>
          </cell>
          <cell r="N150">
            <v>0</v>
          </cell>
          <cell r="O150">
            <v>0</v>
          </cell>
          <cell r="P150">
            <v>0</v>
          </cell>
          <cell r="Q150">
            <v>0</v>
          </cell>
          <cell r="R150">
            <v>0</v>
          </cell>
          <cell r="S150">
            <v>0</v>
          </cell>
          <cell r="T150">
            <v>0</v>
          </cell>
          <cell r="U150">
            <v>36000</v>
          </cell>
          <cell r="AC150">
            <v>0</v>
          </cell>
          <cell r="AF150">
            <v>36000</v>
          </cell>
        </row>
        <row r="151">
          <cell r="B151" t="str">
            <v>开发中心-架构设计部</v>
          </cell>
          <cell r="G151">
            <v>11</v>
          </cell>
          <cell r="H151">
            <v>65.599999999999994</v>
          </cell>
          <cell r="I151">
            <v>8659.1999999999989</v>
          </cell>
          <cell r="J151">
            <v>100</v>
          </cell>
          <cell r="K151">
            <v>0</v>
          </cell>
          <cell r="L151">
            <v>0</v>
          </cell>
          <cell r="N151">
            <v>0</v>
          </cell>
          <cell r="O151">
            <v>0</v>
          </cell>
          <cell r="P151">
            <v>0</v>
          </cell>
          <cell r="Q151">
            <v>0</v>
          </cell>
          <cell r="R151">
            <v>0</v>
          </cell>
          <cell r="S151">
            <v>0</v>
          </cell>
          <cell r="T151">
            <v>0</v>
          </cell>
          <cell r="U151">
            <v>13200</v>
          </cell>
          <cell r="AC151">
            <v>9</v>
          </cell>
          <cell r="AE151">
            <v>-1800</v>
          </cell>
          <cell r="AF151">
            <v>11400</v>
          </cell>
        </row>
        <row r="152">
          <cell r="B152" t="str">
            <v>开发中心-项目管理部</v>
          </cell>
          <cell r="G152">
            <v>11</v>
          </cell>
          <cell r="H152">
            <v>0</v>
          </cell>
          <cell r="I152">
            <v>0</v>
          </cell>
          <cell r="J152">
            <v>0</v>
          </cell>
          <cell r="K152">
            <v>0</v>
          </cell>
          <cell r="L152">
            <v>0</v>
          </cell>
          <cell r="N152">
            <v>0</v>
          </cell>
          <cell r="O152">
            <v>0</v>
          </cell>
          <cell r="P152">
            <v>0</v>
          </cell>
          <cell r="Q152">
            <v>0</v>
          </cell>
          <cell r="R152">
            <v>0</v>
          </cell>
          <cell r="S152">
            <v>0</v>
          </cell>
          <cell r="T152">
            <v>0</v>
          </cell>
          <cell r="U152">
            <v>0</v>
          </cell>
          <cell r="AC152">
            <v>4</v>
          </cell>
          <cell r="AE152">
            <v>0</v>
          </cell>
          <cell r="AF152">
            <v>0</v>
          </cell>
        </row>
        <row r="153">
          <cell r="B153" t="str">
            <v>开发中心-研发二部</v>
          </cell>
          <cell r="G153">
            <v>35</v>
          </cell>
          <cell r="H153">
            <v>2.69</v>
          </cell>
          <cell r="I153">
            <v>1129.8</v>
          </cell>
          <cell r="J153">
            <v>0</v>
          </cell>
          <cell r="K153">
            <v>0</v>
          </cell>
          <cell r="L153">
            <v>0</v>
          </cell>
          <cell r="N153">
            <v>0</v>
          </cell>
          <cell r="O153">
            <v>0</v>
          </cell>
          <cell r="P153">
            <v>0</v>
          </cell>
          <cell r="Q153">
            <v>0</v>
          </cell>
          <cell r="R153">
            <v>0</v>
          </cell>
          <cell r="S153">
            <v>0</v>
          </cell>
          <cell r="T153">
            <v>0</v>
          </cell>
          <cell r="U153">
            <v>0</v>
          </cell>
          <cell r="AC153">
            <v>5</v>
          </cell>
          <cell r="AD153">
            <v>0</v>
          </cell>
          <cell r="AE153">
            <v>0</v>
          </cell>
          <cell r="AF153">
            <v>0</v>
          </cell>
        </row>
        <row r="154">
          <cell r="B154" t="str">
            <v>开发中心-研发三部</v>
          </cell>
          <cell r="G154">
            <v>35</v>
          </cell>
          <cell r="H154">
            <v>4.9400000000000004</v>
          </cell>
          <cell r="I154">
            <v>2074.8000000000002</v>
          </cell>
          <cell r="J154">
            <v>0</v>
          </cell>
          <cell r="K154">
            <v>0</v>
          </cell>
          <cell r="L154">
            <v>0</v>
          </cell>
          <cell r="N154">
            <v>0</v>
          </cell>
          <cell r="O154">
            <v>0</v>
          </cell>
          <cell r="P154">
            <v>0</v>
          </cell>
          <cell r="Q154">
            <v>0</v>
          </cell>
          <cell r="R154">
            <v>0</v>
          </cell>
          <cell r="S154">
            <v>0</v>
          </cell>
          <cell r="T154">
            <v>0</v>
          </cell>
          <cell r="U154">
            <v>0</v>
          </cell>
          <cell r="AC154">
            <v>2</v>
          </cell>
          <cell r="AD154">
            <v>0</v>
          </cell>
          <cell r="AE154">
            <v>0</v>
          </cell>
          <cell r="AF154">
            <v>0</v>
          </cell>
        </row>
        <row r="155">
          <cell r="B155" t="str">
            <v>开发中心-研发四部</v>
          </cell>
          <cell r="G155">
            <v>23</v>
          </cell>
          <cell r="H155">
            <v>10.99</v>
          </cell>
          <cell r="I155">
            <v>3033.2400000000002</v>
          </cell>
          <cell r="J155">
            <v>0</v>
          </cell>
          <cell r="K155">
            <v>0</v>
          </cell>
          <cell r="L155">
            <v>0</v>
          </cell>
          <cell r="N155">
            <v>0</v>
          </cell>
          <cell r="O155">
            <v>0</v>
          </cell>
          <cell r="P155">
            <v>0</v>
          </cell>
          <cell r="Q155">
            <v>0</v>
          </cell>
          <cell r="R155">
            <v>0</v>
          </cell>
          <cell r="S155">
            <v>0</v>
          </cell>
          <cell r="T155">
            <v>0</v>
          </cell>
          <cell r="U155">
            <v>0</v>
          </cell>
          <cell r="AC155">
            <v>3</v>
          </cell>
          <cell r="AD155">
            <v>0</v>
          </cell>
          <cell r="AE155">
            <v>0</v>
          </cell>
          <cell r="AF155">
            <v>0</v>
          </cell>
        </row>
        <row r="156">
          <cell r="B156" t="str">
            <v>开发中心-研发一部</v>
          </cell>
          <cell r="G156">
            <v>36</v>
          </cell>
          <cell r="H156">
            <v>0.53</v>
          </cell>
          <cell r="I156">
            <v>228.96000000000004</v>
          </cell>
          <cell r="J156">
            <v>0</v>
          </cell>
          <cell r="K156">
            <v>0</v>
          </cell>
          <cell r="L156">
            <v>0</v>
          </cell>
          <cell r="N156">
            <v>0</v>
          </cell>
          <cell r="O156">
            <v>0</v>
          </cell>
          <cell r="P156">
            <v>0</v>
          </cell>
          <cell r="Q156">
            <v>0</v>
          </cell>
          <cell r="R156">
            <v>0</v>
          </cell>
          <cell r="S156">
            <v>0</v>
          </cell>
          <cell r="T156">
            <v>0</v>
          </cell>
          <cell r="U156">
            <v>0</v>
          </cell>
          <cell r="AC156">
            <v>3</v>
          </cell>
          <cell r="AD156">
            <v>0</v>
          </cell>
          <cell r="AE156">
            <v>0</v>
          </cell>
          <cell r="AF156">
            <v>0</v>
          </cell>
        </row>
        <row r="157">
          <cell r="B157" t="str">
            <v>开发中心-综合部</v>
          </cell>
          <cell r="G157">
            <v>4</v>
          </cell>
          <cell r="H157">
            <v>0</v>
          </cell>
          <cell r="I157">
            <v>0</v>
          </cell>
          <cell r="J157">
            <v>0</v>
          </cell>
          <cell r="K157">
            <v>0</v>
          </cell>
          <cell r="L157">
            <v>0</v>
          </cell>
          <cell r="N157">
            <v>0</v>
          </cell>
          <cell r="O157">
            <v>0</v>
          </cell>
          <cell r="P157">
            <v>0</v>
          </cell>
          <cell r="Q157">
            <v>0</v>
          </cell>
          <cell r="R157">
            <v>0</v>
          </cell>
          <cell r="S157">
            <v>0</v>
          </cell>
          <cell r="T157">
            <v>0</v>
          </cell>
          <cell r="U157">
            <v>0</v>
          </cell>
          <cell r="AC157">
            <v>0</v>
          </cell>
          <cell r="AF157">
            <v>0</v>
          </cell>
        </row>
        <row r="158">
          <cell r="B158" t="str">
            <v>客户服务部-交付管理部</v>
          </cell>
          <cell r="G158">
            <v>11</v>
          </cell>
          <cell r="I158">
            <v>0</v>
          </cell>
          <cell r="J158">
            <v>1000</v>
          </cell>
          <cell r="K158">
            <v>0</v>
          </cell>
          <cell r="L158">
            <v>0</v>
          </cell>
          <cell r="N158">
            <v>0</v>
          </cell>
          <cell r="O158">
            <v>0</v>
          </cell>
          <cell r="P158">
            <v>0</v>
          </cell>
          <cell r="Q158">
            <v>0</v>
          </cell>
          <cell r="R158">
            <v>0</v>
          </cell>
          <cell r="S158">
            <v>0</v>
          </cell>
          <cell r="T158">
            <v>0</v>
          </cell>
          <cell r="U158">
            <v>132000</v>
          </cell>
          <cell r="AC158">
            <v>0</v>
          </cell>
          <cell r="AF158">
            <v>132000</v>
          </cell>
        </row>
        <row r="159">
          <cell r="B159" t="str">
            <v>客户服务部-客户价值部</v>
          </cell>
          <cell r="G159">
            <v>7</v>
          </cell>
          <cell r="H159">
            <v>3490.69</v>
          </cell>
          <cell r="I159">
            <v>293217.96000000002</v>
          </cell>
          <cell r="J159">
            <v>500</v>
          </cell>
          <cell r="K159">
            <v>0</v>
          </cell>
          <cell r="L159">
            <v>0</v>
          </cell>
          <cell r="N159">
            <v>0</v>
          </cell>
          <cell r="O159">
            <v>0</v>
          </cell>
          <cell r="P159">
            <v>0</v>
          </cell>
          <cell r="Q159">
            <v>0</v>
          </cell>
          <cell r="R159">
            <v>0</v>
          </cell>
          <cell r="S159">
            <v>0</v>
          </cell>
          <cell r="T159">
            <v>0</v>
          </cell>
          <cell r="U159">
            <v>42000</v>
          </cell>
          <cell r="AC159">
            <v>1</v>
          </cell>
          <cell r="AD159">
            <v>0</v>
          </cell>
          <cell r="AE159">
            <v>-1000</v>
          </cell>
          <cell r="AF159">
            <v>41000</v>
          </cell>
        </row>
        <row r="160">
          <cell r="B160" t="str">
            <v>辽宁代表处-管理</v>
          </cell>
          <cell r="D160">
            <v>2</v>
          </cell>
          <cell r="E160">
            <v>1</v>
          </cell>
          <cell r="G160">
            <v>4</v>
          </cell>
          <cell r="I160">
            <v>0</v>
          </cell>
          <cell r="J160">
            <v>4000</v>
          </cell>
          <cell r="K160">
            <v>0</v>
          </cell>
          <cell r="L160">
            <v>0</v>
          </cell>
          <cell r="N160">
            <v>4000</v>
          </cell>
          <cell r="O160">
            <v>4000</v>
          </cell>
          <cell r="P160">
            <v>5600</v>
          </cell>
          <cell r="Q160">
            <v>0</v>
          </cell>
          <cell r="R160">
            <v>8000</v>
          </cell>
          <cell r="S160">
            <v>5600</v>
          </cell>
          <cell r="T160">
            <v>0</v>
          </cell>
          <cell r="U160">
            <v>211200</v>
          </cell>
          <cell r="AC160">
            <v>0</v>
          </cell>
          <cell r="AF160">
            <v>211200</v>
          </cell>
        </row>
        <row r="161">
          <cell r="B161" t="str">
            <v>辽宁代表处-辽宁1</v>
          </cell>
          <cell r="C161" t="str">
            <v>葫芦岛、锦州、丹东、本溪、抚顺、朝阳、辽阳</v>
          </cell>
          <cell r="G161">
            <v>1</v>
          </cell>
          <cell r="H161">
            <v>7612.82</v>
          </cell>
          <cell r="I161">
            <v>91353.84</v>
          </cell>
          <cell r="J161">
            <v>8000</v>
          </cell>
          <cell r="K161">
            <v>0</v>
          </cell>
          <cell r="L161">
            <v>8000</v>
          </cell>
          <cell r="M161">
            <v>96000</v>
          </cell>
          <cell r="N161">
            <v>0</v>
          </cell>
          <cell r="O161">
            <v>0</v>
          </cell>
          <cell r="P161">
            <v>0</v>
          </cell>
          <cell r="Q161">
            <v>0</v>
          </cell>
          <cell r="R161">
            <v>0</v>
          </cell>
          <cell r="S161">
            <v>0</v>
          </cell>
          <cell r="T161">
            <v>0</v>
          </cell>
          <cell r="U161">
            <v>96000</v>
          </cell>
          <cell r="V161" t="str">
            <v>宋义超</v>
          </cell>
          <cell r="W161" t="str">
            <v>R4</v>
          </cell>
          <cell r="X161" t="str">
            <v>R6</v>
          </cell>
          <cell r="Y161" t="str">
            <v>沈阳</v>
          </cell>
          <cell r="Z161">
            <v>2000</v>
          </cell>
          <cell r="AA161">
            <v>120</v>
          </cell>
          <cell r="AC161">
            <v>0</v>
          </cell>
          <cell r="AF161">
            <v>96000</v>
          </cell>
        </row>
        <row r="162">
          <cell r="B162" t="str">
            <v>辽宁代表处-辽宁2</v>
          </cell>
          <cell r="C162" t="str">
            <v>沈阳、鞍山、营口、大连、盘锦、阜新、铁岭</v>
          </cell>
          <cell r="G162">
            <v>1</v>
          </cell>
          <cell r="H162">
            <v>5922.71</v>
          </cell>
          <cell r="I162">
            <v>71072.52</v>
          </cell>
          <cell r="J162">
            <v>8000</v>
          </cell>
          <cell r="K162">
            <v>0</v>
          </cell>
          <cell r="L162">
            <v>8000</v>
          </cell>
          <cell r="M162">
            <v>96000</v>
          </cell>
          <cell r="N162">
            <v>0</v>
          </cell>
          <cell r="O162">
            <v>0</v>
          </cell>
          <cell r="P162">
            <v>0</v>
          </cell>
          <cell r="Q162">
            <v>0</v>
          </cell>
          <cell r="R162">
            <v>0</v>
          </cell>
          <cell r="S162">
            <v>0</v>
          </cell>
          <cell r="T162">
            <v>0</v>
          </cell>
          <cell r="U162">
            <v>96000</v>
          </cell>
          <cell r="V162" t="str">
            <v>王硕3</v>
          </cell>
          <cell r="W162" t="str">
            <v>R4</v>
          </cell>
          <cell r="X162" t="str">
            <v>R6</v>
          </cell>
          <cell r="Y162" t="str">
            <v>沈阳</v>
          </cell>
          <cell r="Z162">
            <v>2000</v>
          </cell>
          <cell r="AA162">
            <v>134.08000000000001</v>
          </cell>
          <cell r="AC162">
            <v>0</v>
          </cell>
          <cell r="AF162">
            <v>96000</v>
          </cell>
        </row>
        <row r="163">
          <cell r="B163" t="str">
            <v>内蒙代表处-管理</v>
          </cell>
          <cell r="D163">
            <v>3</v>
          </cell>
          <cell r="E163">
            <v>3</v>
          </cell>
          <cell r="G163">
            <v>8</v>
          </cell>
          <cell r="I163">
            <v>0</v>
          </cell>
          <cell r="J163">
            <v>4000</v>
          </cell>
          <cell r="K163">
            <v>0</v>
          </cell>
          <cell r="L163">
            <v>0</v>
          </cell>
          <cell r="N163">
            <v>4000</v>
          </cell>
          <cell r="O163">
            <v>4000</v>
          </cell>
          <cell r="P163">
            <v>5600</v>
          </cell>
          <cell r="Q163">
            <v>0</v>
          </cell>
          <cell r="R163">
            <v>12000</v>
          </cell>
          <cell r="S163">
            <v>16800</v>
          </cell>
          <cell r="T163">
            <v>0</v>
          </cell>
          <cell r="U163">
            <v>393600</v>
          </cell>
          <cell r="AC163">
            <v>0</v>
          </cell>
          <cell r="AF163">
            <v>393600</v>
          </cell>
        </row>
        <row r="164">
          <cell r="B164" t="str">
            <v>内蒙代表处-内蒙1</v>
          </cell>
          <cell r="C164" t="str">
            <v>乌兰察布、赤峰、通辽、兴安盟、呼伦贝尔</v>
          </cell>
          <cell r="G164">
            <v>1</v>
          </cell>
          <cell r="H164">
            <v>8124.01</v>
          </cell>
          <cell r="I164">
            <v>97488.12</v>
          </cell>
          <cell r="J164">
            <v>8000</v>
          </cell>
          <cell r="K164">
            <v>0</v>
          </cell>
          <cell r="L164">
            <v>8000</v>
          </cell>
          <cell r="M164">
            <v>96000</v>
          </cell>
          <cell r="N164">
            <v>0</v>
          </cell>
          <cell r="O164">
            <v>0</v>
          </cell>
          <cell r="P164">
            <v>0</v>
          </cell>
          <cell r="Q164">
            <v>0</v>
          </cell>
          <cell r="R164">
            <v>0</v>
          </cell>
          <cell r="S164">
            <v>0</v>
          </cell>
          <cell r="T164">
            <v>0</v>
          </cell>
          <cell r="U164">
            <v>96000</v>
          </cell>
          <cell r="V164" t="str">
            <v>李世华</v>
          </cell>
          <cell r="W164" t="str">
            <v>R4</v>
          </cell>
          <cell r="X164" t="str">
            <v>R8</v>
          </cell>
          <cell r="Y164" t="str">
            <v>呼和浩特</v>
          </cell>
          <cell r="Z164">
            <v>4700</v>
          </cell>
          <cell r="AA164">
            <v>180</v>
          </cell>
          <cell r="AC164">
            <v>0</v>
          </cell>
          <cell r="AF164">
            <v>96000</v>
          </cell>
        </row>
        <row r="165">
          <cell r="B165" t="str">
            <v>内蒙代表处-内蒙2</v>
          </cell>
          <cell r="C165" t="str">
            <v>内蒙古公安厅、锡林郭勒盟</v>
          </cell>
          <cell r="G165">
            <v>1</v>
          </cell>
          <cell r="H165">
            <v>12902.94</v>
          </cell>
          <cell r="I165">
            <v>154835.28</v>
          </cell>
          <cell r="J165">
            <v>8000</v>
          </cell>
          <cell r="K165">
            <v>0</v>
          </cell>
          <cell r="L165">
            <v>8000</v>
          </cell>
          <cell r="M165">
            <v>96000</v>
          </cell>
          <cell r="N165">
            <v>0</v>
          </cell>
          <cell r="O165">
            <v>0</v>
          </cell>
          <cell r="P165">
            <v>0</v>
          </cell>
          <cell r="Q165">
            <v>0</v>
          </cell>
          <cell r="R165">
            <v>0</v>
          </cell>
          <cell r="S165">
            <v>0</v>
          </cell>
          <cell r="T165">
            <v>0</v>
          </cell>
          <cell r="U165">
            <v>96000</v>
          </cell>
          <cell r="V165" t="str">
            <v>孟宪良</v>
          </cell>
          <cell r="W165" t="str">
            <v>R4</v>
          </cell>
          <cell r="X165" t="str">
            <v>R7</v>
          </cell>
          <cell r="Y165" t="str">
            <v>呼和浩特</v>
          </cell>
          <cell r="Z165">
            <v>2200</v>
          </cell>
          <cell r="AA165">
            <v>140</v>
          </cell>
          <cell r="AC165">
            <v>0</v>
          </cell>
          <cell r="AF165">
            <v>96000</v>
          </cell>
        </row>
        <row r="166">
          <cell r="B166" t="str">
            <v>内蒙代表处-内蒙3</v>
          </cell>
          <cell r="C166" t="str">
            <v>呼和浩特、包头、巴盟、乌海、阿拉善</v>
          </cell>
          <cell r="G166">
            <v>1</v>
          </cell>
          <cell r="H166">
            <v>8347.42</v>
          </cell>
          <cell r="I166">
            <v>100169.04000000001</v>
          </cell>
          <cell r="J166">
            <v>8000</v>
          </cell>
          <cell r="K166">
            <v>0</v>
          </cell>
          <cell r="L166">
            <v>8000</v>
          </cell>
          <cell r="M166">
            <v>96000</v>
          </cell>
          <cell r="N166">
            <v>0</v>
          </cell>
          <cell r="O166">
            <v>0</v>
          </cell>
          <cell r="P166">
            <v>0</v>
          </cell>
          <cell r="Q166">
            <v>0</v>
          </cell>
          <cell r="R166">
            <v>0</v>
          </cell>
          <cell r="S166">
            <v>0</v>
          </cell>
          <cell r="T166">
            <v>0</v>
          </cell>
          <cell r="U166">
            <v>96000</v>
          </cell>
          <cell r="V166" t="str">
            <v>刘会军</v>
          </cell>
          <cell r="W166" t="str">
            <v>R6</v>
          </cell>
          <cell r="X166" t="str">
            <v>R7</v>
          </cell>
          <cell r="Y166" t="str">
            <v>呼和浩特</v>
          </cell>
          <cell r="Z166">
            <v>3100</v>
          </cell>
          <cell r="AA166">
            <v>180</v>
          </cell>
          <cell r="AC166">
            <v>0</v>
          </cell>
          <cell r="AF166">
            <v>96000</v>
          </cell>
        </row>
        <row r="167">
          <cell r="B167" t="str">
            <v>宁夏代表处-管理</v>
          </cell>
          <cell r="D167">
            <v>2</v>
          </cell>
          <cell r="E167">
            <v>3</v>
          </cell>
          <cell r="G167">
            <v>6</v>
          </cell>
          <cell r="I167">
            <v>0</v>
          </cell>
          <cell r="J167">
            <v>4000</v>
          </cell>
          <cell r="K167">
            <v>0</v>
          </cell>
          <cell r="L167">
            <v>0</v>
          </cell>
          <cell r="N167">
            <v>4000</v>
          </cell>
          <cell r="O167">
            <v>4000</v>
          </cell>
          <cell r="P167">
            <v>5600</v>
          </cell>
          <cell r="Q167">
            <v>0</v>
          </cell>
          <cell r="R167">
            <v>8000</v>
          </cell>
          <cell r="S167">
            <v>16800</v>
          </cell>
          <cell r="T167">
            <v>0</v>
          </cell>
          <cell r="U167">
            <v>345600</v>
          </cell>
          <cell r="AC167">
            <v>2</v>
          </cell>
          <cell r="AE167">
            <v>-16000</v>
          </cell>
          <cell r="AF167">
            <v>329600</v>
          </cell>
        </row>
        <row r="168">
          <cell r="B168" t="str">
            <v>宁夏代表处-宁夏1</v>
          </cell>
          <cell r="C168" t="str">
            <v>银川、石嘴山、固原、中卫</v>
          </cell>
          <cell r="G168">
            <v>1</v>
          </cell>
          <cell r="I168">
            <v>0</v>
          </cell>
          <cell r="J168">
            <v>8000</v>
          </cell>
          <cell r="K168">
            <v>0</v>
          </cell>
          <cell r="L168">
            <v>8000</v>
          </cell>
          <cell r="M168">
            <v>96000</v>
          </cell>
          <cell r="N168">
            <v>0</v>
          </cell>
          <cell r="O168">
            <v>0</v>
          </cell>
          <cell r="P168">
            <v>0</v>
          </cell>
          <cell r="Q168">
            <v>0</v>
          </cell>
          <cell r="R168">
            <v>0</v>
          </cell>
          <cell r="S168">
            <v>0</v>
          </cell>
          <cell r="T168">
            <v>0</v>
          </cell>
          <cell r="U168">
            <v>96000</v>
          </cell>
          <cell r="V168" t="str">
            <v>黄涛</v>
          </cell>
          <cell r="W168" t="str">
            <v>R4</v>
          </cell>
          <cell r="X168" t="str">
            <v>R5</v>
          </cell>
          <cell r="Y168" t="str">
            <v>银川</v>
          </cell>
          <cell r="Z168">
            <v>2000</v>
          </cell>
          <cell r="AA168">
            <v>120</v>
          </cell>
          <cell r="AC168">
            <v>0</v>
          </cell>
          <cell r="AF168">
            <v>96000</v>
          </cell>
        </row>
        <row r="169">
          <cell r="B169" t="str">
            <v>宁夏代表处-宁夏2</v>
          </cell>
          <cell r="C169" t="str">
            <v>省级单位、吴忠</v>
          </cell>
          <cell r="G169">
            <v>1</v>
          </cell>
          <cell r="H169">
            <v>5963.1</v>
          </cell>
          <cell r="I169">
            <v>71557.200000000012</v>
          </cell>
          <cell r="J169">
            <v>8000</v>
          </cell>
          <cell r="K169">
            <v>0</v>
          </cell>
          <cell r="L169">
            <v>8000</v>
          </cell>
          <cell r="M169">
            <v>96000</v>
          </cell>
          <cell r="N169">
            <v>0</v>
          </cell>
          <cell r="O169">
            <v>0</v>
          </cell>
          <cell r="P169">
            <v>0</v>
          </cell>
          <cell r="Q169">
            <v>0</v>
          </cell>
          <cell r="R169">
            <v>0</v>
          </cell>
          <cell r="S169">
            <v>0</v>
          </cell>
          <cell r="T169">
            <v>0</v>
          </cell>
          <cell r="U169">
            <v>96000</v>
          </cell>
          <cell r="V169" t="str">
            <v>李少鹏</v>
          </cell>
          <cell r="W169" t="str">
            <v>R6</v>
          </cell>
          <cell r="X169" t="str">
            <v>R6</v>
          </cell>
          <cell r="Y169" t="str">
            <v>银川</v>
          </cell>
          <cell r="Z169">
            <v>2000</v>
          </cell>
          <cell r="AA169">
            <v>141.16</v>
          </cell>
          <cell r="AC169">
            <v>0</v>
          </cell>
          <cell r="AF169">
            <v>96000</v>
          </cell>
        </row>
        <row r="170">
          <cell r="B170" t="str">
            <v>青海代表处-管理</v>
          </cell>
          <cell r="D170">
            <v>3</v>
          </cell>
          <cell r="E170">
            <v>4</v>
          </cell>
          <cell r="G170">
            <v>8</v>
          </cell>
          <cell r="I170">
            <v>0</v>
          </cell>
          <cell r="J170">
            <v>4000</v>
          </cell>
          <cell r="K170">
            <v>0</v>
          </cell>
          <cell r="L170">
            <v>0</v>
          </cell>
          <cell r="N170">
            <v>4000</v>
          </cell>
          <cell r="O170">
            <v>5000</v>
          </cell>
          <cell r="P170">
            <v>7000</v>
          </cell>
          <cell r="Q170">
            <v>0</v>
          </cell>
          <cell r="R170">
            <v>15000</v>
          </cell>
          <cell r="S170">
            <v>28000</v>
          </cell>
          <cell r="T170">
            <v>0</v>
          </cell>
          <cell r="U170">
            <v>564000</v>
          </cell>
          <cell r="AC170">
            <v>3</v>
          </cell>
          <cell r="AE170">
            <v>-24000</v>
          </cell>
          <cell r="AF170">
            <v>540000</v>
          </cell>
        </row>
        <row r="171">
          <cell r="B171" t="str">
            <v>青海代表处-青海1</v>
          </cell>
          <cell r="C171" t="str">
            <v>海西州、海南州、海北州、玉树、果洛、黄南州</v>
          </cell>
          <cell r="G171">
            <v>1</v>
          </cell>
          <cell r="I171">
            <v>0</v>
          </cell>
          <cell r="J171">
            <v>10000</v>
          </cell>
          <cell r="K171">
            <v>0</v>
          </cell>
          <cell r="L171">
            <v>10000</v>
          </cell>
          <cell r="M171">
            <v>120000</v>
          </cell>
          <cell r="N171">
            <v>0</v>
          </cell>
          <cell r="O171">
            <v>0</v>
          </cell>
          <cell r="P171">
            <v>0</v>
          </cell>
          <cell r="Q171">
            <v>0</v>
          </cell>
          <cell r="R171">
            <v>0</v>
          </cell>
          <cell r="S171">
            <v>0</v>
          </cell>
          <cell r="T171">
            <v>0</v>
          </cell>
          <cell r="U171">
            <v>120000</v>
          </cell>
          <cell r="V171" t="str">
            <v>李由</v>
          </cell>
          <cell r="W171" t="str">
            <v>R3</v>
          </cell>
          <cell r="X171" t="str">
            <v>R5</v>
          </cell>
          <cell r="Y171" t="str">
            <v>西宁</v>
          </cell>
          <cell r="Z171">
            <v>1500</v>
          </cell>
          <cell r="AA171">
            <v>60</v>
          </cell>
          <cell r="AC171">
            <v>0</v>
          </cell>
          <cell r="AF171">
            <v>120000</v>
          </cell>
        </row>
        <row r="172">
          <cell r="B172" t="str">
            <v>青海代表处-青海2</v>
          </cell>
          <cell r="C172" t="str">
            <v>省级单位、西宁、海东州</v>
          </cell>
          <cell r="G172">
            <v>1</v>
          </cell>
          <cell r="H172">
            <v>9626.02</v>
          </cell>
          <cell r="I172">
            <v>115512.24</v>
          </cell>
          <cell r="J172">
            <v>10000</v>
          </cell>
          <cell r="K172">
            <v>0</v>
          </cell>
          <cell r="L172">
            <v>10000</v>
          </cell>
          <cell r="M172">
            <v>120000</v>
          </cell>
          <cell r="N172">
            <v>0</v>
          </cell>
          <cell r="O172">
            <v>0</v>
          </cell>
          <cell r="P172">
            <v>0</v>
          </cell>
          <cell r="Q172">
            <v>0</v>
          </cell>
          <cell r="R172">
            <v>0</v>
          </cell>
          <cell r="S172">
            <v>0</v>
          </cell>
          <cell r="T172">
            <v>0</v>
          </cell>
          <cell r="U172">
            <v>120000</v>
          </cell>
          <cell r="V172" t="str">
            <v>朱长荣</v>
          </cell>
          <cell r="W172" t="str">
            <v>R6</v>
          </cell>
          <cell r="X172" t="str">
            <v>R7</v>
          </cell>
          <cell r="Y172" t="str">
            <v>西宁</v>
          </cell>
          <cell r="Z172">
            <v>3500</v>
          </cell>
          <cell r="AA172">
            <v>280</v>
          </cell>
          <cell r="AC172">
            <v>0</v>
          </cell>
          <cell r="AF172">
            <v>120000</v>
          </cell>
        </row>
        <row r="173">
          <cell r="B173" t="str">
            <v>人力资源中心-管理</v>
          </cell>
          <cell r="G173">
            <v>10</v>
          </cell>
          <cell r="H173">
            <v>1945.18</v>
          </cell>
          <cell r="I173">
            <v>233421.59999999998</v>
          </cell>
          <cell r="J173">
            <v>500</v>
          </cell>
          <cell r="K173">
            <v>0</v>
          </cell>
          <cell r="L173">
            <v>0</v>
          </cell>
          <cell r="N173">
            <v>0</v>
          </cell>
          <cell r="O173">
            <v>0</v>
          </cell>
          <cell r="P173">
            <v>0</v>
          </cell>
          <cell r="Q173">
            <v>0</v>
          </cell>
          <cell r="R173">
            <v>0</v>
          </cell>
          <cell r="S173">
            <v>0</v>
          </cell>
          <cell r="T173">
            <v>0</v>
          </cell>
          <cell r="U173">
            <v>60000</v>
          </cell>
          <cell r="AC173">
            <v>0</v>
          </cell>
          <cell r="AD173">
            <v>0</v>
          </cell>
          <cell r="AF173">
            <v>60000</v>
          </cell>
        </row>
        <row r="174">
          <cell r="B174" t="str">
            <v>山东代表处-管理</v>
          </cell>
          <cell r="D174">
            <v>3</v>
          </cell>
          <cell r="E174">
            <v>3</v>
          </cell>
          <cell r="G174">
            <v>8</v>
          </cell>
          <cell r="I174">
            <v>0</v>
          </cell>
          <cell r="J174">
            <v>4000</v>
          </cell>
          <cell r="K174">
            <v>0</v>
          </cell>
          <cell r="L174">
            <v>0</v>
          </cell>
          <cell r="N174">
            <v>4000</v>
          </cell>
          <cell r="O174">
            <v>4000</v>
          </cell>
          <cell r="P174">
            <v>5600</v>
          </cell>
          <cell r="Q174">
            <v>0</v>
          </cell>
          <cell r="R174">
            <v>12000</v>
          </cell>
          <cell r="S174">
            <v>16800</v>
          </cell>
          <cell r="T174">
            <v>0</v>
          </cell>
          <cell r="U174">
            <v>393600</v>
          </cell>
          <cell r="AC174">
            <v>1</v>
          </cell>
          <cell r="AE174">
            <v>-8000</v>
          </cell>
          <cell r="AF174">
            <v>385600</v>
          </cell>
        </row>
        <row r="175">
          <cell r="B175" t="str">
            <v>山东代表处-山东1</v>
          </cell>
          <cell r="C175" t="str">
            <v>省厅、济南、滨州</v>
          </cell>
          <cell r="G175">
            <v>1</v>
          </cell>
          <cell r="I175">
            <v>0</v>
          </cell>
          <cell r="J175">
            <v>8000</v>
          </cell>
          <cell r="K175">
            <v>0</v>
          </cell>
          <cell r="L175">
            <v>8000</v>
          </cell>
          <cell r="M175">
            <v>96000</v>
          </cell>
          <cell r="N175">
            <v>0</v>
          </cell>
          <cell r="O175">
            <v>0</v>
          </cell>
          <cell r="P175">
            <v>0</v>
          </cell>
          <cell r="Q175">
            <v>0</v>
          </cell>
          <cell r="R175">
            <v>0</v>
          </cell>
          <cell r="S175">
            <v>0</v>
          </cell>
          <cell r="T175">
            <v>0</v>
          </cell>
          <cell r="U175">
            <v>96000</v>
          </cell>
          <cell r="V175" t="str">
            <v>张思宇</v>
          </cell>
          <cell r="W175" t="str">
            <v>R3</v>
          </cell>
          <cell r="X175" t="str">
            <v>R6</v>
          </cell>
          <cell r="Y175" t="str">
            <v>济南</v>
          </cell>
          <cell r="Z175">
            <v>2100</v>
          </cell>
          <cell r="AA175">
            <v>120.90098094827586</v>
          </cell>
          <cell r="AC175">
            <v>0</v>
          </cell>
          <cell r="AF175">
            <v>96000</v>
          </cell>
        </row>
        <row r="176">
          <cell r="B176" t="str">
            <v>山东代表处-山东2</v>
          </cell>
          <cell r="C176" t="str">
            <v>菏泽、临沂、东营、泰安、枣庄、莱芜、聊城</v>
          </cell>
          <cell r="G176">
            <v>1</v>
          </cell>
          <cell r="H176">
            <v>6946.24</v>
          </cell>
          <cell r="I176">
            <v>83354.880000000005</v>
          </cell>
          <cell r="J176">
            <v>8000</v>
          </cell>
          <cell r="K176">
            <v>0</v>
          </cell>
          <cell r="L176">
            <v>8000</v>
          </cell>
          <cell r="M176">
            <v>96000</v>
          </cell>
          <cell r="N176">
            <v>0</v>
          </cell>
          <cell r="O176">
            <v>0</v>
          </cell>
          <cell r="P176">
            <v>0</v>
          </cell>
          <cell r="Q176">
            <v>0</v>
          </cell>
          <cell r="R176">
            <v>0</v>
          </cell>
          <cell r="S176">
            <v>0</v>
          </cell>
          <cell r="T176">
            <v>0</v>
          </cell>
          <cell r="U176">
            <v>96000</v>
          </cell>
          <cell r="V176" t="str">
            <v>张传家</v>
          </cell>
          <cell r="W176" t="str">
            <v>R5</v>
          </cell>
          <cell r="X176" t="str">
            <v>R7</v>
          </cell>
          <cell r="Y176" t="str">
            <v>济南</v>
          </cell>
          <cell r="Z176">
            <v>2900</v>
          </cell>
          <cell r="AA176">
            <v>180</v>
          </cell>
          <cell r="AC176">
            <v>0</v>
          </cell>
          <cell r="AF176">
            <v>96000</v>
          </cell>
        </row>
        <row r="177">
          <cell r="B177" t="str">
            <v>山东代表处-山东3</v>
          </cell>
          <cell r="C177" t="str">
            <v>德州、济宁、淄博</v>
          </cell>
          <cell r="G177">
            <v>1</v>
          </cell>
          <cell r="H177">
            <v>7496.41</v>
          </cell>
          <cell r="I177">
            <v>89956.92</v>
          </cell>
          <cell r="J177">
            <v>8000</v>
          </cell>
          <cell r="K177">
            <v>0</v>
          </cell>
          <cell r="L177">
            <v>8000</v>
          </cell>
          <cell r="M177">
            <v>96000</v>
          </cell>
          <cell r="N177">
            <v>0</v>
          </cell>
          <cell r="O177">
            <v>0</v>
          </cell>
          <cell r="P177">
            <v>0</v>
          </cell>
          <cell r="Q177">
            <v>0</v>
          </cell>
          <cell r="R177">
            <v>0</v>
          </cell>
          <cell r="S177">
            <v>0</v>
          </cell>
          <cell r="T177">
            <v>0</v>
          </cell>
          <cell r="U177">
            <v>96000</v>
          </cell>
          <cell r="V177" t="str">
            <v>韩新斌</v>
          </cell>
          <cell r="W177" t="str">
            <v>R4</v>
          </cell>
          <cell r="X177" t="str">
            <v>R6</v>
          </cell>
          <cell r="Y177" t="str">
            <v>济南</v>
          </cell>
          <cell r="Z177">
            <v>2900</v>
          </cell>
          <cell r="AA177">
            <v>233.03582274219258</v>
          </cell>
          <cell r="AC177">
            <v>0</v>
          </cell>
          <cell r="AF177">
            <v>96000</v>
          </cell>
        </row>
        <row r="178">
          <cell r="B178" t="str">
            <v>山东代表处-山东4</v>
          </cell>
          <cell r="C178" t="str">
            <v>日照，烟台，威海，青岛，潍坊</v>
          </cell>
          <cell r="G178">
            <v>1</v>
          </cell>
          <cell r="H178">
            <v>8201.31</v>
          </cell>
          <cell r="I178">
            <v>98415.72</v>
          </cell>
          <cell r="J178">
            <v>8000</v>
          </cell>
          <cell r="K178">
            <v>0</v>
          </cell>
          <cell r="L178">
            <v>8000</v>
          </cell>
          <cell r="M178">
            <v>96000</v>
          </cell>
          <cell r="N178">
            <v>0</v>
          </cell>
          <cell r="O178">
            <v>0</v>
          </cell>
          <cell r="P178">
            <v>0</v>
          </cell>
          <cell r="Q178">
            <v>0</v>
          </cell>
          <cell r="R178">
            <v>0</v>
          </cell>
          <cell r="S178">
            <v>0</v>
          </cell>
          <cell r="T178">
            <v>0</v>
          </cell>
          <cell r="U178">
            <v>96000</v>
          </cell>
          <cell r="V178" t="str">
            <v>宫臣</v>
          </cell>
          <cell r="W178" t="str">
            <v>R5</v>
          </cell>
          <cell r="X178" t="str">
            <v>R6</v>
          </cell>
          <cell r="Y178" t="str">
            <v>济南</v>
          </cell>
          <cell r="Z178">
            <v>2100</v>
          </cell>
          <cell r="AA178">
            <v>120</v>
          </cell>
          <cell r="AC178">
            <v>0</v>
          </cell>
          <cell r="AF178">
            <v>96000</v>
          </cell>
        </row>
        <row r="179">
          <cell r="B179" t="str">
            <v>山西代表处-管理</v>
          </cell>
          <cell r="D179">
            <v>2</v>
          </cell>
          <cell r="E179">
            <v>3</v>
          </cell>
          <cell r="G179">
            <v>6</v>
          </cell>
          <cell r="I179">
            <v>0</v>
          </cell>
          <cell r="J179">
            <v>4000</v>
          </cell>
          <cell r="K179">
            <v>0</v>
          </cell>
          <cell r="L179">
            <v>0</v>
          </cell>
          <cell r="N179">
            <v>4000</v>
          </cell>
          <cell r="O179">
            <v>4500</v>
          </cell>
          <cell r="P179">
            <v>6300</v>
          </cell>
          <cell r="Q179">
            <v>0</v>
          </cell>
          <cell r="R179">
            <v>9000</v>
          </cell>
          <cell r="S179">
            <v>18900</v>
          </cell>
          <cell r="T179">
            <v>0</v>
          </cell>
          <cell r="U179">
            <v>382800</v>
          </cell>
          <cell r="AC179">
            <v>0</v>
          </cell>
          <cell r="AF179">
            <v>382800</v>
          </cell>
        </row>
        <row r="180">
          <cell r="B180" t="str">
            <v>山西代表处-山西1</v>
          </cell>
          <cell r="C180" t="str">
            <v>太原，运城，临汾，吕梁，阳泉，晋中</v>
          </cell>
          <cell r="G180">
            <v>1</v>
          </cell>
          <cell r="H180">
            <v>9693.7999999999993</v>
          </cell>
          <cell r="I180">
            <v>116325.59999999999</v>
          </cell>
          <cell r="J180">
            <v>9000</v>
          </cell>
          <cell r="K180">
            <v>0</v>
          </cell>
          <cell r="L180">
            <v>9000</v>
          </cell>
          <cell r="M180">
            <v>108000</v>
          </cell>
          <cell r="N180">
            <v>0</v>
          </cell>
          <cell r="O180">
            <v>0</v>
          </cell>
          <cell r="P180">
            <v>0</v>
          </cell>
          <cell r="Q180">
            <v>0</v>
          </cell>
          <cell r="R180">
            <v>0</v>
          </cell>
          <cell r="S180">
            <v>0</v>
          </cell>
          <cell r="T180">
            <v>0</v>
          </cell>
          <cell r="U180">
            <v>108000</v>
          </cell>
          <cell r="V180" t="str">
            <v>宁兆世</v>
          </cell>
          <cell r="W180" t="str">
            <v>R4</v>
          </cell>
          <cell r="X180" t="str">
            <v>R6</v>
          </cell>
          <cell r="Y180" t="str">
            <v>太原</v>
          </cell>
          <cell r="Z180">
            <v>2800</v>
          </cell>
          <cell r="AA180">
            <v>341.11</v>
          </cell>
          <cell r="AC180">
            <v>0</v>
          </cell>
          <cell r="AF180">
            <v>108000</v>
          </cell>
        </row>
        <row r="181">
          <cell r="B181" t="str">
            <v>山西代表处-山西2</v>
          </cell>
          <cell r="C181" t="str">
            <v>山西省厅，晋城，长治，大同，忻州，朔州</v>
          </cell>
          <cell r="G181">
            <v>1</v>
          </cell>
          <cell r="H181">
            <v>8403.0499999999993</v>
          </cell>
          <cell r="I181">
            <v>100836.59999999999</v>
          </cell>
          <cell r="J181">
            <v>9000</v>
          </cell>
          <cell r="K181">
            <v>0</v>
          </cell>
          <cell r="L181">
            <v>9000</v>
          </cell>
          <cell r="M181">
            <v>108000</v>
          </cell>
          <cell r="N181">
            <v>0</v>
          </cell>
          <cell r="O181">
            <v>0</v>
          </cell>
          <cell r="P181">
            <v>0</v>
          </cell>
          <cell r="Q181">
            <v>0</v>
          </cell>
          <cell r="R181">
            <v>0</v>
          </cell>
          <cell r="S181">
            <v>0</v>
          </cell>
          <cell r="T181">
            <v>0</v>
          </cell>
          <cell r="U181">
            <v>108000</v>
          </cell>
          <cell r="V181" t="str">
            <v>温雪飞</v>
          </cell>
          <cell r="W181" t="str">
            <v>R4</v>
          </cell>
          <cell r="X181" t="str">
            <v>R6</v>
          </cell>
          <cell r="Y181" t="str">
            <v>太原</v>
          </cell>
          <cell r="Z181">
            <v>2000</v>
          </cell>
          <cell r="AA181">
            <v>147.26</v>
          </cell>
          <cell r="AC181">
            <v>0</v>
          </cell>
          <cell r="AF181">
            <v>108000</v>
          </cell>
        </row>
        <row r="182">
          <cell r="B182" t="str">
            <v>陕西代表处-管理</v>
          </cell>
          <cell r="D182">
            <v>3</v>
          </cell>
          <cell r="E182">
            <v>4</v>
          </cell>
          <cell r="G182">
            <v>9</v>
          </cell>
          <cell r="I182">
            <v>0</v>
          </cell>
          <cell r="J182">
            <v>4000</v>
          </cell>
          <cell r="K182">
            <v>0</v>
          </cell>
          <cell r="L182">
            <v>0</v>
          </cell>
          <cell r="N182">
            <v>4000</v>
          </cell>
          <cell r="O182">
            <v>4000</v>
          </cell>
          <cell r="P182">
            <v>5600</v>
          </cell>
          <cell r="Q182">
            <v>0</v>
          </cell>
          <cell r="R182">
            <v>12000</v>
          </cell>
          <cell r="S182">
            <v>22400</v>
          </cell>
          <cell r="T182">
            <v>0</v>
          </cell>
          <cell r="U182">
            <v>460800</v>
          </cell>
          <cell r="AC182">
            <v>1</v>
          </cell>
          <cell r="AE182">
            <v>-8000</v>
          </cell>
          <cell r="AF182">
            <v>452800</v>
          </cell>
        </row>
        <row r="183">
          <cell r="B183" t="str">
            <v>陕西代表处-陕西1</v>
          </cell>
          <cell r="C183" t="str">
            <v>延安，铜川，安康，杨凌</v>
          </cell>
          <cell r="G183">
            <v>1</v>
          </cell>
          <cell r="H183">
            <v>46883.63</v>
          </cell>
          <cell r="I183">
            <v>562603.55999999994</v>
          </cell>
          <cell r="J183">
            <v>8000</v>
          </cell>
          <cell r="K183">
            <v>0</v>
          </cell>
          <cell r="L183">
            <v>8000</v>
          </cell>
          <cell r="M183">
            <v>96000</v>
          </cell>
          <cell r="N183">
            <v>0</v>
          </cell>
          <cell r="O183">
            <v>0</v>
          </cell>
          <cell r="P183">
            <v>0</v>
          </cell>
          <cell r="Q183">
            <v>0</v>
          </cell>
          <cell r="R183">
            <v>0</v>
          </cell>
          <cell r="S183">
            <v>0</v>
          </cell>
          <cell r="T183">
            <v>0</v>
          </cell>
          <cell r="U183">
            <v>96000</v>
          </cell>
          <cell r="V183" t="str">
            <v>严强</v>
          </cell>
          <cell r="W183" t="str">
            <v>R4</v>
          </cell>
          <cell r="X183" t="str">
            <v>R7</v>
          </cell>
          <cell r="Y183" t="str">
            <v>西安</v>
          </cell>
          <cell r="Z183">
            <v>2500</v>
          </cell>
          <cell r="AA183">
            <v>170.49870689655171</v>
          </cell>
          <cell r="AC183">
            <v>0</v>
          </cell>
          <cell r="AF183">
            <v>96000</v>
          </cell>
        </row>
        <row r="184">
          <cell r="B184" t="str">
            <v>陕西代表处-陕西2</v>
          </cell>
          <cell r="C184" t="str">
            <v>榆林，咸阳，渭南，商洛</v>
          </cell>
          <cell r="G184">
            <v>1</v>
          </cell>
          <cell r="H184">
            <v>302.7</v>
          </cell>
          <cell r="I184">
            <v>3632.3999999999996</v>
          </cell>
          <cell r="J184">
            <v>8000</v>
          </cell>
          <cell r="K184">
            <v>0</v>
          </cell>
          <cell r="L184">
            <v>8000</v>
          </cell>
          <cell r="M184">
            <v>96000</v>
          </cell>
          <cell r="N184">
            <v>0</v>
          </cell>
          <cell r="O184">
            <v>0</v>
          </cell>
          <cell r="P184">
            <v>0</v>
          </cell>
          <cell r="Q184">
            <v>0</v>
          </cell>
          <cell r="R184">
            <v>0</v>
          </cell>
          <cell r="S184">
            <v>0</v>
          </cell>
          <cell r="T184">
            <v>0</v>
          </cell>
          <cell r="U184">
            <v>96000</v>
          </cell>
          <cell r="V184" t="str">
            <v>盛晓波</v>
          </cell>
          <cell r="W184" t="str">
            <v>R5</v>
          </cell>
          <cell r="X184" t="str">
            <v>R7</v>
          </cell>
          <cell r="Y184" t="str">
            <v>西安</v>
          </cell>
          <cell r="Z184">
            <v>3500</v>
          </cell>
          <cell r="AA184">
            <v>60</v>
          </cell>
          <cell r="AC184">
            <v>0</v>
          </cell>
          <cell r="AF184">
            <v>96000</v>
          </cell>
        </row>
        <row r="185">
          <cell r="B185" t="str">
            <v>陕西代表处-陕西3</v>
          </cell>
          <cell r="C185" t="str">
            <v>陕西省厅，西安，宝鸡，汉中</v>
          </cell>
          <cell r="G185">
            <v>1</v>
          </cell>
          <cell r="H185">
            <v>7410.23</v>
          </cell>
          <cell r="I185">
            <v>88922.76</v>
          </cell>
          <cell r="J185">
            <v>8000</v>
          </cell>
          <cell r="K185">
            <v>0</v>
          </cell>
          <cell r="L185">
            <v>8000</v>
          </cell>
          <cell r="M185">
            <v>96000</v>
          </cell>
          <cell r="N185">
            <v>0</v>
          </cell>
          <cell r="O185">
            <v>0</v>
          </cell>
          <cell r="P185">
            <v>0</v>
          </cell>
          <cell r="Q185">
            <v>0</v>
          </cell>
          <cell r="R185">
            <v>0</v>
          </cell>
          <cell r="S185">
            <v>0</v>
          </cell>
          <cell r="T185">
            <v>0</v>
          </cell>
          <cell r="U185">
            <v>96000</v>
          </cell>
          <cell r="V185" t="str">
            <v>薛东</v>
          </cell>
          <cell r="W185" t="str">
            <v>R7</v>
          </cell>
          <cell r="X185" t="str">
            <v>R7</v>
          </cell>
          <cell r="Y185" t="str">
            <v>西安</v>
          </cell>
          <cell r="Z185">
            <v>4000</v>
          </cell>
          <cell r="AA185">
            <v>349.50131199577089</v>
          </cell>
          <cell r="AC185">
            <v>0</v>
          </cell>
          <cell r="AF185">
            <v>96000</v>
          </cell>
        </row>
        <row r="186">
          <cell r="B186" t="str">
            <v>上海代表处-管理</v>
          </cell>
          <cell r="D186">
            <v>3</v>
          </cell>
          <cell r="E186">
            <v>1</v>
          </cell>
          <cell r="G186">
            <v>5</v>
          </cell>
          <cell r="I186">
            <v>0</v>
          </cell>
          <cell r="J186">
            <v>4000</v>
          </cell>
          <cell r="K186">
            <v>0</v>
          </cell>
          <cell r="L186">
            <v>0</v>
          </cell>
          <cell r="N186">
            <v>4000</v>
          </cell>
          <cell r="O186">
            <v>2500</v>
          </cell>
          <cell r="P186">
            <v>3500</v>
          </cell>
          <cell r="Q186">
            <v>0</v>
          </cell>
          <cell r="R186">
            <v>7500</v>
          </cell>
          <cell r="S186">
            <v>3500</v>
          </cell>
          <cell r="T186">
            <v>0</v>
          </cell>
          <cell r="U186">
            <v>180000</v>
          </cell>
          <cell r="AC186">
            <v>1</v>
          </cell>
          <cell r="AE186">
            <v>-8000</v>
          </cell>
          <cell r="AF186">
            <v>172000</v>
          </cell>
        </row>
        <row r="187">
          <cell r="B187" t="str">
            <v>上海代表处-上海1</v>
          </cell>
          <cell r="C187" t="str">
            <v>上海/BG1、BG2</v>
          </cell>
          <cell r="G187">
            <v>1</v>
          </cell>
          <cell r="H187">
            <v>6629.1</v>
          </cell>
          <cell r="I187">
            <v>79549.200000000012</v>
          </cell>
          <cell r="J187">
            <v>5000</v>
          </cell>
          <cell r="K187">
            <v>0</v>
          </cell>
          <cell r="L187">
            <v>5000</v>
          </cell>
          <cell r="M187">
            <v>60000</v>
          </cell>
          <cell r="N187">
            <v>0</v>
          </cell>
          <cell r="O187">
            <v>0</v>
          </cell>
          <cell r="P187">
            <v>0</v>
          </cell>
          <cell r="Q187">
            <v>0</v>
          </cell>
          <cell r="R187">
            <v>0</v>
          </cell>
          <cell r="S187">
            <v>0</v>
          </cell>
          <cell r="T187">
            <v>0</v>
          </cell>
          <cell r="U187">
            <v>60000</v>
          </cell>
          <cell r="V187" t="str">
            <v>郝晓玲</v>
          </cell>
          <cell r="W187" t="str">
            <v>R4</v>
          </cell>
          <cell r="X187" t="str">
            <v>R7</v>
          </cell>
          <cell r="Y187" t="str">
            <v>上海</v>
          </cell>
          <cell r="Z187">
            <v>2200</v>
          </cell>
          <cell r="AA187">
            <v>121.71</v>
          </cell>
          <cell r="AC187">
            <v>0</v>
          </cell>
          <cell r="AF187">
            <v>60000</v>
          </cell>
        </row>
        <row r="188">
          <cell r="B188" t="str">
            <v>上海代表处-上海2</v>
          </cell>
          <cell r="C188" t="str">
            <v>上海/BG3、网络安全BG</v>
          </cell>
          <cell r="G188">
            <v>1</v>
          </cell>
          <cell r="H188">
            <v>12516.41</v>
          </cell>
          <cell r="I188">
            <v>150196.91999999998</v>
          </cell>
          <cell r="J188">
            <v>5000</v>
          </cell>
          <cell r="K188">
            <v>0</v>
          </cell>
          <cell r="L188">
            <v>5000</v>
          </cell>
          <cell r="M188">
            <v>60000</v>
          </cell>
          <cell r="N188">
            <v>0</v>
          </cell>
          <cell r="O188">
            <v>0</v>
          </cell>
          <cell r="P188">
            <v>0</v>
          </cell>
          <cell r="Q188">
            <v>0</v>
          </cell>
          <cell r="R188">
            <v>0</v>
          </cell>
          <cell r="S188">
            <v>0</v>
          </cell>
          <cell r="T188">
            <v>0</v>
          </cell>
          <cell r="U188">
            <v>60000</v>
          </cell>
          <cell r="V188" t="str">
            <v>谢巍</v>
          </cell>
          <cell r="W188" t="str">
            <v>R5</v>
          </cell>
          <cell r="X188" t="str">
            <v>R7</v>
          </cell>
          <cell r="Y188" t="str">
            <v>上海</v>
          </cell>
          <cell r="Z188">
            <v>2800</v>
          </cell>
          <cell r="AA188">
            <v>183.57</v>
          </cell>
          <cell r="AC188">
            <v>0</v>
          </cell>
          <cell r="AF188">
            <v>60000</v>
          </cell>
        </row>
        <row r="189">
          <cell r="B189" t="str">
            <v>市场部-管理</v>
          </cell>
          <cell r="G189">
            <v>8</v>
          </cell>
          <cell r="H189">
            <v>455.4</v>
          </cell>
          <cell r="I189">
            <v>43718.399999999994</v>
          </cell>
          <cell r="J189">
            <v>500</v>
          </cell>
          <cell r="K189">
            <v>0</v>
          </cell>
          <cell r="L189">
            <v>0</v>
          </cell>
          <cell r="N189">
            <v>0</v>
          </cell>
          <cell r="O189">
            <v>0</v>
          </cell>
          <cell r="P189">
            <v>0</v>
          </cell>
          <cell r="Q189">
            <v>0</v>
          </cell>
          <cell r="R189">
            <v>0</v>
          </cell>
          <cell r="S189">
            <v>0</v>
          </cell>
          <cell r="T189">
            <v>0</v>
          </cell>
          <cell r="U189">
            <v>48000</v>
          </cell>
          <cell r="AC189">
            <v>1</v>
          </cell>
          <cell r="AE189">
            <v>-1000</v>
          </cell>
          <cell r="AF189">
            <v>47000</v>
          </cell>
        </row>
        <row r="190">
          <cell r="B190" t="str">
            <v>市场部-客工部</v>
          </cell>
          <cell r="G190">
            <v>1</v>
          </cell>
          <cell r="H190">
            <v>0</v>
          </cell>
          <cell r="I190">
            <v>0</v>
          </cell>
          <cell r="J190">
            <v>100</v>
          </cell>
          <cell r="K190">
            <v>0</v>
          </cell>
          <cell r="L190">
            <v>0</v>
          </cell>
          <cell r="N190">
            <v>0</v>
          </cell>
          <cell r="O190">
            <v>0</v>
          </cell>
          <cell r="P190">
            <v>0</v>
          </cell>
          <cell r="Q190">
            <v>0</v>
          </cell>
          <cell r="R190">
            <v>0</v>
          </cell>
          <cell r="S190">
            <v>0</v>
          </cell>
          <cell r="T190">
            <v>0</v>
          </cell>
          <cell r="U190">
            <v>1200</v>
          </cell>
          <cell r="AC190">
            <v>0</v>
          </cell>
          <cell r="AD190">
            <v>0</v>
          </cell>
          <cell r="AF190">
            <v>1200</v>
          </cell>
        </row>
        <row r="191">
          <cell r="B191" t="str">
            <v>数据平台部-管理</v>
          </cell>
          <cell r="G191">
            <v>110</v>
          </cell>
          <cell r="H191">
            <v>407.43</v>
          </cell>
          <cell r="I191">
            <v>537807.60000000009</v>
          </cell>
          <cell r="J191">
            <v>500</v>
          </cell>
          <cell r="K191">
            <v>0</v>
          </cell>
          <cell r="L191">
            <v>0</v>
          </cell>
          <cell r="N191">
            <v>0</v>
          </cell>
          <cell r="O191">
            <v>0</v>
          </cell>
          <cell r="P191">
            <v>0</v>
          </cell>
          <cell r="Q191">
            <v>0</v>
          </cell>
          <cell r="R191">
            <v>0</v>
          </cell>
          <cell r="S191">
            <v>0</v>
          </cell>
          <cell r="T191">
            <v>0</v>
          </cell>
          <cell r="U191">
            <v>660000</v>
          </cell>
          <cell r="AC191">
            <v>5</v>
          </cell>
          <cell r="AD191">
            <v>0</v>
          </cell>
          <cell r="AE191">
            <v>-5000</v>
          </cell>
          <cell r="AF191">
            <v>655000</v>
          </cell>
        </row>
        <row r="192">
          <cell r="B192" t="str">
            <v>四川代表处-管理</v>
          </cell>
          <cell r="D192">
            <v>3</v>
          </cell>
          <cell r="E192">
            <v>2</v>
          </cell>
          <cell r="G192">
            <v>6</v>
          </cell>
          <cell r="I192">
            <v>0</v>
          </cell>
          <cell r="J192">
            <v>4000</v>
          </cell>
          <cell r="K192">
            <v>0</v>
          </cell>
          <cell r="L192">
            <v>0</v>
          </cell>
          <cell r="N192">
            <v>4000</v>
          </cell>
          <cell r="O192">
            <v>4000</v>
          </cell>
          <cell r="P192">
            <v>5600</v>
          </cell>
          <cell r="Q192">
            <v>0</v>
          </cell>
          <cell r="R192">
            <v>12000</v>
          </cell>
          <cell r="S192">
            <v>11200</v>
          </cell>
          <cell r="T192">
            <v>0</v>
          </cell>
          <cell r="U192">
            <v>326400</v>
          </cell>
          <cell r="AC192">
            <v>0</v>
          </cell>
          <cell r="AF192">
            <v>326400</v>
          </cell>
        </row>
        <row r="193">
          <cell r="B193" t="str">
            <v>四川代表处-四川1</v>
          </cell>
          <cell r="C193" t="str">
            <v>四川省级(非WA)及凉山、攀枝花、广安（WA，非WA，所有区县）</v>
          </cell>
          <cell r="G193">
            <v>1</v>
          </cell>
          <cell r="H193">
            <v>8572.1299999999992</v>
          </cell>
          <cell r="I193">
            <v>102865.56</v>
          </cell>
          <cell r="J193">
            <v>8000</v>
          </cell>
          <cell r="K193">
            <v>0</v>
          </cell>
          <cell r="L193">
            <v>8000</v>
          </cell>
          <cell r="M193">
            <v>96000</v>
          </cell>
          <cell r="N193">
            <v>0</v>
          </cell>
          <cell r="O193">
            <v>0</v>
          </cell>
          <cell r="P193">
            <v>0</v>
          </cell>
          <cell r="Q193">
            <v>0</v>
          </cell>
          <cell r="R193">
            <v>0</v>
          </cell>
          <cell r="S193">
            <v>0</v>
          </cell>
          <cell r="T193">
            <v>0</v>
          </cell>
          <cell r="U193">
            <v>96000</v>
          </cell>
          <cell r="V193" t="str">
            <v>王辉2</v>
          </cell>
          <cell r="W193" t="str">
            <v>R6</v>
          </cell>
          <cell r="X193" t="str">
            <v>R6</v>
          </cell>
          <cell r="Y193" t="str">
            <v>成都</v>
          </cell>
          <cell r="Z193">
            <v>2800</v>
          </cell>
          <cell r="AA193">
            <v>180</v>
          </cell>
          <cell r="AC193">
            <v>0</v>
          </cell>
          <cell r="AF193">
            <v>96000</v>
          </cell>
        </row>
        <row r="194">
          <cell r="B194" t="str">
            <v>四川代表处-四川2</v>
          </cell>
          <cell r="C194" t="str">
            <v>四川成都、眉山、乐山、资阳、内江、宜宾、泸州、南充、遂宁（WA，非WA，所有区县）</v>
          </cell>
          <cell r="G194">
            <v>1</v>
          </cell>
          <cell r="H194">
            <v>7978.38</v>
          </cell>
          <cell r="I194">
            <v>95740.56</v>
          </cell>
          <cell r="J194">
            <v>8000</v>
          </cell>
          <cell r="K194">
            <v>0</v>
          </cell>
          <cell r="L194">
            <v>8000</v>
          </cell>
          <cell r="M194">
            <v>96000</v>
          </cell>
          <cell r="N194">
            <v>0</v>
          </cell>
          <cell r="O194">
            <v>0</v>
          </cell>
          <cell r="P194">
            <v>0</v>
          </cell>
          <cell r="Q194">
            <v>0</v>
          </cell>
          <cell r="R194">
            <v>0</v>
          </cell>
          <cell r="S194">
            <v>0</v>
          </cell>
          <cell r="T194">
            <v>0</v>
          </cell>
          <cell r="U194">
            <v>96000</v>
          </cell>
          <cell r="V194" t="str">
            <v>张国鹏</v>
          </cell>
          <cell r="W194" t="str">
            <v>R4</v>
          </cell>
          <cell r="X194" t="str">
            <v>R6</v>
          </cell>
          <cell r="Y194" t="str">
            <v>成都</v>
          </cell>
          <cell r="Z194">
            <v>2800</v>
          </cell>
          <cell r="AA194">
            <v>258.82</v>
          </cell>
          <cell r="AC194">
            <v>0</v>
          </cell>
          <cell r="AF194">
            <v>96000</v>
          </cell>
        </row>
        <row r="195">
          <cell r="B195" t="str">
            <v>四川代表处-四川3</v>
          </cell>
          <cell r="C195" t="str">
            <v>四川省厅（WA）及绵阳、德阳、巴中、自贡、达州、广元、雅安、甘孜、阿坝（WA，非WA，所有区县）</v>
          </cell>
          <cell r="G195">
            <v>1</v>
          </cell>
          <cell r="H195">
            <v>10945.3</v>
          </cell>
          <cell r="I195">
            <v>131343.59999999998</v>
          </cell>
          <cell r="J195">
            <v>8000</v>
          </cell>
          <cell r="K195">
            <v>0</v>
          </cell>
          <cell r="L195">
            <v>8000</v>
          </cell>
          <cell r="M195">
            <v>96000</v>
          </cell>
          <cell r="N195">
            <v>0</v>
          </cell>
          <cell r="O195">
            <v>0</v>
          </cell>
          <cell r="P195">
            <v>0</v>
          </cell>
          <cell r="Q195">
            <v>0</v>
          </cell>
          <cell r="R195">
            <v>0</v>
          </cell>
          <cell r="S195">
            <v>0</v>
          </cell>
          <cell r="T195">
            <v>0</v>
          </cell>
          <cell r="U195">
            <v>96000</v>
          </cell>
          <cell r="V195" t="str">
            <v>杨明刚</v>
          </cell>
          <cell r="W195" t="str">
            <v>R7</v>
          </cell>
          <cell r="X195" t="str">
            <v>R7</v>
          </cell>
          <cell r="Y195" t="str">
            <v>成都</v>
          </cell>
          <cell r="Z195">
            <v>2800</v>
          </cell>
          <cell r="AA195">
            <v>578.87</v>
          </cell>
          <cell r="AC195">
            <v>0</v>
          </cell>
          <cell r="AF195">
            <v>96000</v>
          </cell>
        </row>
        <row r="196">
          <cell r="B196" t="str">
            <v>四川代表处-四川4</v>
          </cell>
          <cell r="C196" t="str">
            <v>德阳、自贡、宜宾、凉山、攀枝花（WA，非WA，所有区县）</v>
          </cell>
          <cell r="G196">
            <v>1</v>
          </cell>
          <cell r="I196">
            <v>0</v>
          </cell>
          <cell r="J196">
            <v>8000</v>
          </cell>
          <cell r="K196">
            <v>0</v>
          </cell>
          <cell r="L196">
            <v>8000</v>
          </cell>
          <cell r="M196">
            <v>96000</v>
          </cell>
          <cell r="N196">
            <v>0</v>
          </cell>
          <cell r="O196">
            <v>0</v>
          </cell>
          <cell r="P196">
            <v>0</v>
          </cell>
          <cell r="Q196">
            <v>0</v>
          </cell>
          <cell r="R196">
            <v>0</v>
          </cell>
          <cell r="S196">
            <v>0</v>
          </cell>
          <cell r="T196">
            <v>0</v>
          </cell>
          <cell r="U196">
            <v>96000</v>
          </cell>
          <cell r="V196" t="str">
            <v>杨星</v>
          </cell>
          <cell r="W196" t="str">
            <v>R7</v>
          </cell>
          <cell r="X196" t="str">
            <v>R6</v>
          </cell>
          <cell r="Y196" t="str">
            <v>成都</v>
          </cell>
          <cell r="Z196">
            <v>2000</v>
          </cell>
          <cell r="AA196">
            <v>142.79</v>
          </cell>
          <cell r="AC196">
            <v>0</v>
          </cell>
          <cell r="AF196">
            <v>96000</v>
          </cell>
        </row>
        <row r="197">
          <cell r="B197" t="str">
            <v>天津代表处-管理</v>
          </cell>
          <cell r="D197">
            <v>3</v>
          </cell>
          <cell r="E197">
            <v>1</v>
          </cell>
          <cell r="G197">
            <v>5</v>
          </cell>
          <cell r="I197">
            <v>0</v>
          </cell>
          <cell r="J197">
            <v>4000</v>
          </cell>
          <cell r="K197">
            <v>0</v>
          </cell>
          <cell r="L197">
            <v>0</v>
          </cell>
          <cell r="N197">
            <v>4000</v>
          </cell>
          <cell r="O197">
            <v>2500</v>
          </cell>
          <cell r="P197">
            <v>3500</v>
          </cell>
          <cell r="Q197">
            <v>0</v>
          </cell>
          <cell r="R197">
            <v>7500</v>
          </cell>
          <cell r="S197">
            <v>3500</v>
          </cell>
          <cell r="T197">
            <v>0</v>
          </cell>
          <cell r="U197">
            <v>180000</v>
          </cell>
          <cell r="AC197">
            <v>0</v>
          </cell>
          <cell r="AF197">
            <v>180000</v>
          </cell>
        </row>
        <row r="198">
          <cell r="B198" t="str">
            <v>天津代表处-天津1</v>
          </cell>
          <cell r="C198" t="str">
            <v>东丽、河西、南开、津南、武清、蓟县、宝坻、宁河、红桥</v>
          </cell>
          <cell r="G198">
            <v>1</v>
          </cell>
          <cell r="H198">
            <v>3157.7</v>
          </cell>
          <cell r="I198">
            <v>37892.399999999994</v>
          </cell>
          <cell r="J198">
            <v>5000</v>
          </cell>
          <cell r="K198">
            <v>0</v>
          </cell>
          <cell r="L198">
            <v>5000</v>
          </cell>
          <cell r="M198">
            <v>60000</v>
          </cell>
          <cell r="N198">
            <v>0</v>
          </cell>
          <cell r="O198">
            <v>0</v>
          </cell>
          <cell r="P198">
            <v>0</v>
          </cell>
          <cell r="Q198">
            <v>0</v>
          </cell>
          <cell r="R198">
            <v>0</v>
          </cell>
          <cell r="S198">
            <v>0</v>
          </cell>
          <cell r="T198">
            <v>0</v>
          </cell>
          <cell r="U198">
            <v>60000</v>
          </cell>
          <cell r="V198" t="str">
            <v>刘成东</v>
          </cell>
          <cell r="W198" t="str">
            <v>R6</v>
          </cell>
          <cell r="X198" t="str">
            <v>R7</v>
          </cell>
          <cell r="Y198" t="str">
            <v>天津</v>
          </cell>
          <cell r="Z198">
            <v>2500</v>
          </cell>
          <cell r="AA198">
            <v>140</v>
          </cell>
          <cell r="AC198">
            <v>0</v>
          </cell>
          <cell r="AF198">
            <v>60000</v>
          </cell>
        </row>
        <row r="199">
          <cell r="B199" t="str">
            <v>天津代表处-天津2</v>
          </cell>
          <cell r="C199" t="str">
            <v>天津市局、和平、河北、河西、河东、北辰、西青、滨海新区</v>
          </cell>
          <cell r="G199">
            <v>1</v>
          </cell>
          <cell r="H199">
            <v>661.6</v>
          </cell>
          <cell r="I199">
            <v>7939.2000000000007</v>
          </cell>
          <cell r="J199">
            <v>5000</v>
          </cell>
          <cell r="K199">
            <v>0</v>
          </cell>
          <cell r="L199">
            <v>5000</v>
          </cell>
          <cell r="M199">
            <v>60000</v>
          </cell>
          <cell r="N199">
            <v>0</v>
          </cell>
          <cell r="O199">
            <v>0</v>
          </cell>
          <cell r="P199">
            <v>0</v>
          </cell>
          <cell r="Q199">
            <v>0</v>
          </cell>
          <cell r="R199">
            <v>0</v>
          </cell>
          <cell r="S199">
            <v>0</v>
          </cell>
          <cell r="T199">
            <v>0</v>
          </cell>
          <cell r="U199">
            <v>60000</v>
          </cell>
          <cell r="V199" t="str">
            <v>刘海龙</v>
          </cell>
          <cell r="W199" t="str">
            <v>R5</v>
          </cell>
          <cell r="X199" t="str">
            <v>R7</v>
          </cell>
          <cell r="Y199" t="str">
            <v>天津</v>
          </cell>
          <cell r="Z199">
            <v>2500</v>
          </cell>
          <cell r="AA199">
            <v>160</v>
          </cell>
          <cell r="AC199">
            <v>0</v>
          </cell>
          <cell r="AF199">
            <v>60000</v>
          </cell>
        </row>
        <row r="200">
          <cell r="B200" t="str">
            <v>网安事业部-WZ平台产品线</v>
          </cell>
          <cell r="G200">
            <v>15</v>
          </cell>
          <cell r="H200">
            <v>7267.39</v>
          </cell>
          <cell r="I200">
            <v>1308130.2000000002</v>
          </cell>
          <cell r="J200">
            <v>8000</v>
          </cell>
          <cell r="K200">
            <v>0</v>
          </cell>
          <cell r="L200">
            <v>0</v>
          </cell>
          <cell r="N200">
            <v>0</v>
          </cell>
          <cell r="O200">
            <v>0</v>
          </cell>
          <cell r="P200">
            <v>0</v>
          </cell>
          <cell r="Q200">
            <v>0</v>
          </cell>
          <cell r="R200">
            <v>0</v>
          </cell>
          <cell r="S200">
            <v>0</v>
          </cell>
          <cell r="T200">
            <v>0</v>
          </cell>
          <cell r="U200">
            <v>1440000</v>
          </cell>
          <cell r="AC200">
            <v>1</v>
          </cell>
          <cell r="AD200">
            <v>0</v>
          </cell>
          <cell r="AE200">
            <v>-16000</v>
          </cell>
          <cell r="AF200">
            <v>1424000</v>
          </cell>
        </row>
        <row r="201">
          <cell r="B201" t="str">
            <v>网安事业部-管理</v>
          </cell>
          <cell r="G201">
            <v>3</v>
          </cell>
          <cell r="H201">
            <v>9078.1200000000008</v>
          </cell>
          <cell r="I201">
            <v>326812.32</v>
          </cell>
          <cell r="J201">
            <v>9000</v>
          </cell>
          <cell r="K201">
            <v>9000</v>
          </cell>
          <cell r="L201">
            <v>0</v>
          </cell>
          <cell r="N201">
            <v>0</v>
          </cell>
          <cell r="O201">
            <v>0</v>
          </cell>
          <cell r="P201">
            <v>0</v>
          </cell>
          <cell r="Q201">
            <v>0</v>
          </cell>
          <cell r="R201">
            <v>0</v>
          </cell>
          <cell r="S201">
            <v>0</v>
          </cell>
          <cell r="T201">
            <v>0</v>
          </cell>
          <cell r="U201">
            <v>324000</v>
          </cell>
          <cell r="AC201">
            <v>1</v>
          </cell>
          <cell r="AE201">
            <v>-18000</v>
          </cell>
          <cell r="AF201">
            <v>306000</v>
          </cell>
        </row>
        <row r="202">
          <cell r="B202" t="str">
            <v>网安事业部-客户价值服务部</v>
          </cell>
          <cell r="G202">
            <v>16</v>
          </cell>
          <cell r="H202">
            <v>188.27</v>
          </cell>
          <cell r="I202">
            <v>36147.840000000004</v>
          </cell>
          <cell r="J202">
            <v>500</v>
          </cell>
          <cell r="K202">
            <v>0</v>
          </cell>
          <cell r="L202">
            <v>0</v>
          </cell>
          <cell r="N202">
            <v>0</v>
          </cell>
          <cell r="O202">
            <v>0</v>
          </cell>
          <cell r="P202">
            <v>0</v>
          </cell>
          <cell r="Q202">
            <v>0</v>
          </cell>
          <cell r="R202">
            <v>0</v>
          </cell>
          <cell r="S202">
            <v>0</v>
          </cell>
          <cell r="T202">
            <v>0</v>
          </cell>
          <cell r="U202">
            <v>96000</v>
          </cell>
          <cell r="AC202">
            <v>1</v>
          </cell>
          <cell r="AE202">
            <v>-1000</v>
          </cell>
          <cell r="AF202">
            <v>95000</v>
          </cell>
        </row>
        <row r="203">
          <cell r="B203" t="str">
            <v>网安事业部-实战创新产品线</v>
          </cell>
          <cell r="G203">
            <v>22</v>
          </cell>
          <cell r="H203">
            <v>1000.22</v>
          </cell>
          <cell r="I203">
            <v>264058.08</v>
          </cell>
          <cell r="J203">
            <v>1500</v>
          </cell>
          <cell r="K203">
            <v>0</v>
          </cell>
          <cell r="L203">
            <v>0</v>
          </cell>
          <cell r="N203">
            <v>0</v>
          </cell>
          <cell r="O203">
            <v>0</v>
          </cell>
          <cell r="P203">
            <v>0</v>
          </cell>
          <cell r="Q203">
            <v>0</v>
          </cell>
          <cell r="R203">
            <v>0</v>
          </cell>
          <cell r="S203">
            <v>0</v>
          </cell>
          <cell r="T203">
            <v>0</v>
          </cell>
          <cell r="U203">
            <v>396000</v>
          </cell>
          <cell r="AC203">
            <v>1</v>
          </cell>
          <cell r="AD203">
            <v>0</v>
          </cell>
          <cell r="AE203">
            <v>-3000</v>
          </cell>
          <cell r="AF203">
            <v>393000</v>
          </cell>
        </row>
        <row r="204">
          <cell r="B204" t="str">
            <v>网安事业部-销售1</v>
          </cell>
          <cell r="G204">
            <v>1</v>
          </cell>
          <cell r="H204">
            <v>4830.93</v>
          </cell>
          <cell r="I204">
            <v>57971.16</v>
          </cell>
          <cell r="J204">
            <v>6000</v>
          </cell>
          <cell r="K204">
            <v>0</v>
          </cell>
          <cell r="L204">
            <v>6000</v>
          </cell>
          <cell r="M204">
            <v>72000</v>
          </cell>
          <cell r="N204">
            <v>0</v>
          </cell>
          <cell r="O204">
            <v>0</v>
          </cell>
          <cell r="P204">
            <v>0</v>
          </cell>
          <cell r="Q204">
            <v>0</v>
          </cell>
          <cell r="R204">
            <v>0</v>
          </cell>
          <cell r="S204">
            <v>0</v>
          </cell>
          <cell r="T204">
            <v>0</v>
          </cell>
          <cell r="U204">
            <v>72000</v>
          </cell>
          <cell r="V204" t="str">
            <v>孙艳松</v>
          </cell>
          <cell r="Z204">
            <v>11005</v>
          </cell>
          <cell r="AA204">
            <v>336.88</v>
          </cell>
          <cell r="AC204">
            <v>0</v>
          </cell>
          <cell r="AF204">
            <v>72000</v>
          </cell>
        </row>
        <row r="205">
          <cell r="B205" t="str">
            <v>网安事业部-销售2</v>
          </cell>
          <cell r="G205">
            <v>1</v>
          </cell>
          <cell r="H205">
            <v>8023.34</v>
          </cell>
          <cell r="I205">
            <v>96280.08</v>
          </cell>
          <cell r="J205">
            <v>6000</v>
          </cell>
          <cell r="K205">
            <v>0</v>
          </cell>
          <cell r="L205">
            <v>6000</v>
          </cell>
          <cell r="M205">
            <v>72000</v>
          </cell>
          <cell r="N205">
            <v>0</v>
          </cell>
          <cell r="O205">
            <v>0</v>
          </cell>
          <cell r="P205">
            <v>0</v>
          </cell>
          <cell r="Q205">
            <v>0</v>
          </cell>
          <cell r="R205">
            <v>0</v>
          </cell>
          <cell r="S205">
            <v>0</v>
          </cell>
          <cell r="T205">
            <v>0</v>
          </cell>
          <cell r="U205">
            <v>72000</v>
          </cell>
          <cell r="V205" t="str">
            <v>张德智</v>
          </cell>
          <cell r="Z205">
            <v>6500</v>
          </cell>
          <cell r="AA205">
            <v>180</v>
          </cell>
          <cell r="AC205">
            <v>0</v>
          </cell>
          <cell r="AF205">
            <v>72000</v>
          </cell>
        </row>
        <row r="206">
          <cell r="B206" t="str">
            <v>网安事业部-销售3</v>
          </cell>
          <cell r="G206">
            <v>1</v>
          </cell>
          <cell r="H206">
            <v>8223.94</v>
          </cell>
          <cell r="I206">
            <v>98687.28</v>
          </cell>
          <cell r="J206">
            <v>6000</v>
          </cell>
          <cell r="K206">
            <v>0</v>
          </cell>
          <cell r="L206">
            <v>6000</v>
          </cell>
          <cell r="M206">
            <v>72000</v>
          </cell>
          <cell r="N206">
            <v>0</v>
          </cell>
          <cell r="O206">
            <v>0</v>
          </cell>
          <cell r="P206">
            <v>0</v>
          </cell>
          <cell r="Q206">
            <v>0</v>
          </cell>
          <cell r="R206">
            <v>0</v>
          </cell>
          <cell r="S206">
            <v>0</v>
          </cell>
          <cell r="T206">
            <v>0</v>
          </cell>
          <cell r="U206">
            <v>72000</v>
          </cell>
          <cell r="V206" t="str">
            <v>宋双运</v>
          </cell>
          <cell r="Z206">
            <v>2500</v>
          </cell>
          <cell r="AA206">
            <v>125.33</v>
          </cell>
          <cell r="AC206">
            <v>0</v>
          </cell>
          <cell r="AF206">
            <v>72000</v>
          </cell>
        </row>
        <row r="207">
          <cell r="B207" t="str">
            <v>网安事业部-销售管理</v>
          </cell>
          <cell r="D207">
            <v>2</v>
          </cell>
          <cell r="F207">
            <v>1</v>
          </cell>
          <cell r="G207">
            <v>4</v>
          </cell>
          <cell r="H207">
            <v>2128.42</v>
          </cell>
          <cell r="I207">
            <v>102164.16</v>
          </cell>
          <cell r="J207">
            <v>2000</v>
          </cell>
          <cell r="K207">
            <v>0</v>
          </cell>
          <cell r="L207">
            <v>0</v>
          </cell>
          <cell r="N207">
            <v>2000</v>
          </cell>
          <cell r="O207">
            <v>3000</v>
          </cell>
          <cell r="P207">
            <v>0</v>
          </cell>
          <cell r="Q207">
            <v>0</v>
          </cell>
          <cell r="R207">
            <v>6000</v>
          </cell>
          <cell r="S207">
            <v>0</v>
          </cell>
          <cell r="T207">
            <v>0</v>
          </cell>
          <cell r="U207">
            <v>96000</v>
          </cell>
          <cell r="AC207">
            <v>2</v>
          </cell>
          <cell r="AE207">
            <v>-8000</v>
          </cell>
          <cell r="AF207">
            <v>88000</v>
          </cell>
        </row>
        <row r="208">
          <cell r="B208" t="str">
            <v>网安事业部-整体方案设计部</v>
          </cell>
          <cell r="G208">
            <v>10</v>
          </cell>
          <cell r="H208">
            <v>45.81</v>
          </cell>
          <cell r="I208">
            <v>5497.2000000000007</v>
          </cell>
          <cell r="J208">
            <v>100</v>
          </cell>
          <cell r="K208">
            <v>0</v>
          </cell>
          <cell r="L208">
            <v>0</v>
          </cell>
          <cell r="N208">
            <v>0</v>
          </cell>
          <cell r="O208">
            <v>0</v>
          </cell>
          <cell r="P208">
            <v>0</v>
          </cell>
          <cell r="Q208">
            <v>0</v>
          </cell>
          <cell r="R208">
            <v>0</v>
          </cell>
          <cell r="S208">
            <v>0</v>
          </cell>
          <cell r="T208">
            <v>0</v>
          </cell>
          <cell r="U208">
            <v>12000</v>
          </cell>
          <cell r="AC208">
            <v>1</v>
          </cell>
          <cell r="AE208">
            <v>-200</v>
          </cell>
          <cell r="AF208">
            <v>11800</v>
          </cell>
        </row>
        <row r="209">
          <cell r="B209" t="str">
            <v>网安事业部-综合GK产品线</v>
          </cell>
          <cell r="G209">
            <v>12</v>
          </cell>
          <cell r="I209">
            <v>0</v>
          </cell>
          <cell r="J209">
            <v>1000</v>
          </cell>
          <cell r="K209">
            <v>0</v>
          </cell>
          <cell r="L209">
            <v>0</v>
          </cell>
          <cell r="N209">
            <v>0</v>
          </cell>
          <cell r="O209">
            <v>0</v>
          </cell>
          <cell r="P209">
            <v>0</v>
          </cell>
          <cell r="Q209">
            <v>0</v>
          </cell>
          <cell r="R209">
            <v>0</v>
          </cell>
          <cell r="S209">
            <v>0</v>
          </cell>
          <cell r="T209">
            <v>0</v>
          </cell>
          <cell r="U209">
            <v>144000</v>
          </cell>
          <cell r="AC209">
            <v>1</v>
          </cell>
          <cell r="AE209">
            <v>-2000</v>
          </cell>
          <cell r="AF209">
            <v>142000</v>
          </cell>
        </row>
        <row r="210">
          <cell r="B210" t="str">
            <v>网络安全与信息技术装备事业群-产品规划部</v>
          </cell>
          <cell r="G210">
            <v>7</v>
          </cell>
          <cell r="I210">
            <v>0</v>
          </cell>
          <cell r="J210">
            <v>1000</v>
          </cell>
          <cell r="K210">
            <v>0</v>
          </cell>
          <cell r="L210">
            <v>0</v>
          </cell>
          <cell r="N210">
            <v>0</v>
          </cell>
          <cell r="O210">
            <v>0</v>
          </cell>
          <cell r="P210">
            <v>0</v>
          </cell>
          <cell r="Q210">
            <v>0</v>
          </cell>
          <cell r="R210">
            <v>0</v>
          </cell>
          <cell r="S210">
            <v>0</v>
          </cell>
          <cell r="T210">
            <v>0</v>
          </cell>
          <cell r="U210">
            <v>84000</v>
          </cell>
          <cell r="AC210">
            <v>2</v>
          </cell>
          <cell r="AE210">
            <v>-4000</v>
          </cell>
          <cell r="AF210">
            <v>80000</v>
          </cell>
        </row>
        <row r="211">
          <cell r="B211" t="str">
            <v>西藏代表处-管理</v>
          </cell>
          <cell r="D211">
            <v>1</v>
          </cell>
          <cell r="E211">
            <v>1</v>
          </cell>
          <cell r="G211">
            <v>3</v>
          </cell>
          <cell r="I211">
            <v>0</v>
          </cell>
          <cell r="J211">
            <v>5000</v>
          </cell>
          <cell r="K211">
            <v>0</v>
          </cell>
          <cell r="L211">
            <v>0</v>
          </cell>
          <cell r="N211">
            <v>5000</v>
          </cell>
          <cell r="O211">
            <v>5000</v>
          </cell>
          <cell r="P211">
            <v>7000</v>
          </cell>
          <cell r="Q211">
            <v>0</v>
          </cell>
          <cell r="R211">
            <v>5000</v>
          </cell>
          <cell r="S211">
            <v>7000</v>
          </cell>
          <cell r="T211">
            <v>0</v>
          </cell>
          <cell r="U211">
            <v>204000</v>
          </cell>
          <cell r="AC211">
            <v>1</v>
          </cell>
          <cell r="AE211">
            <v>-10000</v>
          </cell>
          <cell r="AF211">
            <v>194000</v>
          </cell>
        </row>
        <row r="212">
          <cell r="B212" t="str">
            <v>西藏代表处-西藏1</v>
          </cell>
          <cell r="C212" t="str">
            <v>西藏全部</v>
          </cell>
          <cell r="G212">
            <v>1</v>
          </cell>
          <cell r="H212">
            <v>0</v>
          </cell>
          <cell r="I212">
            <v>0</v>
          </cell>
          <cell r="J212">
            <v>10000</v>
          </cell>
          <cell r="K212">
            <v>0</v>
          </cell>
          <cell r="L212">
            <v>10000</v>
          </cell>
          <cell r="M212">
            <v>120000</v>
          </cell>
          <cell r="N212">
            <v>0</v>
          </cell>
          <cell r="O212">
            <v>0</v>
          </cell>
          <cell r="P212">
            <v>0</v>
          </cell>
          <cell r="Q212">
            <v>0</v>
          </cell>
          <cell r="R212">
            <v>0</v>
          </cell>
          <cell r="S212">
            <v>0</v>
          </cell>
          <cell r="T212">
            <v>0</v>
          </cell>
          <cell r="U212">
            <v>120000</v>
          </cell>
          <cell r="V212" t="str">
            <v>赵盈宇</v>
          </cell>
          <cell r="W212" t="str">
            <v>R6</v>
          </cell>
          <cell r="X212" t="str">
            <v>R6</v>
          </cell>
          <cell r="Y212" t="str">
            <v>拉萨</v>
          </cell>
          <cell r="Z212">
            <v>2800</v>
          </cell>
          <cell r="AA212">
            <v>181.83</v>
          </cell>
          <cell r="AC212">
            <v>0</v>
          </cell>
          <cell r="AF212">
            <v>120000</v>
          </cell>
        </row>
        <row r="213">
          <cell r="B213" t="str">
            <v>新疆代表处-管理</v>
          </cell>
          <cell r="D213">
            <v>3</v>
          </cell>
          <cell r="E213">
            <v>2</v>
          </cell>
          <cell r="G213">
            <v>6</v>
          </cell>
          <cell r="I213">
            <v>0</v>
          </cell>
          <cell r="J213">
            <v>4000</v>
          </cell>
          <cell r="K213">
            <v>0</v>
          </cell>
          <cell r="L213">
            <v>0</v>
          </cell>
          <cell r="N213">
            <v>4000</v>
          </cell>
          <cell r="O213">
            <v>6000</v>
          </cell>
          <cell r="P213">
            <v>8400</v>
          </cell>
          <cell r="Q213">
            <v>0</v>
          </cell>
          <cell r="R213">
            <v>18000</v>
          </cell>
          <cell r="S213">
            <v>16800</v>
          </cell>
          <cell r="T213">
            <v>0</v>
          </cell>
          <cell r="U213">
            <v>465600</v>
          </cell>
          <cell r="AC213">
            <v>3</v>
          </cell>
          <cell r="AE213">
            <v>-24000</v>
          </cell>
          <cell r="AF213">
            <v>441600</v>
          </cell>
        </row>
        <row r="214">
          <cell r="B214" t="str">
            <v>新疆代表处-新疆1</v>
          </cell>
          <cell r="C214" t="str">
            <v>兵团JZ总队及其他总队，和田，区厅网安总队，14师，喀什，4师，乌鲁木齐，12师，哈密，13师，吐鲁番，克州</v>
          </cell>
          <cell r="G214">
            <v>1</v>
          </cell>
          <cell r="H214">
            <v>15956.31</v>
          </cell>
          <cell r="I214">
            <v>191475.72</v>
          </cell>
          <cell r="J214">
            <v>12000</v>
          </cell>
          <cell r="K214">
            <v>0</v>
          </cell>
          <cell r="L214">
            <v>12000</v>
          </cell>
          <cell r="M214">
            <v>144000</v>
          </cell>
          <cell r="N214">
            <v>0</v>
          </cell>
          <cell r="O214">
            <v>0</v>
          </cell>
          <cell r="P214">
            <v>0</v>
          </cell>
          <cell r="Q214">
            <v>0</v>
          </cell>
          <cell r="R214">
            <v>0</v>
          </cell>
          <cell r="S214">
            <v>0</v>
          </cell>
          <cell r="T214">
            <v>0</v>
          </cell>
          <cell r="U214">
            <v>144000</v>
          </cell>
          <cell r="V214" t="str">
            <v>薛强</v>
          </cell>
          <cell r="W214" t="str">
            <v>R5</v>
          </cell>
          <cell r="X214" t="str">
            <v>R7</v>
          </cell>
          <cell r="Y214" t="str">
            <v>乌鲁木齐</v>
          </cell>
          <cell r="Z214">
            <v>1200</v>
          </cell>
          <cell r="AA214">
            <v>65</v>
          </cell>
          <cell r="AC214">
            <v>0</v>
          </cell>
          <cell r="AF214">
            <v>144000</v>
          </cell>
        </row>
        <row r="215">
          <cell r="B215" t="str">
            <v>新疆代表处-新疆2</v>
          </cell>
          <cell r="C215" t="str">
            <v>塔城，9师，昌吉，6师，阿勒泰，10师，兵团网安总队总队，区厅JZ总队，克拉玛依，乌鲁木齐铁路公安局</v>
          </cell>
          <cell r="G215">
            <v>1</v>
          </cell>
          <cell r="H215">
            <v>21973.3</v>
          </cell>
          <cell r="I215">
            <v>263679.59999999998</v>
          </cell>
          <cell r="J215">
            <v>12000</v>
          </cell>
          <cell r="K215">
            <v>0</v>
          </cell>
          <cell r="L215">
            <v>12000</v>
          </cell>
          <cell r="M215">
            <v>144000</v>
          </cell>
          <cell r="N215">
            <v>0</v>
          </cell>
          <cell r="O215">
            <v>0</v>
          </cell>
          <cell r="P215">
            <v>0</v>
          </cell>
          <cell r="Q215">
            <v>0</v>
          </cell>
          <cell r="R215">
            <v>0</v>
          </cell>
          <cell r="S215">
            <v>0</v>
          </cell>
          <cell r="T215">
            <v>0</v>
          </cell>
          <cell r="U215">
            <v>144000</v>
          </cell>
          <cell r="V215" t="str">
            <v>徐军</v>
          </cell>
          <cell r="W215" t="str">
            <v>R6</v>
          </cell>
          <cell r="X215" t="str">
            <v>R6</v>
          </cell>
          <cell r="Y215" t="str">
            <v>乌鲁木齐</v>
          </cell>
          <cell r="Z215">
            <v>2000</v>
          </cell>
          <cell r="AA215">
            <v>135</v>
          </cell>
          <cell r="AC215">
            <v>0</v>
          </cell>
          <cell r="AF215">
            <v>144000</v>
          </cell>
        </row>
        <row r="216">
          <cell r="B216" t="str">
            <v>新疆代表处-新疆3</v>
          </cell>
          <cell r="C216" t="str">
            <v>区厅TZ队及其他总队，伊利，4师，阿克苏，1师，石河子，8师，奎屯，7师，博州，5师，巴州，2师</v>
          </cell>
          <cell r="G216">
            <v>1</v>
          </cell>
          <cell r="H216">
            <v>12261.85</v>
          </cell>
          <cell r="I216">
            <v>147142.20000000001</v>
          </cell>
          <cell r="J216">
            <v>12000</v>
          </cell>
          <cell r="K216">
            <v>0</v>
          </cell>
          <cell r="L216">
            <v>12000</v>
          </cell>
          <cell r="M216">
            <v>144000</v>
          </cell>
          <cell r="N216">
            <v>0</v>
          </cell>
          <cell r="O216">
            <v>0</v>
          </cell>
          <cell r="P216">
            <v>0</v>
          </cell>
          <cell r="Q216">
            <v>0</v>
          </cell>
          <cell r="R216">
            <v>0</v>
          </cell>
          <cell r="S216">
            <v>0</v>
          </cell>
          <cell r="T216">
            <v>0</v>
          </cell>
          <cell r="U216">
            <v>144000</v>
          </cell>
          <cell r="V216" t="str">
            <v>刘洋3</v>
          </cell>
          <cell r="W216" t="str">
            <v>R5</v>
          </cell>
          <cell r="X216" t="str">
            <v>R6</v>
          </cell>
          <cell r="Y216" t="str">
            <v>乌鲁木齐</v>
          </cell>
          <cell r="Z216">
            <v>2800</v>
          </cell>
          <cell r="AA216">
            <v>200</v>
          </cell>
          <cell r="AC216">
            <v>0</v>
          </cell>
          <cell r="AF216">
            <v>144000</v>
          </cell>
        </row>
        <row r="217">
          <cell r="B217" t="str">
            <v>信息技术装备事业群-管理</v>
          </cell>
          <cell r="G217">
            <v>2</v>
          </cell>
          <cell r="H217">
            <v>3501.92</v>
          </cell>
          <cell r="I217">
            <v>84046.080000000002</v>
          </cell>
          <cell r="J217">
            <v>4000</v>
          </cell>
          <cell r="K217">
            <v>0</v>
          </cell>
          <cell r="L217">
            <v>0</v>
          </cell>
          <cell r="N217">
            <v>0</v>
          </cell>
          <cell r="O217">
            <v>0</v>
          </cell>
          <cell r="P217">
            <v>0</v>
          </cell>
          <cell r="Q217">
            <v>0</v>
          </cell>
          <cell r="R217">
            <v>0</v>
          </cell>
          <cell r="S217">
            <v>0</v>
          </cell>
          <cell r="T217">
            <v>0</v>
          </cell>
          <cell r="U217">
            <v>96000</v>
          </cell>
          <cell r="AC217">
            <v>0</v>
          </cell>
          <cell r="AF217">
            <v>96000</v>
          </cell>
        </row>
        <row r="218">
          <cell r="B218" t="str">
            <v>研究院-技术合作部</v>
          </cell>
          <cell r="G218">
            <v>6</v>
          </cell>
          <cell r="H218">
            <v>382.63</v>
          </cell>
          <cell r="I218">
            <v>27549.359999999997</v>
          </cell>
          <cell r="J218">
            <v>500</v>
          </cell>
          <cell r="K218">
            <v>0</v>
          </cell>
          <cell r="L218">
            <v>0</v>
          </cell>
          <cell r="N218">
            <v>0</v>
          </cell>
          <cell r="O218">
            <v>0</v>
          </cell>
          <cell r="P218">
            <v>0</v>
          </cell>
          <cell r="Q218">
            <v>0</v>
          </cell>
          <cell r="R218">
            <v>0</v>
          </cell>
          <cell r="S218">
            <v>0</v>
          </cell>
          <cell r="T218">
            <v>0</v>
          </cell>
          <cell r="U218">
            <v>36000</v>
          </cell>
          <cell r="AC218">
            <v>0</v>
          </cell>
          <cell r="AF218">
            <v>36000</v>
          </cell>
        </row>
        <row r="219">
          <cell r="B219" t="str">
            <v>研究院-技术研究部</v>
          </cell>
          <cell r="G219">
            <v>9</v>
          </cell>
          <cell r="H219">
            <v>273.73</v>
          </cell>
          <cell r="I219">
            <v>29562.840000000004</v>
          </cell>
          <cell r="J219">
            <v>500</v>
          </cell>
          <cell r="K219">
            <v>0</v>
          </cell>
          <cell r="L219">
            <v>0</v>
          </cell>
          <cell r="N219">
            <v>0</v>
          </cell>
          <cell r="O219">
            <v>0</v>
          </cell>
          <cell r="P219">
            <v>0</v>
          </cell>
          <cell r="Q219">
            <v>0</v>
          </cell>
          <cell r="R219">
            <v>0</v>
          </cell>
          <cell r="S219">
            <v>0</v>
          </cell>
          <cell r="T219">
            <v>0</v>
          </cell>
          <cell r="U219">
            <v>54000</v>
          </cell>
          <cell r="AC219">
            <v>1</v>
          </cell>
          <cell r="AD219">
            <v>0</v>
          </cell>
          <cell r="AE219">
            <v>-1000</v>
          </cell>
          <cell r="AF219">
            <v>53000</v>
          </cell>
        </row>
        <row r="220">
          <cell r="B220" t="str">
            <v>有机体-管理</v>
          </cell>
          <cell r="G220">
            <v>2</v>
          </cell>
          <cell r="H220">
            <v>920.38</v>
          </cell>
          <cell r="I220">
            <v>22089.119999999999</v>
          </cell>
          <cell r="J220">
            <v>1000</v>
          </cell>
          <cell r="K220">
            <v>0</v>
          </cell>
          <cell r="L220">
            <v>0</v>
          </cell>
          <cell r="N220">
            <v>0</v>
          </cell>
          <cell r="O220">
            <v>0</v>
          </cell>
          <cell r="P220">
            <v>0</v>
          </cell>
          <cell r="Q220">
            <v>0</v>
          </cell>
          <cell r="R220">
            <v>0</v>
          </cell>
          <cell r="S220">
            <v>0</v>
          </cell>
          <cell r="T220">
            <v>0</v>
          </cell>
          <cell r="U220">
            <v>24000</v>
          </cell>
          <cell r="AC220">
            <v>0</v>
          </cell>
          <cell r="AF220">
            <v>24000</v>
          </cell>
        </row>
        <row r="221">
          <cell r="B221" t="str">
            <v>有机体建设中心-有机体产品线</v>
          </cell>
          <cell r="G221">
            <v>7</v>
          </cell>
          <cell r="H221">
            <v>0</v>
          </cell>
          <cell r="I221">
            <v>0</v>
          </cell>
          <cell r="J221">
            <v>0</v>
          </cell>
          <cell r="K221">
            <v>0</v>
          </cell>
          <cell r="L221">
            <v>0</v>
          </cell>
          <cell r="N221">
            <v>0</v>
          </cell>
          <cell r="O221">
            <v>0</v>
          </cell>
          <cell r="P221">
            <v>0</v>
          </cell>
          <cell r="Q221">
            <v>0</v>
          </cell>
          <cell r="R221">
            <v>0</v>
          </cell>
          <cell r="S221">
            <v>0</v>
          </cell>
          <cell r="T221">
            <v>0</v>
          </cell>
          <cell r="U221">
            <v>0</v>
          </cell>
          <cell r="AC221">
            <v>1</v>
          </cell>
          <cell r="AD221">
            <v>0</v>
          </cell>
          <cell r="AE221">
            <v>0</v>
          </cell>
          <cell r="AF221">
            <v>0</v>
          </cell>
        </row>
        <row r="222">
          <cell r="B222" t="str">
            <v>有机体-有机体业务专家部</v>
          </cell>
          <cell r="G222">
            <v>3</v>
          </cell>
          <cell r="H222">
            <v>0</v>
          </cell>
          <cell r="I222">
            <v>0</v>
          </cell>
          <cell r="J222">
            <v>0</v>
          </cell>
          <cell r="K222">
            <v>0</v>
          </cell>
          <cell r="L222">
            <v>0</v>
          </cell>
          <cell r="N222">
            <v>0</v>
          </cell>
          <cell r="O222">
            <v>0</v>
          </cell>
          <cell r="P222">
            <v>0</v>
          </cell>
          <cell r="Q222">
            <v>0</v>
          </cell>
          <cell r="R222">
            <v>0</v>
          </cell>
          <cell r="S222">
            <v>0</v>
          </cell>
          <cell r="T222">
            <v>0</v>
          </cell>
          <cell r="U222">
            <v>0</v>
          </cell>
          <cell r="AC222">
            <v>0</v>
          </cell>
          <cell r="AF222">
            <v>0</v>
          </cell>
        </row>
        <row r="223">
          <cell r="B223" t="str">
            <v>云南代表处-管理</v>
          </cell>
          <cell r="D223">
            <v>3</v>
          </cell>
          <cell r="E223">
            <v>3</v>
          </cell>
          <cell r="G223">
            <v>7</v>
          </cell>
          <cell r="I223">
            <v>0</v>
          </cell>
          <cell r="J223">
            <v>4000</v>
          </cell>
          <cell r="K223">
            <v>0</v>
          </cell>
          <cell r="L223">
            <v>0</v>
          </cell>
          <cell r="N223">
            <v>4000</v>
          </cell>
          <cell r="O223">
            <v>5000</v>
          </cell>
          <cell r="P223">
            <v>7000</v>
          </cell>
          <cell r="Q223">
            <v>0</v>
          </cell>
          <cell r="R223">
            <v>15000</v>
          </cell>
          <cell r="S223">
            <v>21000</v>
          </cell>
          <cell r="T223">
            <v>0</v>
          </cell>
          <cell r="U223">
            <v>480000</v>
          </cell>
          <cell r="AC223">
            <v>1</v>
          </cell>
          <cell r="AE223">
            <v>-8000</v>
          </cell>
          <cell r="AF223">
            <v>472000</v>
          </cell>
        </row>
        <row r="224">
          <cell r="B224" t="str">
            <v>云南代表处-云南1</v>
          </cell>
          <cell r="C224" t="str">
            <v>玉溪、普洱、西双版纳、临沧、文山（WA，非WA，所有区县）</v>
          </cell>
          <cell r="G224">
            <v>1</v>
          </cell>
          <cell r="H224">
            <v>14246.96</v>
          </cell>
          <cell r="I224">
            <v>170963.52</v>
          </cell>
          <cell r="J224">
            <v>10000</v>
          </cell>
          <cell r="K224">
            <v>0</v>
          </cell>
          <cell r="L224">
            <v>10000</v>
          </cell>
          <cell r="M224">
            <v>120000</v>
          </cell>
          <cell r="N224">
            <v>0</v>
          </cell>
          <cell r="O224">
            <v>0</v>
          </cell>
          <cell r="P224">
            <v>0</v>
          </cell>
          <cell r="Q224">
            <v>0</v>
          </cell>
          <cell r="R224">
            <v>0</v>
          </cell>
          <cell r="S224">
            <v>0</v>
          </cell>
          <cell r="T224">
            <v>0</v>
          </cell>
          <cell r="U224">
            <v>120000</v>
          </cell>
          <cell r="V224" t="str">
            <v>王飞2</v>
          </cell>
          <cell r="W224" t="str">
            <v>R4</v>
          </cell>
          <cell r="X224" t="str">
            <v>R5</v>
          </cell>
          <cell r="Y224" t="str">
            <v>昆明</v>
          </cell>
          <cell r="Z224">
            <v>2000</v>
          </cell>
          <cell r="AA224">
            <v>120</v>
          </cell>
          <cell r="AC224">
            <v>0</v>
          </cell>
          <cell r="AF224">
            <v>120000</v>
          </cell>
        </row>
        <row r="225">
          <cell r="B225" t="str">
            <v>云南代表处-云南2</v>
          </cell>
          <cell r="C225" t="str">
            <v>云南省厅（WA，JZ）、云南省级及迪庆、丽江、大理、保山、德宏、怒江（WA，非WA，所有区县）</v>
          </cell>
          <cell r="G225">
            <v>1</v>
          </cell>
          <cell r="H225">
            <v>6251.75</v>
          </cell>
          <cell r="I225">
            <v>75021</v>
          </cell>
          <cell r="J225">
            <v>10000</v>
          </cell>
          <cell r="K225">
            <v>0</v>
          </cell>
          <cell r="L225">
            <v>10000</v>
          </cell>
          <cell r="M225">
            <v>120000</v>
          </cell>
          <cell r="N225">
            <v>0</v>
          </cell>
          <cell r="O225">
            <v>0</v>
          </cell>
          <cell r="P225">
            <v>0</v>
          </cell>
          <cell r="Q225">
            <v>0</v>
          </cell>
          <cell r="R225">
            <v>0</v>
          </cell>
          <cell r="S225">
            <v>0</v>
          </cell>
          <cell r="T225">
            <v>0</v>
          </cell>
          <cell r="U225">
            <v>120000</v>
          </cell>
          <cell r="V225" t="str">
            <v>郑现中</v>
          </cell>
          <cell r="W225" t="str">
            <v>R4</v>
          </cell>
          <cell r="X225" t="str">
            <v>R6</v>
          </cell>
          <cell r="Y225" t="str">
            <v>昆明</v>
          </cell>
          <cell r="Z225">
            <v>2000</v>
          </cell>
          <cell r="AA225">
            <v>160</v>
          </cell>
          <cell r="AC225">
            <v>0</v>
          </cell>
          <cell r="AF225">
            <v>120000</v>
          </cell>
        </row>
        <row r="226">
          <cell r="B226" t="str">
            <v>云南代表处-云南3</v>
          </cell>
          <cell r="C226" t="str">
            <v>云南省厅（其他J种）及昆明、曲靖、昭通、楚雄、红河 （WA，非WA，所有区县）</v>
          </cell>
          <cell r="G226">
            <v>1</v>
          </cell>
          <cell r="H226">
            <v>3242.54</v>
          </cell>
          <cell r="I226">
            <v>38910.479999999996</v>
          </cell>
          <cell r="J226">
            <v>10000</v>
          </cell>
          <cell r="K226">
            <v>0</v>
          </cell>
          <cell r="L226">
            <v>10000</v>
          </cell>
          <cell r="M226">
            <v>120000</v>
          </cell>
          <cell r="N226">
            <v>0</v>
          </cell>
          <cell r="O226">
            <v>0</v>
          </cell>
          <cell r="P226">
            <v>0</v>
          </cell>
          <cell r="Q226">
            <v>0</v>
          </cell>
          <cell r="R226">
            <v>0</v>
          </cell>
          <cell r="S226">
            <v>0</v>
          </cell>
          <cell r="T226">
            <v>0</v>
          </cell>
          <cell r="U226">
            <v>120000</v>
          </cell>
          <cell r="W226" t="str">
            <v>R6</v>
          </cell>
          <cell r="X226" t="str">
            <v>R5</v>
          </cell>
          <cell r="Y226" t="str">
            <v>昆明</v>
          </cell>
          <cell r="Z226">
            <v>2000</v>
          </cell>
          <cell r="AA226">
            <v>120</v>
          </cell>
          <cell r="AC226">
            <v>1</v>
          </cell>
          <cell r="AE226">
            <v>-20000</v>
          </cell>
          <cell r="AF226">
            <v>100000</v>
          </cell>
        </row>
        <row r="227">
          <cell r="B227" t="str">
            <v>运营-管理</v>
          </cell>
          <cell r="G227">
            <v>13</v>
          </cell>
          <cell r="H227">
            <v>26.26</v>
          </cell>
          <cell r="I227">
            <v>4096.5599999999995</v>
          </cell>
          <cell r="J227">
            <v>50</v>
          </cell>
          <cell r="K227">
            <v>0</v>
          </cell>
          <cell r="L227">
            <v>0</v>
          </cell>
          <cell r="N227">
            <v>0</v>
          </cell>
          <cell r="O227">
            <v>0</v>
          </cell>
          <cell r="P227">
            <v>0</v>
          </cell>
          <cell r="Q227">
            <v>0</v>
          </cell>
          <cell r="R227">
            <v>0</v>
          </cell>
          <cell r="S227">
            <v>0</v>
          </cell>
          <cell r="T227">
            <v>0</v>
          </cell>
          <cell r="U227">
            <v>7800</v>
          </cell>
          <cell r="AC227">
            <v>0</v>
          </cell>
          <cell r="AD227">
            <v>0</v>
          </cell>
          <cell r="AF227">
            <v>7800</v>
          </cell>
        </row>
        <row r="228">
          <cell r="B228" t="str">
            <v>战略部-管理</v>
          </cell>
          <cell r="G228">
            <v>4</v>
          </cell>
          <cell r="H228">
            <v>127.77</v>
          </cell>
          <cell r="I228">
            <v>6132.96</v>
          </cell>
          <cell r="J228">
            <v>150</v>
          </cell>
          <cell r="K228">
            <v>0</v>
          </cell>
          <cell r="L228">
            <v>0</v>
          </cell>
          <cell r="N228">
            <v>0</v>
          </cell>
          <cell r="O228">
            <v>0</v>
          </cell>
          <cell r="P228">
            <v>0</v>
          </cell>
          <cell r="Q228">
            <v>0</v>
          </cell>
          <cell r="R228">
            <v>0</v>
          </cell>
          <cell r="S228">
            <v>0</v>
          </cell>
          <cell r="T228">
            <v>0</v>
          </cell>
          <cell r="U228">
            <v>7200</v>
          </cell>
          <cell r="AC228">
            <v>1</v>
          </cell>
          <cell r="AE228">
            <v>-300</v>
          </cell>
          <cell r="AF228">
            <v>6900</v>
          </cell>
        </row>
        <row r="229">
          <cell r="B229" t="str">
            <v>浙江代表处-管理</v>
          </cell>
          <cell r="D229">
            <v>3</v>
          </cell>
          <cell r="E229">
            <v>1</v>
          </cell>
          <cell r="G229">
            <v>5</v>
          </cell>
          <cell r="I229">
            <v>0</v>
          </cell>
          <cell r="J229">
            <v>4000</v>
          </cell>
          <cell r="K229">
            <v>0</v>
          </cell>
          <cell r="L229">
            <v>0</v>
          </cell>
          <cell r="N229">
            <v>4000</v>
          </cell>
          <cell r="O229">
            <v>4666.666666666667</v>
          </cell>
          <cell r="P229">
            <v>6533.333333333333</v>
          </cell>
          <cell r="Q229">
            <v>0</v>
          </cell>
          <cell r="R229">
            <v>14000</v>
          </cell>
          <cell r="S229">
            <v>6533.333333333333</v>
          </cell>
          <cell r="T229">
            <v>0</v>
          </cell>
          <cell r="U229">
            <v>294400</v>
          </cell>
          <cell r="AC229">
            <v>0</v>
          </cell>
          <cell r="AF229">
            <v>294400</v>
          </cell>
        </row>
        <row r="230">
          <cell r="B230" t="str">
            <v>浙江代表处-浙江1</v>
          </cell>
          <cell r="C230" t="str">
            <v>嘉兴、金华、衢州</v>
          </cell>
          <cell r="G230">
            <v>1</v>
          </cell>
          <cell r="I230">
            <v>0</v>
          </cell>
          <cell r="J230">
            <v>10000</v>
          </cell>
          <cell r="K230">
            <v>0</v>
          </cell>
          <cell r="L230">
            <v>10000</v>
          </cell>
          <cell r="M230">
            <v>120000</v>
          </cell>
          <cell r="N230">
            <v>0</v>
          </cell>
          <cell r="O230">
            <v>0</v>
          </cell>
          <cell r="P230">
            <v>0</v>
          </cell>
          <cell r="Q230">
            <v>0</v>
          </cell>
          <cell r="R230">
            <v>0</v>
          </cell>
          <cell r="S230">
            <v>0</v>
          </cell>
          <cell r="T230">
            <v>0</v>
          </cell>
          <cell r="U230">
            <v>120000</v>
          </cell>
          <cell r="V230" t="str">
            <v>王义芝</v>
          </cell>
          <cell r="W230" t="str">
            <v>R5</v>
          </cell>
          <cell r="X230" t="str">
            <v>R5</v>
          </cell>
          <cell r="Y230" t="str">
            <v>杭州</v>
          </cell>
          <cell r="Z230">
            <v>2000</v>
          </cell>
          <cell r="AA230">
            <v>129.38</v>
          </cell>
          <cell r="AC230">
            <v>0</v>
          </cell>
          <cell r="AF230">
            <v>120000</v>
          </cell>
        </row>
        <row r="231">
          <cell r="B231" t="str">
            <v>浙江代表处-浙江2</v>
          </cell>
          <cell r="C231" t="str">
            <v>杭州、绍兴、温州</v>
          </cell>
          <cell r="G231">
            <v>1</v>
          </cell>
          <cell r="H231">
            <v>11264.08</v>
          </cell>
          <cell r="I231">
            <v>135168.95999999999</v>
          </cell>
          <cell r="J231">
            <v>10000</v>
          </cell>
          <cell r="K231">
            <v>0</v>
          </cell>
          <cell r="L231">
            <v>10000</v>
          </cell>
          <cell r="M231">
            <v>120000</v>
          </cell>
          <cell r="N231">
            <v>0</v>
          </cell>
          <cell r="O231">
            <v>0</v>
          </cell>
          <cell r="P231">
            <v>0</v>
          </cell>
          <cell r="Q231">
            <v>0</v>
          </cell>
          <cell r="R231">
            <v>0</v>
          </cell>
          <cell r="S231">
            <v>0</v>
          </cell>
          <cell r="T231">
            <v>0</v>
          </cell>
          <cell r="U231">
            <v>120000</v>
          </cell>
          <cell r="V231" t="str">
            <v>杨宏宝</v>
          </cell>
          <cell r="W231" t="str">
            <v>R5</v>
          </cell>
          <cell r="X231" t="str">
            <v>R7</v>
          </cell>
          <cell r="Y231" t="str">
            <v>杭州</v>
          </cell>
          <cell r="Z231">
            <v>4800</v>
          </cell>
          <cell r="AA231">
            <v>350.3</v>
          </cell>
          <cell r="AC231">
            <v>0</v>
          </cell>
          <cell r="AF231">
            <v>120000</v>
          </cell>
        </row>
        <row r="232">
          <cell r="B232" t="str">
            <v>浙江代表处-浙江3</v>
          </cell>
          <cell r="C232" t="str">
            <v>台州、宁波、舟山、丽水</v>
          </cell>
          <cell r="G232">
            <v>1</v>
          </cell>
          <cell r="H232">
            <v>7153.18</v>
          </cell>
          <cell r="I232">
            <v>85838.16</v>
          </cell>
          <cell r="J232">
            <v>8000</v>
          </cell>
          <cell r="K232">
            <v>0</v>
          </cell>
          <cell r="L232">
            <v>8000</v>
          </cell>
          <cell r="M232">
            <v>96000</v>
          </cell>
          <cell r="N232">
            <v>0</v>
          </cell>
          <cell r="O232">
            <v>0</v>
          </cell>
          <cell r="P232">
            <v>0</v>
          </cell>
          <cell r="Q232">
            <v>0</v>
          </cell>
          <cell r="R232">
            <v>0</v>
          </cell>
          <cell r="S232">
            <v>0</v>
          </cell>
          <cell r="T232">
            <v>0</v>
          </cell>
          <cell r="U232">
            <v>96000</v>
          </cell>
          <cell r="V232" t="str">
            <v>应志斌</v>
          </cell>
          <cell r="W232" t="str">
            <v>R4</v>
          </cell>
          <cell r="X232" t="str">
            <v>R6</v>
          </cell>
          <cell r="Y232" t="str">
            <v>杭州</v>
          </cell>
          <cell r="Z232">
            <v>2000</v>
          </cell>
          <cell r="AA232">
            <v>124.32</v>
          </cell>
          <cell r="AC232">
            <v>0</v>
          </cell>
          <cell r="AF232">
            <v>96000</v>
          </cell>
        </row>
        <row r="233">
          <cell r="B233" t="str">
            <v>重庆代表处-管理</v>
          </cell>
          <cell r="D233">
            <v>3</v>
          </cell>
          <cell r="E233">
            <v>2</v>
          </cell>
          <cell r="G233">
            <v>6</v>
          </cell>
          <cell r="I233">
            <v>0</v>
          </cell>
          <cell r="J233">
            <v>4000</v>
          </cell>
          <cell r="K233">
            <v>0</v>
          </cell>
          <cell r="L233">
            <v>0</v>
          </cell>
          <cell r="N233">
            <v>4000</v>
          </cell>
          <cell r="O233">
            <v>2500</v>
          </cell>
          <cell r="P233">
            <v>3500</v>
          </cell>
          <cell r="Q233">
            <v>0</v>
          </cell>
          <cell r="R233">
            <v>7500</v>
          </cell>
          <cell r="S233">
            <v>7000</v>
          </cell>
          <cell r="T233">
            <v>0</v>
          </cell>
          <cell r="U233">
            <v>222000</v>
          </cell>
          <cell r="AC233">
            <v>0</v>
          </cell>
          <cell r="AF233">
            <v>222000</v>
          </cell>
        </row>
        <row r="234">
          <cell r="B234" t="str">
            <v>重庆代表处-重庆1</v>
          </cell>
          <cell r="C234" t="str">
            <v>重庆市除以上区域外的所有区域</v>
          </cell>
          <cell r="G234">
            <v>1</v>
          </cell>
          <cell r="I234">
            <v>0</v>
          </cell>
          <cell r="J234">
            <v>5000</v>
          </cell>
          <cell r="K234">
            <v>0</v>
          </cell>
          <cell r="L234">
            <v>5000</v>
          </cell>
          <cell r="M234">
            <v>60000</v>
          </cell>
          <cell r="N234">
            <v>0</v>
          </cell>
          <cell r="O234">
            <v>0</v>
          </cell>
          <cell r="P234">
            <v>0</v>
          </cell>
          <cell r="Q234">
            <v>0</v>
          </cell>
          <cell r="R234">
            <v>0</v>
          </cell>
          <cell r="S234">
            <v>0</v>
          </cell>
          <cell r="T234">
            <v>0</v>
          </cell>
          <cell r="U234">
            <v>60000</v>
          </cell>
          <cell r="V234" t="str">
            <v>周伟</v>
          </cell>
          <cell r="W234" t="str">
            <v>R5</v>
          </cell>
          <cell r="X234" t="str">
            <v>R6</v>
          </cell>
          <cell r="Y234" t="str">
            <v>重庆</v>
          </cell>
          <cell r="Z234">
            <v>1500</v>
          </cell>
          <cell r="AA234">
            <v>100</v>
          </cell>
          <cell r="AC234">
            <v>0</v>
          </cell>
          <cell r="AF234">
            <v>60000</v>
          </cell>
        </row>
        <row r="235">
          <cell r="B235" t="str">
            <v>重庆代表处-重庆2</v>
          </cell>
          <cell r="C235" t="str">
            <v>重庆市渝北区、江北区、渝中区、北部新区、九龙坡区、沙坪坝区、巴南区、大渡口区、北碚区、南岸区</v>
          </cell>
          <cell r="G235">
            <v>1</v>
          </cell>
          <cell r="H235">
            <v>7219.89</v>
          </cell>
          <cell r="I235">
            <v>86638.680000000008</v>
          </cell>
          <cell r="J235">
            <v>5000</v>
          </cell>
          <cell r="K235">
            <v>0</v>
          </cell>
          <cell r="L235">
            <v>5000</v>
          </cell>
          <cell r="M235">
            <v>60000</v>
          </cell>
          <cell r="N235">
            <v>0</v>
          </cell>
          <cell r="O235">
            <v>0</v>
          </cell>
          <cell r="P235">
            <v>0</v>
          </cell>
          <cell r="Q235">
            <v>0</v>
          </cell>
          <cell r="R235">
            <v>0</v>
          </cell>
          <cell r="S235">
            <v>0</v>
          </cell>
          <cell r="T235">
            <v>0</v>
          </cell>
          <cell r="U235">
            <v>60000</v>
          </cell>
          <cell r="V235" t="str">
            <v>黄亚光</v>
          </cell>
          <cell r="W235" t="str">
            <v>R5</v>
          </cell>
          <cell r="X235" t="str">
            <v>R7</v>
          </cell>
          <cell r="Y235" t="str">
            <v>重庆</v>
          </cell>
          <cell r="Z235">
            <v>3500</v>
          </cell>
          <cell r="AA235">
            <v>200</v>
          </cell>
          <cell r="AC235">
            <v>0</v>
          </cell>
          <cell r="AF235">
            <v>60000</v>
          </cell>
        </row>
        <row r="236">
          <cell r="B236" t="str">
            <v>装备市场与解决方案部-管理</v>
          </cell>
          <cell r="G236">
            <v>4</v>
          </cell>
          <cell r="H236">
            <v>78.83</v>
          </cell>
          <cell r="I236">
            <v>3783.84</v>
          </cell>
          <cell r="J236">
            <v>1000</v>
          </cell>
          <cell r="K236">
            <v>0</v>
          </cell>
          <cell r="L236">
            <v>0</v>
          </cell>
          <cell r="N236">
            <v>0</v>
          </cell>
          <cell r="O236">
            <v>0</v>
          </cell>
          <cell r="P236">
            <v>0</v>
          </cell>
          <cell r="Q236">
            <v>0</v>
          </cell>
          <cell r="R236">
            <v>0</v>
          </cell>
          <cell r="S236">
            <v>0</v>
          </cell>
          <cell r="T236">
            <v>0</v>
          </cell>
          <cell r="U236">
            <v>48000</v>
          </cell>
          <cell r="AC236">
            <v>1</v>
          </cell>
          <cell r="AE236">
            <v>-2000</v>
          </cell>
          <cell r="AF236">
            <v>46000</v>
          </cell>
        </row>
        <row r="237">
          <cell r="B237" t="str">
            <v>总办</v>
          </cell>
          <cell r="G237">
            <v>3</v>
          </cell>
          <cell r="H237">
            <v>0</v>
          </cell>
          <cell r="I237">
            <v>0</v>
          </cell>
          <cell r="J237">
            <v>0</v>
          </cell>
          <cell r="K237">
            <v>0</v>
          </cell>
          <cell r="L237">
            <v>0</v>
          </cell>
          <cell r="N237">
            <v>0</v>
          </cell>
          <cell r="O237">
            <v>0</v>
          </cell>
          <cell r="P237">
            <v>0</v>
          </cell>
          <cell r="Q237">
            <v>0</v>
          </cell>
          <cell r="R237">
            <v>0</v>
          </cell>
          <cell r="S237">
            <v>0</v>
          </cell>
          <cell r="T237">
            <v>0</v>
          </cell>
          <cell r="U237">
            <v>0</v>
          </cell>
          <cell r="AC237">
            <v>1</v>
          </cell>
          <cell r="AE237">
            <v>0</v>
          </cell>
          <cell r="AF237">
            <v>0</v>
          </cell>
        </row>
        <row r="238">
          <cell r="B238" t="str">
            <v>总体部-管理</v>
          </cell>
          <cell r="G238">
            <v>7</v>
          </cell>
          <cell r="H238">
            <v>364.86</v>
          </cell>
          <cell r="I238">
            <v>30648.239999999998</v>
          </cell>
          <cell r="J238">
            <v>500</v>
          </cell>
          <cell r="K238">
            <v>0</v>
          </cell>
          <cell r="L238">
            <v>0</v>
          </cell>
          <cell r="N238">
            <v>0</v>
          </cell>
          <cell r="O238">
            <v>0</v>
          </cell>
          <cell r="P238">
            <v>0</v>
          </cell>
          <cell r="Q238">
            <v>0</v>
          </cell>
          <cell r="R238">
            <v>0</v>
          </cell>
          <cell r="S238">
            <v>0</v>
          </cell>
          <cell r="T238">
            <v>0</v>
          </cell>
          <cell r="U238">
            <v>42000</v>
          </cell>
          <cell r="AC238">
            <v>1</v>
          </cell>
          <cell r="AD238">
            <v>0</v>
          </cell>
          <cell r="AE238">
            <v>-1000</v>
          </cell>
          <cell r="AF238">
            <v>41000</v>
          </cell>
        </row>
        <row r="239">
          <cell r="B239" t="str">
            <v>财务</v>
          </cell>
          <cell r="G239">
            <v>12</v>
          </cell>
          <cell r="H239">
            <v>229.39</v>
          </cell>
          <cell r="I239">
            <v>33032.159999999996</v>
          </cell>
          <cell r="J239">
            <v>200</v>
          </cell>
          <cell r="K239">
            <v>0</v>
          </cell>
          <cell r="L239">
            <v>0</v>
          </cell>
          <cell r="N239">
            <v>0</v>
          </cell>
          <cell r="O239">
            <v>0</v>
          </cell>
          <cell r="P239">
            <v>0</v>
          </cell>
          <cell r="Q239">
            <v>0</v>
          </cell>
          <cell r="R239">
            <v>0</v>
          </cell>
          <cell r="S239">
            <v>0</v>
          </cell>
          <cell r="T239">
            <v>0</v>
          </cell>
          <cell r="U239">
            <v>28800</v>
          </cell>
          <cell r="AC239">
            <v>0</v>
          </cell>
          <cell r="AD239">
            <v>0</v>
          </cell>
          <cell r="AF239">
            <v>28800</v>
          </cell>
        </row>
        <row r="240">
          <cell r="B240" t="str">
            <v>残疾人</v>
          </cell>
          <cell r="H240">
            <v>0</v>
          </cell>
          <cell r="I240">
            <v>0</v>
          </cell>
          <cell r="J240">
            <v>0</v>
          </cell>
          <cell r="K240">
            <v>0</v>
          </cell>
          <cell r="L240">
            <v>0</v>
          </cell>
          <cell r="N240">
            <v>0</v>
          </cell>
          <cell r="O240">
            <v>0</v>
          </cell>
          <cell r="P240">
            <v>0</v>
          </cell>
          <cell r="Q240">
            <v>0</v>
          </cell>
          <cell r="R240">
            <v>0</v>
          </cell>
          <cell r="S240">
            <v>0</v>
          </cell>
          <cell r="T240">
            <v>0</v>
          </cell>
          <cell r="U240">
            <v>0</v>
          </cell>
          <cell r="AC240">
            <v>0</v>
          </cell>
          <cell r="AF240">
            <v>0</v>
          </cell>
        </row>
        <row r="241">
          <cell r="B241" t="str">
            <v>锐安历史业务利润中心</v>
          </cell>
          <cell r="I241">
            <v>0</v>
          </cell>
          <cell r="J241">
            <v>0</v>
          </cell>
          <cell r="K241">
            <v>0</v>
          </cell>
          <cell r="L241">
            <v>0</v>
          </cell>
          <cell r="N241">
            <v>0</v>
          </cell>
          <cell r="O241">
            <v>0</v>
          </cell>
          <cell r="P241">
            <v>0</v>
          </cell>
          <cell r="Q241">
            <v>0</v>
          </cell>
          <cell r="R241">
            <v>0</v>
          </cell>
          <cell r="S241">
            <v>0</v>
          </cell>
          <cell r="T241">
            <v>0</v>
          </cell>
          <cell r="U241">
            <v>0</v>
          </cell>
          <cell r="AC241">
            <v>0</v>
          </cell>
          <cell r="AF241">
            <v>0</v>
          </cell>
        </row>
        <row r="242">
          <cell r="B242" t="str">
            <v>锐安虚拟利润中心</v>
          </cell>
          <cell r="I242">
            <v>0</v>
          </cell>
          <cell r="J242">
            <v>0</v>
          </cell>
          <cell r="K242">
            <v>0</v>
          </cell>
          <cell r="L242">
            <v>0</v>
          </cell>
          <cell r="N242">
            <v>0</v>
          </cell>
          <cell r="O242">
            <v>0</v>
          </cell>
          <cell r="P242">
            <v>0</v>
          </cell>
          <cell r="Q242">
            <v>0</v>
          </cell>
          <cell r="R242">
            <v>0</v>
          </cell>
          <cell r="S242">
            <v>0</v>
          </cell>
          <cell r="T242">
            <v>0</v>
          </cell>
          <cell r="U242">
            <v>0</v>
          </cell>
          <cell r="AC242">
            <v>0</v>
          </cell>
          <cell r="AF242">
            <v>0</v>
          </cell>
        </row>
      </sheetData>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总表"/>
      <sheetName val="BG级"/>
      <sheetName val="分表180209"/>
      <sheetName val="费用分摊与结算"/>
      <sheetName val="分公司任务利润"/>
      <sheetName val="ROI&amp;人均利润"/>
      <sheetName val="人数"/>
      <sheetName val="人员比对"/>
      <sheetName val="17实际底表"/>
      <sheetName val="毛利平衡透视"/>
      <sheetName val="Sheet2"/>
      <sheetName val="毛利平衡"/>
      <sheetName val="税前净利"/>
      <sheetName val="UED&amp;测试中心&amp;开发中心"/>
      <sheetName val="运营分摊管理费用"/>
      <sheetName val="营销管理中心分摊"/>
      <sheetName val="Sheet4"/>
      <sheetName val="岗位数字"/>
      <sheetName val="Sheet6"/>
    </sheetNames>
    <sheetDataSet>
      <sheetData sheetId="0"/>
      <sheetData sheetId="1"/>
      <sheetData sheetId="2"/>
      <sheetData sheetId="3"/>
      <sheetData sheetId="4"/>
      <sheetData sheetId="5"/>
      <sheetData sheetId="6">
        <row r="18">
          <cell r="E18">
            <v>79016.679999999993</v>
          </cell>
        </row>
        <row r="24">
          <cell r="E24">
            <v>94820.02</v>
          </cell>
        </row>
      </sheetData>
      <sheetData sheetId="7"/>
      <sheetData sheetId="8">
        <row r="16">
          <cell r="F16">
            <v>538195.48</v>
          </cell>
          <cell r="O16">
            <v>687514.39981132082</v>
          </cell>
        </row>
      </sheetData>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3"/>
    </sheetNames>
    <sheetDataSet>
      <sheetData sheetId="0">
        <row r="2">
          <cell r="C2">
            <v>121311053.00000001</v>
          </cell>
        </row>
        <row r="14">
          <cell r="C14">
            <v>81286300</v>
          </cell>
        </row>
      </sheetData>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9"/>
  <sheetViews>
    <sheetView tabSelected="1" workbookViewId="0">
      <selection activeCell="F11" sqref="F11"/>
    </sheetView>
  </sheetViews>
  <sheetFormatPr defaultRowHeight="13.5"/>
  <cols>
    <col min="1" max="1" width="15.125" bestFit="1" customWidth="1"/>
    <col min="2" max="2" width="20.5" hidden="1" customWidth="1"/>
    <col min="3" max="3" width="19.375" hidden="1" customWidth="1"/>
    <col min="4" max="5" width="20.5" hidden="1" customWidth="1"/>
    <col min="6" max="6" width="19.125" customWidth="1"/>
    <col min="7" max="7" width="11.125" style="370" hidden="1" customWidth="1"/>
    <col min="8" max="8" width="12.25" hidden="1" customWidth="1"/>
    <col min="9" max="9" width="11.625" hidden="1" customWidth="1"/>
    <col min="10" max="10" width="12.25" hidden="1" customWidth="1"/>
  </cols>
  <sheetData>
    <row r="1" spans="1:10">
      <c r="A1" s="1" t="s">
        <v>422</v>
      </c>
      <c r="B1" s="60" t="s">
        <v>423</v>
      </c>
      <c r="C1" s="60" t="s">
        <v>424</v>
      </c>
      <c r="D1" s="60" t="s">
        <v>425</v>
      </c>
      <c r="E1" s="60" t="s">
        <v>733</v>
      </c>
      <c r="F1" s="60" t="s">
        <v>732</v>
      </c>
      <c r="G1" s="475"/>
    </row>
    <row r="2" spans="1:10">
      <c r="A2" s="8" t="s">
        <v>408</v>
      </c>
      <c r="B2" s="57">
        <v>1627800000</v>
      </c>
      <c r="C2" s="61">
        <v>1107640345</v>
      </c>
      <c r="D2" s="57">
        <v>2000000000</v>
      </c>
      <c r="E2" s="57">
        <v>1093915208.9299996</v>
      </c>
      <c r="F2" s="24">
        <v>1682932417.1119812</v>
      </c>
      <c r="G2" s="475"/>
    </row>
    <row r="3" spans="1:10">
      <c r="A3" s="8" t="s">
        <v>409</v>
      </c>
      <c r="B3" s="57">
        <v>802362000</v>
      </c>
      <c r="C3" s="61">
        <v>389881300</v>
      </c>
      <c r="D3" s="57">
        <v>975900000</v>
      </c>
      <c r="E3" s="57">
        <v>507819054.33066672</v>
      </c>
      <c r="F3" s="24">
        <v>804185969.74627125</v>
      </c>
      <c r="G3" s="475"/>
    </row>
    <row r="4" spans="1:10">
      <c r="A4" s="24" t="s">
        <v>419</v>
      </c>
      <c r="B4" s="62">
        <v>60372000</v>
      </c>
      <c r="C4" s="57">
        <v>63659580.015817247</v>
      </c>
      <c r="D4" s="57">
        <v>84100000</v>
      </c>
      <c r="E4" s="57">
        <v>90534412.299999997</v>
      </c>
      <c r="F4" s="24">
        <v>134634593.3689585</v>
      </c>
      <c r="G4" s="475"/>
      <c r="H4" s="21"/>
    </row>
    <row r="5" spans="1:10">
      <c r="A5" s="8" t="s">
        <v>410</v>
      </c>
      <c r="B5" s="63">
        <v>0.47</v>
      </c>
      <c r="C5" s="64">
        <v>0.59053416385278268</v>
      </c>
      <c r="D5" s="64">
        <v>0.47</v>
      </c>
      <c r="E5" s="407">
        <f>(E2-E3-E4)/E2</f>
        <v>0.45301659420574353</v>
      </c>
      <c r="F5" s="451">
        <v>0.44215195240798477</v>
      </c>
      <c r="G5" s="475"/>
    </row>
    <row r="6" spans="1:10">
      <c r="A6" s="8" t="s">
        <v>10</v>
      </c>
      <c r="B6" s="57">
        <v>1903000</v>
      </c>
      <c r="C6" s="57">
        <v>690475.23000000045</v>
      </c>
      <c r="D6" s="57">
        <v>1450000</v>
      </c>
      <c r="E6" s="57">
        <v>618859.08000000194</v>
      </c>
      <c r="F6" s="24">
        <v>1500000</v>
      </c>
      <c r="G6" s="475"/>
    </row>
    <row r="7" spans="1:10">
      <c r="A7" s="8" t="s">
        <v>11</v>
      </c>
      <c r="B7" s="57">
        <v>1995000</v>
      </c>
      <c r="C7" s="57">
        <v>449140.14000000805</v>
      </c>
      <c r="D7" s="57">
        <v>808452.25200001453</v>
      </c>
      <c r="E7" s="57">
        <v>747428.20000000298</v>
      </c>
      <c r="F7" s="24">
        <v>1000000</v>
      </c>
      <c r="G7" s="475"/>
    </row>
    <row r="8" spans="1:10">
      <c r="A8" s="8" t="s">
        <v>12</v>
      </c>
      <c r="B8" s="24"/>
      <c r="C8" s="24"/>
      <c r="D8" s="24">
        <v>0</v>
      </c>
      <c r="E8" s="24"/>
      <c r="F8" s="24"/>
      <c r="G8" s="475"/>
    </row>
    <row r="9" spans="1:10">
      <c r="A9" s="8" t="s">
        <v>411</v>
      </c>
      <c r="B9" s="24">
        <v>116518152.87856798</v>
      </c>
      <c r="C9" s="65">
        <v>100686403.31550528</v>
      </c>
      <c r="D9" s="24">
        <v>144040477.34236416</v>
      </c>
      <c r="E9" s="24">
        <v>75716259.534781113</v>
      </c>
      <c r="F9" s="24"/>
      <c r="G9" s="475"/>
    </row>
    <row r="10" spans="1:10">
      <c r="A10" s="16" t="s">
        <v>3</v>
      </c>
      <c r="B10" s="57">
        <v>13982178.345428158</v>
      </c>
      <c r="C10" s="65">
        <v>12082368.397860633</v>
      </c>
      <c r="D10" s="57">
        <v>17284857.281083699</v>
      </c>
      <c r="E10" s="57">
        <v>9085951.1441737339</v>
      </c>
      <c r="F10" s="24">
        <v>15902562.717165133</v>
      </c>
      <c r="G10" s="475"/>
    </row>
    <row r="11" spans="1:10">
      <c r="A11" s="8" t="s">
        <v>4</v>
      </c>
      <c r="B11" s="65">
        <v>630667668.77600396</v>
      </c>
      <c r="C11" s="65">
        <v>540191077.9008168</v>
      </c>
      <c r="D11" s="24">
        <v>776416213.12455213</v>
      </c>
      <c r="E11" s="24">
        <v>409393244.34037799</v>
      </c>
      <c r="F11" s="24">
        <f>F2-F3-F4-F6-F7-F10</f>
        <v>725709291.27958632</v>
      </c>
      <c r="G11" s="475"/>
      <c r="H11" s="20"/>
    </row>
    <row r="12" spans="1:10">
      <c r="A12" s="13" t="s">
        <v>5</v>
      </c>
      <c r="B12" s="66">
        <v>429330873.72076553</v>
      </c>
      <c r="C12" s="66">
        <v>390974549.73247606</v>
      </c>
      <c r="D12" s="67">
        <v>562648498.3735472</v>
      </c>
      <c r="E12" s="67">
        <f>SUM(E13:E24)</f>
        <v>467463441.6639148</v>
      </c>
      <c r="F12" s="67">
        <f>SUM(F13:F24)</f>
        <v>555464382.3168925</v>
      </c>
      <c r="G12" s="475"/>
    </row>
    <row r="13" spans="1:10">
      <c r="A13" s="8" t="s">
        <v>412</v>
      </c>
      <c r="B13" s="24">
        <v>290713982.60717005</v>
      </c>
      <c r="C13" s="65">
        <v>262838583.2832</v>
      </c>
      <c r="D13" s="24">
        <v>367610059.35900003</v>
      </c>
      <c r="E13" s="24">
        <v>310639737.80724806</v>
      </c>
      <c r="F13" s="24">
        <f>SUMIFS(BG级!B:B,BG级!A:A,公司!A13)+I13-7000000</f>
        <v>390294540.236</v>
      </c>
      <c r="G13" s="475"/>
      <c r="H13" s="370" t="s">
        <v>5244</v>
      </c>
      <c r="I13">
        <f>21922583.2*0.5</f>
        <v>10961291.6</v>
      </c>
      <c r="J13" s="370" t="s">
        <v>5299</v>
      </c>
    </row>
    <row r="14" spans="1:10">
      <c r="A14" s="8" t="s">
        <v>413</v>
      </c>
      <c r="B14" s="24">
        <v>53486950.605782352</v>
      </c>
      <c r="C14" s="65">
        <v>42835393.085113451</v>
      </c>
      <c r="D14" s="24">
        <v>56315928.269000001</v>
      </c>
      <c r="E14" s="24">
        <v>57618085.76000002</v>
      </c>
      <c r="F14" s="24">
        <f>SUMIFS(BG级!B:B,BG级!A:A,公司!A14)-[1]人均!$F$7</f>
        <v>56693841.680892557</v>
      </c>
      <c r="G14" s="475"/>
      <c r="H14" s="474"/>
      <c r="I14" s="370">
        <v>-7000000</v>
      </c>
      <c r="J14" s="370"/>
    </row>
    <row r="15" spans="1:10">
      <c r="A15" s="8" t="s">
        <v>6</v>
      </c>
      <c r="B15" s="24"/>
      <c r="C15" s="65"/>
      <c r="D15" s="57">
        <v>0</v>
      </c>
      <c r="E15" s="57"/>
      <c r="F15" s="24"/>
      <c r="G15" s="475"/>
    </row>
    <row r="16" spans="1:10">
      <c r="A16" s="8" t="s">
        <v>7</v>
      </c>
      <c r="B16" s="24">
        <v>26232045.552560877</v>
      </c>
      <c r="C16" s="65">
        <v>27614842.472547166</v>
      </c>
      <c r="D16" s="57">
        <v>32733593.435547169</v>
      </c>
      <c r="E16" s="57">
        <v>27797385.499999996</v>
      </c>
      <c r="F16" s="24">
        <f>SUMIFS(BG级!B:B,BG级!A:A,公司!A16)</f>
        <v>33133300</v>
      </c>
      <c r="G16" s="475"/>
    </row>
    <row r="17" spans="1:7">
      <c r="A17" s="8" t="s">
        <v>8</v>
      </c>
      <c r="B17" s="24">
        <v>5000000.0015962925</v>
      </c>
      <c r="C17" s="65">
        <v>3196425.78</v>
      </c>
      <c r="D17" s="24">
        <v>5830186.6299999999</v>
      </c>
      <c r="E17" s="24">
        <v>2812172.4999999995</v>
      </c>
      <c r="F17" s="24">
        <f>SUMIFS(BG级!B:B,BG级!A:A,公司!A17)</f>
        <v>4330000</v>
      </c>
      <c r="G17" s="475"/>
    </row>
    <row r="18" spans="1:7">
      <c r="A18" s="8" t="s">
        <v>9</v>
      </c>
      <c r="B18" s="68">
        <v>18652894.953656025</v>
      </c>
      <c r="C18" s="69">
        <v>15932282.560000002</v>
      </c>
      <c r="D18" s="24">
        <v>18879068.179999996</v>
      </c>
      <c r="E18" s="24">
        <v>19495451.660000004</v>
      </c>
      <c r="F18" s="24">
        <f>SUMIFS(BG级!B:B,BG级!A:A,公司!A18)</f>
        <v>22619400</v>
      </c>
      <c r="G18" s="475"/>
    </row>
    <row r="19" spans="1:7">
      <c r="A19" s="15" t="s">
        <v>414</v>
      </c>
      <c r="B19" s="24">
        <v>0</v>
      </c>
      <c r="C19" s="69">
        <v>8645307.7016154006</v>
      </c>
      <c r="D19" s="24">
        <v>1489662.5</v>
      </c>
      <c r="E19" s="24">
        <v>3977868.12</v>
      </c>
      <c r="F19" s="24">
        <f>SUMIFS(BG级!B:B,BG级!A:A,公司!A19)</f>
        <v>1203300.3999999999</v>
      </c>
      <c r="G19" s="475" t="s">
        <v>5298</v>
      </c>
    </row>
    <row r="20" spans="1:7">
      <c r="A20" s="15" t="s">
        <v>5228</v>
      </c>
      <c r="B20" s="24"/>
      <c r="C20" s="69"/>
      <c r="D20" s="24">
        <v>0</v>
      </c>
      <c r="E20" s="24"/>
      <c r="F20" s="24"/>
      <c r="G20" s="475"/>
    </row>
    <row r="21" spans="1:7">
      <c r="A21" s="15" t="s">
        <v>415</v>
      </c>
      <c r="B21" s="24">
        <v>0</v>
      </c>
      <c r="C21" s="69">
        <v>0</v>
      </c>
      <c r="D21" s="24"/>
      <c r="E21" s="24"/>
      <c r="F21" s="24">
        <f>SUMIFS(BG级!B:B,BG级!A:A,公司!A21)</f>
        <v>0</v>
      </c>
      <c r="G21" s="475"/>
    </row>
    <row r="22" spans="1:7">
      <c r="A22" s="15" t="s">
        <v>426</v>
      </c>
      <c r="B22" s="24">
        <v>10000000</v>
      </c>
      <c r="C22" s="69">
        <v>10000000</v>
      </c>
      <c r="D22" s="70">
        <v>50000000</v>
      </c>
      <c r="E22" s="70">
        <v>22787087.996666662</v>
      </c>
      <c r="F22" s="70">
        <v>12000000</v>
      </c>
      <c r="G22" s="475"/>
    </row>
    <row r="23" spans="1:7">
      <c r="A23" s="15" t="s">
        <v>427</v>
      </c>
      <c r="B23" s="24">
        <v>14000000</v>
      </c>
      <c r="C23" s="69">
        <v>15091714.85</v>
      </c>
      <c r="D23" s="24">
        <v>23000000</v>
      </c>
      <c r="E23" s="24">
        <v>22335652.32</v>
      </c>
      <c r="F23" s="24">
        <v>28000000</v>
      </c>
      <c r="G23" s="475"/>
    </row>
    <row r="24" spans="1:7">
      <c r="A24" s="16" t="s">
        <v>428</v>
      </c>
      <c r="B24" s="24">
        <v>11245000</v>
      </c>
      <c r="C24" s="69">
        <v>0</v>
      </c>
      <c r="D24" s="71">
        <v>6790000</v>
      </c>
      <c r="E24" s="68"/>
      <c r="F24" s="70">
        <f>特殊激励!G18*10000</f>
        <v>7190000</v>
      </c>
      <c r="G24" s="475" t="s">
        <v>5297</v>
      </c>
    </row>
    <row r="25" spans="1:7" s="370" customFormat="1">
      <c r="A25" s="162" t="s">
        <v>5224</v>
      </c>
      <c r="B25" s="24"/>
      <c r="C25" s="69"/>
      <c r="D25" s="68"/>
      <c r="E25" s="68"/>
      <c r="F25" s="70">
        <v>-77000000</v>
      </c>
      <c r="G25" s="475"/>
    </row>
    <row r="26" spans="1:7">
      <c r="A26" s="72" t="s">
        <v>13</v>
      </c>
      <c r="B26" s="67">
        <v>201336795.05523843</v>
      </c>
      <c r="C26" s="67">
        <v>154036528.16834101</v>
      </c>
      <c r="D26" s="67">
        <v>213767714.75100493</v>
      </c>
      <c r="E26" s="67">
        <f>E11-E12-E25</f>
        <v>-58070197.323536813</v>
      </c>
      <c r="F26" s="67">
        <f>F11-F12-F25</f>
        <v>247244908.96269381</v>
      </c>
      <c r="G26" s="475"/>
    </row>
    <row r="27" spans="1:7">
      <c r="A27" s="8" t="s">
        <v>14</v>
      </c>
      <c r="B27" s="57">
        <v>20133679.505523846</v>
      </c>
      <c r="C27" s="57">
        <v>15403652.816834101</v>
      </c>
      <c r="D27" s="57">
        <v>21376771.475100495</v>
      </c>
      <c r="E27" s="57">
        <v>0</v>
      </c>
      <c r="F27" s="57">
        <f>IF(F26&gt;0,F26*0.06,0)</f>
        <v>14834694.537761629</v>
      </c>
      <c r="G27" s="475"/>
    </row>
    <row r="28" spans="1:7">
      <c r="A28" s="8" t="s">
        <v>15</v>
      </c>
      <c r="B28" s="57">
        <v>181203115.54971457</v>
      </c>
      <c r="C28" s="57">
        <v>138632875.35150692</v>
      </c>
      <c r="D28" s="57">
        <v>192390943.27590445</v>
      </c>
      <c r="E28" s="57">
        <f>E26-E27</f>
        <v>-58070197.323536813</v>
      </c>
      <c r="F28" s="57">
        <f>F26-F27</f>
        <v>232410214.42493218</v>
      </c>
      <c r="G28" s="475"/>
    </row>
    <row r="29" spans="1:7">
      <c r="A29" s="8" t="s">
        <v>417</v>
      </c>
      <c r="B29" s="4">
        <v>0.422059364096811</v>
      </c>
      <c r="C29" s="4">
        <v>0.35458286337657097</v>
      </c>
      <c r="D29" s="4">
        <v>0.34193807293905626</v>
      </c>
      <c r="E29" s="4"/>
      <c r="F29" s="24">
        <f>F28/F12</f>
        <v>0.41840705151161633</v>
      </c>
      <c r="G29" s="475"/>
    </row>
  </sheetData>
  <phoneticPr fontId="15"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9"/>
  <sheetViews>
    <sheetView topLeftCell="A88" workbookViewId="0">
      <selection activeCell="F44" sqref="F44"/>
    </sheetView>
  </sheetViews>
  <sheetFormatPr defaultRowHeight="13.5"/>
  <cols>
    <col min="1" max="1" width="15.25" bestFit="1" customWidth="1"/>
    <col min="2" max="2" width="25.5" customWidth="1"/>
    <col min="5" max="5" width="15.25" customWidth="1"/>
    <col min="6" max="6" width="18.5" customWidth="1"/>
    <col min="7" max="7" width="18.75" customWidth="1"/>
    <col min="8" max="8" width="19" customWidth="1"/>
    <col min="9" max="10" width="17.875" customWidth="1"/>
    <col min="11" max="11" width="17.25" bestFit="1" customWidth="1"/>
    <col min="12" max="12" width="18.375" bestFit="1" customWidth="1"/>
    <col min="13" max="14" width="16.125" bestFit="1" customWidth="1"/>
    <col min="15" max="15" width="17.25" bestFit="1" customWidth="1"/>
    <col min="16" max="16" width="16.125" bestFit="1" customWidth="1"/>
    <col min="17" max="17" width="17.25" bestFit="1" customWidth="1"/>
    <col min="18" max="18" width="9.875" customWidth="1"/>
    <col min="19" max="19" width="10.875" customWidth="1"/>
    <col min="20" max="20" width="8.75" customWidth="1"/>
    <col min="21" max="21" width="9.625" customWidth="1"/>
    <col min="22" max="22" width="10.375" customWidth="1"/>
    <col min="23" max="23" width="10" customWidth="1"/>
    <col min="24" max="24" width="9.375" customWidth="1"/>
  </cols>
  <sheetData>
    <row r="1" spans="1:9">
      <c r="A1" s="1" t="s">
        <v>407</v>
      </c>
      <c r="B1" s="1" t="s">
        <v>793</v>
      </c>
      <c r="C1" s="88"/>
      <c r="E1" s="1" t="s">
        <v>407</v>
      </c>
      <c r="F1" s="75" t="s">
        <v>678</v>
      </c>
      <c r="G1" s="76" t="s">
        <v>675</v>
      </c>
      <c r="H1" s="76" t="s">
        <v>676</v>
      </c>
      <c r="I1" s="76" t="s">
        <v>677</v>
      </c>
    </row>
    <row r="2" spans="1:9">
      <c r="A2" s="8" t="s">
        <v>408</v>
      </c>
      <c r="B2" s="57">
        <f>SUM(F2:I2)</f>
        <v>0</v>
      </c>
      <c r="E2" s="8" t="s">
        <v>408</v>
      </c>
      <c r="F2" s="74">
        <f>'网络安全装备-管理'!C2</f>
        <v>0</v>
      </c>
      <c r="G2" s="74">
        <f>一事!C2</f>
        <v>0</v>
      </c>
      <c r="H2" s="74">
        <f>七事!C2</f>
        <v>0</v>
      </c>
      <c r="I2" s="74">
        <f>十事!C2</f>
        <v>0</v>
      </c>
    </row>
    <row r="3" spans="1:9">
      <c r="A3" s="8" t="s">
        <v>409</v>
      </c>
      <c r="B3" s="57">
        <f t="shared" ref="B3:B23" si="0">SUM(F3:I3)</f>
        <v>0</v>
      </c>
      <c r="E3" s="8" t="s">
        <v>409</v>
      </c>
      <c r="F3" s="74">
        <f>'网络安全装备-管理'!C3</f>
        <v>0</v>
      </c>
      <c r="G3" s="74">
        <f>一事!C3</f>
        <v>0</v>
      </c>
      <c r="H3" s="74">
        <f>七事!C3</f>
        <v>0</v>
      </c>
      <c r="I3" s="74">
        <f>十事!C3</f>
        <v>0</v>
      </c>
    </row>
    <row r="4" spans="1:9">
      <c r="A4" s="24" t="s">
        <v>419</v>
      </c>
      <c r="B4" s="57">
        <f t="shared" si="0"/>
        <v>0</v>
      </c>
      <c r="E4" s="24" t="s">
        <v>419</v>
      </c>
      <c r="F4" s="74">
        <f>'网络安全装备-管理'!C4</f>
        <v>0</v>
      </c>
      <c r="G4" s="74">
        <f>一事!C4</f>
        <v>0</v>
      </c>
      <c r="H4" s="74">
        <f>七事!C4</f>
        <v>0</v>
      </c>
      <c r="I4" s="74">
        <f>十事!C4</f>
        <v>0</v>
      </c>
    </row>
    <row r="5" spans="1:9">
      <c r="A5" s="58" t="s">
        <v>410</v>
      </c>
      <c r="B5" s="77"/>
      <c r="E5" s="58" t="s">
        <v>410</v>
      </c>
      <c r="F5" s="74">
        <f>'网络安全装备-管理'!C5</f>
        <v>0</v>
      </c>
      <c r="G5" s="74">
        <f>一事!C5</f>
        <v>0</v>
      </c>
      <c r="H5" s="74">
        <f>七事!C5</f>
        <v>0</v>
      </c>
      <c r="I5" s="74">
        <f>十事!C5</f>
        <v>0</v>
      </c>
    </row>
    <row r="6" spans="1:9">
      <c r="A6" s="8" t="s">
        <v>10</v>
      </c>
      <c r="B6" s="57">
        <f t="shared" si="0"/>
        <v>0</v>
      </c>
      <c r="E6" s="8" t="s">
        <v>10</v>
      </c>
      <c r="F6" s="74">
        <f>'网络安全装备-管理'!C6</f>
        <v>0</v>
      </c>
      <c r="G6" s="74">
        <f>一事!C6</f>
        <v>0</v>
      </c>
      <c r="H6" s="74">
        <f>七事!C6</f>
        <v>0</v>
      </c>
      <c r="I6" s="74">
        <f>十事!C6</f>
        <v>0</v>
      </c>
    </row>
    <row r="7" spans="1:9">
      <c r="A7" s="8" t="s">
        <v>11</v>
      </c>
      <c r="B7" s="57">
        <f t="shared" si="0"/>
        <v>0</v>
      </c>
      <c r="E7" s="8" t="s">
        <v>11</v>
      </c>
      <c r="F7" s="74">
        <f>'网络安全装备-管理'!C7</f>
        <v>0</v>
      </c>
      <c r="G7" s="74">
        <f>一事!C7</f>
        <v>0</v>
      </c>
      <c r="H7" s="74">
        <f>七事!C7</f>
        <v>0</v>
      </c>
      <c r="I7" s="74">
        <f>十事!C7</f>
        <v>0</v>
      </c>
    </row>
    <row r="8" spans="1:9">
      <c r="A8" s="8" t="s">
        <v>12</v>
      </c>
      <c r="B8" s="57">
        <f t="shared" si="0"/>
        <v>0</v>
      </c>
      <c r="E8" s="8" t="s">
        <v>12</v>
      </c>
      <c r="F8" s="74">
        <f>'网络安全装备-管理'!C8</f>
        <v>0</v>
      </c>
      <c r="G8" s="74">
        <f>一事!C8</f>
        <v>0</v>
      </c>
      <c r="H8" s="74">
        <f>七事!C8</f>
        <v>0</v>
      </c>
      <c r="I8" s="74">
        <f>十事!C8</f>
        <v>0</v>
      </c>
    </row>
    <row r="9" spans="1:9">
      <c r="A9" s="8" t="s">
        <v>411</v>
      </c>
      <c r="B9" s="57">
        <f t="shared" si="0"/>
        <v>0</v>
      </c>
      <c r="E9" s="8" t="s">
        <v>411</v>
      </c>
      <c r="F9" s="74">
        <f>'网络安全装备-管理'!C9</f>
        <v>0</v>
      </c>
      <c r="G9" s="74">
        <f>一事!C9</f>
        <v>0</v>
      </c>
      <c r="H9" s="74">
        <f>七事!C9</f>
        <v>0</v>
      </c>
      <c r="I9" s="74">
        <f>十事!C9</f>
        <v>0</v>
      </c>
    </row>
    <row r="10" spans="1:9">
      <c r="A10" s="16" t="s">
        <v>3</v>
      </c>
      <c r="B10" s="57">
        <f t="shared" si="0"/>
        <v>0</v>
      </c>
      <c r="E10" s="16" t="s">
        <v>3</v>
      </c>
      <c r="F10" s="74">
        <f>'网络安全装备-管理'!C10</f>
        <v>0</v>
      </c>
      <c r="G10" s="74">
        <f>一事!C10</f>
        <v>0</v>
      </c>
      <c r="H10" s="74">
        <f>七事!C10</f>
        <v>0</v>
      </c>
      <c r="I10" s="74">
        <f>十事!C10</f>
        <v>0</v>
      </c>
    </row>
    <row r="11" spans="1:9">
      <c r="A11" s="8" t="s">
        <v>4</v>
      </c>
      <c r="B11" s="57">
        <f t="shared" si="0"/>
        <v>0</v>
      </c>
      <c r="E11" s="8" t="s">
        <v>4</v>
      </c>
      <c r="F11" s="74">
        <f>'网络安全装备-管理'!C11</f>
        <v>0</v>
      </c>
      <c r="G11" s="74">
        <f>一事!C11</f>
        <v>0</v>
      </c>
      <c r="H11" s="74">
        <f>七事!C11</f>
        <v>0</v>
      </c>
      <c r="I11" s="74">
        <f>十事!C11</f>
        <v>0</v>
      </c>
    </row>
    <row r="12" spans="1:9">
      <c r="A12" s="59" t="s">
        <v>5</v>
      </c>
      <c r="B12" s="57">
        <f>SUM(B13:B22)</f>
        <v>84284079.650631011</v>
      </c>
      <c r="E12" s="59" t="s">
        <v>5</v>
      </c>
      <c r="F12" s="74">
        <f>'网络安全装备-管理'!C12</f>
        <v>7152853.6863197181</v>
      </c>
      <c r="G12" s="74">
        <f>一事!C12</f>
        <v>45132113.703744523</v>
      </c>
      <c r="H12" s="74">
        <f>七事!C12</f>
        <v>17544309.54425329</v>
      </c>
      <c r="I12" s="74">
        <f>十事!C12</f>
        <v>21607656.402633186</v>
      </c>
    </row>
    <row r="13" spans="1:9">
      <c r="A13" s="8" t="s">
        <v>412</v>
      </c>
      <c r="B13" s="57">
        <f t="shared" si="0"/>
        <v>55779235.542666666</v>
      </c>
      <c r="E13" s="8" t="s">
        <v>412</v>
      </c>
      <c r="F13" s="74">
        <f>'网络安全装备-管理'!C13</f>
        <v>5687994.1333333328</v>
      </c>
      <c r="G13" s="74">
        <f>一事!C13</f>
        <v>28484107.211333331</v>
      </c>
      <c r="H13" s="74">
        <f>七事!C13</f>
        <v>9136598.1640000008</v>
      </c>
      <c r="I13" s="74">
        <f>十事!C13</f>
        <v>12470536.034000002</v>
      </c>
    </row>
    <row r="14" spans="1:9">
      <c r="A14" s="8" t="s">
        <v>413</v>
      </c>
      <c r="B14" s="57">
        <f>SUM(F14:I14)</f>
        <v>9373330.9993459899</v>
      </c>
      <c r="E14" s="8" t="s">
        <v>413</v>
      </c>
      <c r="F14" s="74">
        <f>'网络安全装备-管理'!C14</f>
        <v>542859.55298638577</v>
      </c>
      <c r="G14" s="74">
        <f>一事!C14</f>
        <v>3978247.1618900504</v>
      </c>
      <c r="H14" s="74">
        <f>七事!C14</f>
        <v>3154348.39448652</v>
      </c>
      <c r="I14" s="74">
        <f>十事!C14</f>
        <v>1697875.8899830338</v>
      </c>
    </row>
    <row r="15" spans="1:9">
      <c r="A15" s="8" t="s">
        <v>6</v>
      </c>
      <c r="B15" s="57">
        <f t="shared" si="0"/>
        <v>5592000</v>
      </c>
      <c r="E15" s="8" t="s">
        <v>6</v>
      </c>
      <c r="F15" s="74">
        <f>'网络安全装备-管理'!C15</f>
        <v>450000</v>
      </c>
      <c r="G15" s="74">
        <f>一事!C15</f>
        <v>2790000</v>
      </c>
      <c r="H15" s="74">
        <f>七事!C15</f>
        <v>1050000</v>
      </c>
      <c r="I15" s="74">
        <f>十事!C15</f>
        <v>1302000</v>
      </c>
    </row>
    <row r="16" spans="1:9">
      <c r="A16" s="8" t="s">
        <v>7</v>
      </c>
      <c r="B16" s="57">
        <f t="shared" si="0"/>
        <v>3172600</v>
      </c>
      <c r="E16" s="8" t="s">
        <v>7</v>
      </c>
      <c r="F16" s="74">
        <f>'网络安全装备-管理'!C16</f>
        <v>222000</v>
      </c>
      <c r="G16" s="74">
        <f>一事!C16</f>
        <v>812600</v>
      </c>
      <c r="H16" s="74">
        <f>七事!C16</f>
        <v>1346000</v>
      </c>
      <c r="I16" s="74">
        <f>十事!C16</f>
        <v>792000</v>
      </c>
    </row>
    <row r="17" spans="1:12">
      <c r="A17" s="8" t="s">
        <v>8</v>
      </c>
      <c r="B17" s="57">
        <f t="shared" si="0"/>
        <v>500000</v>
      </c>
      <c r="E17" s="8" t="s">
        <v>8</v>
      </c>
      <c r="F17" s="74">
        <f>'网络安全装备-管理'!C17</f>
        <v>200000</v>
      </c>
      <c r="G17" s="74">
        <f>一事!C17</f>
        <v>100000</v>
      </c>
      <c r="H17" s="74">
        <f>七事!C17</f>
        <v>100000</v>
      </c>
      <c r="I17" s="74">
        <f>十事!C17</f>
        <v>100000</v>
      </c>
    </row>
    <row r="18" spans="1:12">
      <c r="A18" s="8" t="s">
        <v>9</v>
      </c>
      <c r="B18" s="57">
        <f t="shared" si="0"/>
        <v>2047600</v>
      </c>
      <c r="E18" s="8" t="s">
        <v>9</v>
      </c>
      <c r="F18" s="74">
        <f>'网络安全装备-管理'!C18</f>
        <v>50000</v>
      </c>
      <c r="G18" s="74">
        <f>一事!C18</f>
        <v>760400</v>
      </c>
      <c r="H18" s="74">
        <f>七事!C18</f>
        <v>651200</v>
      </c>
      <c r="I18" s="74">
        <f>十事!C18</f>
        <v>586000</v>
      </c>
    </row>
    <row r="19" spans="1:12">
      <c r="A19" s="15" t="s">
        <v>414</v>
      </c>
      <c r="B19" s="57">
        <f t="shared" si="0"/>
        <v>0</v>
      </c>
      <c r="E19" s="15" t="s">
        <v>414</v>
      </c>
      <c r="F19" s="74">
        <f>'网络安全装备-管理'!C19</f>
        <v>0</v>
      </c>
      <c r="G19" s="74">
        <f>一事!C19</f>
        <v>0</v>
      </c>
      <c r="H19" s="74">
        <f>七事!C19</f>
        <v>0</v>
      </c>
      <c r="I19" s="74">
        <f>十事!C19</f>
        <v>0</v>
      </c>
    </row>
    <row r="20" spans="1:12">
      <c r="A20" s="15" t="s">
        <v>5228</v>
      </c>
      <c r="B20" s="57">
        <f t="shared" si="0"/>
        <v>7819313.1086183442</v>
      </c>
      <c r="E20" s="15" t="s">
        <v>5228</v>
      </c>
      <c r="F20" s="74">
        <f>'网络安全装备-管理'!C20</f>
        <v>0</v>
      </c>
      <c r="G20" s="74">
        <f>一事!C20</f>
        <v>4232951.7270101914</v>
      </c>
      <c r="H20" s="74">
        <f>七事!C20</f>
        <v>834544.55264326138</v>
      </c>
      <c r="I20" s="74">
        <f>十事!C20</f>
        <v>2751816.8289648918</v>
      </c>
    </row>
    <row r="21" spans="1:12">
      <c r="A21" s="15" t="s">
        <v>415</v>
      </c>
      <c r="B21" s="57">
        <f t="shared" si="0"/>
        <v>0</v>
      </c>
      <c r="E21" s="15" t="s">
        <v>415</v>
      </c>
      <c r="F21" s="74">
        <f>'网络安全装备-管理'!C21</f>
        <v>0</v>
      </c>
      <c r="G21" s="74">
        <f>一事!C21</f>
        <v>0</v>
      </c>
      <c r="H21" s="74">
        <f>七事!C21</f>
        <v>0</v>
      </c>
      <c r="I21" s="74">
        <f>十事!C21</f>
        <v>0</v>
      </c>
    </row>
    <row r="22" spans="1:12">
      <c r="A22" s="16" t="s">
        <v>416</v>
      </c>
      <c r="B22" s="57"/>
      <c r="E22" s="16" t="s">
        <v>416</v>
      </c>
      <c r="F22" s="74">
        <f>'网络安全装备-管理'!C22</f>
        <v>0</v>
      </c>
      <c r="G22" s="74">
        <f>一事!C22</f>
        <v>3973807.6035109558</v>
      </c>
      <c r="H22" s="74">
        <f>七事!C22</f>
        <v>1271618.4331235052</v>
      </c>
      <c r="I22" s="74">
        <f>十事!C22</f>
        <v>1907427.6496852573</v>
      </c>
    </row>
    <row r="23" spans="1:12">
      <c r="A23" s="16" t="s">
        <v>13</v>
      </c>
      <c r="B23" s="57">
        <f t="shared" si="0"/>
        <v>-91436933.336950719</v>
      </c>
      <c r="E23" s="16" t="s">
        <v>13</v>
      </c>
      <c r="F23" s="74">
        <f>'网络安全装备-管理'!C23</f>
        <v>-7152853.6863197181</v>
      </c>
      <c r="G23" s="74">
        <f>一事!C23</f>
        <v>-45132113.703744523</v>
      </c>
      <c r="H23" s="74">
        <f>七事!C23</f>
        <v>-17544309.54425329</v>
      </c>
      <c r="I23" s="74">
        <f>十事!C23</f>
        <v>-21607656.402633186</v>
      </c>
    </row>
    <row r="24" spans="1:12">
      <c r="A24" s="8" t="s">
        <v>14</v>
      </c>
      <c r="B24" s="57">
        <f>B23*0.15</f>
        <v>-13715540.000542607</v>
      </c>
      <c r="E24" s="8" t="s">
        <v>14</v>
      </c>
      <c r="F24" s="74">
        <f>'网络安全装备-管理'!C24</f>
        <v>0</v>
      </c>
      <c r="G24" s="74">
        <f>一事!C24</f>
        <v>0</v>
      </c>
      <c r="H24" s="74">
        <f>七事!C24</f>
        <v>0</v>
      </c>
      <c r="I24" s="74">
        <f>十事!C24</f>
        <v>0</v>
      </c>
    </row>
    <row r="25" spans="1:12">
      <c r="A25" s="8" t="s">
        <v>15</v>
      </c>
      <c r="B25" s="57">
        <f>B23-B24</f>
        <v>-77721393.336408108</v>
      </c>
      <c r="E25" s="8" t="s">
        <v>15</v>
      </c>
      <c r="F25" s="74">
        <f>'网络安全装备-管理'!C25</f>
        <v>-7152853.6863197181</v>
      </c>
      <c r="G25" s="74">
        <f>一事!C25</f>
        <v>-45132113.703744523</v>
      </c>
      <c r="H25" s="74">
        <f>七事!C25</f>
        <v>-17544309.54425329</v>
      </c>
      <c r="I25" s="74">
        <f>十事!C25</f>
        <v>-21607656.402633186</v>
      </c>
    </row>
    <row r="26" spans="1:12">
      <c r="A26" s="8" t="s">
        <v>417</v>
      </c>
      <c r="B26" s="57">
        <f>B25/B12</f>
        <v>-0.92213610991036354</v>
      </c>
      <c r="E26" s="8" t="s">
        <v>417</v>
      </c>
      <c r="F26" s="74">
        <f>'网络安全装备-管理'!C26</f>
        <v>-1</v>
      </c>
      <c r="G26" s="74">
        <f>一事!C26</f>
        <v>-1</v>
      </c>
      <c r="H26" s="74">
        <f>七事!C26</f>
        <v>-1</v>
      </c>
      <c r="I26" s="74">
        <f>十事!C26</f>
        <v>-1</v>
      </c>
    </row>
    <row r="29" spans="1:12">
      <c r="A29" s="1" t="s">
        <v>407</v>
      </c>
      <c r="B29" s="1" t="s">
        <v>418</v>
      </c>
      <c r="E29" s="1" t="s">
        <v>407</v>
      </c>
      <c r="F29" s="18" t="s">
        <v>678</v>
      </c>
      <c r="G29" s="18" t="s">
        <v>679</v>
      </c>
      <c r="H29" s="18" t="s">
        <v>680</v>
      </c>
      <c r="I29" s="18" t="s">
        <v>681</v>
      </c>
      <c r="J29" s="18" t="s">
        <v>682</v>
      </c>
      <c r="K29" s="18" t="s">
        <v>683</v>
      </c>
      <c r="L29" s="18" t="s">
        <v>684</v>
      </c>
    </row>
    <row r="30" spans="1:12">
      <c r="A30" s="8" t="s">
        <v>408</v>
      </c>
      <c r="B30" s="57">
        <f>SUM(F30:L30)</f>
        <v>0</v>
      </c>
      <c r="E30" s="8" t="s">
        <v>408</v>
      </c>
      <c r="F30" s="74">
        <f>'大数据-管理'!C2</f>
        <v>0</v>
      </c>
      <c r="G30" s="74">
        <f>网安!C2</f>
        <v>0</v>
      </c>
      <c r="H30" s="74">
        <f>二事!C2</f>
        <v>0</v>
      </c>
      <c r="I30" s="74">
        <f>四事!C2</f>
        <v>0</v>
      </c>
      <c r="J30" s="74">
        <f>五事!C2</f>
        <v>0</v>
      </c>
      <c r="K30" s="74">
        <f>九事!C2</f>
        <v>0</v>
      </c>
      <c r="L30" s="74">
        <f>十一事!C2</f>
        <v>0</v>
      </c>
    </row>
    <row r="31" spans="1:12">
      <c r="A31" s="8" t="s">
        <v>409</v>
      </c>
      <c r="B31" s="57">
        <f t="shared" ref="B31:B32" si="1">SUM(F31:L31)</f>
        <v>0</v>
      </c>
      <c r="E31" s="8" t="s">
        <v>409</v>
      </c>
      <c r="F31" s="74">
        <f>'大数据-管理'!C3</f>
        <v>0</v>
      </c>
      <c r="G31" s="74">
        <f>网安!C3</f>
        <v>0</v>
      </c>
      <c r="H31" s="74">
        <f>二事!C3</f>
        <v>0</v>
      </c>
      <c r="I31" s="74">
        <f>四事!C3</f>
        <v>0</v>
      </c>
      <c r="J31" s="74">
        <f>五事!C3</f>
        <v>0</v>
      </c>
      <c r="K31" s="74">
        <f>九事!C3</f>
        <v>0</v>
      </c>
      <c r="L31" s="74">
        <f>十一事!C3</f>
        <v>0</v>
      </c>
    </row>
    <row r="32" spans="1:12">
      <c r="A32" s="24" t="s">
        <v>735</v>
      </c>
      <c r="B32" s="57">
        <f t="shared" si="1"/>
        <v>0</v>
      </c>
      <c r="E32" s="24" t="s">
        <v>419</v>
      </c>
      <c r="F32" s="74">
        <f>'大数据-管理'!C4</f>
        <v>0</v>
      </c>
      <c r="G32" s="74">
        <f>网安!C4</f>
        <v>0</v>
      </c>
      <c r="H32" s="74">
        <f>二事!C4</f>
        <v>0</v>
      </c>
      <c r="I32" s="74">
        <f>四事!C4</f>
        <v>0</v>
      </c>
      <c r="J32" s="74">
        <f>五事!C4</f>
        <v>0</v>
      </c>
      <c r="K32" s="74">
        <f>九事!C4</f>
        <v>0</v>
      </c>
      <c r="L32" s="74">
        <f>十一事!C4</f>
        <v>0</v>
      </c>
    </row>
    <row r="33" spans="1:12">
      <c r="A33" s="58" t="s">
        <v>410</v>
      </c>
      <c r="B33" s="77"/>
      <c r="E33" s="58" t="s">
        <v>410</v>
      </c>
      <c r="F33" s="74">
        <f>'大数据-管理'!C5</f>
        <v>0</v>
      </c>
      <c r="G33" s="74"/>
      <c r="H33" s="74"/>
      <c r="I33" s="74"/>
      <c r="J33" s="74"/>
      <c r="K33" s="74"/>
      <c r="L33" s="74"/>
    </row>
    <row r="34" spans="1:12">
      <c r="A34" s="8" t="s">
        <v>10</v>
      </c>
      <c r="B34" s="57">
        <f>SUM(F34:L34)</f>
        <v>0</v>
      </c>
      <c r="E34" s="8" t="s">
        <v>10</v>
      </c>
      <c r="F34" s="74">
        <f>'大数据-管理'!C6</f>
        <v>0</v>
      </c>
      <c r="G34" s="74">
        <f>网安!C6</f>
        <v>0</v>
      </c>
      <c r="H34" s="74">
        <f>二事!C6</f>
        <v>0</v>
      </c>
      <c r="I34" s="74">
        <f>四事!C6</f>
        <v>0</v>
      </c>
      <c r="J34" s="74">
        <f>五事!C6</f>
        <v>0</v>
      </c>
      <c r="K34" s="74">
        <f>九事!C6</f>
        <v>0</v>
      </c>
      <c r="L34" s="74">
        <f>十一事!C6</f>
        <v>0</v>
      </c>
    </row>
    <row r="35" spans="1:12">
      <c r="A35" s="8" t="s">
        <v>11</v>
      </c>
      <c r="B35" s="57">
        <f t="shared" ref="B35:B39" si="2">SUM(F35:L35)</f>
        <v>0</v>
      </c>
      <c r="E35" s="8" t="s">
        <v>11</v>
      </c>
      <c r="F35" s="74">
        <f>'大数据-管理'!C7</f>
        <v>0</v>
      </c>
      <c r="G35" s="74">
        <f>网安!C7</f>
        <v>0</v>
      </c>
      <c r="H35" s="74">
        <f>二事!C7</f>
        <v>0</v>
      </c>
      <c r="I35" s="74">
        <f>四事!C7</f>
        <v>0</v>
      </c>
      <c r="J35" s="74">
        <f>五事!C7</f>
        <v>0</v>
      </c>
      <c r="K35" s="74">
        <f>九事!C7</f>
        <v>0</v>
      </c>
      <c r="L35" s="74">
        <f>十一事!C7</f>
        <v>0</v>
      </c>
    </row>
    <row r="36" spans="1:12">
      <c r="A36" s="8" t="s">
        <v>12</v>
      </c>
      <c r="B36" s="57">
        <f t="shared" si="2"/>
        <v>0</v>
      </c>
      <c r="E36" s="8" t="s">
        <v>12</v>
      </c>
      <c r="F36" s="74">
        <f>'大数据-管理'!C8</f>
        <v>0</v>
      </c>
      <c r="G36" s="74">
        <f>网安!C8</f>
        <v>0</v>
      </c>
      <c r="H36" s="74">
        <f>二事!C8</f>
        <v>0</v>
      </c>
      <c r="I36" s="74">
        <f>四事!C8</f>
        <v>0</v>
      </c>
      <c r="J36" s="74">
        <f>五事!C8</f>
        <v>0</v>
      </c>
      <c r="K36" s="74">
        <f>九事!C8</f>
        <v>0</v>
      </c>
      <c r="L36" s="74">
        <f>十一事!C8</f>
        <v>0</v>
      </c>
    </row>
    <row r="37" spans="1:12">
      <c r="A37" s="8" t="s">
        <v>411</v>
      </c>
      <c r="B37" s="57">
        <f t="shared" si="2"/>
        <v>0</v>
      </c>
      <c r="E37" s="8" t="s">
        <v>411</v>
      </c>
      <c r="F37" s="74">
        <f>'大数据-管理'!C9</f>
        <v>0</v>
      </c>
      <c r="G37" s="74">
        <f>网安!C9</f>
        <v>0</v>
      </c>
      <c r="H37" s="74">
        <f>二事!C9</f>
        <v>0</v>
      </c>
      <c r="I37" s="74">
        <f>四事!C9</f>
        <v>0</v>
      </c>
      <c r="J37" s="74">
        <f>五事!C9</f>
        <v>0</v>
      </c>
      <c r="K37" s="74">
        <f>九事!C9</f>
        <v>0</v>
      </c>
      <c r="L37" s="74">
        <f>十一事!C9</f>
        <v>0</v>
      </c>
    </row>
    <row r="38" spans="1:12">
      <c r="A38" s="16" t="s">
        <v>3</v>
      </c>
      <c r="B38" s="57">
        <f t="shared" si="2"/>
        <v>0</v>
      </c>
      <c r="E38" s="16" t="s">
        <v>3</v>
      </c>
      <c r="F38" s="74">
        <f>'大数据-管理'!C10</f>
        <v>0</v>
      </c>
      <c r="G38" s="74">
        <f>网安!C10</f>
        <v>0</v>
      </c>
      <c r="H38" s="74">
        <f>二事!C10</f>
        <v>0</v>
      </c>
      <c r="I38" s="74">
        <f>四事!C10</f>
        <v>0</v>
      </c>
      <c r="J38" s="74">
        <f>五事!C10</f>
        <v>0</v>
      </c>
      <c r="K38" s="74">
        <f>九事!C10</f>
        <v>0</v>
      </c>
      <c r="L38" s="74">
        <f>十一事!C10</f>
        <v>0</v>
      </c>
    </row>
    <row r="39" spans="1:12">
      <c r="A39" s="8" t="s">
        <v>4</v>
      </c>
      <c r="B39" s="57">
        <f t="shared" si="2"/>
        <v>0</v>
      </c>
      <c r="E39" s="8" t="s">
        <v>4</v>
      </c>
      <c r="F39" s="74">
        <f>'大数据-管理'!C11</f>
        <v>0</v>
      </c>
      <c r="G39" s="74">
        <f>网安!C11</f>
        <v>0</v>
      </c>
      <c r="H39" s="74">
        <f>二事!C11</f>
        <v>0</v>
      </c>
      <c r="I39" s="74">
        <f>四事!C11</f>
        <v>0</v>
      </c>
      <c r="J39" s="74">
        <f>五事!C11</f>
        <v>0</v>
      </c>
      <c r="K39" s="74">
        <f>九事!C11</f>
        <v>0</v>
      </c>
      <c r="L39" s="74">
        <f>十一事!C11</f>
        <v>0</v>
      </c>
    </row>
    <row r="40" spans="1:12">
      <c r="A40" s="59" t="s">
        <v>5</v>
      </c>
      <c r="B40" s="57">
        <f>SUM(B41:B50)</f>
        <v>184765770.43622193</v>
      </c>
      <c r="E40" s="59" t="s">
        <v>5</v>
      </c>
      <c r="F40" s="74">
        <f>'大数据-管理'!C12</f>
        <v>25619870.907009393</v>
      </c>
      <c r="G40" s="74">
        <f>网安!C12</f>
        <v>83667642.973755598</v>
      </c>
      <c r="H40" s="74">
        <f>二事!C12</f>
        <v>23781343.437403366</v>
      </c>
      <c r="I40" s="74">
        <f>四事!C12</f>
        <v>20513342.611411817</v>
      </c>
      <c r="J40" s="74">
        <f>五事!C12</f>
        <v>18104296.600295424</v>
      </c>
      <c r="K40" s="74">
        <f>九事!C12</f>
        <v>15397106.777926348</v>
      </c>
      <c r="L40" s="74">
        <f>十一事!C12</f>
        <v>23302038.035429344</v>
      </c>
    </row>
    <row r="41" spans="1:12">
      <c r="A41" s="8" t="s">
        <v>412</v>
      </c>
      <c r="B41" s="57">
        <f>SUM(F41:L41)</f>
        <v>93901418.080666691</v>
      </c>
      <c r="E41" s="8" t="s">
        <v>412</v>
      </c>
      <c r="F41" s="74">
        <f>'大数据-管理'!C13</f>
        <v>20150267.114</v>
      </c>
      <c r="G41" s="74">
        <f>网安!C13</f>
        <v>26730402.210666664</v>
      </c>
      <c r="H41" s="74">
        <f>二事!C13</f>
        <v>12959401.43</v>
      </c>
      <c r="I41" s="74">
        <f>四事!C13</f>
        <v>8407607.1206666678</v>
      </c>
      <c r="J41" s="74">
        <f>五事!C13</f>
        <v>8959140.3173333332</v>
      </c>
      <c r="K41" s="74">
        <f>九事!C13</f>
        <v>7460964.4879999999</v>
      </c>
      <c r="L41" s="74">
        <f>十一事!C13</f>
        <v>9233635.4000000004</v>
      </c>
    </row>
    <row r="42" spans="1:12">
      <c r="A42" s="8" t="s">
        <v>413</v>
      </c>
      <c r="B42" s="57">
        <f>SUM(F42:L42)</f>
        <v>12547644.740051286</v>
      </c>
      <c r="E42" s="8" t="s">
        <v>413</v>
      </c>
      <c r="F42" s="74">
        <f>'大数据-管理'!C14</f>
        <v>1913803.7930093929</v>
      </c>
      <c r="G42" s="74">
        <f>网安!C14</f>
        <v>4495397.0091747483</v>
      </c>
      <c r="H42" s="74">
        <f>二事!C14</f>
        <v>1643059.4904464795</v>
      </c>
      <c r="I42" s="74">
        <f>四事!C14</f>
        <v>1480089.2784403455</v>
      </c>
      <c r="J42" s="74">
        <f>五事!C14</f>
        <v>893794.39524442516</v>
      </c>
      <c r="K42" s="74">
        <f>九事!C14</f>
        <v>992853.91532797564</v>
      </c>
      <c r="L42" s="74">
        <f>十一事!C14</f>
        <v>1128646.85840792</v>
      </c>
    </row>
    <row r="43" spans="1:12">
      <c r="A43" s="8" t="s">
        <v>6</v>
      </c>
      <c r="B43" s="57">
        <f t="shared" ref="B43:B49" si="3">SUM(F43:L43)</f>
        <v>9168000</v>
      </c>
      <c r="E43" s="8" t="s">
        <v>6</v>
      </c>
      <c r="F43" s="74">
        <f>'大数据-管理'!C15</f>
        <v>1722000</v>
      </c>
      <c r="G43" s="74">
        <f>网安!C15</f>
        <v>3030000</v>
      </c>
      <c r="H43" s="74">
        <f>二事!C15</f>
        <v>1128000</v>
      </c>
      <c r="I43" s="74">
        <f>四事!C15</f>
        <v>870000</v>
      </c>
      <c r="J43" s="74">
        <f>五事!C15</f>
        <v>840000</v>
      </c>
      <c r="K43" s="74">
        <f>九事!C15</f>
        <v>738000</v>
      </c>
      <c r="L43" s="74">
        <f>十一事!C15</f>
        <v>840000</v>
      </c>
    </row>
    <row r="44" spans="1:12">
      <c r="A44" s="8" t="s">
        <v>7</v>
      </c>
      <c r="B44" s="57">
        <f t="shared" si="3"/>
        <v>7725400</v>
      </c>
      <c r="E44" s="8" t="s">
        <v>7</v>
      </c>
      <c r="F44" s="74">
        <f>'大数据-管理'!C16</f>
        <v>433800</v>
      </c>
      <c r="G44" s="74">
        <f>网安!C16</f>
        <v>2675800</v>
      </c>
      <c r="H44" s="74">
        <f>二事!C16</f>
        <v>816000</v>
      </c>
      <c r="I44" s="74">
        <f>四事!C16</f>
        <v>660000</v>
      </c>
      <c r="J44" s="74">
        <f>五事!C16</f>
        <v>695000</v>
      </c>
      <c r="K44" s="74">
        <f>九事!C16</f>
        <v>1412000</v>
      </c>
      <c r="L44" s="74">
        <f>十一事!C16</f>
        <v>1032800</v>
      </c>
    </row>
    <row r="45" spans="1:12">
      <c r="A45" s="8" t="s">
        <v>8</v>
      </c>
      <c r="B45" s="57">
        <f>SUM(F45:L45)</f>
        <v>2250000</v>
      </c>
      <c r="E45" s="8" t="s">
        <v>8</v>
      </c>
      <c r="F45" s="74">
        <f>'大数据-管理'!C17</f>
        <v>1300000</v>
      </c>
      <c r="G45" s="74">
        <f>网安!C17</f>
        <v>450000</v>
      </c>
      <c r="H45" s="74">
        <f>二事!C17</f>
        <v>100000</v>
      </c>
      <c r="I45" s="74">
        <f>四事!C17</f>
        <v>100000</v>
      </c>
      <c r="J45" s="74">
        <f>五事!C17</f>
        <v>100000</v>
      </c>
      <c r="K45" s="74">
        <f>九事!C17</f>
        <v>100000</v>
      </c>
      <c r="L45" s="74">
        <f>十一事!C17</f>
        <v>100000</v>
      </c>
    </row>
    <row r="46" spans="1:12">
      <c r="A46" s="8" t="s">
        <v>9</v>
      </c>
      <c r="B46" s="57">
        <f t="shared" si="3"/>
        <v>4697200</v>
      </c>
      <c r="E46" s="8" t="s">
        <v>9</v>
      </c>
      <c r="F46" s="74">
        <f>'大数据-管理'!C18</f>
        <v>100000</v>
      </c>
      <c r="G46" s="74">
        <f>网安!C18</f>
        <v>834000</v>
      </c>
      <c r="H46" s="74">
        <f>二事!C18</f>
        <v>1001600</v>
      </c>
      <c r="I46" s="74">
        <f>四事!C18</f>
        <v>686400</v>
      </c>
      <c r="J46" s="74">
        <f>五事!C18</f>
        <v>766400</v>
      </c>
      <c r="K46" s="74">
        <f>九事!C18</f>
        <v>654400</v>
      </c>
      <c r="L46" s="74">
        <f>十一事!C18</f>
        <v>654400</v>
      </c>
    </row>
    <row r="47" spans="1:12">
      <c r="A47" s="15" t="s">
        <v>414</v>
      </c>
      <c r="B47" s="57">
        <f t="shared" si="3"/>
        <v>0</v>
      </c>
      <c r="E47" s="15" t="s">
        <v>414</v>
      </c>
      <c r="F47" s="74">
        <f>'大数据-管理'!C19</f>
        <v>0</v>
      </c>
      <c r="G47" s="74">
        <f>网安!C19</f>
        <v>0</v>
      </c>
      <c r="H47" s="74">
        <f>二事!C19</f>
        <v>0</v>
      </c>
      <c r="I47" s="74">
        <f>四事!C19</f>
        <v>0</v>
      </c>
      <c r="J47" s="74">
        <f>五事!C19</f>
        <v>0</v>
      </c>
      <c r="K47" s="74">
        <f>九事!C19</f>
        <v>0</v>
      </c>
      <c r="L47" s="74">
        <f>十一事!C19</f>
        <v>0</v>
      </c>
    </row>
    <row r="48" spans="1:12">
      <c r="A48" s="15" t="s">
        <v>5228</v>
      </c>
      <c r="B48" s="57">
        <f t="shared" si="3"/>
        <v>54476107.615503959</v>
      </c>
      <c r="E48" s="15" t="s">
        <v>5228</v>
      </c>
      <c r="F48" s="74">
        <f>'大数据-管理'!C20</f>
        <v>0</v>
      </c>
      <c r="G48" s="74">
        <f>网安!C20</f>
        <v>34931806.908040769</v>
      </c>
      <c r="H48" s="74">
        <f>二事!C20</f>
        <v>2172722.763216306</v>
      </c>
      <c r="I48" s="74">
        <f>四事!C20</f>
        <v>5586361.3816081528</v>
      </c>
      <c r="J48" s="74">
        <f>五事!C20</f>
        <v>2879542.0724122305</v>
      </c>
      <c r="K48" s="74">
        <f>九事!C20</f>
        <v>1439771.0362061153</v>
      </c>
      <c r="L48" s="74">
        <f>十一事!C20</f>
        <v>7465903.4540203828</v>
      </c>
    </row>
    <row r="49" spans="1:37">
      <c r="A49" s="15" t="s">
        <v>415</v>
      </c>
      <c r="B49" s="57">
        <f t="shared" si="3"/>
        <v>0</v>
      </c>
      <c r="E49" s="15" t="s">
        <v>415</v>
      </c>
      <c r="F49" s="74">
        <f>'大数据-管理'!C21</f>
        <v>0</v>
      </c>
      <c r="G49" s="74">
        <f>网安!C21</f>
        <v>0</v>
      </c>
      <c r="H49" s="74">
        <f>二事!C21</f>
        <v>0</v>
      </c>
      <c r="I49" s="74">
        <f>四事!C21</f>
        <v>0</v>
      </c>
      <c r="J49" s="74">
        <f>五事!C21</f>
        <v>0</v>
      </c>
      <c r="K49" s="74">
        <f>九事!C21</f>
        <v>0</v>
      </c>
      <c r="L49" s="74">
        <f>十一事!C21</f>
        <v>0</v>
      </c>
    </row>
    <row r="50" spans="1:37">
      <c r="A50" s="16" t="s">
        <v>416</v>
      </c>
      <c r="B50" s="57"/>
      <c r="E50" s="16" t="s">
        <v>416</v>
      </c>
      <c r="F50" s="74">
        <f>'大数据-管理'!C22</f>
        <v>0</v>
      </c>
      <c r="G50" s="74">
        <f>网安!C22</f>
        <v>10520236.845873421</v>
      </c>
      <c r="H50" s="74">
        <f>二事!C22</f>
        <v>3960559.7537405826</v>
      </c>
      <c r="I50" s="74">
        <f>四事!C22</f>
        <v>2722884.8306966498</v>
      </c>
      <c r="J50" s="74">
        <f>五事!C22</f>
        <v>2970419.815305437</v>
      </c>
      <c r="K50" s="74">
        <f>九事!C22</f>
        <v>2599117.3383922572</v>
      </c>
      <c r="L50" s="74">
        <f>十一事!C22</f>
        <v>2846652.3230010429</v>
      </c>
    </row>
    <row r="51" spans="1:37">
      <c r="A51" s="16" t="s">
        <v>13</v>
      </c>
      <c r="B51" s="57">
        <f>B39-B40</f>
        <v>-184765770.43622193</v>
      </c>
      <c r="E51" s="16" t="s">
        <v>13</v>
      </c>
      <c r="F51" s="74">
        <f>'大数据-管理'!C23</f>
        <v>-25619870.907009393</v>
      </c>
      <c r="G51" s="74">
        <f>网安!C23</f>
        <v>-83667642.973755598</v>
      </c>
      <c r="H51" s="74">
        <f>二事!C23</f>
        <v>-23781343.437403366</v>
      </c>
      <c r="I51" s="74">
        <f>四事!C23</f>
        <v>-20513342.611411817</v>
      </c>
      <c r="J51" s="74">
        <f>五事!C23</f>
        <v>-18104296.600295424</v>
      </c>
      <c r="K51" s="74">
        <f>九事!C23</f>
        <v>-15397106.777926348</v>
      </c>
      <c r="L51" s="74">
        <f>十一事!C23</f>
        <v>-23302038.035429344</v>
      </c>
    </row>
    <row r="52" spans="1:37">
      <c r="A52" s="8" t="s">
        <v>14</v>
      </c>
      <c r="B52" s="57">
        <f>B51*0.15</f>
        <v>-27714865.56543329</v>
      </c>
      <c r="E52" s="8" t="s">
        <v>14</v>
      </c>
      <c r="F52" s="74">
        <f>'大数据-管理'!C24</f>
        <v>0</v>
      </c>
      <c r="G52" s="74">
        <f>网安!C24</f>
        <v>0</v>
      </c>
      <c r="H52" s="74">
        <f>二事!C24</f>
        <v>0</v>
      </c>
      <c r="I52" s="74">
        <f>四事!C24</f>
        <v>0</v>
      </c>
      <c r="J52" s="74">
        <f>五事!C24</f>
        <v>0</v>
      </c>
      <c r="K52" s="74">
        <f>九事!C24</f>
        <v>0</v>
      </c>
      <c r="L52" s="74">
        <f>十一事!C24</f>
        <v>0</v>
      </c>
    </row>
    <row r="53" spans="1:37">
      <c r="A53" s="8" t="s">
        <v>15</v>
      </c>
      <c r="B53" s="57">
        <f>B51-B52</f>
        <v>-157050904.87078863</v>
      </c>
      <c r="E53" s="8" t="s">
        <v>15</v>
      </c>
      <c r="F53" s="74">
        <f>'大数据-管理'!C25</f>
        <v>-25619870.907009393</v>
      </c>
      <c r="G53" s="74">
        <f>网安!C25</f>
        <v>-83667642.973755598</v>
      </c>
      <c r="H53" s="74">
        <f>二事!C25</f>
        <v>-23781343.437403366</v>
      </c>
      <c r="I53" s="74">
        <f>四事!C25</f>
        <v>-20513342.611411817</v>
      </c>
      <c r="J53" s="74">
        <f>五事!C25</f>
        <v>-18104296.600295424</v>
      </c>
      <c r="K53" s="74">
        <f>九事!C25</f>
        <v>-15397106.777926348</v>
      </c>
      <c r="L53" s="74">
        <f>十一事!C25</f>
        <v>-23302038.035429344</v>
      </c>
    </row>
    <row r="54" spans="1:37">
      <c r="A54" s="8" t="s">
        <v>417</v>
      </c>
      <c r="B54" s="57">
        <f>B53/B40</f>
        <v>-0.85</v>
      </c>
      <c r="E54" s="8" t="s">
        <v>417</v>
      </c>
      <c r="F54" s="74">
        <f>'大数据-管理'!C26</f>
        <v>-1</v>
      </c>
      <c r="G54" s="74">
        <f>网安!C26</f>
        <v>-1</v>
      </c>
      <c r="H54" s="74">
        <f>二事!C26</f>
        <v>-1</v>
      </c>
      <c r="I54" s="74">
        <f>四事!C26</f>
        <v>-1</v>
      </c>
      <c r="J54" s="74">
        <f>五事!C26</f>
        <v>-1</v>
      </c>
      <c r="K54" s="74">
        <f>九事!C26</f>
        <v>-1</v>
      </c>
      <c r="L54" s="74">
        <f>十一事!C26</f>
        <v>-1</v>
      </c>
    </row>
    <row r="56" spans="1:37">
      <c r="A56" s="1" t="s">
        <v>407</v>
      </c>
      <c r="B56" s="1" t="s">
        <v>421</v>
      </c>
      <c r="E56" s="1" t="s">
        <v>407</v>
      </c>
      <c r="F56" s="18" t="s">
        <v>1996</v>
      </c>
      <c r="G56" s="18" t="s">
        <v>685</v>
      </c>
      <c r="H56" s="18" t="s">
        <v>686</v>
      </c>
      <c r="I56" s="18" t="s">
        <v>687</v>
      </c>
      <c r="J56" s="18" t="s">
        <v>688</v>
      </c>
      <c r="K56" s="18" t="s">
        <v>689</v>
      </c>
      <c r="L56" s="18" t="s">
        <v>690</v>
      </c>
      <c r="M56" s="18" t="s">
        <v>691</v>
      </c>
      <c r="N56" s="18" t="s">
        <v>692</v>
      </c>
      <c r="O56" s="18" t="s">
        <v>693</v>
      </c>
      <c r="P56" s="18" t="s">
        <v>694</v>
      </c>
      <c r="Q56" s="18" t="s">
        <v>695</v>
      </c>
      <c r="R56" s="18" t="s">
        <v>696</v>
      </c>
      <c r="S56" s="18" t="s">
        <v>697</v>
      </c>
      <c r="T56" s="18" t="s">
        <v>698</v>
      </c>
      <c r="U56" s="18" t="s">
        <v>699</v>
      </c>
      <c r="V56" s="18" t="s">
        <v>715</v>
      </c>
      <c r="W56" s="18" t="s">
        <v>700</v>
      </c>
      <c r="X56" s="18" t="s">
        <v>701</v>
      </c>
      <c r="Y56" s="18" t="s">
        <v>702</v>
      </c>
      <c r="Z56" s="18" t="s">
        <v>703</v>
      </c>
      <c r="AA56" s="18" t="s">
        <v>704</v>
      </c>
      <c r="AB56" s="18" t="s">
        <v>705</v>
      </c>
      <c r="AC56" s="18" t="s">
        <v>706</v>
      </c>
      <c r="AD56" s="18" t="s">
        <v>707</v>
      </c>
      <c r="AE56" s="18" t="s">
        <v>708</v>
      </c>
      <c r="AF56" s="18" t="s">
        <v>709</v>
      </c>
      <c r="AG56" s="18" t="s">
        <v>710</v>
      </c>
      <c r="AH56" s="18" t="s">
        <v>711</v>
      </c>
      <c r="AI56" s="18" t="s">
        <v>712</v>
      </c>
      <c r="AJ56" s="18" t="s">
        <v>713</v>
      </c>
      <c r="AK56" s="18" t="s">
        <v>714</v>
      </c>
    </row>
    <row r="57" spans="1:37">
      <c r="A57" s="8" t="s">
        <v>408</v>
      </c>
      <c r="B57" s="57">
        <f>SUM(F57:AK57)</f>
        <v>0</v>
      </c>
      <c r="E57" s="8" t="s">
        <v>408</v>
      </c>
      <c r="F57" s="74">
        <f>代表处管理中心!C2</f>
        <v>0</v>
      </c>
      <c r="G57" s="74">
        <f>湖北!C2</f>
        <v>0</v>
      </c>
      <c r="H57" s="74">
        <f>广东!C2</f>
        <v>0</v>
      </c>
      <c r="I57" s="74">
        <f>北京!C2</f>
        <v>0</v>
      </c>
      <c r="J57" s="74">
        <f>山东!C2</f>
        <v>0</v>
      </c>
      <c r="K57" s="74">
        <f>内蒙!C2</f>
        <v>0</v>
      </c>
      <c r="L57" s="74">
        <f>陕西!C2</f>
        <v>0</v>
      </c>
      <c r="M57" s="74">
        <f>河北!C2</f>
        <v>0</v>
      </c>
      <c r="N57" s="74">
        <f>广西!C2</f>
        <v>0</v>
      </c>
      <c r="O57" s="74">
        <f>湖南!C2</f>
        <v>0</v>
      </c>
      <c r="P57" s="74">
        <f>甘肃!C2</f>
        <v>0</v>
      </c>
      <c r="Q57" s="74">
        <f>四川!C2</f>
        <v>0</v>
      </c>
      <c r="R57" s="74">
        <f>浙江!C2</f>
        <v>0</v>
      </c>
      <c r="S57" s="74">
        <f>新疆!C2</f>
        <v>0</v>
      </c>
      <c r="T57" s="74">
        <f>江苏!C2</f>
        <v>0</v>
      </c>
      <c r="U57" s="74">
        <f>河南!C2</f>
        <v>0</v>
      </c>
      <c r="V57" s="74">
        <f>上海!C2</f>
        <v>0</v>
      </c>
      <c r="W57" s="74">
        <f>青海!C2</f>
        <v>0</v>
      </c>
      <c r="X57" s="74">
        <f>重庆!C2</f>
        <v>0</v>
      </c>
      <c r="Y57" s="74">
        <f>天津!C2</f>
        <v>0</v>
      </c>
      <c r="Z57" s="74">
        <f>吉林!C2</f>
        <v>0</v>
      </c>
      <c r="AA57" s="74">
        <f>云南!C2</f>
        <v>0</v>
      </c>
      <c r="AB57" s="74">
        <f>黑龙江!C2</f>
        <v>0</v>
      </c>
      <c r="AC57" s="74">
        <f>江西!C2</f>
        <v>0</v>
      </c>
      <c r="AD57" s="74">
        <f>安徽!C2</f>
        <v>0</v>
      </c>
      <c r="AE57" s="74">
        <f>辽宁!C2</f>
        <v>0</v>
      </c>
      <c r="AF57" s="74">
        <f>贵州!C2</f>
        <v>0</v>
      </c>
      <c r="AG57" s="74">
        <f>宁夏!C2</f>
        <v>0</v>
      </c>
      <c r="AH57" s="74">
        <f>海南!C2</f>
        <v>0</v>
      </c>
      <c r="AI57" s="74">
        <f>福建!C2</f>
        <v>0</v>
      </c>
      <c r="AJ57" s="74">
        <f>山西!C2</f>
        <v>0</v>
      </c>
      <c r="AK57" s="74">
        <f>西藏!C2</f>
        <v>0</v>
      </c>
    </row>
    <row r="58" spans="1:37">
      <c r="A58" s="8" t="s">
        <v>409</v>
      </c>
      <c r="B58" s="57">
        <f t="shared" ref="B58:B59" si="4">SUM(F58:AK58)</f>
        <v>0</v>
      </c>
      <c r="E58" s="8" t="s">
        <v>409</v>
      </c>
      <c r="F58" s="74">
        <f>代表处管理中心!C3</f>
        <v>0</v>
      </c>
      <c r="G58" s="74">
        <f>湖北!C3</f>
        <v>0</v>
      </c>
      <c r="H58" s="74">
        <f>广东!C3</f>
        <v>0</v>
      </c>
      <c r="I58" s="74">
        <f>北京!C3</f>
        <v>0</v>
      </c>
      <c r="J58" s="74">
        <f>山东!C3</f>
        <v>0</v>
      </c>
      <c r="K58" s="74">
        <f>内蒙!C3</f>
        <v>0</v>
      </c>
      <c r="L58" s="74">
        <f>陕西!C3</f>
        <v>0</v>
      </c>
      <c r="M58" s="74">
        <f>河北!C3</f>
        <v>0</v>
      </c>
      <c r="N58" s="74">
        <f>广西!C3</f>
        <v>0</v>
      </c>
      <c r="O58" s="74">
        <f>湖南!C3</f>
        <v>0</v>
      </c>
      <c r="P58" s="74">
        <f>甘肃!C3</f>
        <v>0</v>
      </c>
      <c r="Q58" s="74">
        <f>四川!C3</f>
        <v>0</v>
      </c>
      <c r="R58" s="74">
        <f>浙江!C3</f>
        <v>0</v>
      </c>
      <c r="S58" s="74">
        <f>新疆!C3</f>
        <v>0</v>
      </c>
      <c r="T58" s="74">
        <f>江苏!C3</f>
        <v>0</v>
      </c>
      <c r="U58" s="74">
        <f>河南!C3</f>
        <v>0</v>
      </c>
      <c r="V58" s="74">
        <f>上海!C3</f>
        <v>0</v>
      </c>
      <c r="W58" s="74">
        <f>青海!C3</f>
        <v>0</v>
      </c>
      <c r="X58" s="74">
        <f>重庆!C3</f>
        <v>0</v>
      </c>
      <c r="Y58" s="74">
        <f>天津!C3</f>
        <v>0</v>
      </c>
      <c r="Z58" s="74">
        <f>吉林!C3</f>
        <v>0</v>
      </c>
      <c r="AA58" s="74">
        <f>云南!C3</f>
        <v>0</v>
      </c>
      <c r="AB58" s="74">
        <f>黑龙江!C3</f>
        <v>0</v>
      </c>
      <c r="AC58" s="74">
        <f>江西!C3</f>
        <v>0</v>
      </c>
      <c r="AD58" s="74">
        <f>安徽!C3</f>
        <v>0</v>
      </c>
      <c r="AE58" s="74">
        <f>辽宁!C3</f>
        <v>0</v>
      </c>
      <c r="AF58" s="74">
        <f>贵州!C3</f>
        <v>0</v>
      </c>
      <c r="AG58" s="74">
        <f>宁夏!C3</f>
        <v>0</v>
      </c>
      <c r="AH58" s="74">
        <f>海南!C3</f>
        <v>0</v>
      </c>
      <c r="AI58" s="74">
        <f>福建!C3</f>
        <v>0</v>
      </c>
      <c r="AJ58" s="74">
        <f>山西!C3</f>
        <v>0</v>
      </c>
      <c r="AK58" s="74">
        <f>西藏!C3</f>
        <v>0</v>
      </c>
    </row>
    <row r="59" spans="1:37">
      <c r="A59" s="24" t="s">
        <v>420</v>
      </c>
      <c r="B59" s="57">
        <f t="shared" si="4"/>
        <v>0</v>
      </c>
      <c r="E59" s="24" t="s">
        <v>419</v>
      </c>
      <c r="F59" s="74">
        <f>代表处管理中心!C4</f>
        <v>0</v>
      </c>
      <c r="G59" s="74">
        <f>湖北!C4</f>
        <v>0</v>
      </c>
      <c r="H59" s="74">
        <f>广东!C4</f>
        <v>0</v>
      </c>
      <c r="I59" s="74">
        <f>北京!C4</f>
        <v>0</v>
      </c>
      <c r="J59" s="74">
        <f>山东!C4</f>
        <v>0</v>
      </c>
      <c r="K59" s="74">
        <f>内蒙!C4</f>
        <v>0</v>
      </c>
      <c r="L59" s="74">
        <f>陕西!C4</f>
        <v>0</v>
      </c>
      <c r="M59" s="74">
        <f>河北!C4</f>
        <v>0</v>
      </c>
      <c r="N59" s="74">
        <f>广西!C4</f>
        <v>0</v>
      </c>
      <c r="O59" s="74">
        <f>湖南!C4</f>
        <v>0</v>
      </c>
      <c r="P59" s="74">
        <f>甘肃!C4</f>
        <v>0</v>
      </c>
      <c r="Q59" s="74">
        <f>四川!C4</f>
        <v>0</v>
      </c>
      <c r="R59" s="74">
        <f>浙江!C4</f>
        <v>0</v>
      </c>
      <c r="S59" s="74">
        <f>新疆!C4</f>
        <v>0</v>
      </c>
      <c r="T59" s="74">
        <f>江苏!C4</f>
        <v>0</v>
      </c>
      <c r="U59" s="74">
        <f>河南!C4</f>
        <v>0</v>
      </c>
      <c r="V59" s="74">
        <f>上海!C4</f>
        <v>0</v>
      </c>
      <c r="W59" s="74">
        <f>青海!C4</f>
        <v>0</v>
      </c>
      <c r="X59" s="74">
        <f>重庆!C4</f>
        <v>0</v>
      </c>
      <c r="Y59" s="74">
        <f>天津!C4</f>
        <v>0</v>
      </c>
      <c r="Z59" s="74">
        <f>吉林!C4</f>
        <v>0</v>
      </c>
      <c r="AA59" s="74">
        <f>云南!C4</f>
        <v>0</v>
      </c>
      <c r="AB59" s="74">
        <f>黑龙江!C4</f>
        <v>0</v>
      </c>
      <c r="AC59" s="74">
        <f>江西!C4</f>
        <v>0</v>
      </c>
      <c r="AD59" s="74">
        <f>安徽!C4</f>
        <v>0</v>
      </c>
      <c r="AE59" s="74">
        <f>辽宁!C4</f>
        <v>0</v>
      </c>
      <c r="AF59" s="74">
        <f>贵州!C4</f>
        <v>0</v>
      </c>
      <c r="AG59" s="74">
        <f>宁夏!C4</f>
        <v>0</v>
      </c>
      <c r="AH59" s="74">
        <f>海南!C4</f>
        <v>0</v>
      </c>
      <c r="AI59" s="74">
        <f>福建!C4</f>
        <v>0</v>
      </c>
      <c r="AJ59" s="74">
        <f>山西!C4</f>
        <v>0</v>
      </c>
      <c r="AK59" s="74">
        <f>西藏!C4</f>
        <v>0</v>
      </c>
    </row>
    <row r="60" spans="1:37">
      <c r="A60" s="58" t="s">
        <v>410</v>
      </c>
      <c r="B60" s="77"/>
      <c r="E60" s="58" t="s">
        <v>410</v>
      </c>
      <c r="F60" s="74">
        <f>代表处管理中心!C5</f>
        <v>0</v>
      </c>
      <c r="G60" s="74">
        <f>湖北!C5</f>
        <v>0</v>
      </c>
      <c r="H60" s="74">
        <f>广东!C5</f>
        <v>0</v>
      </c>
      <c r="I60" s="74">
        <f>北京!C5</f>
        <v>0</v>
      </c>
      <c r="J60" s="74">
        <f>山东!C5</f>
        <v>0</v>
      </c>
      <c r="K60" s="74">
        <f>内蒙!C5</f>
        <v>0</v>
      </c>
      <c r="L60" s="74">
        <f>陕西!C5</f>
        <v>0</v>
      </c>
      <c r="M60" s="74">
        <f>河北!C5</f>
        <v>0</v>
      </c>
      <c r="N60" s="74">
        <f>广西!C5</f>
        <v>0</v>
      </c>
      <c r="O60" s="74">
        <f>湖南!C5</f>
        <v>0</v>
      </c>
      <c r="P60" s="74">
        <f>甘肃!C5</f>
        <v>0</v>
      </c>
      <c r="Q60" s="74">
        <f>四川!C5</f>
        <v>0</v>
      </c>
      <c r="R60" s="74">
        <f>浙江!C5</f>
        <v>0</v>
      </c>
      <c r="S60" s="74">
        <f>新疆!C5</f>
        <v>0</v>
      </c>
      <c r="T60" s="74">
        <f>江苏!C5</f>
        <v>0</v>
      </c>
      <c r="U60" s="74">
        <f>河南!C5</f>
        <v>0</v>
      </c>
      <c r="V60" s="74">
        <f>上海!C5</f>
        <v>0</v>
      </c>
      <c r="W60" s="74">
        <f>青海!C5</f>
        <v>0</v>
      </c>
      <c r="X60" s="74">
        <f>重庆!C5</f>
        <v>0</v>
      </c>
      <c r="Y60" s="74">
        <f>天津!C5</f>
        <v>0</v>
      </c>
      <c r="Z60" s="74">
        <f>吉林!C5</f>
        <v>0</v>
      </c>
      <c r="AA60" s="74">
        <f>云南!C5</f>
        <v>0</v>
      </c>
      <c r="AB60" s="74">
        <f>黑龙江!C5</f>
        <v>0</v>
      </c>
      <c r="AC60" s="74">
        <f>江西!C5</f>
        <v>0</v>
      </c>
      <c r="AD60" s="74">
        <f>安徽!C5</f>
        <v>0</v>
      </c>
      <c r="AE60" s="74">
        <f>辽宁!C5</f>
        <v>0</v>
      </c>
      <c r="AF60" s="74">
        <f>贵州!C5</f>
        <v>0</v>
      </c>
      <c r="AG60" s="74">
        <f>宁夏!C5</f>
        <v>0</v>
      </c>
      <c r="AH60" s="74">
        <f>海南!C5</f>
        <v>0</v>
      </c>
      <c r="AI60" s="74">
        <f>福建!C5</f>
        <v>0</v>
      </c>
      <c r="AJ60" s="74">
        <f>山西!C5</f>
        <v>0</v>
      </c>
      <c r="AK60" s="74">
        <f>西藏!C5</f>
        <v>0</v>
      </c>
    </row>
    <row r="61" spans="1:37">
      <c r="A61" s="8" t="s">
        <v>10</v>
      </c>
      <c r="B61" s="57">
        <f>SUM(F61:AK61)</f>
        <v>0</v>
      </c>
      <c r="E61" s="8" t="s">
        <v>10</v>
      </c>
      <c r="F61" s="74">
        <f>代表处管理中心!C6</f>
        <v>0</v>
      </c>
      <c r="G61" s="74">
        <f>湖北!C6</f>
        <v>0</v>
      </c>
      <c r="H61" s="74">
        <f>广东!C6</f>
        <v>0</v>
      </c>
      <c r="I61" s="74">
        <f>北京!C6</f>
        <v>0</v>
      </c>
      <c r="J61" s="74">
        <f>山东!C6</f>
        <v>0</v>
      </c>
      <c r="K61" s="74">
        <f>内蒙!C6</f>
        <v>0</v>
      </c>
      <c r="L61" s="74">
        <f>陕西!C6</f>
        <v>0</v>
      </c>
      <c r="M61" s="74">
        <f>河北!C6</f>
        <v>0</v>
      </c>
      <c r="N61" s="74">
        <f>广西!C6</f>
        <v>0</v>
      </c>
      <c r="O61" s="74">
        <f>湖南!C6</f>
        <v>0</v>
      </c>
      <c r="P61" s="74">
        <f>甘肃!C6</f>
        <v>0</v>
      </c>
      <c r="Q61" s="74">
        <f>四川!C6</f>
        <v>0</v>
      </c>
      <c r="R61" s="74">
        <f>浙江!C6</f>
        <v>0</v>
      </c>
      <c r="S61" s="74">
        <f>新疆!C6</f>
        <v>0</v>
      </c>
      <c r="T61" s="74">
        <f>江苏!C6</f>
        <v>0</v>
      </c>
      <c r="U61" s="74">
        <f>河南!C6</f>
        <v>0</v>
      </c>
      <c r="V61" s="74">
        <f>上海!C6</f>
        <v>0</v>
      </c>
      <c r="W61" s="74">
        <f>青海!C6</f>
        <v>0</v>
      </c>
      <c r="X61" s="74">
        <f>重庆!C6</f>
        <v>0</v>
      </c>
      <c r="Y61" s="74">
        <f>天津!C6</f>
        <v>0</v>
      </c>
      <c r="Z61" s="74">
        <f>吉林!C6</f>
        <v>0</v>
      </c>
      <c r="AA61" s="74">
        <f>云南!C6</f>
        <v>0</v>
      </c>
      <c r="AB61" s="74">
        <f>黑龙江!C6</f>
        <v>0</v>
      </c>
      <c r="AC61" s="74">
        <f>江西!C6</f>
        <v>0</v>
      </c>
      <c r="AD61" s="74">
        <f>安徽!C6</f>
        <v>0</v>
      </c>
      <c r="AE61" s="74">
        <f>辽宁!C6</f>
        <v>0</v>
      </c>
      <c r="AF61" s="74">
        <f>贵州!C6</f>
        <v>0</v>
      </c>
      <c r="AG61" s="74">
        <f>宁夏!C6</f>
        <v>0</v>
      </c>
      <c r="AH61" s="74">
        <f>海南!C6</f>
        <v>0</v>
      </c>
      <c r="AI61" s="74">
        <f>福建!C6</f>
        <v>0</v>
      </c>
      <c r="AJ61" s="74">
        <f>山西!C6</f>
        <v>0</v>
      </c>
      <c r="AK61" s="74">
        <f>西藏!C6</f>
        <v>0</v>
      </c>
    </row>
    <row r="62" spans="1:37">
      <c r="A62" s="8" t="s">
        <v>11</v>
      </c>
      <c r="B62" s="57">
        <f t="shared" ref="B62:B66" si="5">SUM(F62:AK62)</f>
        <v>0</v>
      </c>
      <c r="E62" s="8" t="s">
        <v>11</v>
      </c>
      <c r="F62" s="74">
        <f>代表处管理中心!C7</f>
        <v>0</v>
      </c>
      <c r="G62" s="74">
        <f>湖北!C7</f>
        <v>0</v>
      </c>
      <c r="H62" s="74">
        <f>广东!C7</f>
        <v>0</v>
      </c>
      <c r="I62" s="74">
        <f>北京!C7</f>
        <v>0</v>
      </c>
      <c r="J62" s="74">
        <f>山东!C7</f>
        <v>0</v>
      </c>
      <c r="K62" s="74">
        <f>内蒙!C7</f>
        <v>0</v>
      </c>
      <c r="L62" s="74">
        <f>陕西!C7</f>
        <v>0</v>
      </c>
      <c r="M62" s="74">
        <f>河北!C7</f>
        <v>0</v>
      </c>
      <c r="N62" s="74">
        <f>广西!C7</f>
        <v>0</v>
      </c>
      <c r="O62" s="74">
        <f>湖南!C7</f>
        <v>0</v>
      </c>
      <c r="P62" s="74">
        <f>甘肃!C7</f>
        <v>0</v>
      </c>
      <c r="Q62" s="74">
        <f>四川!C7</f>
        <v>0</v>
      </c>
      <c r="R62" s="74">
        <f>浙江!C7</f>
        <v>0</v>
      </c>
      <c r="S62" s="74">
        <f>新疆!C7</f>
        <v>0</v>
      </c>
      <c r="T62" s="74">
        <f>江苏!C7</f>
        <v>0</v>
      </c>
      <c r="U62" s="74">
        <f>河南!C7</f>
        <v>0</v>
      </c>
      <c r="V62" s="74">
        <f>上海!C7</f>
        <v>0</v>
      </c>
      <c r="W62" s="74">
        <f>青海!C7</f>
        <v>0</v>
      </c>
      <c r="X62" s="74">
        <f>重庆!C7</f>
        <v>0</v>
      </c>
      <c r="Y62" s="74">
        <f>天津!C7</f>
        <v>0</v>
      </c>
      <c r="Z62" s="74">
        <f>吉林!C7</f>
        <v>0</v>
      </c>
      <c r="AA62" s="74">
        <f>云南!C7</f>
        <v>0</v>
      </c>
      <c r="AB62" s="74">
        <f>黑龙江!C7</f>
        <v>0</v>
      </c>
      <c r="AC62" s="74">
        <f>江西!C7</f>
        <v>0</v>
      </c>
      <c r="AD62" s="74">
        <f>安徽!C7</f>
        <v>0</v>
      </c>
      <c r="AE62" s="74">
        <f>辽宁!C7</f>
        <v>0</v>
      </c>
      <c r="AF62" s="74">
        <f>贵州!C7</f>
        <v>0</v>
      </c>
      <c r="AG62" s="74">
        <f>宁夏!C7</f>
        <v>0</v>
      </c>
      <c r="AH62" s="74">
        <f>海南!C7</f>
        <v>0</v>
      </c>
      <c r="AI62" s="74">
        <f>福建!C7</f>
        <v>0</v>
      </c>
      <c r="AJ62" s="74">
        <f>山西!C7</f>
        <v>0</v>
      </c>
      <c r="AK62" s="74">
        <f>西藏!C7</f>
        <v>0</v>
      </c>
    </row>
    <row r="63" spans="1:37">
      <c r="A63" s="8" t="s">
        <v>12</v>
      </c>
      <c r="B63" s="57">
        <f t="shared" si="5"/>
        <v>0</v>
      </c>
      <c r="E63" s="8" t="s">
        <v>12</v>
      </c>
      <c r="F63" s="74">
        <f>代表处管理中心!C8</f>
        <v>0</v>
      </c>
      <c r="G63" s="74">
        <f>湖北!C8</f>
        <v>0</v>
      </c>
      <c r="H63" s="74">
        <f>广东!C8</f>
        <v>0</v>
      </c>
      <c r="I63" s="74">
        <f>北京!C8</f>
        <v>0</v>
      </c>
      <c r="J63" s="74">
        <f>山东!C8</f>
        <v>0</v>
      </c>
      <c r="K63" s="74">
        <f>内蒙!C8</f>
        <v>0</v>
      </c>
      <c r="L63" s="74">
        <f>陕西!C8</f>
        <v>0</v>
      </c>
      <c r="M63" s="74">
        <f>河北!C8</f>
        <v>0</v>
      </c>
      <c r="N63" s="74">
        <f>广西!C8</f>
        <v>0</v>
      </c>
      <c r="O63" s="74">
        <f>湖南!C8</f>
        <v>0</v>
      </c>
      <c r="P63" s="74">
        <f>甘肃!C8</f>
        <v>0</v>
      </c>
      <c r="Q63" s="74">
        <f>四川!C8</f>
        <v>0</v>
      </c>
      <c r="R63" s="74">
        <f>浙江!C8</f>
        <v>0</v>
      </c>
      <c r="S63" s="74">
        <f>新疆!C8</f>
        <v>0</v>
      </c>
      <c r="T63" s="74">
        <f>江苏!C8</f>
        <v>0</v>
      </c>
      <c r="U63" s="74">
        <f>河南!C8</f>
        <v>0</v>
      </c>
      <c r="V63" s="74">
        <f>上海!C8</f>
        <v>0</v>
      </c>
      <c r="W63" s="74">
        <f>青海!C8</f>
        <v>0</v>
      </c>
      <c r="X63" s="74">
        <f>重庆!C8</f>
        <v>0</v>
      </c>
      <c r="Y63" s="74">
        <f>天津!C8</f>
        <v>0</v>
      </c>
      <c r="Z63" s="74">
        <f>吉林!C8</f>
        <v>0</v>
      </c>
      <c r="AA63" s="74">
        <f>云南!C8</f>
        <v>0</v>
      </c>
      <c r="AB63" s="74">
        <f>黑龙江!C8</f>
        <v>0</v>
      </c>
      <c r="AC63" s="74">
        <f>江西!C8</f>
        <v>0</v>
      </c>
      <c r="AD63" s="74">
        <f>安徽!C8</f>
        <v>0</v>
      </c>
      <c r="AE63" s="74">
        <f>辽宁!C8</f>
        <v>0</v>
      </c>
      <c r="AF63" s="74">
        <f>贵州!C8</f>
        <v>0</v>
      </c>
      <c r="AG63" s="74">
        <f>宁夏!C8</f>
        <v>0</v>
      </c>
      <c r="AH63" s="74">
        <f>海南!C8</f>
        <v>0</v>
      </c>
      <c r="AI63" s="74">
        <f>福建!C8</f>
        <v>0</v>
      </c>
      <c r="AJ63" s="74">
        <f>山西!C8</f>
        <v>0</v>
      </c>
      <c r="AK63" s="74">
        <f>西藏!C8</f>
        <v>0</v>
      </c>
    </row>
    <row r="64" spans="1:37">
      <c r="A64" s="8" t="s">
        <v>411</v>
      </c>
      <c r="B64" s="57">
        <f t="shared" si="5"/>
        <v>0</v>
      </c>
      <c r="E64" s="8" t="s">
        <v>411</v>
      </c>
      <c r="F64" s="74">
        <f>代表处管理中心!C9</f>
        <v>0</v>
      </c>
      <c r="G64" s="74">
        <f>湖北!C9</f>
        <v>0</v>
      </c>
      <c r="H64" s="74">
        <f>广东!C9</f>
        <v>0</v>
      </c>
      <c r="I64" s="74">
        <f>北京!C9</f>
        <v>0</v>
      </c>
      <c r="J64" s="74">
        <f>山东!C9</f>
        <v>0</v>
      </c>
      <c r="K64" s="74">
        <f>内蒙!C9</f>
        <v>0</v>
      </c>
      <c r="L64" s="74">
        <f>陕西!C9</f>
        <v>0</v>
      </c>
      <c r="M64" s="74">
        <f>河北!C9</f>
        <v>0</v>
      </c>
      <c r="N64" s="74">
        <f>广西!C9</f>
        <v>0</v>
      </c>
      <c r="O64" s="74">
        <f>湖南!C9</f>
        <v>0</v>
      </c>
      <c r="P64" s="74">
        <f>甘肃!C9</f>
        <v>0</v>
      </c>
      <c r="Q64" s="74">
        <f>四川!C9</f>
        <v>0</v>
      </c>
      <c r="R64" s="74">
        <f>浙江!C9</f>
        <v>0</v>
      </c>
      <c r="S64" s="74">
        <f>新疆!C9</f>
        <v>0</v>
      </c>
      <c r="T64" s="74">
        <f>江苏!C9</f>
        <v>0</v>
      </c>
      <c r="U64" s="74">
        <f>河南!C9</f>
        <v>0</v>
      </c>
      <c r="V64" s="74">
        <f>上海!C9</f>
        <v>0</v>
      </c>
      <c r="W64" s="74">
        <f>青海!C9</f>
        <v>0</v>
      </c>
      <c r="X64" s="74">
        <f>重庆!C9</f>
        <v>0</v>
      </c>
      <c r="Y64" s="74">
        <f>天津!C9</f>
        <v>0</v>
      </c>
      <c r="Z64" s="74">
        <f>吉林!C9</f>
        <v>0</v>
      </c>
      <c r="AA64" s="74">
        <f>云南!C9</f>
        <v>0</v>
      </c>
      <c r="AB64" s="74">
        <f>黑龙江!C9</f>
        <v>0</v>
      </c>
      <c r="AC64" s="74">
        <f>江西!C9</f>
        <v>0</v>
      </c>
      <c r="AD64" s="74">
        <f>安徽!C9</f>
        <v>0</v>
      </c>
      <c r="AE64" s="74">
        <f>辽宁!C9</f>
        <v>0</v>
      </c>
      <c r="AF64" s="74">
        <f>贵州!C9</f>
        <v>0</v>
      </c>
      <c r="AG64" s="74">
        <f>宁夏!C9</f>
        <v>0</v>
      </c>
      <c r="AH64" s="74">
        <f>海南!C9</f>
        <v>0</v>
      </c>
      <c r="AI64" s="74">
        <f>福建!C9</f>
        <v>0</v>
      </c>
      <c r="AJ64" s="74">
        <f>山西!C9</f>
        <v>0</v>
      </c>
      <c r="AK64" s="74">
        <f>西藏!C9</f>
        <v>0</v>
      </c>
    </row>
    <row r="65" spans="1:37">
      <c r="A65" s="16" t="s">
        <v>3</v>
      </c>
      <c r="B65" s="57">
        <f t="shared" si="5"/>
        <v>0</v>
      </c>
      <c r="E65" s="16" t="s">
        <v>3</v>
      </c>
      <c r="F65" s="74">
        <f>代表处管理中心!C10</f>
        <v>0</v>
      </c>
      <c r="G65" s="74">
        <f>湖北!C10</f>
        <v>0</v>
      </c>
      <c r="H65" s="74">
        <f>广东!C10</f>
        <v>0</v>
      </c>
      <c r="I65" s="74">
        <f>北京!C10</f>
        <v>0</v>
      </c>
      <c r="J65" s="74">
        <f>山东!C10</f>
        <v>0</v>
      </c>
      <c r="K65" s="74">
        <f>内蒙!C10</f>
        <v>0</v>
      </c>
      <c r="L65" s="74">
        <f>陕西!C10</f>
        <v>0</v>
      </c>
      <c r="M65" s="74">
        <f>河北!C10</f>
        <v>0</v>
      </c>
      <c r="N65" s="74">
        <f>广西!C10</f>
        <v>0</v>
      </c>
      <c r="O65" s="74">
        <f>湖南!C10</f>
        <v>0</v>
      </c>
      <c r="P65" s="74">
        <f>甘肃!C10</f>
        <v>0</v>
      </c>
      <c r="Q65" s="74">
        <f>四川!C10</f>
        <v>0</v>
      </c>
      <c r="R65" s="74">
        <f>浙江!C10</f>
        <v>0</v>
      </c>
      <c r="S65" s="74">
        <f>新疆!C10</f>
        <v>0</v>
      </c>
      <c r="T65" s="74">
        <f>江苏!C10</f>
        <v>0</v>
      </c>
      <c r="U65" s="74">
        <f>河南!C10</f>
        <v>0</v>
      </c>
      <c r="V65" s="74">
        <f>上海!C10</f>
        <v>0</v>
      </c>
      <c r="W65" s="74">
        <f>青海!C10</f>
        <v>0</v>
      </c>
      <c r="X65" s="74">
        <f>重庆!C10</f>
        <v>0</v>
      </c>
      <c r="Y65" s="74">
        <f>天津!C10</f>
        <v>0</v>
      </c>
      <c r="Z65" s="74">
        <f>吉林!C10</f>
        <v>0</v>
      </c>
      <c r="AA65" s="74">
        <f>云南!C10</f>
        <v>0</v>
      </c>
      <c r="AB65" s="74">
        <f>黑龙江!C10</f>
        <v>0</v>
      </c>
      <c r="AC65" s="74">
        <f>江西!C10</f>
        <v>0</v>
      </c>
      <c r="AD65" s="74">
        <f>安徽!C10</f>
        <v>0</v>
      </c>
      <c r="AE65" s="74">
        <f>辽宁!C10</f>
        <v>0</v>
      </c>
      <c r="AF65" s="74">
        <f>贵州!C10</f>
        <v>0</v>
      </c>
      <c r="AG65" s="74">
        <f>宁夏!C10</f>
        <v>0</v>
      </c>
      <c r="AH65" s="74">
        <f>海南!C10</f>
        <v>0</v>
      </c>
      <c r="AI65" s="74">
        <f>福建!C10</f>
        <v>0</v>
      </c>
      <c r="AJ65" s="74">
        <f>山西!C10</f>
        <v>0</v>
      </c>
      <c r="AK65" s="74">
        <f>西藏!C10</f>
        <v>0</v>
      </c>
    </row>
    <row r="66" spans="1:37">
      <c r="A66" s="8" t="s">
        <v>4</v>
      </c>
      <c r="B66" s="57">
        <f t="shared" si="5"/>
        <v>0</v>
      </c>
      <c r="E66" s="8" t="s">
        <v>4</v>
      </c>
      <c r="F66" s="74">
        <f>代表处管理中心!C11</f>
        <v>0</v>
      </c>
      <c r="G66" s="74">
        <f>湖北!C11</f>
        <v>0</v>
      </c>
      <c r="H66" s="74">
        <f>广东!C11</f>
        <v>0</v>
      </c>
      <c r="I66" s="74">
        <f>北京!C11</f>
        <v>0</v>
      </c>
      <c r="J66" s="74">
        <f>山东!C11</f>
        <v>0</v>
      </c>
      <c r="K66" s="74">
        <f>内蒙!C11</f>
        <v>0</v>
      </c>
      <c r="L66" s="74">
        <f>陕西!C11</f>
        <v>0</v>
      </c>
      <c r="M66" s="74">
        <f>河北!C11</f>
        <v>0</v>
      </c>
      <c r="N66" s="74">
        <f>广西!C11</f>
        <v>0</v>
      </c>
      <c r="O66" s="74">
        <f>湖南!C11</f>
        <v>0</v>
      </c>
      <c r="P66" s="74">
        <f>甘肃!C11</f>
        <v>0</v>
      </c>
      <c r="Q66" s="74">
        <f>四川!C11</f>
        <v>0</v>
      </c>
      <c r="R66" s="74">
        <f>浙江!C11</f>
        <v>0</v>
      </c>
      <c r="S66" s="74">
        <f>新疆!C11</f>
        <v>0</v>
      </c>
      <c r="T66" s="74">
        <f>江苏!C11</f>
        <v>0</v>
      </c>
      <c r="U66" s="74">
        <f>河南!C11</f>
        <v>0</v>
      </c>
      <c r="V66" s="74">
        <f>上海!C11</f>
        <v>0</v>
      </c>
      <c r="W66" s="74">
        <f>青海!C11</f>
        <v>0</v>
      </c>
      <c r="X66" s="74">
        <f>重庆!C11</f>
        <v>0</v>
      </c>
      <c r="Y66" s="74">
        <f>天津!C11</f>
        <v>0</v>
      </c>
      <c r="Z66" s="74">
        <f>吉林!C11</f>
        <v>0</v>
      </c>
      <c r="AA66" s="74">
        <f>云南!C11</f>
        <v>0</v>
      </c>
      <c r="AB66" s="74">
        <f>黑龙江!C11</f>
        <v>0</v>
      </c>
      <c r="AC66" s="74">
        <f>江西!C11</f>
        <v>0</v>
      </c>
      <c r="AD66" s="74">
        <f>安徽!C11</f>
        <v>0</v>
      </c>
      <c r="AE66" s="74">
        <f>辽宁!C11</f>
        <v>0</v>
      </c>
      <c r="AF66" s="74">
        <f>贵州!C11</f>
        <v>0</v>
      </c>
      <c r="AG66" s="74">
        <f>宁夏!C11</f>
        <v>0</v>
      </c>
      <c r="AH66" s="74">
        <f>海南!C11</f>
        <v>0</v>
      </c>
      <c r="AI66" s="74">
        <f>福建!C11</f>
        <v>0</v>
      </c>
      <c r="AJ66" s="74">
        <f>山西!C11</f>
        <v>0</v>
      </c>
      <c r="AK66" s="74">
        <f>西藏!C11</f>
        <v>0</v>
      </c>
    </row>
    <row r="67" spans="1:37">
      <c r="A67" s="59" t="s">
        <v>5</v>
      </c>
      <c r="B67" s="57">
        <f>SUM(B68:B77)</f>
        <v>143747341.14407155</v>
      </c>
      <c r="E67" s="59" t="s">
        <v>5</v>
      </c>
      <c r="F67" s="74">
        <f>代表处管理中心!C12</f>
        <v>9465891.034502076</v>
      </c>
      <c r="G67" s="74">
        <f>湖北!C12</f>
        <v>7944231.354836341</v>
      </c>
      <c r="H67" s="74">
        <f>广东!C12</f>
        <v>8269887.8390577417</v>
      </c>
      <c r="I67" s="74">
        <f>北京!C12</f>
        <v>7405593.7161294613</v>
      </c>
      <c r="J67" s="74">
        <f>山东!C12</f>
        <v>6267450.4959357865</v>
      </c>
      <c r="K67" s="74">
        <f>内蒙!C12</f>
        <v>5358020.3807186261</v>
      </c>
      <c r="L67" s="74">
        <f>陕西!C12</f>
        <v>6916492.5172691196</v>
      </c>
      <c r="M67" s="74">
        <f>河北!C12</f>
        <v>4927179.7473203531</v>
      </c>
      <c r="N67" s="74">
        <f>广西!C12</f>
        <v>5511736.8218989689</v>
      </c>
      <c r="O67" s="74">
        <f>湖南!C12</f>
        <v>4809219.2404090678</v>
      </c>
      <c r="P67" s="74">
        <f>甘肃!C12</f>
        <v>5269465.048409068</v>
      </c>
      <c r="Q67" s="74">
        <f>四川!C12</f>
        <v>6010337.442075734</v>
      </c>
      <c r="R67" s="74">
        <f>浙江!C12</f>
        <v>5323836.2803160045</v>
      </c>
      <c r="S67" s="74">
        <f>新疆!C12</f>
        <v>4655697.2038603621</v>
      </c>
      <c r="T67" s="74">
        <f>江苏!C12</f>
        <v>2502406.7566522518</v>
      </c>
      <c r="U67" s="74">
        <f>河南!C12</f>
        <v>4550752.2454047194</v>
      </c>
      <c r="V67" s="74">
        <f>上海!C12</f>
        <v>4080136.9692835351</v>
      </c>
      <c r="W67" s="74">
        <f>青海!C12</f>
        <v>4262680.1356016826</v>
      </c>
      <c r="X67" s="74">
        <f>重庆!C12</f>
        <v>4433705.8774047196</v>
      </c>
      <c r="Y67" s="74">
        <f>天津!C12</f>
        <v>4066878.0112835346</v>
      </c>
      <c r="Z67" s="74">
        <f>吉林!C12</f>
        <v>3904719.2272919714</v>
      </c>
      <c r="AA67" s="74">
        <f>云南!C12</f>
        <v>4984541.5044732373</v>
      </c>
      <c r="AB67" s="74">
        <f>黑龙江!C12</f>
        <v>3936797.628705583</v>
      </c>
      <c r="AC67" s="74">
        <f>江西!C12</f>
        <v>3983088.1153722494</v>
      </c>
      <c r="AD67" s="74">
        <f>安徽!C12</f>
        <v>3366157.8273520521</v>
      </c>
      <c r="AE67" s="74">
        <f>辽宁!C12</f>
        <v>3176197.3049374172</v>
      </c>
      <c r="AF67" s="74">
        <f>贵州!C12</f>
        <v>2588955.5372185949</v>
      </c>
      <c r="AG67" s="74">
        <f>宁夏!C12</f>
        <v>3539599.3513801745</v>
      </c>
      <c r="AH67" s="74">
        <f>海南!C12</f>
        <v>2286833.058804472</v>
      </c>
      <c r="AI67" s="74">
        <f>福建!C12</f>
        <v>3423459.4369256566</v>
      </c>
      <c r="AJ67" s="74">
        <f>山西!C12</f>
        <v>3563591.5920670386</v>
      </c>
      <c r="AK67" s="74">
        <f>西藏!C12</f>
        <v>2427692.4756760262</v>
      </c>
    </row>
    <row r="68" spans="1:37">
      <c r="A68" s="8" t="s">
        <v>412</v>
      </c>
      <c r="B68" s="57">
        <f>SUM(F68:AK68)</f>
        <v>91620139.135333344</v>
      </c>
      <c r="E68" s="8" t="s">
        <v>412</v>
      </c>
      <c r="F68" s="74">
        <f>代表处管理中心!C13</f>
        <v>6614900.3813333325</v>
      </c>
      <c r="G68" s="74">
        <f>湖北!C13</f>
        <v>4522229.82</v>
      </c>
      <c r="H68" s="74">
        <f>广东!C13</f>
        <v>4860452.2200000007</v>
      </c>
      <c r="I68" s="74">
        <f>北京!C13</f>
        <v>4797053.6399999997</v>
      </c>
      <c r="J68" s="74">
        <f>山东!C13</f>
        <v>3603582.9</v>
      </c>
      <c r="K68" s="74">
        <f>内蒙!C13</f>
        <v>3015718.407333333</v>
      </c>
      <c r="L68" s="74">
        <f>陕西!C13</f>
        <v>4244318.8479999993</v>
      </c>
      <c r="M68" s="74">
        <f>河北!C13</f>
        <v>2911840.14</v>
      </c>
      <c r="N68" s="74">
        <f>广西!C13</f>
        <v>3168647.2320000003</v>
      </c>
      <c r="O68" s="74">
        <f>湖南!C13</f>
        <v>2528533.12</v>
      </c>
      <c r="P68" s="74">
        <f>甘肃!C13</f>
        <v>3224378.9279999998</v>
      </c>
      <c r="Q68" s="74">
        <f>四川!C13</f>
        <v>3724305.8800000004</v>
      </c>
      <c r="R68" s="74">
        <f>浙江!C13</f>
        <v>3458529.3159999996</v>
      </c>
      <c r="S68" s="74">
        <f>新疆!C13</f>
        <v>2457201.2579999999</v>
      </c>
      <c r="T68" s="74">
        <f>江苏!C13</f>
        <v>1342275.7220000001</v>
      </c>
      <c r="U68" s="74">
        <f>河南!C13</f>
        <v>2760454.5079999999</v>
      </c>
      <c r="V68" s="74">
        <f>上海!C13</f>
        <v>2763118.128</v>
      </c>
      <c r="W68" s="74">
        <f>青海!C13</f>
        <v>2179042.3266666667</v>
      </c>
      <c r="X68" s="74">
        <f>重庆!C13</f>
        <v>2873389.58</v>
      </c>
      <c r="Y68" s="74">
        <f>天津!C13</f>
        <v>2650825.84</v>
      </c>
      <c r="Z68" s="74">
        <f>吉林!C13</f>
        <v>2428992.7199999997</v>
      </c>
      <c r="AA68" s="74">
        <f>云南!C13</f>
        <v>2836097.4833333329</v>
      </c>
      <c r="AB68" s="74">
        <f>黑龙江!C13</f>
        <v>2322519.5959999999</v>
      </c>
      <c r="AC68" s="74">
        <f>江西!C13</f>
        <v>2310320.9359999998</v>
      </c>
      <c r="AD68" s="74">
        <f>安徽!C13</f>
        <v>1899806.4939999997</v>
      </c>
      <c r="AE68" s="74">
        <f>辽宁!C13</f>
        <v>1794489.2926666667</v>
      </c>
      <c r="AF68" s="74">
        <f>贵州!C13</f>
        <v>1428005.2520000001</v>
      </c>
      <c r="AG68" s="74">
        <f>宁夏!C13</f>
        <v>1942766.898</v>
      </c>
      <c r="AH68" s="74">
        <f>海南!C13</f>
        <v>1462096.2960000001</v>
      </c>
      <c r="AI68" s="74">
        <f>福建!C13</f>
        <v>2196979.2719999999</v>
      </c>
      <c r="AJ68" s="74">
        <f>山西!C13</f>
        <v>1864416.5560000001</v>
      </c>
      <c r="AK68" s="74">
        <f>西藏!C13</f>
        <v>1432850.1439999999</v>
      </c>
    </row>
    <row r="69" spans="1:37">
      <c r="A69" s="8" t="s">
        <v>413</v>
      </c>
      <c r="B69" s="57">
        <f>SUM(F69:AK69)</f>
        <v>9240202.0087382123</v>
      </c>
      <c r="E69" s="8" t="s">
        <v>413</v>
      </c>
      <c r="F69" s="74">
        <f>代表处管理中心!C14</f>
        <v>1037990.6531687438</v>
      </c>
      <c r="G69" s="74">
        <f>湖北!C14</f>
        <v>287623.93539878709</v>
      </c>
      <c r="H69" s="74">
        <f>广东!C14</f>
        <v>623952.41947957699</v>
      </c>
      <c r="I69" s="74">
        <f>北京!C14</f>
        <v>520313.51646693022</v>
      </c>
      <c r="J69" s="74">
        <f>山东!C14</f>
        <v>329678.79621700989</v>
      </c>
      <c r="K69" s="74">
        <f>内蒙!C14</f>
        <v>214113.17366651623</v>
      </c>
      <c r="L69" s="74">
        <f>陕西!C14</f>
        <v>453184.8695503432</v>
      </c>
      <c r="M69" s="74">
        <f>河北!C14</f>
        <v>227988.56754533149</v>
      </c>
      <c r="N69" s="74">
        <f>广西!C14</f>
        <v>301357.43009582511</v>
      </c>
      <c r="O69" s="74">
        <f>湖南!C14</f>
        <v>302553.96060592384</v>
      </c>
      <c r="P69" s="74">
        <f>甘肃!C14</f>
        <v>304553.96060592384</v>
      </c>
      <c r="Q69" s="74">
        <f>四川!C14</f>
        <v>271899.40227259055</v>
      </c>
      <c r="R69" s="74">
        <f>浙江!C14</f>
        <v>157193.68448473909</v>
      </c>
      <c r="S69" s="74">
        <f>新疆!C14</f>
        <v>272592.1060150353</v>
      </c>
      <c r="T69" s="74">
        <f>江苏!C14</f>
        <v>93636.634792863188</v>
      </c>
      <c r="U69" s="74">
        <f>河南!C14</f>
        <v>242603.33754533148</v>
      </c>
      <c r="V69" s="74">
        <f>上海!C14</f>
        <v>135324.4414241467</v>
      </c>
      <c r="W69" s="74">
        <f>青海!C14</f>
        <v>293943.40907562763</v>
      </c>
      <c r="X69" s="74">
        <f>重庆!C14</f>
        <v>220221.89754533148</v>
      </c>
      <c r="Y69" s="74">
        <f>天津!C14</f>
        <v>218757.77142414672</v>
      </c>
      <c r="Z69" s="74">
        <f>吉林!C14</f>
        <v>242557.77142414672</v>
      </c>
      <c r="AA69" s="74">
        <f>云南!C14</f>
        <v>293968.50125239306</v>
      </c>
      <c r="AB69" s="74">
        <f>黑龙江!C14</f>
        <v>260202.51281807243</v>
      </c>
      <c r="AC69" s="74">
        <f>江西!C14</f>
        <v>259891.6594847391</v>
      </c>
      <c r="AD69" s="74">
        <f>安徽!C14</f>
        <v>203875.81346454163</v>
      </c>
      <c r="AE69" s="74">
        <f>辽宁!C14</f>
        <v>218725.70836355432</v>
      </c>
      <c r="AF69" s="74">
        <f>贵州!C14</f>
        <v>200893.64530296193</v>
      </c>
      <c r="AG69" s="74">
        <f>宁夏!C14</f>
        <v>255575.81346454163</v>
      </c>
      <c r="AH69" s="74">
        <f>海南!C14</f>
        <v>134280.12288883876</v>
      </c>
      <c r="AI69" s="74">
        <f>福建!C14</f>
        <v>216423.52501002353</v>
      </c>
      <c r="AJ69" s="74">
        <f>山西!C14</f>
        <v>263918.39615140576</v>
      </c>
      <c r="AK69" s="74">
        <f>西藏!C14</f>
        <v>180404.57173227082</v>
      </c>
    </row>
    <row r="70" spans="1:37">
      <c r="A70" s="8" t="s">
        <v>6</v>
      </c>
      <c r="B70" s="57">
        <f t="shared" ref="B70:B76" si="6">SUM(F70:AK70)</f>
        <v>10536000</v>
      </c>
      <c r="E70" s="8" t="s">
        <v>6</v>
      </c>
      <c r="F70" s="74">
        <f>代表处管理中心!C15</f>
        <v>840000</v>
      </c>
      <c r="G70" s="74">
        <f>湖北!C15</f>
        <v>534000</v>
      </c>
      <c r="H70" s="74">
        <f>广东!C15</f>
        <v>582000</v>
      </c>
      <c r="I70" s="74">
        <f>北京!C15</f>
        <v>432000</v>
      </c>
      <c r="J70" s="74">
        <f>山东!C15</f>
        <v>426000</v>
      </c>
      <c r="K70" s="74">
        <f>内蒙!C15</f>
        <v>396000</v>
      </c>
      <c r="L70" s="74">
        <f>陕西!C15</f>
        <v>426000</v>
      </c>
      <c r="M70" s="74">
        <f>河北!C15</f>
        <v>324000</v>
      </c>
      <c r="N70" s="74">
        <f>广西!C15</f>
        <v>354000</v>
      </c>
      <c r="O70" s="74">
        <f>湖南!C15</f>
        <v>360000</v>
      </c>
      <c r="P70" s="74">
        <f>甘肃!C15</f>
        <v>360000</v>
      </c>
      <c r="Q70" s="74">
        <f>四川!C15</f>
        <v>360000</v>
      </c>
      <c r="R70" s="74">
        <f>浙江!C15</f>
        <v>288000</v>
      </c>
      <c r="S70" s="74">
        <f>新疆!C15</f>
        <v>306000</v>
      </c>
      <c r="T70" s="74">
        <f>江苏!C15</f>
        <v>174000</v>
      </c>
      <c r="U70" s="74">
        <f>河南!C15</f>
        <v>324000</v>
      </c>
      <c r="V70" s="74">
        <f>上海!C15</f>
        <v>246000</v>
      </c>
      <c r="W70" s="74">
        <f>青海!C15</f>
        <v>342000</v>
      </c>
      <c r="X70" s="74">
        <f>重庆!C15</f>
        <v>324000</v>
      </c>
      <c r="Y70" s="74">
        <f>天津!C15</f>
        <v>252000</v>
      </c>
      <c r="Z70" s="74">
        <f>吉林!C15</f>
        <v>252000</v>
      </c>
      <c r="AA70" s="74">
        <f>云南!C15</f>
        <v>348000</v>
      </c>
      <c r="AB70" s="74">
        <f>黑龙江!C15</f>
        <v>288000</v>
      </c>
      <c r="AC70" s="74">
        <f>江西!C15</f>
        <v>288000</v>
      </c>
      <c r="AD70" s="74">
        <f>安徽!C15</f>
        <v>276000</v>
      </c>
      <c r="AE70" s="74">
        <f>辽宁!C15</f>
        <v>216000</v>
      </c>
      <c r="AF70" s="74">
        <f>贵州!C15</f>
        <v>180000</v>
      </c>
      <c r="AG70" s="74">
        <f>宁夏!C15</f>
        <v>276000</v>
      </c>
      <c r="AH70" s="74">
        <f>海南!C15</f>
        <v>132000</v>
      </c>
      <c r="AI70" s="74">
        <f>福建!C15</f>
        <v>204000</v>
      </c>
      <c r="AJ70" s="74">
        <f>山西!C15</f>
        <v>288000</v>
      </c>
      <c r="AK70" s="74">
        <f>西藏!C15</f>
        <v>138000</v>
      </c>
    </row>
    <row r="71" spans="1:37">
      <c r="A71" s="8" t="s">
        <v>7</v>
      </c>
      <c r="B71" s="57">
        <f t="shared" si="6"/>
        <v>17021400</v>
      </c>
      <c r="E71" s="8" t="s">
        <v>7</v>
      </c>
      <c r="F71" s="74">
        <f>代表处管理中心!C16</f>
        <v>333000</v>
      </c>
      <c r="G71" s="74">
        <f>湖北!C16</f>
        <v>856000</v>
      </c>
      <c r="H71" s="74">
        <f>广东!C16</f>
        <v>690000</v>
      </c>
      <c r="I71" s="74">
        <f>北京!C16</f>
        <v>412800</v>
      </c>
      <c r="J71" s="74">
        <f>山东!C16</f>
        <v>769600</v>
      </c>
      <c r="K71" s="74">
        <f>内蒙!C16</f>
        <v>681600</v>
      </c>
      <c r="L71" s="74">
        <f>陕西!C16</f>
        <v>740800</v>
      </c>
      <c r="M71" s="74">
        <f>河北!C16</f>
        <v>567200</v>
      </c>
      <c r="N71" s="74">
        <f>广西!C16</f>
        <v>832000</v>
      </c>
      <c r="O71" s="74">
        <f>湖南!C16</f>
        <v>760800</v>
      </c>
      <c r="P71" s="74">
        <f>甘肃!C16</f>
        <v>523200</v>
      </c>
      <c r="Q71" s="74">
        <f>四川!C16</f>
        <v>710400</v>
      </c>
      <c r="R71" s="74">
        <f>浙江!C16</f>
        <v>630400</v>
      </c>
      <c r="S71" s="74">
        <f>新疆!C16</f>
        <v>873600</v>
      </c>
      <c r="T71" s="74">
        <f>江苏!C16</f>
        <v>364000</v>
      </c>
      <c r="U71" s="74">
        <f>河南!C16</f>
        <v>472800</v>
      </c>
      <c r="V71" s="74">
        <f>上海!C16</f>
        <v>292000</v>
      </c>
      <c r="W71" s="74">
        <f>青海!C16</f>
        <v>780000</v>
      </c>
      <c r="X71" s="74">
        <f>重庆!C16</f>
        <v>342000</v>
      </c>
      <c r="Y71" s="74">
        <f>天津!C16</f>
        <v>300000</v>
      </c>
      <c r="Z71" s="74">
        <f>吉林!C16</f>
        <v>350400</v>
      </c>
      <c r="AA71" s="74">
        <f>云南!C16</f>
        <v>812000</v>
      </c>
      <c r="AB71" s="74">
        <f>黑龙江!C16</f>
        <v>459600</v>
      </c>
      <c r="AC71" s="74">
        <f>江西!C16</f>
        <v>518400</v>
      </c>
      <c r="AD71" s="74">
        <f>安徽!C16</f>
        <v>384800</v>
      </c>
      <c r="AE71" s="74">
        <f>辽宁!C16</f>
        <v>403200</v>
      </c>
      <c r="AF71" s="74">
        <f>贵州!C16</f>
        <v>270000</v>
      </c>
      <c r="AG71" s="74">
        <f>宁夏!C16</f>
        <v>521600</v>
      </c>
      <c r="AH71" s="74">
        <f>海南!C16</f>
        <v>162000</v>
      </c>
      <c r="AI71" s="74">
        <f>福建!C16</f>
        <v>294400</v>
      </c>
      <c r="AJ71" s="74">
        <f>山西!C16</f>
        <v>598800</v>
      </c>
      <c r="AK71" s="74">
        <f>西藏!C16</f>
        <v>314000</v>
      </c>
    </row>
    <row r="72" spans="1:37">
      <c r="A72" s="8" t="s">
        <v>8</v>
      </c>
      <c r="B72" s="57">
        <f t="shared" si="6"/>
        <v>400000</v>
      </c>
      <c r="E72" s="8" t="s">
        <v>8</v>
      </c>
      <c r="F72" s="74">
        <f>代表处管理中心!C17</f>
        <v>400000</v>
      </c>
      <c r="G72" s="74">
        <f>湖北!C17</f>
        <v>0</v>
      </c>
      <c r="H72" s="74">
        <f>广东!C17</f>
        <v>0</v>
      </c>
      <c r="I72" s="74">
        <f>北京!C17</f>
        <v>0</v>
      </c>
      <c r="J72" s="74">
        <f>山东!C17</f>
        <v>0</v>
      </c>
      <c r="K72" s="74">
        <f>内蒙!C17</f>
        <v>0</v>
      </c>
      <c r="L72" s="74">
        <f>陕西!C17</f>
        <v>0</v>
      </c>
      <c r="M72" s="74">
        <f>河北!C17</f>
        <v>0</v>
      </c>
      <c r="N72" s="74">
        <f>广西!C17</f>
        <v>0</v>
      </c>
      <c r="O72" s="74">
        <f>湖南!C17</f>
        <v>0</v>
      </c>
      <c r="P72" s="74">
        <f>甘肃!C17</f>
        <v>0</v>
      </c>
      <c r="Q72" s="74">
        <f>四川!C17</f>
        <v>0</v>
      </c>
      <c r="R72" s="74">
        <f>浙江!C17</f>
        <v>0</v>
      </c>
      <c r="S72" s="74">
        <f>新疆!C17</f>
        <v>0</v>
      </c>
      <c r="T72" s="74">
        <f>江苏!C17</f>
        <v>0</v>
      </c>
      <c r="U72" s="74">
        <f>河南!C17</f>
        <v>0</v>
      </c>
      <c r="V72" s="74">
        <f>上海!C17</f>
        <v>0</v>
      </c>
      <c r="W72" s="74">
        <f>青海!C17</f>
        <v>0</v>
      </c>
      <c r="X72" s="74">
        <f>重庆!C17</f>
        <v>0</v>
      </c>
      <c r="Y72" s="74">
        <f>天津!C17</f>
        <v>0</v>
      </c>
      <c r="Z72" s="74">
        <f>吉林!C17</f>
        <v>0</v>
      </c>
      <c r="AA72" s="74">
        <f>云南!C17</f>
        <v>0</v>
      </c>
      <c r="AB72" s="74">
        <f>黑龙江!C17</f>
        <v>0</v>
      </c>
      <c r="AC72" s="74">
        <f>江西!C17</f>
        <v>0</v>
      </c>
      <c r="AD72" s="74">
        <f>安徽!C17</f>
        <v>0</v>
      </c>
      <c r="AE72" s="74">
        <f>辽宁!C17</f>
        <v>0</v>
      </c>
      <c r="AF72" s="74">
        <f>贵州!C17</f>
        <v>0</v>
      </c>
      <c r="AG72" s="74">
        <f>宁夏!C17</f>
        <v>0</v>
      </c>
      <c r="AH72" s="74">
        <f>海南!C17</f>
        <v>0</v>
      </c>
      <c r="AI72" s="74">
        <f>福建!C17</f>
        <v>0</v>
      </c>
      <c r="AJ72" s="74">
        <f>山西!C17</f>
        <v>0</v>
      </c>
      <c r="AK72" s="74">
        <f>西藏!C17</f>
        <v>0</v>
      </c>
    </row>
    <row r="73" spans="1:37">
      <c r="A73" s="8" t="s">
        <v>9</v>
      </c>
      <c r="B73" s="57">
        <f t="shared" si="6"/>
        <v>14929600</v>
      </c>
      <c r="E73" s="8" t="s">
        <v>9</v>
      </c>
      <c r="F73" s="74">
        <f>代表处管理中心!C18</f>
        <v>240000</v>
      </c>
      <c r="G73" s="74">
        <f>湖北!C18</f>
        <v>776000</v>
      </c>
      <c r="H73" s="74">
        <f>广东!C18</f>
        <v>787200</v>
      </c>
      <c r="I73" s="74">
        <f>北京!C18</f>
        <v>662400</v>
      </c>
      <c r="J73" s="74">
        <f>山东!C18</f>
        <v>654400</v>
      </c>
      <c r="K73" s="74">
        <f>内蒙!C18</f>
        <v>566400</v>
      </c>
      <c r="L73" s="74">
        <f>陕西!C18</f>
        <v>568000</v>
      </c>
      <c r="M73" s="74">
        <f>河北!C18</f>
        <v>508800</v>
      </c>
      <c r="N73" s="74">
        <f>广西!C18</f>
        <v>516800</v>
      </c>
      <c r="O73" s="74">
        <f>湖南!C18</f>
        <v>518400</v>
      </c>
      <c r="P73" s="74">
        <f>甘肃!C18</f>
        <v>518400</v>
      </c>
      <c r="Q73" s="74">
        <f>四川!C18</f>
        <v>604800</v>
      </c>
      <c r="R73" s="74">
        <f>浙江!C18</f>
        <v>499200</v>
      </c>
      <c r="S73" s="74">
        <f>新疆!C18</f>
        <v>480000</v>
      </c>
      <c r="T73" s="74">
        <f>江苏!C18</f>
        <v>286400</v>
      </c>
      <c r="U73" s="74">
        <f>河南!C18</f>
        <v>508800</v>
      </c>
      <c r="V73" s="74">
        <f>上海!C18</f>
        <v>401600</v>
      </c>
      <c r="W73" s="74">
        <f>青海!C18</f>
        <v>425600</v>
      </c>
      <c r="X73" s="74">
        <f>重庆!C18</f>
        <v>432000</v>
      </c>
      <c r="Y73" s="74">
        <f>天津!C18</f>
        <v>403200</v>
      </c>
      <c r="Z73" s="74">
        <f>吉林!C18</f>
        <v>403200</v>
      </c>
      <c r="AA73" s="74">
        <f>云南!C18</f>
        <v>500800</v>
      </c>
      <c r="AB73" s="74">
        <f>黑龙江!C18</f>
        <v>412800</v>
      </c>
      <c r="AC73" s="74">
        <f>江西!C18</f>
        <v>412800</v>
      </c>
      <c r="AD73" s="74">
        <f>安徽!C18</f>
        <v>408000</v>
      </c>
      <c r="AE73" s="74">
        <f>辽宁!C18</f>
        <v>384000</v>
      </c>
      <c r="AF73" s="74">
        <f>贵州!C18</f>
        <v>364800</v>
      </c>
      <c r="AG73" s="74">
        <f>宁夏!C18</f>
        <v>398400</v>
      </c>
      <c r="AH73" s="74">
        <f>海南!C18</f>
        <v>251200</v>
      </c>
      <c r="AI73" s="74">
        <f>福建!C18</f>
        <v>366400</v>
      </c>
      <c r="AJ73" s="74">
        <f>山西!C18</f>
        <v>403200</v>
      </c>
      <c r="AK73" s="74">
        <f>西藏!C18</f>
        <v>265600</v>
      </c>
    </row>
    <row r="74" spans="1:37">
      <c r="A74" s="15" t="s">
        <v>414</v>
      </c>
      <c r="B74" s="57">
        <f t="shared" si="6"/>
        <v>0</v>
      </c>
      <c r="E74" s="15" t="s">
        <v>414</v>
      </c>
      <c r="F74" s="74">
        <f>代表处管理中心!C19</f>
        <v>0</v>
      </c>
      <c r="G74" s="74">
        <f>湖北!C19</f>
        <v>0</v>
      </c>
      <c r="H74" s="74">
        <f>广东!C19</f>
        <v>0</v>
      </c>
      <c r="I74" s="74">
        <f>北京!C19</f>
        <v>0</v>
      </c>
      <c r="J74" s="74">
        <f>山东!C19</f>
        <v>0</v>
      </c>
      <c r="K74" s="74">
        <f>内蒙!C19</f>
        <v>0</v>
      </c>
      <c r="L74" s="74">
        <f>陕西!C19</f>
        <v>0</v>
      </c>
      <c r="M74" s="74">
        <f>河北!C19</f>
        <v>0</v>
      </c>
      <c r="N74" s="74">
        <f>广西!C19</f>
        <v>0</v>
      </c>
      <c r="O74" s="74">
        <f>湖南!C19</f>
        <v>0</v>
      </c>
      <c r="P74" s="74">
        <f>甘肃!C19</f>
        <v>0</v>
      </c>
      <c r="Q74" s="74">
        <f>四川!C19</f>
        <v>0</v>
      </c>
      <c r="R74" s="74">
        <f>浙江!C19</f>
        <v>0</v>
      </c>
      <c r="S74" s="74">
        <f>新疆!C19</f>
        <v>0</v>
      </c>
      <c r="T74" s="74">
        <f>江苏!C19</f>
        <v>0</v>
      </c>
      <c r="U74" s="74">
        <f>河南!C19</f>
        <v>0</v>
      </c>
      <c r="V74" s="74">
        <f>上海!C19</f>
        <v>0</v>
      </c>
      <c r="W74" s="74">
        <f>青海!C19</f>
        <v>0</v>
      </c>
      <c r="X74" s="74">
        <f>重庆!C19</f>
        <v>0</v>
      </c>
      <c r="Y74" s="74">
        <f>天津!C19</f>
        <v>0</v>
      </c>
      <c r="Z74" s="74">
        <f>吉林!C19</f>
        <v>0</v>
      </c>
      <c r="AA74" s="74">
        <f>云南!C19</f>
        <v>0</v>
      </c>
      <c r="AB74" s="74">
        <f>黑龙江!C19</f>
        <v>0</v>
      </c>
      <c r="AC74" s="74">
        <f>江西!C19</f>
        <v>0</v>
      </c>
      <c r="AD74" s="74">
        <f>安徽!C19</f>
        <v>0</v>
      </c>
      <c r="AE74" s="74">
        <f>辽宁!C19</f>
        <v>0</v>
      </c>
      <c r="AF74" s="74">
        <f>贵州!C19</f>
        <v>0</v>
      </c>
      <c r="AG74" s="74">
        <f>宁夏!C19</f>
        <v>0</v>
      </c>
      <c r="AH74" s="74">
        <f>海南!C19</f>
        <v>0</v>
      </c>
      <c r="AI74" s="74">
        <f>福建!C19</f>
        <v>0</v>
      </c>
      <c r="AJ74" s="74">
        <f>山西!C19</f>
        <v>0</v>
      </c>
      <c r="AK74" s="74">
        <f>西藏!C19</f>
        <v>0</v>
      </c>
    </row>
    <row r="75" spans="1:37">
      <c r="A75" s="15" t="s">
        <v>5228</v>
      </c>
      <c r="B75" s="57">
        <f t="shared" si="6"/>
        <v>0</v>
      </c>
      <c r="E75" s="15" t="s">
        <v>5228</v>
      </c>
      <c r="F75" s="74">
        <f>代表处管理中心!C20</f>
        <v>0</v>
      </c>
      <c r="G75" s="74">
        <f>湖北!C20</f>
        <v>0</v>
      </c>
      <c r="H75" s="74">
        <f>广东!C20</f>
        <v>0</v>
      </c>
      <c r="I75" s="74">
        <f>北京!C20</f>
        <v>0</v>
      </c>
      <c r="J75" s="74">
        <f>山东!C20</f>
        <v>0</v>
      </c>
      <c r="K75" s="74">
        <f>内蒙!C20</f>
        <v>0</v>
      </c>
      <c r="L75" s="74">
        <f>陕西!C20</f>
        <v>0</v>
      </c>
      <c r="M75" s="74">
        <f>河北!C20</f>
        <v>0</v>
      </c>
      <c r="N75" s="74">
        <f>广西!C20</f>
        <v>0</v>
      </c>
      <c r="O75" s="74">
        <f>湖南!C20</f>
        <v>0</v>
      </c>
      <c r="P75" s="74">
        <f>甘肃!C20</f>
        <v>0</v>
      </c>
      <c r="Q75" s="74">
        <f>四川!C20</f>
        <v>0</v>
      </c>
      <c r="R75" s="74">
        <f>浙江!C20</f>
        <v>0</v>
      </c>
      <c r="S75" s="74">
        <f>新疆!C20</f>
        <v>0</v>
      </c>
      <c r="T75" s="74">
        <f>江苏!C20</f>
        <v>0</v>
      </c>
      <c r="U75" s="74">
        <f>河南!C20</f>
        <v>0</v>
      </c>
      <c r="V75" s="74">
        <f>上海!C20</f>
        <v>0</v>
      </c>
      <c r="W75" s="74">
        <f>青海!C20</f>
        <v>0</v>
      </c>
      <c r="X75" s="74">
        <f>重庆!C20</f>
        <v>0</v>
      </c>
      <c r="Y75" s="74">
        <f>天津!C20</f>
        <v>0</v>
      </c>
      <c r="Z75" s="74">
        <f>吉林!C20</f>
        <v>0</v>
      </c>
      <c r="AA75" s="74">
        <f>云南!C20</f>
        <v>0</v>
      </c>
      <c r="AB75" s="74">
        <f>黑龙江!C20</f>
        <v>0</v>
      </c>
      <c r="AC75" s="74">
        <f>江西!C20</f>
        <v>0</v>
      </c>
      <c r="AD75" s="74">
        <f>安徽!C20</f>
        <v>0</v>
      </c>
      <c r="AE75" s="74">
        <f>辽宁!C20</f>
        <v>0</v>
      </c>
      <c r="AF75" s="74">
        <f>贵州!C20</f>
        <v>0</v>
      </c>
      <c r="AG75" s="74">
        <f>宁夏!C20</f>
        <v>0</v>
      </c>
      <c r="AH75" s="74">
        <f>海南!C20</f>
        <v>0</v>
      </c>
      <c r="AI75" s="74">
        <f>福建!C20</f>
        <v>0</v>
      </c>
      <c r="AJ75" s="74">
        <f>山西!C20</f>
        <v>0</v>
      </c>
      <c r="AK75" s="74">
        <f>西藏!C20</f>
        <v>0</v>
      </c>
    </row>
    <row r="76" spans="1:37">
      <c r="A76" s="15" t="s">
        <v>415</v>
      </c>
      <c r="B76" s="57">
        <f t="shared" si="6"/>
        <v>0</v>
      </c>
      <c r="E76" s="15" t="s">
        <v>415</v>
      </c>
      <c r="F76" s="74">
        <f>代表处管理中心!C21</f>
        <v>0</v>
      </c>
      <c r="G76" s="74">
        <f>湖北!C21</f>
        <v>0</v>
      </c>
      <c r="H76" s="74">
        <f>广东!C21</f>
        <v>0</v>
      </c>
      <c r="I76" s="74">
        <f>北京!C21</f>
        <v>0</v>
      </c>
      <c r="J76" s="74">
        <f>山东!C21</f>
        <v>0</v>
      </c>
      <c r="K76" s="74">
        <f>内蒙!C21</f>
        <v>0</v>
      </c>
      <c r="L76" s="74">
        <f>陕西!C21</f>
        <v>0</v>
      </c>
      <c r="M76" s="74">
        <f>河北!C21</f>
        <v>0</v>
      </c>
      <c r="N76" s="74">
        <f>广西!C21</f>
        <v>0</v>
      </c>
      <c r="O76" s="74">
        <f>湖南!C21</f>
        <v>0</v>
      </c>
      <c r="P76" s="74">
        <f>甘肃!C21</f>
        <v>0</v>
      </c>
      <c r="Q76" s="74">
        <f>四川!C21</f>
        <v>0</v>
      </c>
      <c r="R76" s="74">
        <f>浙江!C21</f>
        <v>0</v>
      </c>
      <c r="S76" s="74">
        <f>新疆!C21</f>
        <v>0</v>
      </c>
      <c r="T76" s="74">
        <f>江苏!C21</f>
        <v>0</v>
      </c>
      <c r="U76" s="74">
        <f>河南!C21</f>
        <v>0</v>
      </c>
      <c r="V76" s="74">
        <f>上海!C21</f>
        <v>0</v>
      </c>
      <c r="W76" s="74">
        <f>青海!C21</f>
        <v>0</v>
      </c>
      <c r="X76" s="74">
        <f>重庆!C21</f>
        <v>0</v>
      </c>
      <c r="Y76" s="74">
        <f>天津!C21</f>
        <v>0</v>
      </c>
      <c r="Z76" s="74">
        <f>吉林!C21</f>
        <v>0</v>
      </c>
      <c r="AA76" s="74">
        <f>云南!C21</f>
        <v>0</v>
      </c>
      <c r="AB76" s="74">
        <f>黑龙江!C21</f>
        <v>0</v>
      </c>
      <c r="AC76" s="74">
        <f>江西!C21</f>
        <v>0</v>
      </c>
      <c r="AD76" s="74">
        <f>安徽!C21</f>
        <v>0</v>
      </c>
      <c r="AE76" s="74">
        <f>辽宁!C21</f>
        <v>0</v>
      </c>
      <c r="AF76" s="74">
        <f>贵州!C21</f>
        <v>0</v>
      </c>
      <c r="AG76" s="74">
        <f>宁夏!C21</f>
        <v>0</v>
      </c>
      <c r="AH76" s="74">
        <f>海南!C21</f>
        <v>0</v>
      </c>
      <c r="AI76" s="74">
        <f>福建!C21</f>
        <v>0</v>
      </c>
      <c r="AJ76" s="74">
        <f>山西!C21</f>
        <v>0</v>
      </c>
      <c r="AK76" s="74">
        <f>西藏!C21</f>
        <v>0</v>
      </c>
    </row>
    <row r="77" spans="1:37">
      <c r="A77" s="16" t="s">
        <v>416</v>
      </c>
      <c r="B77" s="57"/>
      <c r="E77" s="16" t="s">
        <v>416</v>
      </c>
      <c r="F77" s="74">
        <f>代表处管理中心!C22</f>
        <v>0</v>
      </c>
      <c r="G77" s="74">
        <f>湖北!C22</f>
        <v>968377.59943755344</v>
      </c>
      <c r="H77" s="74">
        <f>广东!C22</f>
        <v>726283.19957816438</v>
      </c>
      <c r="I77" s="74">
        <f>北京!C22</f>
        <v>581026.55966253148</v>
      </c>
      <c r="J77" s="74">
        <f>山东!C22</f>
        <v>484188.79971877625</v>
      </c>
      <c r="K77" s="74">
        <f>内蒙!C22</f>
        <v>484188.79971877625</v>
      </c>
      <c r="L77" s="74">
        <f>陕西!C22</f>
        <v>484188.79971877625</v>
      </c>
      <c r="M77" s="74">
        <f>河北!C22</f>
        <v>387351.03977502102</v>
      </c>
      <c r="N77" s="74">
        <f>广西!C22</f>
        <v>338932.15980314335</v>
      </c>
      <c r="O77" s="74">
        <f>湖南!C22</f>
        <v>338932.15980314335</v>
      </c>
      <c r="P77" s="74">
        <f>甘肃!C22</f>
        <v>338932.15980314335</v>
      </c>
      <c r="Q77" s="74">
        <f>四川!C22</f>
        <v>338932.15980314335</v>
      </c>
      <c r="R77" s="74">
        <f>浙江!C22</f>
        <v>290513.27983126574</v>
      </c>
      <c r="S77" s="74">
        <f>新疆!C22</f>
        <v>266303.8398453269</v>
      </c>
      <c r="T77" s="74">
        <f>江苏!C22</f>
        <v>242094.39985938813</v>
      </c>
      <c r="U77" s="74">
        <f>河南!C22</f>
        <v>242094.39985938813</v>
      </c>
      <c r="V77" s="74">
        <f>上海!C22</f>
        <v>242094.39985938813</v>
      </c>
      <c r="W77" s="74">
        <f>青海!C22</f>
        <v>242094.39985938813</v>
      </c>
      <c r="X77" s="74">
        <f>重庆!C22</f>
        <v>242094.39985938813</v>
      </c>
      <c r="Y77" s="74">
        <f>天津!C22</f>
        <v>242094.39985938813</v>
      </c>
      <c r="Z77" s="74">
        <f>吉林!C22</f>
        <v>227568.73586782484</v>
      </c>
      <c r="AA77" s="74">
        <f>云南!C22</f>
        <v>193675.51988751051</v>
      </c>
      <c r="AB77" s="74">
        <f>黑龙江!C22</f>
        <v>193675.51988751051</v>
      </c>
      <c r="AC77" s="74">
        <f>江西!C22</f>
        <v>193675.51988751051</v>
      </c>
      <c r="AD77" s="74">
        <f>安徽!C22</f>
        <v>193675.51988751051</v>
      </c>
      <c r="AE77" s="74">
        <f>辽宁!C22</f>
        <v>159782.30390719618</v>
      </c>
      <c r="AF77" s="74">
        <f>贵州!C22</f>
        <v>145256.63991563287</v>
      </c>
      <c r="AG77" s="74">
        <f>宁夏!C22</f>
        <v>145256.63991563287</v>
      </c>
      <c r="AH77" s="74">
        <f>海南!C22</f>
        <v>145256.63991563287</v>
      </c>
      <c r="AI77" s="74">
        <f>福建!C22</f>
        <v>145256.63991563287</v>
      </c>
      <c r="AJ77" s="74">
        <f>山西!C22</f>
        <v>145256.63991563287</v>
      </c>
      <c r="AK77" s="74">
        <f>西藏!C22</f>
        <v>96837.759943755256</v>
      </c>
    </row>
    <row r="78" spans="1:37">
      <c r="A78" s="16" t="s">
        <v>13</v>
      </c>
      <c r="B78" s="57">
        <f>B66-B67</f>
        <v>-143747341.14407155</v>
      </c>
      <c r="E78" s="16" t="s">
        <v>13</v>
      </c>
      <c r="F78" s="74">
        <f>代表处管理中心!C23</f>
        <v>-9465891.034502076</v>
      </c>
      <c r="G78" s="74">
        <f>湖北!C23</f>
        <v>-7944231.354836341</v>
      </c>
      <c r="H78" s="74">
        <f>广东!C23</f>
        <v>-8269887.8390577417</v>
      </c>
      <c r="I78" s="74">
        <f>北京!C23</f>
        <v>-7405593.7161294613</v>
      </c>
      <c r="J78" s="74">
        <f>山东!C23</f>
        <v>-6267450.4959357865</v>
      </c>
      <c r="K78" s="74">
        <f>内蒙!C23</f>
        <v>-5358020.3807186261</v>
      </c>
      <c r="L78" s="74">
        <f>陕西!C23</f>
        <v>-6916492.5172691196</v>
      </c>
      <c r="M78" s="74">
        <f>河北!C23</f>
        <v>-4927179.7473203531</v>
      </c>
      <c r="N78" s="74">
        <f>广西!C23</f>
        <v>-5511736.8218989689</v>
      </c>
      <c r="O78" s="74">
        <f>湖南!C23</f>
        <v>-4809219.2404090678</v>
      </c>
      <c r="P78" s="74">
        <f>甘肃!C23</f>
        <v>-5269465.048409068</v>
      </c>
      <c r="Q78" s="74">
        <f>四川!C23</f>
        <v>-6010337.442075734</v>
      </c>
      <c r="R78" s="74">
        <f>浙江!C23</f>
        <v>-5323836.2803160045</v>
      </c>
      <c r="S78" s="74">
        <f>新疆!C23</f>
        <v>-4655697.2038603621</v>
      </c>
      <c r="T78" s="74">
        <f>江苏!C23</f>
        <v>-2502406.7566522518</v>
      </c>
      <c r="U78" s="74">
        <f>河南!C23</f>
        <v>-4550752.2454047194</v>
      </c>
      <c r="V78" s="74">
        <f>上海!C23</f>
        <v>-4080136.9692835351</v>
      </c>
      <c r="W78" s="74">
        <f>青海!C23</f>
        <v>-4262680.1356016826</v>
      </c>
      <c r="X78" s="74">
        <f>重庆!C23</f>
        <v>-4433705.8774047196</v>
      </c>
      <c r="Y78" s="74">
        <f>天津!C23</f>
        <v>-4066878.0112835346</v>
      </c>
      <c r="Z78" s="74">
        <f>吉林!C23</f>
        <v>-3904719.2272919714</v>
      </c>
      <c r="AA78" s="74">
        <f>云南!C23</f>
        <v>-4984541.5044732373</v>
      </c>
      <c r="AB78" s="74">
        <f>黑龙江!C23</f>
        <v>-3936797.628705583</v>
      </c>
      <c r="AC78" s="74">
        <f>江西!C23</f>
        <v>-3983088.1153722494</v>
      </c>
      <c r="AD78" s="74">
        <f>安徽!C23</f>
        <v>-3366157.8273520521</v>
      </c>
      <c r="AE78" s="74">
        <f>辽宁!C23</f>
        <v>-3176197.3049374172</v>
      </c>
      <c r="AF78" s="74">
        <f>贵州!C23</f>
        <v>-2588955.5372185949</v>
      </c>
      <c r="AG78" s="74">
        <f>宁夏!C23</f>
        <v>-3539599.3513801745</v>
      </c>
      <c r="AH78" s="74">
        <f>海南!C23</f>
        <v>-2286833.058804472</v>
      </c>
      <c r="AI78" s="74">
        <f>福建!C23</f>
        <v>-3423459.4369256566</v>
      </c>
      <c r="AJ78" s="74">
        <f>山西!C23</f>
        <v>-3563591.5920670386</v>
      </c>
      <c r="AK78" s="74">
        <f>西藏!C23</f>
        <v>-2427692.4756760262</v>
      </c>
    </row>
    <row r="79" spans="1:37">
      <c r="A79" s="8" t="s">
        <v>14</v>
      </c>
      <c r="B79" s="57">
        <f>B78*0.15</f>
        <v>-21562101.171610732</v>
      </c>
      <c r="E79" s="8" t="s">
        <v>14</v>
      </c>
      <c r="F79" s="74">
        <f>代表处管理中心!C24</f>
        <v>0</v>
      </c>
      <c r="G79" s="74">
        <f>湖北!C24</f>
        <v>0</v>
      </c>
      <c r="H79" s="74">
        <f>广东!C24</f>
        <v>0</v>
      </c>
      <c r="I79" s="74">
        <f>北京!C24</f>
        <v>0</v>
      </c>
      <c r="J79" s="74">
        <f>山东!C24</f>
        <v>0</v>
      </c>
      <c r="K79" s="74">
        <f>内蒙!C24</f>
        <v>0</v>
      </c>
      <c r="L79" s="74">
        <f>陕西!C24</f>
        <v>0</v>
      </c>
      <c r="M79" s="74">
        <f>河北!C24</f>
        <v>0</v>
      </c>
      <c r="N79" s="74">
        <f>广西!C24</f>
        <v>0</v>
      </c>
      <c r="O79" s="74">
        <f>湖南!C24</f>
        <v>0</v>
      </c>
      <c r="P79" s="74">
        <f>甘肃!C24</f>
        <v>0</v>
      </c>
      <c r="Q79" s="74">
        <f>四川!C24</f>
        <v>0</v>
      </c>
      <c r="R79" s="74">
        <f>浙江!C24</f>
        <v>0</v>
      </c>
      <c r="S79" s="74">
        <f>新疆!C24</f>
        <v>0</v>
      </c>
      <c r="T79" s="74">
        <f>江苏!C24</f>
        <v>0</v>
      </c>
      <c r="U79" s="74">
        <f>河南!C24</f>
        <v>0</v>
      </c>
      <c r="V79" s="74">
        <f>上海!C24</f>
        <v>0</v>
      </c>
      <c r="W79" s="74">
        <f>青海!C24</f>
        <v>0</v>
      </c>
      <c r="X79" s="74">
        <f>重庆!C24</f>
        <v>0</v>
      </c>
      <c r="Y79" s="74">
        <f>天津!C24</f>
        <v>0</v>
      </c>
      <c r="Z79" s="74">
        <f>吉林!C24</f>
        <v>0</v>
      </c>
      <c r="AA79" s="74">
        <f>云南!C24</f>
        <v>0</v>
      </c>
      <c r="AB79" s="74">
        <f>黑龙江!C24</f>
        <v>0</v>
      </c>
      <c r="AC79" s="74">
        <f>江西!C24</f>
        <v>0</v>
      </c>
      <c r="AD79" s="74">
        <f>安徽!C24</f>
        <v>0</v>
      </c>
      <c r="AE79" s="74">
        <f>辽宁!C24</f>
        <v>0</v>
      </c>
      <c r="AF79" s="74">
        <f>贵州!C24</f>
        <v>0</v>
      </c>
      <c r="AG79" s="74">
        <f>宁夏!C24</f>
        <v>0</v>
      </c>
      <c r="AH79" s="74">
        <f>海南!C24</f>
        <v>0</v>
      </c>
      <c r="AI79" s="74">
        <f>福建!C24</f>
        <v>0</v>
      </c>
      <c r="AJ79" s="74">
        <f>山西!C24</f>
        <v>0</v>
      </c>
      <c r="AK79" s="74">
        <f>西藏!C24</f>
        <v>0</v>
      </c>
    </row>
    <row r="80" spans="1:37">
      <c r="A80" s="8" t="s">
        <v>15</v>
      </c>
      <c r="B80" s="57">
        <f>B78-B79</f>
        <v>-122185239.97246082</v>
      </c>
      <c r="E80" s="8" t="s">
        <v>15</v>
      </c>
      <c r="F80" s="74">
        <f>代表处管理中心!C25</f>
        <v>-9465891.034502076</v>
      </c>
      <c r="G80" s="74">
        <f>湖北!C25</f>
        <v>-7944231.354836341</v>
      </c>
      <c r="H80" s="74">
        <f>广东!C25</f>
        <v>-8269887.8390577417</v>
      </c>
      <c r="I80" s="74">
        <f>北京!C25</f>
        <v>-7405593.7161294613</v>
      </c>
      <c r="J80" s="74">
        <f>山东!C25</f>
        <v>-6267450.4959357865</v>
      </c>
      <c r="K80" s="74">
        <f>内蒙!C25</f>
        <v>-5358020.3807186261</v>
      </c>
      <c r="L80" s="74">
        <f>陕西!C25</f>
        <v>-6916492.5172691196</v>
      </c>
      <c r="M80" s="74">
        <f>河北!C25</f>
        <v>-4927179.7473203531</v>
      </c>
      <c r="N80" s="74">
        <f>广西!C25</f>
        <v>-5511736.8218989689</v>
      </c>
      <c r="O80" s="74">
        <f>湖南!C25</f>
        <v>-4809219.2404090678</v>
      </c>
      <c r="P80" s="74">
        <f>甘肃!C25</f>
        <v>-5269465.048409068</v>
      </c>
      <c r="Q80" s="74">
        <f>四川!C25</f>
        <v>-6010337.442075734</v>
      </c>
      <c r="R80" s="74">
        <f>浙江!C25</f>
        <v>-5323836.2803160045</v>
      </c>
      <c r="S80" s="74">
        <f>新疆!C25</f>
        <v>-4655697.2038603621</v>
      </c>
      <c r="T80" s="74">
        <f>江苏!C25</f>
        <v>-2502406.7566522518</v>
      </c>
      <c r="U80" s="74">
        <f>河南!C25</f>
        <v>-4550752.2454047194</v>
      </c>
      <c r="V80" s="74">
        <f>上海!C25</f>
        <v>-4080136.9692835351</v>
      </c>
      <c r="W80" s="74">
        <f>青海!C25</f>
        <v>-4262680.1356016826</v>
      </c>
      <c r="X80" s="74">
        <f>重庆!C25</f>
        <v>-4433705.8774047196</v>
      </c>
      <c r="Y80" s="74">
        <f>天津!C25</f>
        <v>-4066878.0112835346</v>
      </c>
      <c r="Z80" s="74">
        <f>吉林!C25</f>
        <v>-3904719.2272919714</v>
      </c>
      <c r="AA80" s="74">
        <f>云南!C25</f>
        <v>-4984541.5044732373</v>
      </c>
      <c r="AB80" s="74">
        <f>黑龙江!C25</f>
        <v>-3936797.628705583</v>
      </c>
      <c r="AC80" s="74">
        <f>江西!C25</f>
        <v>-3983088.1153722494</v>
      </c>
      <c r="AD80" s="74">
        <f>安徽!C25</f>
        <v>-3366157.8273520521</v>
      </c>
      <c r="AE80" s="74">
        <f>辽宁!C25</f>
        <v>-3176197.3049374172</v>
      </c>
      <c r="AF80" s="74">
        <f>贵州!C25</f>
        <v>-2588955.5372185949</v>
      </c>
      <c r="AG80" s="74">
        <f>宁夏!C25</f>
        <v>-3539599.3513801745</v>
      </c>
      <c r="AH80" s="74">
        <f>海南!C25</f>
        <v>-2286833.058804472</v>
      </c>
      <c r="AI80" s="74">
        <f>福建!C25</f>
        <v>-3423459.4369256566</v>
      </c>
      <c r="AJ80" s="74">
        <f>山西!C25</f>
        <v>-3563591.5920670386</v>
      </c>
      <c r="AK80" s="74">
        <f>西藏!C25</f>
        <v>-2427692.4756760262</v>
      </c>
    </row>
    <row r="81" spans="1:37">
      <c r="A81" s="8" t="s">
        <v>417</v>
      </c>
      <c r="B81" s="57">
        <f>B80/B67</f>
        <v>-0.85</v>
      </c>
      <c r="E81" s="8" t="s">
        <v>417</v>
      </c>
      <c r="F81" s="74">
        <f>代表处管理中心!C26</f>
        <v>-1</v>
      </c>
      <c r="G81" s="74">
        <f>湖北!C26</f>
        <v>-1</v>
      </c>
      <c r="H81" s="74">
        <f>广东!C26</f>
        <v>-1</v>
      </c>
      <c r="I81" s="74">
        <f>北京!C26</f>
        <v>-1</v>
      </c>
      <c r="J81" s="74">
        <f>山东!C26</f>
        <v>-1</v>
      </c>
      <c r="K81" s="74">
        <f>内蒙!C26</f>
        <v>-1</v>
      </c>
      <c r="L81" s="74">
        <f>陕西!C26</f>
        <v>-1</v>
      </c>
      <c r="M81" s="74">
        <f>河北!C26</f>
        <v>-1</v>
      </c>
      <c r="N81" s="74">
        <f>广西!C26</f>
        <v>-1</v>
      </c>
      <c r="O81" s="74">
        <f>湖南!C26</f>
        <v>-1</v>
      </c>
      <c r="P81" s="74">
        <f>甘肃!C26</f>
        <v>-1</v>
      </c>
      <c r="Q81" s="74">
        <f>四川!C26</f>
        <v>-1</v>
      </c>
      <c r="R81" s="74">
        <f>浙江!C26</f>
        <v>-1</v>
      </c>
      <c r="S81" s="74">
        <f>新疆!C26</f>
        <v>-1</v>
      </c>
      <c r="T81" s="74">
        <f>江苏!C26</f>
        <v>-1</v>
      </c>
      <c r="U81" s="74">
        <f>河南!C26</f>
        <v>-1</v>
      </c>
      <c r="V81" s="74">
        <f>上海!C26</f>
        <v>-1</v>
      </c>
      <c r="W81" s="74">
        <f>青海!C26</f>
        <v>-1</v>
      </c>
      <c r="X81" s="74">
        <f>重庆!C26</f>
        <v>-1</v>
      </c>
      <c r="Y81" s="74">
        <f>天津!C26</f>
        <v>-1</v>
      </c>
      <c r="Z81" s="74">
        <f>吉林!C26</f>
        <v>-1</v>
      </c>
      <c r="AA81" s="74">
        <f>云南!C26</f>
        <v>-1</v>
      </c>
      <c r="AB81" s="74">
        <f>黑龙江!C26</f>
        <v>-1</v>
      </c>
      <c r="AC81" s="74">
        <f>江西!C26</f>
        <v>-1</v>
      </c>
      <c r="AD81" s="74">
        <f>安徽!C26</f>
        <v>-1</v>
      </c>
      <c r="AE81" s="74">
        <f>辽宁!C26</f>
        <v>-1</v>
      </c>
      <c r="AF81" s="74">
        <f>贵州!C26</f>
        <v>-1</v>
      </c>
      <c r="AG81" s="74">
        <f>宁夏!C26</f>
        <v>-1</v>
      </c>
      <c r="AH81" s="74">
        <f>海南!C26</f>
        <v>-1</v>
      </c>
      <c r="AI81" s="74">
        <f>福建!C26</f>
        <v>-1</v>
      </c>
      <c r="AJ81" s="74">
        <f>山西!C26</f>
        <v>-1</v>
      </c>
      <c r="AK81" s="74">
        <f>西藏!C26</f>
        <v>-1</v>
      </c>
    </row>
    <row r="83" spans="1:37">
      <c r="A83" s="1" t="s">
        <v>407</v>
      </c>
      <c r="B83" s="1" t="s">
        <v>429</v>
      </c>
      <c r="E83" s="1" t="s">
        <v>407</v>
      </c>
      <c r="F83" s="18" t="s">
        <v>716</v>
      </c>
      <c r="G83" s="18" t="s">
        <v>717</v>
      </c>
      <c r="H83" s="18" t="s">
        <v>718</v>
      </c>
      <c r="I83" s="18" t="s">
        <v>719</v>
      </c>
      <c r="J83" s="18" t="s">
        <v>720</v>
      </c>
    </row>
    <row r="84" spans="1:37">
      <c r="A84" s="8" t="s">
        <v>408</v>
      </c>
      <c r="B84" s="57">
        <f>SUM(F84:J84)</f>
        <v>0</v>
      </c>
      <c r="E84" s="8" t="s">
        <v>408</v>
      </c>
      <c r="F84" s="74">
        <f>财务!C2</f>
        <v>0</v>
      </c>
      <c r="G84" s="74">
        <f>人力!C2</f>
        <v>0</v>
      </c>
      <c r="H84" s="74">
        <f>有机体!C2</f>
        <v>0</v>
      </c>
      <c r="I84" s="74">
        <f>战略部!C2</f>
        <v>0</v>
      </c>
      <c r="J84" s="74">
        <f>市场部!C2</f>
        <v>0</v>
      </c>
    </row>
    <row r="85" spans="1:37">
      <c r="A85" s="8" t="s">
        <v>409</v>
      </c>
      <c r="B85" s="57">
        <f t="shared" ref="B85:B93" si="7">SUM(F85:J85)</f>
        <v>0</v>
      </c>
      <c r="E85" s="8" t="s">
        <v>409</v>
      </c>
      <c r="F85" s="74">
        <f>财务!C3</f>
        <v>0</v>
      </c>
      <c r="G85" s="74">
        <f>人力!C3</f>
        <v>0</v>
      </c>
      <c r="H85" s="74">
        <f>有机体!C3</f>
        <v>0</v>
      </c>
      <c r="I85" s="74">
        <f>战略部!C3</f>
        <v>0</v>
      </c>
      <c r="J85" s="74">
        <f>市场部!C3</f>
        <v>0</v>
      </c>
    </row>
    <row r="86" spans="1:37">
      <c r="A86" s="24" t="s">
        <v>734</v>
      </c>
      <c r="B86" s="57">
        <f>SUM(F86:J86)</f>
        <v>0</v>
      </c>
      <c r="E86" s="24" t="s">
        <v>419</v>
      </c>
      <c r="F86" s="74">
        <f>财务!C4</f>
        <v>0</v>
      </c>
      <c r="G86" s="74">
        <f>人力!C4</f>
        <v>0</v>
      </c>
      <c r="H86" s="74">
        <f>有机体!C4</f>
        <v>0</v>
      </c>
      <c r="I86" s="74">
        <f>战略部!C4</f>
        <v>0</v>
      </c>
      <c r="J86" s="74">
        <f>市场部!C4</f>
        <v>0</v>
      </c>
    </row>
    <row r="87" spans="1:37">
      <c r="A87" s="58" t="s">
        <v>410</v>
      </c>
      <c r="B87" s="77"/>
      <c r="E87" s="58" t="s">
        <v>410</v>
      </c>
      <c r="F87" s="74">
        <f>财务!C5</f>
        <v>0</v>
      </c>
      <c r="G87" s="74">
        <f>人力!C5</f>
        <v>0</v>
      </c>
      <c r="H87" s="74">
        <f>有机体!C5</f>
        <v>0</v>
      </c>
      <c r="I87" s="74">
        <f>战略部!C5</f>
        <v>0</v>
      </c>
      <c r="J87" s="74">
        <f>市场部!C5</f>
        <v>0</v>
      </c>
    </row>
    <row r="88" spans="1:37">
      <c r="A88" s="8" t="s">
        <v>10</v>
      </c>
      <c r="B88" s="57">
        <f>SUM(F88:J88)</f>
        <v>0</v>
      </c>
      <c r="E88" s="8" t="s">
        <v>10</v>
      </c>
      <c r="F88" s="74">
        <f>财务!C6</f>
        <v>0</v>
      </c>
      <c r="G88" s="74">
        <f>人力!C6</f>
        <v>0</v>
      </c>
      <c r="H88" s="74">
        <f>有机体!C6</f>
        <v>0</v>
      </c>
      <c r="I88" s="74">
        <f>战略部!C6</f>
        <v>0</v>
      </c>
      <c r="J88" s="74">
        <f>市场部!C6</f>
        <v>0</v>
      </c>
    </row>
    <row r="89" spans="1:37">
      <c r="A89" s="8" t="s">
        <v>11</v>
      </c>
      <c r="B89" s="57">
        <f t="shared" si="7"/>
        <v>0</v>
      </c>
      <c r="E89" s="8" t="s">
        <v>11</v>
      </c>
      <c r="F89" s="74">
        <f>财务!C7</f>
        <v>0</v>
      </c>
      <c r="G89" s="74">
        <f>人力!C7</f>
        <v>0</v>
      </c>
      <c r="H89" s="74">
        <f>有机体!C7</f>
        <v>0</v>
      </c>
      <c r="I89" s="74">
        <f>战略部!C7</f>
        <v>0</v>
      </c>
      <c r="J89" s="74">
        <f>市场部!C7</f>
        <v>0</v>
      </c>
    </row>
    <row r="90" spans="1:37">
      <c r="A90" s="8" t="s">
        <v>12</v>
      </c>
      <c r="B90" s="57">
        <f t="shared" si="7"/>
        <v>0</v>
      </c>
      <c r="E90" s="8" t="s">
        <v>12</v>
      </c>
      <c r="F90" s="74">
        <f>财务!C8</f>
        <v>0</v>
      </c>
      <c r="G90" s="74">
        <f>人力!C8</f>
        <v>0</v>
      </c>
      <c r="H90" s="74">
        <f>有机体!C8</f>
        <v>0</v>
      </c>
      <c r="I90" s="74">
        <f>战略部!C8</f>
        <v>0</v>
      </c>
      <c r="J90" s="74">
        <f>市场部!C8</f>
        <v>0</v>
      </c>
    </row>
    <row r="91" spans="1:37">
      <c r="A91" s="8" t="s">
        <v>411</v>
      </c>
      <c r="B91" s="57">
        <f t="shared" si="7"/>
        <v>0</v>
      </c>
      <c r="E91" s="8" t="s">
        <v>411</v>
      </c>
      <c r="F91" s="74">
        <f>财务!C9</f>
        <v>0</v>
      </c>
      <c r="G91" s="74">
        <f>人力!C9</f>
        <v>0</v>
      </c>
      <c r="H91" s="74">
        <f>有机体!C9</f>
        <v>0</v>
      </c>
      <c r="I91" s="74">
        <f>战略部!C9</f>
        <v>0</v>
      </c>
      <c r="J91" s="74">
        <f>市场部!C9</f>
        <v>0</v>
      </c>
    </row>
    <row r="92" spans="1:37">
      <c r="A92" s="16" t="s">
        <v>3</v>
      </c>
      <c r="B92" s="57">
        <f t="shared" si="7"/>
        <v>0</v>
      </c>
      <c r="E92" s="16" t="s">
        <v>3</v>
      </c>
      <c r="F92" s="74">
        <f>财务!C10</f>
        <v>0</v>
      </c>
      <c r="G92" s="74">
        <f>人力!C10</f>
        <v>0</v>
      </c>
      <c r="H92" s="74">
        <f>有机体!C10</f>
        <v>0</v>
      </c>
      <c r="I92" s="74">
        <f>战略部!C10</f>
        <v>0</v>
      </c>
      <c r="J92" s="74">
        <f>市场部!C10</f>
        <v>0</v>
      </c>
    </row>
    <row r="93" spans="1:37">
      <c r="A93" s="8" t="s">
        <v>4</v>
      </c>
      <c r="B93" s="57">
        <f t="shared" si="7"/>
        <v>0</v>
      </c>
      <c r="E93" s="8" t="s">
        <v>4</v>
      </c>
      <c r="F93" s="74">
        <f>财务!C11</f>
        <v>0</v>
      </c>
      <c r="G93" s="74">
        <f>人力!C11</f>
        <v>0</v>
      </c>
      <c r="H93" s="74">
        <f>有机体!C11</f>
        <v>0</v>
      </c>
      <c r="I93" s="74">
        <f>战略部!C11</f>
        <v>0</v>
      </c>
      <c r="J93" s="74">
        <f>市场部!C11</f>
        <v>0</v>
      </c>
    </row>
    <row r="94" spans="1:37">
      <c r="A94" s="59" t="s">
        <v>5</v>
      </c>
      <c r="B94" s="57">
        <f>SUM(B95:B104)</f>
        <v>31622768.307559285</v>
      </c>
      <c r="E94" s="59" t="s">
        <v>5</v>
      </c>
      <c r="F94" s="74">
        <f>财务!C12</f>
        <v>7385048.1341400743</v>
      </c>
      <c r="G94" s="74">
        <f>人力!C12</f>
        <v>5313296.0375687461</v>
      </c>
      <c r="H94" s="74">
        <f>有机体!C12</f>
        <v>11592704.866457172</v>
      </c>
      <c r="I94" s="74">
        <f>战略部!C12</f>
        <v>2664339.0747097642</v>
      </c>
      <c r="J94" s="74">
        <f>市场部!C12</f>
        <v>4667380.1946835304</v>
      </c>
    </row>
    <row r="95" spans="1:37">
      <c r="A95" s="8" t="s">
        <v>412</v>
      </c>
      <c r="B95" s="57">
        <f>SUM(F95:J95)</f>
        <v>17058647.109333333</v>
      </c>
      <c r="E95" s="8" t="s">
        <v>412</v>
      </c>
      <c r="F95" s="74">
        <f>财务!C13</f>
        <v>3679172.5040000002</v>
      </c>
      <c r="G95" s="74">
        <f>人力!C13</f>
        <v>3684549.868666667</v>
      </c>
      <c r="H95" s="74">
        <f>有机体!C13</f>
        <v>4859570.327333333</v>
      </c>
      <c r="I95" s="74">
        <f>战略部!C13</f>
        <v>2032350.402</v>
      </c>
      <c r="J95" s="74">
        <f>市场部!C13</f>
        <v>2803004.0073333327</v>
      </c>
    </row>
    <row r="96" spans="1:37">
      <c r="A96" s="8" t="s">
        <v>413</v>
      </c>
      <c r="B96" s="57">
        <f>SUM(F96:J96)</f>
        <v>6911221.1982259536</v>
      </c>
      <c r="E96" s="8" t="s">
        <v>413</v>
      </c>
      <c r="F96" s="74">
        <f>财务!C14</f>
        <v>3662075.6301400736</v>
      </c>
      <c r="G96" s="74">
        <f>人力!C14</f>
        <v>1548746.1689020791</v>
      </c>
      <c r="H96" s="74">
        <f>有机体!C14</f>
        <v>609134.53912384005</v>
      </c>
      <c r="I96" s="74">
        <f>战略部!C14</f>
        <v>475088.67270976433</v>
      </c>
      <c r="J96" s="74">
        <f>市场部!C14</f>
        <v>616176.1873501977</v>
      </c>
    </row>
    <row r="97" spans="1:12">
      <c r="A97" s="8" t="s">
        <v>6</v>
      </c>
      <c r="B97" s="57">
        <f t="shared" ref="B97:B103" si="8">SUM(F97:J97)</f>
        <v>0</v>
      </c>
      <c r="E97" s="8" t="s">
        <v>6</v>
      </c>
      <c r="F97" s="74">
        <f>财务!C15</f>
        <v>0</v>
      </c>
      <c r="G97" s="74">
        <f>人力!C15</f>
        <v>0</v>
      </c>
      <c r="H97" s="74">
        <f>有机体!C15</f>
        <v>0</v>
      </c>
      <c r="I97" s="74">
        <f>战略部!C15</f>
        <v>0</v>
      </c>
      <c r="J97" s="74">
        <f>市场部!C15</f>
        <v>0</v>
      </c>
    </row>
    <row r="98" spans="1:12">
      <c r="A98" s="8" t="s">
        <v>7</v>
      </c>
      <c r="B98" s="57">
        <f t="shared" si="8"/>
        <v>167900</v>
      </c>
      <c r="E98" s="8" t="s">
        <v>7</v>
      </c>
      <c r="F98" s="74">
        <f>财务!C16</f>
        <v>28800</v>
      </c>
      <c r="G98" s="74">
        <f>人力!C16</f>
        <v>60000</v>
      </c>
      <c r="H98" s="74">
        <f>有机体!C16</f>
        <v>24000</v>
      </c>
      <c r="I98" s="74">
        <f>战略部!C16</f>
        <v>6900</v>
      </c>
      <c r="J98" s="74">
        <f>市场部!C16</f>
        <v>48200</v>
      </c>
    </row>
    <row r="99" spans="1:12">
      <c r="A99" s="8" t="s">
        <v>8</v>
      </c>
      <c r="B99" s="57">
        <f t="shared" si="8"/>
        <v>1100000</v>
      </c>
      <c r="E99" s="8" t="s">
        <v>8</v>
      </c>
      <c r="F99" s="74">
        <f>财务!C17</f>
        <v>0</v>
      </c>
      <c r="G99" s="74">
        <f>人力!C17</f>
        <v>0</v>
      </c>
      <c r="H99" s="74">
        <f>有机体!C17</f>
        <v>0</v>
      </c>
      <c r="I99" s="74">
        <f>战略部!C17</f>
        <v>100000</v>
      </c>
      <c r="J99" s="74">
        <f>市场部!C17</f>
        <v>1000000</v>
      </c>
    </row>
    <row r="100" spans="1:12">
      <c r="A100" s="8" t="s">
        <v>9</v>
      </c>
      <c r="B100" s="57">
        <f t="shared" si="8"/>
        <v>385000</v>
      </c>
      <c r="E100" s="8" t="s">
        <v>9</v>
      </c>
      <c r="F100" s="74">
        <f>财务!C18</f>
        <v>15000</v>
      </c>
      <c r="G100" s="74">
        <f>人力!C18</f>
        <v>20000</v>
      </c>
      <c r="H100" s="74">
        <f>有机体!C18</f>
        <v>100000</v>
      </c>
      <c r="I100" s="74">
        <f>战略部!C18</f>
        <v>50000</v>
      </c>
      <c r="J100" s="74">
        <f>市场部!C18</f>
        <v>200000</v>
      </c>
    </row>
    <row r="101" spans="1:12">
      <c r="A101" s="15" t="s">
        <v>414</v>
      </c>
      <c r="B101" s="57">
        <f t="shared" si="8"/>
        <v>0</v>
      </c>
      <c r="E101" s="15" t="s">
        <v>414</v>
      </c>
      <c r="F101" s="74">
        <f>财务!C19</f>
        <v>0</v>
      </c>
      <c r="G101" s="74">
        <f>人力!C19</f>
        <v>0</v>
      </c>
      <c r="H101" s="74">
        <f>有机体!C19</f>
        <v>0</v>
      </c>
      <c r="I101" s="74">
        <f>战略部!C19</f>
        <v>0</v>
      </c>
      <c r="J101" s="74">
        <f>市场部!C19</f>
        <v>0</v>
      </c>
    </row>
    <row r="102" spans="1:12">
      <c r="A102" s="15" t="s">
        <v>5228</v>
      </c>
      <c r="B102" s="57">
        <f t="shared" si="8"/>
        <v>6000000</v>
      </c>
      <c r="E102" s="15" t="s">
        <v>5228</v>
      </c>
      <c r="F102" s="74">
        <f>财务!C20</f>
        <v>0</v>
      </c>
      <c r="G102" s="74">
        <f>人力!C20</f>
        <v>0</v>
      </c>
      <c r="H102" s="74">
        <f>有机体!C20</f>
        <v>6000000</v>
      </c>
      <c r="I102" s="74">
        <f>战略部!C20</f>
        <v>0</v>
      </c>
      <c r="J102" s="74">
        <f>市场部!C20</f>
        <v>0</v>
      </c>
    </row>
    <row r="103" spans="1:12">
      <c r="A103" s="15" t="s">
        <v>415</v>
      </c>
      <c r="B103" s="57">
        <f t="shared" si="8"/>
        <v>0</v>
      </c>
      <c r="E103" s="15" t="s">
        <v>415</v>
      </c>
      <c r="F103" s="74">
        <f>财务!C21</f>
        <v>0</v>
      </c>
      <c r="G103" s="74">
        <f>人力!C21</f>
        <v>0</v>
      </c>
      <c r="H103" s="74">
        <f>有机体!C21</f>
        <v>0</v>
      </c>
      <c r="I103" s="74">
        <f>战略部!C21</f>
        <v>0</v>
      </c>
      <c r="J103" s="74">
        <f>市场部!C21</f>
        <v>0</v>
      </c>
    </row>
    <row r="104" spans="1:12">
      <c r="A104" s="16" t="s">
        <v>416</v>
      </c>
      <c r="B104" s="57"/>
      <c r="E104" s="16" t="s">
        <v>416</v>
      </c>
      <c r="F104" s="74">
        <f>财务!C22</f>
        <v>0</v>
      </c>
      <c r="G104" s="74">
        <f>人力!C22</f>
        <v>0</v>
      </c>
      <c r="H104" s="74">
        <f>有机体!C22</f>
        <v>0</v>
      </c>
      <c r="I104" s="74">
        <f>战略部!C22</f>
        <v>0</v>
      </c>
      <c r="J104" s="74">
        <f>市场部!C22</f>
        <v>0</v>
      </c>
    </row>
    <row r="105" spans="1:12">
      <c r="A105" s="16" t="s">
        <v>13</v>
      </c>
      <c r="B105" s="57">
        <f>B93-B94</f>
        <v>-31622768.307559285</v>
      </c>
      <c r="E105" s="16" t="s">
        <v>13</v>
      </c>
      <c r="F105" s="74">
        <f>财务!C23</f>
        <v>-7385048.1341400743</v>
      </c>
      <c r="G105" s="74">
        <f>人力!C23</f>
        <v>-5313296.0375687461</v>
      </c>
      <c r="H105" s="74">
        <f>有机体!C23</f>
        <v>-11592704.866457172</v>
      </c>
      <c r="I105" s="74">
        <f>战略部!C23</f>
        <v>-2664339.0747097642</v>
      </c>
      <c r="J105" s="74">
        <f>市场部!C23</f>
        <v>-4667380.1946835304</v>
      </c>
    </row>
    <row r="106" spans="1:12">
      <c r="A106" s="8" t="s">
        <v>14</v>
      </c>
      <c r="B106" s="57">
        <f>B105*0.15</f>
        <v>-4743415.2461338928</v>
      </c>
      <c r="E106" s="8" t="s">
        <v>14</v>
      </c>
      <c r="F106" s="74">
        <f>财务!C24</f>
        <v>0</v>
      </c>
      <c r="G106" s="74">
        <f>人力!C24</f>
        <v>0</v>
      </c>
      <c r="H106" s="74">
        <f>有机体!C24</f>
        <v>0</v>
      </c>
      <c r="I106" s="74">
        <f>战略部!C24</f>
        <v>0</v>
      </c>
      <c r="J106" s="74">
        <f>市场部!C24</f>
        <v>0</v>
      </c>
    </row>
    <row r="107" spans="1:12">
      <c r="A107" s="8" t="s">
        <v>15</v>
      </c>
      <c r="B107" s="57">
        <f>B105-B106</f>
        <v>-26879353.061425392</v>
      </c>
      <c r="E107" s="8" t="s">
        <v>15</v>
      </c>
      <c r="F107" s="74">
        <f>财务!C25</f>
        <v>-7385048.1341400743</v>
      </c>
      <c r="G107" s="74">
        <f>人力!C25</f>
        <v>-5313296.0375687461</v>
      </c>
      <c r="H107" s="74">
        <f>有机体!C25</f>
        <v>-11592704.866457172</v>
      </c>
      <c r="I107" s="74">
        <f>战略部!C25</f>
        <v>-2664339.0747097642</v>
      </c>
      <c r="J107" s="74">
        <f>市场部!C25</f>
        <v>-4667380.1946835304</v>
      </c>
    </row>
    <row r="108" spans="1:12">
      <c r="A108" s="8" t="s">
        <v>417</v>
      </c>
      <c r="B108" s="57">
        <f>B107/B94</f>
        <v>-0.85</v>
      </c>
      <c r="E108" s="8" t="s">
        <v>417</v>
      </c>
      <c r="F108" s="74">
        <f>财务!C26</f>
        <v>-1</v>
      </c>
      <c r="G108" s="74">
        <f>人力!C26</f>
        <v>-1</v>
      </c>
      <c r="H108" s="74">
        <f>有机体!C26</f>
        <v>-1</v>
      </c>
      <c r="I108" s="74">
        <f>战略部!C26</f>
        <v>-1</v>
      </c>
      <c r="J108" s="74">
        <f>市场部!C26</f>
        <v>-1</v>
      </c>
    </row>
    <row r="110" spans="1:12">
      <c r="A110" s="1" t="s">
        <v>407</v>
      </c>
      <c r="B110" s="1" t="s">
        <v>430</v>
      </c>
      <c r="E110" s="1" t="s">
        <v>407</v>
      </c>
      <c r="F110" s="18" t="s">
        <v>721</v>
      </c>
      <c r="G110" s="18" t="s">
        <v>722</v>
      </c>
      <c r="H110" s="18" t="s">
        <v>723</v>
      </c>
      <c r="I110" s="18" t="s">
        <v>724</v>
      </c>
      <c r="J110" s="18" t="s">
        <v>725</v>
      </c>
      <c r="K110" s="18" t="s">
        <v>726</v>
      </c>
      <c r="L110" s="18" t="s">
        <v>727</v>
      </c>
    </row>
    <row r="111" spans="1:12">
      <c r="A111" s="8" t="s">
        <v>408</v>
      </c>
      <c r="B111" s="57">
        <f>SUM(F111:L111)</f>
        <v>0</v>
      </c>
      <c r="E111" s="8" t="s">
        <v>408</v>
      </c>
      <c r="F111" s="74">
        <f>工程中心!C2</f>
        <v>0</v>
      </c>
      <c r="G111" s="74">
        <f>UED!C2</f>
        <v>0</v>
      </c>
      <c r="H111" s="74">
        <f>研究院!C2</f>
        <v>0</v>
      </c>
      <c r="I111" s="74">
        <f>开发中心!C2</f>
        <v>0</v>
      </c>
      <c r="J111" s="74">
        <f>测试中心!C2</f>
        <v>0</v>
      </c>
      <c r="K111" s="74">
        <f>数据平台!C2</f>
        <v>0</v>
      </c>
      <c r="L111" s="74">
        <f>总体部!C2</f>
        <v>0</v>
      </c>
    </row>
    <row r="112" spans="1:12">
      <c r="A112" s="8" t="s">
        <v>409</v>
      </c>
      <c r="B112" s="57">
        <f t="shared" ref="B112:B113" si="9">SUM(F112:L112)</f>
        <v>0</v>
      </c>
      <c r="E112" s="8" t="s">
        <v>409</v>
      </c>
      <c r="F112" s="74">
        <f>工程中心!C3</f>
        <v>0</v>
      </c>
      <c r="G112" s="74">
        <f>UED!C3</f>
        <v>0</v>
      </c>
      <c r="H112" s="74">
        <f>研究院!C3</f>
        <v>0</v>
      </c>
      <c r="I112" s="74">
        <f>开发中心!C3</f>
        <v>0</v>
      </c>
      <c r="J112" s="74">
        <f>测试中心!C3</f>
        <v>0</v>
      </c>
      <c r="K112" s="74">
        <f>数据平台!C3</f>
        <v>0</v>
      </c>
      <c r="L112" s="74">
        <f>总体部!C3</f>
        <v>0</v>
      </c>
    </row>
    <row r="113" spans="1:12">
      <c r="A113" s="24" t="s">
        <v>420</v>
      </c>
      <c r="B113" s="57">
        <f t="shared" si="9"/>
        <v>0</v>
      </c>
      <c r="E113" s="24" t="s">
        <v>419</v>
      </c>
      <c r="F113" s="74">
        <f>工程中心!C4</f>
        <v>0</v>
      </c>
      <c r="G113" s="74">
        <f>UED!C4</f>
        <v>0</v>
      </c>
      <c r="H113" s="74">
        <f>研究院!C4</f>
        <v>0</v>
      </c>
      <c r="I113" s="74">
        <f>开发中心!C4</f>
        <v>0</v>
      </c>
      <c r="J113" s="74">
        <f>测试中心!C4</f>
        <v>0</v>
      </c>
      <c r="K113" s="74">
        <f>数据平台!C4</f>
        <v>0</v>
      </c>
      <c r="L113" s="74">
        <f>总体部!C4</f>
        <v>0</v>
      </c>
    </row>
    <row r="114" spans="1:12">
      <c r="A114" s="58" t="s">
        <v>410</v>
      </c>
      <c r="B114" s="62"/>
      <c r="E114" s="58" t="s">
        <v>410</v>
      </c>
      <c r="F114" s="74">
        <f>工程中心!C5</f>
        <v>0</v>
      </c>
      <c r="G114" s="74">
        <f>UED!C5</f>
        <v>0</v>
      </c>
      <c r="H114" s="74">
        <f>研究院!C5</f>
        <v>0</v>
      </c>
      <c r="I114" s="74">
        <f>开发中心!C5</f>
        <v>0</v>
      </c>
      <c r="J114" s="74">
        <f>测试中心!C5</f>
        <v>0</v>
      </c>
      <c r="K114" s="74">
        <f>数据平台!C5</f>
        <v>0</v>
      </c>
      <c r="L114" s="74">
        <f>总体部!C5</f>
        <v>0</v>
      </c>
    </row>
    <row r="115" spans="1:12">
      <c r="A115" s="8" t="s">
        <v>10</v>
      </c>
      <c r="B115" s="57">
        <f>SUM(F115:L115)</f>
        <v>0</v>
      </c>
      <c r="E115" s="8" t="s">
        <v>10</v>
      </c>
      <c r="F115" s="74">
        <f>工程中心!C6</f>
        <v>0</v>
      </c>
      <c r="G115" s="74">
        <f>UED!C6</f>
        <v>0</v>
      </c>
      <c r="H115" s="74">
        <f>研究院!C6</f>
        <v>0</v>
      </c>
      <c r="I115" s="74">
        <f>开发中心!C6</f>
        <v>0</v>
      </c>
      <c r="J115" s="74">
        <f>测试中心!C6</f>
        <v>0</v>
      </c>
      <c r="K115" s="74">
        <f>数据平台!C6</f>
        <v>0</v>
      </c>
      <c r="L115" s="74">
        <f>总体部!C6</f>
        <v>0</v>
      </c>
    </row>
    <row r="116" spans="1:12">
      <c r="A116" s="8" t="s">
        <v>11</v>
      </c>
      <c r="B116" s="57">
        <f t="shared" ref="B116:B120" si="10">SUM(F116:L116)</f>
        <v>0</v>
      </c>
      <c r="E116" s="8" t="s">
        <v>11</v>
      </c>
      <c r="F116" s="74">
        <f>工程中心!C7</f>
        <v>0</v>
      </c>
      <c r="G116" s="74">
        <f>UED!C7</f>
        <v>0</v>
      </c>
      <c r="H116" s="74">
        <f>研究院!C7</f>
        <v>0</v>
      </c>
      <c r="I116" s="74">
        <f>开发中心!C7</f>
        <v>0</v>
      </c>
      <c r="J116" s="74">
        <f>测试中心!C7</f>
        <v>0</v>
      </c>
      <c r="K116" s="74">
        <f>数据平台!C7</f>
        <v>0</v>
      </c>
      <c r="L116" s="74">
        <f>总体部!C7</f>
        <v>0</v>
      </c>
    </row>
    <row r="117" spans="1:12">
      <c r="A117" s="8" t="s">
        <v>12</v>
      </c>
      <c r="B117" s="57">
        <f t="shared" si="10"/>
        <v>0</v>
      </c>
      <c r="E117" s="8" t="s">
        <v>12</v>
      </c>
      <c r="F117" s="74">
        <f>工程中心!C8</f>
        <v>0</v>
      </c>
      <c r="G117" s="74">
        <f>UED!C8</f>
        <v>0</v>
      </c>
      <c r="H117" s="74">
        <f>研究院!C8</f>
        <v>0</v>
      </c>
      <c r="I117" s="74">
        <f>开发中心!C8</f>
        <v>0</v>
      </c>
      <c r="J117" s="74">
        <f>测试中心!C8</f>
        <v>0</v>
      </c>
      <c r="K117" s="74">
        <f>数据平台!C8</f>
        <v>0</v>
      </c>
      <c r="L117" s="74">
        <f>总体部!C8</f>
        <v>0</v>
      </c>
    </row>
    <row r="118" spans="1:12">
      <c r="A118" s="8" t="s">
        <v>411</v>
      </c>
      <c r="B118" s="57">
        <f t="shared" si="10"/>
        <v>0</v>
      </c>
      <c r="E118" s="8" t="s">
        <v>411</v>
      </c>
      <c r="F118" s="74">
        <f>工程中心!C9</f>
        <v>0</v>
      </c>
      <c r="G118" s="74">
        <f>UED!C9</f>
        <v>0</v>
      </c>
      <c r="H118" s="74">
        <f>研究院!C9</f>
        <v>0</v>
      </c>
      <c r="I118" s="74">
        <f>开发中心!C9</f>
        <v>0</v>
      </c>
      <c r="J118" s="74">
        <f>测试中心!C9</f>
        <v>0</v>
      </c>
      <c r="K118" s="74">
        <f>数据平台!C9</f>
        <v>0</v>
      </c>
      <c r="L118" s="74">
        <f>总体部!C9</f>
        <v>0</v>
      </c>
    </row>
    <row r="119" spans="1:12">
      <c r="A119" s="16" t="s">
        <v>3</v>
      </c>
      <c r="B119" s="57">
        <f t="shared" si="10"/>
        <v>0</v>
      </c>
      <c r="E119" s="16" t="s">
        <v>3</v>
      </c>
      <c r="F119" s="74">
        <f>工程中心!C10</f>
        <v>0</v>
      </c>
      <c r="G119" s="74">
        <f>UED!C10</f>
        <v>0</v>
      </c>
      <c r="H119" s="74">
        <f>研究院!C10</f>
        <v>0</v>
      </c>
      <c r="I119" s="74">
        <f>开发中心!C10</f>
        <v>0</v>
      </c>
      <c r="J119" s="74">
        <f>测试中心!C10</f>
        <v>0</v>
      </c>
      <c r="K119" s="74">
        <f>数据平台!C10</f>
        <v>0</v>
      </c>
      <c r="L119" s="74">
        <f>总体部!C10</f>
        <v>0</v>
      </c>
    </row>
    <row r="120" spans="1:12">
      <c r="A120" s="8" t="s">
        <v>4</v>
      </c>
      <c r="B120" s="57">
        <f t="shared" si="10"/>
        <v>0</v>
      </c>
      <c r="E120" s="8" t="s">
        <v>4</v>
      </c>
      <c r="F120" s="74">
        <f>工程中心!C11</f>
        <v>0</v>
      </c>
      <c r="G120" s="74">
        <f>UED!C11</f>
        <v>0</v>
      </c>
      <c r="H120" s="74">
        <f>研究院!C11</f>
        <v>0</v>
      </c>
      <c r="I120" s="74">
        <f>开发中心!C11</f>
        <v>0</v>
      </c>
      <c r="J120" s="74">
        <f>测试中心!C11</f>
        <v>0</v>
      </c>
      <c r="K120" s="74">
        <f>数据平台!C11</f>
        <v>0</v>
      </c>
      <c r="L120" s="74">
        <f>总体部!C11</f>
        <v>0</v>
      </c>
    </row>
    <row r="121" spans="1:12">
      <c r="A121" s="59" t="s">
        <v>5</v>
      </c>
      <c r="B121" s="57">
        <f>SUM(B122:B131)</f>
        <v>141902554.73466796</v>
      </c>
      <c r="E121" s="59" t="s">
        <v>5</v>
      </c>
      <c r="F121" s="74">
        <f>工程中心!C12</f>
        <v>17422387.123502314</v>
      </c>
      <c r="G121" s="74">
        <f>UED!C12</f>
        <v>6145539.2517720116</v>
      </c>
      <c r="H121" s="74">
        <f>研究院!C12</f>
        <v>9396937.3709624521</v>
      </c>
      <c r="I121" s="74">
        <f>开发中心!C12</f>
        <v>48243898.605790697</v>
      </c>
      <c r="J121" s="74">
        <f>测试中心!C12</f>
        <v>10406269.982953886</v>
      </c>
      <c r="K121" s="74">
        <f>数据平台!C12</f>
        <v>46287809.516080886</v>
      </c>
      <c r="L121" s="74">
        <f>总体部!C12</f>
        <v>3999712.8836057093</v>
      </c>
    </row>
    <row r="122" spans="1:12">
      <c r="A122" s="8" t="s">
        <v>412</v>
      </c>
      <c r="B122" s="57">
        <f>SUM(F122:L122)</f>
        <v>108030562.48733331</v>
      </c>
      <c r="E122" s="8" t="s">
        <v>412</v>
      </c>
      <c r="F122" s="74">
        <f>工程中心!C13</f>
        <v>11201151.394000001</v>
      </c>
      <c r="G122" s="74">
        <f>UED!C13</f>
        <v>4943500.4120000005</v>
      </c>
      <c r="H122" s="74">
        <f>研究院!C13</f>
        <v>7332435.8553333338</v>
      </c>
      <c r="I122" s="74">
        <f>开发中心!C13</f>
        <v>35958573.530000001</v>
      </c>
      <c r="J122" s="74">
        <f>测试中心!C13</f>
        <v>7962497.3946666662</v>
      </c>
      <c r="K122" s="74">
        <f>数据平台!C13</f>
        <v>37003588.187333308</v>
      </c>
      <c r="L122" s="74">
        <f>总体部!C13</f>
        <v>3628815.7140000002</v>
      </c>
    </row>
    <row r="123" spans="1:12">
      <c r="A123" s="8" t="s">
        <v>413</v>
      </c>
      <c r="B123" s="57">
        <f>SUM(F123:L123)</f>
        <v>15721592.247334646</v>
      </c>
      <c r="E123" s="8" t="s">
        <v>413</v>
      </c>
      <c r="F123" s="74">
        <f>工程中心!C14</f>
        <v>1323235.7295023145</v>
      </c>
      <c r="G123" s="74">
        <f>UED!C14</f>
        <v>653638.83977201115</v>
      </c>
      <c r="H123" s="74">
        <f>研究院!C14</f>
        <v>805501.51562911738</v>
      </c>
      <c r="I123" s="74">
        <f>开发中心!C14</f>
        <v>6657925.0757906968</v>
      </c>
      <c r="J123" s="74">
        <f>测试中心!C14</f>
        <v>1330172.5882872194</v>
      </c>
      <c r="K123" s="74">
        <f>数据平台!C14</f>
        <v>4631221.3287475761</v>
      </c>
      <c r="L123" s="74">
        <f>总体部!C14</f>
        <v>319897.16960570938</v>
      </c>
    </row>
    <row r="124" spans="1:12">
      <c r="A124" s="8" t="s">
        <v>6</v>
      </c>
      <c r="B124" s="57">
        <f t="shared" ref="B124:B130" si="11">SUM(F124:L124)</f>
        <v>13338000</v>
      </c>
      <c r="E124" s="8" t="s">
        <v>6</v>
      </c>
      <c r="F124" s="74">
        <f>工程中心!C15</f>
        <v>1626000</v>
      </c>
      <c r="G124" s="74">
        <f>UED!C15</f>
        <v>540000</v>
      </c>
      <c r="H124" s="74">
        <f>研究院!C15</f>
        <v>540000</v>
      </c>
      <c r="I124" s="74">
        <f>开发中心!C15</f>
        <v>5580000</v>
      </c>
      <c r="J124" s="74">
        <f>测试中心!C15</f>
        <v>1104000</v>
      </c>
      <c r="K124" s="74">
        <f>数据平台!C15</f>
        <v>3948000</v>
      </c>
      <c r="L124" s="74">
        <f>总体部!C15</f>
        <v>0</v>
      </c>
    </row>
    <row r="125" spans="1:12">
      <c r="A125" s="8" t="s">
        <v>7</v>
      </c>
      <c r="B125" s="57">
        <f t="shared" si="11"/>
        <v>4022400</v>
      </c>
      <c r="E125" s="8" t="s">
        <v>7</v>
      </c>
      <c r="F125" s="74">
        <f>工程中心!C16</f>
        <v>3172000</v>
      </c>
      <c r="G125" s="74">
        <f>UED!C16</f>
        <v>8400</v>
      </c>
      <c r="H125" s="74">
        <f>研究院!C16</f>
        <v>89000</v>
      </c>
      <c r="I125" s="74">
        <f>开发中心!C16</f>
        <v>47400</v>
      </c>
      <c r="J125" s="74">
        <f>测试中心!C16</f>
        <v>9600</v>
      </c>
      <c r="K125" s="74">
        <f>数据平台!C16</f>
        <v>655000</v>
      </c>
      <c r="L125" s="74">
        <f>总体部!C16</f>
        <v>41000</v>
      </c>
    </row>
    <row r="126" spans="1:12">
      <c r="A126" s="8" t="s">
        <v>8</v>
      </c>
      <c r="B126" s="57">
        <f t="shared" si="11"/>
        <v>80000</v>
      </c>
      <c r="E126" s="8" t="s">
        <v>8</v>
      </c>
      <c r="F126" s="74">
        <f>工程中心!C17</f>
        <v>0</v>
      </c>
      <c r="G126" s="74">
        <f>UED!C17</f>
        <v>0</v>
      </c>
      <c r="H126" s="74">
        <f>研究院!C17</f>
        <v>80000</v>
      </c>
      <c r="I126" s="74">
        <f>开发中心!C17</f>
        <v>0</v>
      </c>
      <c r="J126" s="74">
        <f>测试中心!C17</f>
        <v>0</v>
      </c>
      <c r="K126" s="74">
        <f>数据平台!C17</f>
        <v>0</v>
      </c>
      <c r="L126" s="74">
        <f>总体部!C17</f>
        <v>0</v>
      </c>
    </row>
    <row r="127" spans="1:12">
      <c r="A127" s="8" t="s">
        <v>9</v>
      </c>
      <c r="B127" s="57">
        <f t="shared" si="11"/>
        <v>210000</v>
      </c>
      <c r="E127" s="8" t="s">
        <v>9</v>
      </c>
      <c r="F127" s="74">
        <f>工程中心!C18</f>
        <v>100000</v>
      </c>
      <c r="G127" s="74">
        <f>UED!C18</f>
        <v>0</v>
      </c>
      <c r="H127" s="74">
        <f>研究院!C18</f>
        <v>50000</v>
      </c>
      <c r="I127" s="74">
        <f>开发中心!C18</f>
        <v>0</v>
      </c>
      <c r="J127" s="74">
        <f>测试中心!C18</f>
        <v>0</v>
      </c>
      <c r="K127" s="74">
        <f>数据平台!C18</f>
        <v>50000</v>
      </c>
      <c r="L127" s="74">
        <f>总体部!C18</f>
        <v>10000</v>
      </c>
    </row>
    <row r="128" spans="1:12">
      <c r="A128" s="15" t="s">
        <v>414</v>
      </c>
      <c r="B128" s="57">
        <f t="shared" si="11"/>
        <v>0</v>
      </c>
      <c r="E128" s="15" t="s">
        <v>414</v>
      </c>
      <c r="F128" s="74">
        <f>工程中心!C19</f>
        <v>0</v>
      </c>
      <c r="G128" s="74">
        <f>UED!C19</f>
        <v>0</v>
      </c>
      <c r="H128" s="74">
        <f>研究院!C19</f>
        <v>0</v>
      </c>
      <c r="I128" s="74">
        <f>开发中心!C19</f>
        <v>0</v>
      </c>
      <c r="J128" s="74">
        <f>测试中心!C19</f>
        <v>0</v>
      </c>
      <c r="K128" s="74">
        <f>数据平台!C19</f>
        <v>0</v>
      </c>
      <c r="L128" s="74">
        <f>总体部!C19</f>
        <v>0</v>
      </c>
    </row>
    <row r="129" spans="1:12">
      <c r="A129" s="15" t="s">
        <v>5228</v>
      </c>
      <c r="B129" s="57">
        <f t="shared" si="11"/>
        <v>500000</v>
      </c>
      <c r="E129" s="15" t="s">
        <v>5228</v>
      </c>
      <c r="F129" s="74">
        <f>工程中心!C20</f>
        <v>0</v>
      </c>
      <c r="G129" s="74">
        <f>UED!C20</f>
        <v>0</v>
      </c>
      <c r="H129" s="74">
        <f>研究院!C20</f>
        <v>500000</v>
      </c>
      <c r="I129" s="74">
        <f>开发中心!C20</f>
        <v>0</v>
      </c>
      <c r="J129" s="74">
        <f>测试中心!C20</f>
        <v>0</v>
      </c>
      <c r="K129" s="74">
        <f>数据平台!C20</f>
        <v>0</v>
      </c>
      <c r="L129" s="74">
        <f>总体部!C20</f>
        <v>0</v>
      </c>
    </row>
    <row r="130" spans="1:12">
      <c r="A130" s="15" t="s">
        <v>415</v>
      </c>
      <c r="B130" s="57">
        <f t="shared" si="11"/>
        <v>0</v>
      </c>
      <c r="E130" s="15" t="s">
        <v>415</v>
      </c>
      <c r="F130" s="74">
        <f>工程中心!C21</f>
        <v>0</v>
      </c>
      <c r="G130" s="74">
        <f>UED!C21</f>
        <v>0</v>
      </c>
      <c r="H130" s="74">
        <f>研究院!C21</f>
        <v>0</v>
      </c>
      <c r="I130" s="74">
        <f>开发中心!C21</f>
        <v>0</v>
      </c>
      <c r="J130" s="74">
        <f>测试中心!C21</f>
        <v>0</v>
      </c>
      <c r="K130" s="74">
        <f>数据平台!C21</f>
        <v>0</v>
      </c>
      <c r="L130" s="74">
        <f>总体部!C21</f>
        <v>0</v>
      </c>
    </row>
    <row r="131" spans="1:12">
      <c r="A131" s="16" t="s">
        <v>416</v>
      </c>
      <c r="B131" s="57"/>
      <c r="E131" s="16" t="s">
        <v>416</v>
      </c>
      <c r="F131" s="74">
        <f>工程中心!C22</f>
        <v>0</v>
      </c>
      <c r="G131" s="74">
        <f>UED!C22</f>
        <v>0</v>
      </c>
      <c r="H131" s="74">
        <f>研究院!C22</f>
        <v>0</v>
      </c>
      <c r="I131" s="74">
        <f>开发中心!C22</f>
        <v>0</v>
      </c>
      <c r="J131" s="74">
        <f>测试中心!C22</f>
        <v>0</v>
      </c>
      <c r="K131" s="74">
        <f>数据平台!C22</f>
        <v>0</v>
      </c>
      <c r="L131" s="74">
        <f>总体部!C22</f>
        <v>0</v>
      </c>
    </row>
    <row r="132" spans="1:12">
      <c r="A132" s="16" t="s">
        <v>13</v>
      </c>
      <c r="B132" s="57">
        <f>B120-B121</f>
        <v>-141902554.73466796</v>
      </c>
      <c r="E132" s="16" t="s">
        <v>13</v>
      </c>
      <c r="F132" s="74">
        <f>工程中心!C23</f>
        <v>-17422387.123502314</v>
      </c>
      <c r="G132" s="74">
        <f>UED!C23</f>
        <v>-6145539.2517720116</v>
      </c>
      <c r="H132" s="74">
        <f>研究院!C23</f>
        <v>-9396937.3709624521</v>
      </c>
      <c r="I132" s="74">
        <f>开发中心!C23</f>
        <v>-48243898.605790697</v>
      </c>
      <c r="J132" s="74">
        <f>测试中心!C23</f>
        <v>-10406269.982953886</v>
      </c>
      <c r="K132" s="74">
        <f>数据平台!C23</f>
        <v>-46287809.516080886</v>
      </c>
      <c r="L132" s="74">
        <f>总体部!C23</f>
        <v>-3999712.8836057093</v>
      </c>
    </row>
    <row r="133" spans="1:12">
      <c r="A133" s="8" t="s">
        <v>14</v>
      </c>
      <c r="B133" s="57">
        <f>B132*0.15</f>
        <v>-21285383.210200194</v>
      </c>
      <c r="E133" s="8" t="s">
        <v>14</v>
      </c>
      <c r="F133" s="74">
        <f>工程中心!C24</f>
        <v>0</v>
      </c>
      <c r="G133" s="74">
        <f>UED!C24</f>
        <v>0</v>
      </c>
      <c r="H133" s="74">
        <f>研究院!C24</f>
        <v>0</v>
      </c>
      <c r="I133" s="74">
        <f>开发中心!C24</f>
        <v>0</v>
      </c>
      <c r="J133" s="74">
        <f>测试中心!C24</f>
        <v>0</v>
      </c>
      <c r="K133" s="74">
        <f>数据平台!C24</f>
        <v>0</v>
      </c>
      <c r="L133" s="74">
        <f>总体部!C24</f>
        <v>0</v>
      </c>
    </row>
    <row r="134" spans="1:12">
      <c r="A134" s="8" t="s">
        <v>15</v>
      </c>
      <c r="B134" s="57">
        <f>B132-B133</f>
        <v>-120617171.52446777</v>
      </c>
      <c r="E134" s="8" t="s">
        <v>15</v>
      </c>
      <c r="F134" s="74">
        <f>工程中心!C25</f>
        <v>-17422387.123502314</v>
      </c>
      <c r="G134" s="74">
        <f>UED!C25</f>
        <v>-6145539.2517720116</v>
      </c>
      <c r="H134" s="74">
        <f>研究院!C25</f>
        <v>-9396937.3709624521</v>
      </c>
      <c r="I134" s="74">
        <f>开发中心!C25</f>
        <v>-48243898.605790697</v>
      </c>
      <c r="J134" s="74">
        <f>测试中心!C25</f>
        <v>-10406269.982953886</v>
      </c>
      <c r="K134" s="74">
        <f>数据平台!C25</f>
        <v>-46287809.516080886</v>
      </c>
      <c r="L134" s="74">
        <f>总体部!C25</f>
        <v>-3999712.8836057093</v>
      </c>
    </row>
    <row r="135" spans="1:12">
      <c r="A135" s="8" t="s">
        <v>417</v>
      </c>
      <c r="B135" s="57">
        <f>B134/B121</f>
        <v>-0.85</v>
      </c>
      <c r="E135" s="8" t="s">
        <v>417</v>
      </c>
      <c r="F135" s="74">
        <f>工程中心!C26</f>
        <v>-1</v>
      </c>
      <c r="G135" s="74">
        <f>UED!C26</f>
        <v>-1</v>
      </c>
      <c r="H135" s="74">
        <f>研究院!C26</f>
        <v>-1</v>
      </c>
      <c r="I135" s="74">
        <f>开发中心!C26</f>
        <v>-1</v>
      </c>
      <c r="J135" s="74">
        <f>测试中心!C26</f>
        <v>-1</v>
      </c>
      <c r="K135" s="74">
        <f>数据平台!C26</f>
        <v>-1</v>
      </c>
      <c r="L135" s="74">
        <f>总体部!C26</f>
        <v>-1</v>
      </c>
    </row>
    <row r="137" spans="1:12">
      <c r="A137" s="1" t="s">
        <v>407</v>
      </c>
      <c r="B137" s="1" t="s">
        <v>431</v>
      </c>
      <c r="E137" s="1" t="s">
        <v>407</v>
      </c>
      <c r="F137" s="18" t="s">
        <v>728</v>
      </c>
      <c r="G137" s="18" t="s">
        <v>1995</v>
      </c>
      <c r="H137" s="18" t="s">
        <v>729</v>
      </c>
      <c r="I137" s="18" t="s">
        <v>730</v>
      </c>
      <c r="J137" s="18" t="s">
        <v>5163</v>
      </c>
    </row>
    <row r="138" spans="1:12">
      <c r="A138" s="8" t="s">
        <v>408</v>
      </c>
      <c r="B138" s="57">
        <f>SUM(F138:I138)</f>
        <v>0</v>
      </c>
      <c r="E138" s="8" t="s">
        <v>408</v>
      </c>
      <c r="F138" s="74">
        <f>总办!C2</f>
        <v>0</v>
      </c>
      <c r="G138" s="74">
        <f>法务与保密!C2</f>
        <v>0</v>
      </c>
      <c r="H138" s="74">
        <f>服务中心!C2</f>
        <v>0</v>
      </c>
      <c r="I138" s="74">
        <f>采购!C2</f>
        <v>0</v>
      </c>
      <c r="J138" s="74">
        <f>运营!C2</f>
        <v>0</v>
      </c>
    </row>
    <row r="139" spans="1:12">
      <c r="A139" s="8" t="s">
        <v>409</v>
      </c>
      <c r="B139" s="57">
        <f t="shared" ref="B139:B140" si="12">SUM(F139:I139)</f>
        <v>0</v>
      </c>
      <c r="E139" s="8" t="s">
        <v>409</v>
      </c>
      <c r="F139" s="74">
        <f>总办!C3</f>
        <v>0</v>
      </c>
      <c r="G139" s="74">
        <f>法务与保密!C3</f>
        <v>0</v>
      </c>
      <c r="H139" s="74">
        <f>服务中心!C3</f>
        <v>0</v>
      </c>
      <c r="I139" s="74">
        <f>采购!C3</f>
        <v>0</v>
      </c>
      <c r="J139" s="74">
        <f>运营!C3</f>
        <v>0</v>
      </c>
    </row>
    <row r="140" spans="1:12">
      <c r="A140" s="24" t="s">
        <v>420</v>
      </c>
      <c r="B140" s="57">
        <f t="shared" si="12"/>
        <v>0</v>
      </c>
      <c r="E140" s="24" t="s">
        <v>419</v>
      </c>
      <c r="F140" s="74">
        <f>总办!C4</f>
        <v>0</v>
      </c>
      <c r="G140" s="74">
        <f>法务与保密!C4</f>
        <v>0</v>
      </c>
      <c r="H140" s="74">
        <f>服务中心!C4</f>
        <v>0</v>
      </c>
      <c r="I140" s="74">
        <f>采购!C4</f>
        <v>0</v>
      </c>
      <c r="J140" s="74">
        <f>运营!C4</f>
        <v>0</v>
      </c>
    </row>
    <row r="141" spans="1:12">
      <c r="A141" s="58" t="s">
        <v>410</v>
      </c>
      <c r="B141" s="62"/>
      <c r="E141" s="58" t="s">
        <v>410</v>
      </c>
      <c r="F141" s="74">
        <f>总办!C5</f>
        <v>0</v>
      </c>
      <c r="G141" s="74">
        <f>法务与保密!C5</f>
        <v>0</v>
      </c>
      <c r="H141" s="74">
        <f>服务中心!C5</f>
        <v>0</v>
      </c>
      <c r="I141" s="74">
        <f>采购!C5</f>
        <v>0</v>
      </c>
      <c r="J141" s="74">
        <f>运营!C5</f>
        <v>0</v>
      </c>
    </row>
    <row r="142" spans="1:12">
      <c r="A142" s="8" t="s">
        <v>10</v>
      </c>
      <c r="B142" s="57">
        <f>SUM(F142:I142)</f>
        <v>0</v>
      </c>
      <c r="E142" s="8" t="s">
        <v>10</v>
      </c>
      <c r="F142" s="74">
        <f>总办!C6</f>
        <v>0</v>
      </c>
      <c r="G142" s="74">
        <f>法务与保密!C6</f>
        <v>0</v>
      </c>
      <c r="H142" s="74">
        <f>服务中心!C6</f>
        <v>0</v>
      </c>
      <c r="I142" s="74">
        <f>采购!C6</f>
        <v>0</v>
      </c>
      <c r="J142" s="74">
        <f>运营!C6</f>
        <v>0</v>
      </c>
    </row>
    <row r="143" spans="1:12">
      <c r="A143" s="8" t="s">
        <v>11</v>
      </c>
      <c r="B143" s="57">
        <f t="shared" ref="B143:B147" si="13">SUM(F143:I143)</f>
        <v>0</v>
      </c>
      <c r="E143" s="8" t="s">
        <v>11</v>
      </c>
      <c r="F143" s="74">
        <f>总办!C7</f>
        <v>0</v>
      </c>
      <c r="G143" s="74">
        <f>法务与保密!C7</f>
        <v>0</v>
      </c>
      <c r="H143" s="74">
        <f>服务中心!C7</f>
        <v>0</v>
      </c>
      <c r="I143" s="74">
        <f>采购!C7</f>
        <v>0</v>
      </c>
      <c r="J143" s="74">
        <f>运营!C7</f>
        <v>0</v>
      </c>
    </row>
    <row r="144" spans="1:12">
      <c r="A144" s="8" t="s">
        <v>12</v>
      </c>
      <c r="B144" s="57">
        <f t="shared" si="13"/>
        <v>0</v>
      </c>
      <c r="E144" s="8" t="s">
        <v>12</v>
      </c>
      <c r="F144" s="74">
        <f>总办!C8</f>
        <v>0</v>
      </c>
      <c r="G144" s="74">
        <f>法务与保密!C8</f>
        <v>0</v>
      </c>
      <c r="H144" s="74">
        <f>服务中心!C8</f>
        <v>0</v>
      </c>
      <c r="I144" s="74">
        <f>采购!C8</f>
        <v>0</v>
      </c>
      <c r="J144" s="74">
        <f>运营!C8</f>
        <v>0</v>
      </c>
    </row>
    <row r="145" spans="1:10">
      <c r="A145" s="8" t="s">
        <v>411</v>
      </c>
      <c r="B145" s="57">
        <f t="shared" si="13"/>
        <v>0</v>
      </c>
      <c r="E145" s="8" t="s">
        <v>411</v>
      </c>
      <c r="F145" s="74">
        <f>总办!C9</f>
        <v>0</v>
      </c>
      <c r="G145" s="74">
        <f>法务与保密!C9</f>
        <v>0</v>
      </c>
      <c r="H145" s="74">
        <f>服务中心!C9</f>
        <v>0</v>
      </c>
      <c r="I145" s="74">
        <f>采购!C9</f>
        <v>0</v>
      </c>
      <c r="J145" s="74">
        <f>运营!C9</f>
        <v>0</v>
      </c>
    </row>
    <row r="146" spans="1:10">
      <c r="A146" s="16" t="s">
        <v>3</v>
      </c>
      <c r="B146" s="57">
        <f t="shared" si="13"/>
        <v>0</v>
      </c>
      <c r="E146" s="16" t="s">
        <v>3</v>
      </c>
      <c r="F146" s="74">
        <f>总办!C10</f>
        <v>0</v>
      </c>
      <c r="G146" s="74">
        <f>法务与保密!C10</f>
        <v>0</v>
      </c>
      <c r="H146" s="74">
        <f>服务中心!C10</f>
        <v>0</v>
      </c>
      <c r="I146" s="74">
        <f>采购!C10</f>
        <v>0</v>
      </c>
      <c r="J146" s="74">
        <f>运营!C10</f>
        <v>0</v>
      </c>
    </row>
    <row r="147" spans="1:10">
      <c r="A147" s="8" t="s">
        <v>4</v>
      </c>
      <c r="B147" s="57">
        <f t="shared" si="13"/>
        <v>0</v>
      </c>
      <c r="E147" s="8" t="s">
        <v>4</v>
      </c>
      <c r="F147" s="74">
        <f>总办!C11</f>
        <v>0</v>
      </c>
      <c r="G147" s="74">
        <f>法务与保密!C11</f>
        <v>0</v>
      </c>
      <c r="H147" s="74">
        <f>服务中心!C11</f>
        <v>0</v>
      </c>
      <c r="I147" s="74">
        <f>采购!C11</f>
        <v>0</v>
      </c>
      <c r="J147" s="74">
        <f>运营!C11</f>
        <v>0</v>
      </c>
    </row>
    <row r="148" spans="1:10">
      <c r="A148" s="59" t="s">
        <v>5</v>
      </c>
      <c r="B148" s="57">
        <f>SUM(B149:B158)</f>
        <v>17872669.049346276</v>
      </c>
      <c r="E148" s="59" t="s">
        <v>5</v>
      </c>
      <c r="F148" s="74">
        <f>总办!C12</f>
        <v>877864.25427691406</v>
      </c>
      <c r="G148" s="74">
        <f>法务与保密!C12</f>
        <v>1571262.9017963693</v>
      </c>
      <c r="H148" s="74">
        <f>服务中心!C12</f>
        <v>7136059.7736095618</v>
      </c>
      <c r="I148" s="74">
        <f>采购!C12</f>
        <v>2992107.539311287</v>
      </c>
      <c r="J148" s="74">
        <f>运营!C12</f>
        <v>5295374.5803521452</v>
      </c>
    </row>
    <row r="149" spans="1:10">
      <c r="A149" s="8" t="s">
        <v>412</v>
      </c>
      <c r="B149" s="57">
        <f>SUM(F149:J149)</f>
        <v>10916851.496666666</v>
      </c>
      <c r="E149" s="8" t="s">
        <v>412</v>
      </c>
      <c r="F149" s="74">
        <f>总办!C13</f>
        <v>754931.26399999997</v>
      </c>
      <c r="G149" s="74">
        <f>法务与保密!C13</f>
        <v>939484.07333333336</v>
      </c>
      <c r="H149" s="74">
        <f>服务中心!C13</f>
        <v>3622037.6519999998</v>
      </c>
      <c r="I149" s="74">
        <f>采购!C13</f>
        <v>2122422.0666666669</v>
      </c>
      <c r="J149" s="74">
        <f>运营!C13</f>
        <v>3477976.4406666672</v>
      </c>
    </row>
    <row r="150" spans="1:10">
      <c r="A150" s="8" t="s">
        <v>413</v>
      </c>
      <c r="B150" s="57">
        <f t="shared" ref="B150:B157" si="14">SUM(F150:J150)</f>
        <v>5638917.1526796101</v>
      </c>
      <c r="E150" s="8" t="s">
        <v>413</v>
      </c>
      <c r="F150" s="74">
        <f>总办!C14</f>
        <v>122932.99027691409</v>
      </c>
      <c r="G150" s="74">
        <f>法务与保密!C14</f>
        <v>603778.8284630361</v>
      </c>
      <c r="H150" s="74">
        <f>服务中心!C14</f>
        <v>3456222.1216095621</v>
      </c>
      <c r="I150" s="74">
        <f>采购!C14</f>
        <v>869685.47264462023</v>
      </c>
      <c r="J150" s="74">
        <f>运营!C14</f>
        <v>586297.73968547804</v>
      </c>
    </row>
    <row r="151" spans="1:10">
      <c r="A151" s="8" t="s">
        <v>6</v>
      </c>
      <c r="B151" s="57">
        <f t="shared" si="14"/>
        <v>0</v>
      </c>
      <c r="E151" s="8" t="s">
        <v>6</v>
      </c>
      <c r="F151" s="74">
        <f>总办!C15</f>
        <v>0</v>
      </c>
      <c r="G151" s="74">
        <f>法务与保密!C15</f>
        <v>0</v>
      </c>
      <c r="H151" s="74">
        <f>服务中心!C15</f>
        <v>0</v>
      </c>
      <c r="I151" s="74">
        <f>采购!C15</f>
        <v>0</v>
      </c>
      <c r="J151" s="74">
        <f>运营!C15</f>
        <v>0</v>
      </c>
    </row>
    <row r="152" spans="1:10">
      <c r="A152" s="8" t="s">
        <v>7</v>
      </c>
      <c r="B152" s="57">
        <f t="shared" si="14"/>
        <v>63600</v>
      </c>
      <c r="E152" s="8" t="s">
        <v>7</v>
      </c>
      <c r="F152" s="74">
        <f>总办!C16</f>
        <v>0</v>
      </c>
      <c r="G152" s="74">
        <f>法务与保密!C16</f>
        <v>18000</v>
      </c>
      <c r="H152" s="74">
        <f>服务中心!C16</f>
        <v>37800</v>
      </c>
      <c r="I152" s="74">
        <f>采购!C16</f>
        <v>0</v>
      </c>
      <c r="J152" s="74">
        <f>运营!C16</f>
        <v>7800</v>
      </c>
    </row>
    <row r="153" spans="1:10">
      <c r="A153" s="8" t="s">
        <v>8</v>
      </c>
      <c r="B153" s="57">
        <f t="shared" si="14"/>
        <v>0</v>
      </c>
      <c r="E153" s="8" t="s">
        <v>8</v>
      </c>
      <c r="F153" s="74">
        <f>总办!C17</f>
        <v>0</v>
      </c>
      <c r="G153" s="74">
        <f>法务与保密!C17</f>
        <v>0</v>
      </c>
      <c r="H153" s="74">
        <f>服务中心!C17</f>
        <v>0</v>
      </c>
      <c r="I153" s="74">
        <f>采购!C17</f>
        <v>0</v>
      </c>
      <c r="J153" s="74">
        <f>运营!C17</f>
        <v>0</v>
      </c>
    </row>
    <row r="154" spans="1:10">
      <c r="A154" s="8" t="s">
        <v>9</v>
      </c>
      <c r="B154" s="57">
        <f t="shared" si="14"/>
        <v>50000</v>
      </c>
      <c r="E154" s="8" t="s">
        <v>9</v>
      </c>
      <c r="F154" s="74">
        <f>总办!C18</f>
        <v>0</v>
      </c>
      <c r="G154" s="74">
        <f>法务与保密!C18</f>
        <v>10000</v>
      </c>
      <c r="H154" s="74">
        <f>服务中心!C18</f>
        <v>20000</v>
      </c>
      <c r="I154" s="74">
        <f>采购!C18</f>
        <v>0</v>
      </c>
      <c r="J154" s="74">
        <f>运营!C18</f>
        <v>20000</v>
      </c>
    </row>
    <row r="155" spans="1:10">
      <c r="A155" s="15" t="s">
        <v>414</v>
      </c>
      <c r="B155" s="57">
        <f t="shared" si="14"/>
        <v>1203300.3999999999</v>
      </c>
      <c r="E155" s="15" t="s">
        <v>414</v>
      </c>
      <c r="F155" s="74">
        <f>总办!C19</f>
        <v>0</v>
      </c>
      <c r="G155" s="74">
        <f>法务与保密!C19</f>
        <v>0</v>
      </c>
      <c r="H155" s="74">
        <f>服务中心!C19</f>
        <v>0</v>
      </c>
      <c r="I155" s="74">
        <f>采购!C19</f>
        <v>0</v>
      </c>
      <c r="J155" s="74">
        <f>运营!C19</f>
        <v>1203300.3999999999</v>
      </c>
    </row>
    <row r="156" spans="1:10">
      <c r="A156" s="15" t="s">
        <v>5228</v>
      </c>
      <c r="B156" s="57">
        <f>SUM(F156:J156)</f>
        <v>0</v>
      </c>
      <c r="E156" s="15" t="s">
        <v>5228</v>
      </c>
      <c r="F156" s="74">
        <f>总办!C20</f>
        <v>0</v>
      </c>
      <c r="G156" s="74">
        <f>法务与保密!C20</f>
        <v>0</v>
      </c>
      <c r="H156" s="74">
        <f>服务中心!C20</f>
        <v>0</v>
      </c>
      <c r="I156" s="74">
        <f>采购!C20</f>
        <v>0</v>
      </c>
      <c r="J156" s="74">
        <f>运营!C20</f>
        <v>0</v>
      </c>
    </row>
    <row r="157" spans="1:10">
      <c r="A157" s="15" t="s">
        <v>415</v>
      </c>
      <c r="B157" s="57">
        <f t="shared" si="14"/>
        <v>0</v>
      </c>
      <c r="E157" s="15" t="s">
        <v>415</v>
      </c>
      <c r="F157" s="74">
        <f>总办!C21</f>
        <v>0</v>
      </c>
      <c r="G157" s="74">
        <f>法务与保密!C21</f>
        <v>0</v>
      </c>
      <c r="H157" s="74">
        <f>服务中心!C21</f>
        <v>0</v>
      </c>
      <c r="I157" s="74">
        <f>采购!C21</f>
        <v>0</v>
      </c>
      <c r="J157" s="74">
        <f>运营!C21</f>
        <v>0</v>
      </c>
    </row>
    <row r="158" spans="1:10">
      <c r="A158" s="16" t="s">
        <v>416</v>
      </c>
      <c r="B158" s="57"/>
      <c r="E158" s="16" t="s">
        <v>416</v>
      </c>
      <c r="F158" s="74">
        <f>总办!C22</f>
        <v>0</v>
      </c>
      <c r="G158" s="74">
        <f>法务与保密!C22</f>
        <v>0</v>
      </c>
      <c r="H158" s="74">
        <f>服务中心!C22</f>
        <v>0</v>
      </c>
      <c r="I158" s="74">
        <f>采购!C22</f>
        <v>0</v>
      </c>
      <c r="J158" s="74">
        <f>运营!C22</f>
        <v>0</v>
      </c>
    </row>
    <row r="159" spans="1:10">
      <c r="A159" s="16" t="s">
        <v>13</v>
      </c>
      <c r="B159" s="57">
        <f>B147-B148</f>
        <v>-17872669.049346276</v>
      </c>
      <c r="E159" s="16" t="s">
        <v>13</v>
      </c>
      <c r="F159" s="74">
        <f>总办!C23</f>
        <v>-877864.25427691406</v>
      </c>
      <c r="G159" s="74">
        <f>法务与保密!C23</f>
        <v>-1571262.9017963693</v>
      </c>
      <c r="H159" s="74">
        <f>服务中心!C23</f>
        <v>-7136059.7736095618</v>
      </c>
      <c r="I159" s="74">
        <f>采购!C23</f>
        <v>-2992107.539311287</v>
      </c>
      <c r="J159" s="74">
        <f>运营!C23</f>
        <v>-5295374.5803521452</v>
      </c>
    </row>
    <row r="160" spans="1:10">
      <c r="A160" s="8" t="s">
        <v>14</v>
      </c>
      <c r="B160" s="57">
        <f>B159*0.15</f>
        <v>-2680900.3574019414</v>
      </c>
      <c r="E160" s="8" t="s">
        <v>14</v>
      </c>
      <c r="F160" s="74">
        <f>总办!C24</f>
        <v>0</v>
      </c>
      <c r="G160" s="74">
        <f>法务与保密!C24</f>
        <v>0</v>
      </c>
      <c r="H160" s="74">
        <f>服务中心!C24</f>
        <v>0</v>
      </c>
      <c r="I160" s="74">
        <f>采购!C24</f>
        <v>0</v>
      </c>
      <c r="J160" s="74">
        <f>运营!C24</f>
        <v>0</v>
      </c>
    </row>
    <row r="161" spans="1:10">
      <c r="A161" s="8" t="s">
        <v>15</v>
      </c>
      <c r="B161" s="57">
        <f>B159-B160</f>
        <v>-15191768.691944335</v>
      </c>
      <c r="E161" s="8" t="s">
        <v>15</v>
      </c>
      <c r="F161" s="74">
        <f>总办!C25</f>
        <v>-877864.25427691406</v>
      </c>
      <c r="G161" s="74">
        <f>法务与保密!C25</f>
        <v>-1571262.9017963693</v>
      </c>
      <c r="H161" s="74">
        <f>服务中心!C25</f>
        <v>-7136059.7736095618</v>
      </c>
      <c r="I161" s="74">
        <f>采购!C25</f>
        <v>-2992107.539311287</v>
      </c>
      <c r="J161" s="74">
        <f>运营!C25</f>
        <v>-5295374.5803521452</v>
      </c>
    </row>
    <row r="162" spans="1:10">
      <c r="A162" s="8" t="s">
        <v>417</v>
      </c>
      <c r="B162" s="57">
        <f>B161/B148</f>
        <v>-0.85</v>
      </c>
      <c r="E162" s="8" t="s">
        <v>417</v>
      </c>
      <c r="F162" s="74">
        <f>总办!C26</f>
        <v>-1</v>
      </c>
      <c r="G162" s="74">
        <f>法务与保密!C26</f>
        <v>-1</v>
      </c>
      <c r="H162" s="74">
        <f>服务中心!C26</f>
        <v>-1</v>
      </c>
      <c r="I162" s="74">
        <f>采购!C26</f>
        <v>-1</v>
      </c>
      <c r="J162" s="74">
        <f>运营!C26</f>
        <v>-1</v>
      </c>
    </row>
    <row r="164" spans="1:10">
      <c r="A164" s="1" t="s">
        <v>407</v>
      </c>
      <c r="B164" s="1" t="s">
        <v>432</v>
      </c>
      <c r="E164" s="1" t="s">
        <v>407</v>
      </c>
      <c r="F164" t="s">
        <v>731</v>
      </c>
    </row>
    <row r="165" spans="1:10">
      <c r="A165" s="8" t="s">
        <v>408</v>
      </c>
      <c r="B165" s="57">
        <f>F165</f>
        <v>0</v>
      </c>
      <c r="E165" s="8" t="s">
        <v>408</v>
      </c>
      <c r="F165" s="21">
        <f>管理层!C2</f>
        <v>0</v>
      </c>
    </row>
    <row r="166" spans="1:10">
      <c r="A166" s="8" t="s">
        <v>409</v>
      </c>
      <c r="B166" s="57">
        <f t="shared" ref="B166:B167" si="15">F166</f>
        <v>0</v>
      </c>
      <c r="E166" s="8" t="s">
        <v>409</v>
      </c>
      <c r="F166" s="21">
        <f>管理层!C3</f>
        <v>0</v>
      </c>
    </row>
    <row r="167" spans="1:10">
      <c r="A167" s="24" t="s">
        <v>420</v>
      </c>
      <c r="B167" s="57">
        <f t="shared" si="15"/>
        <v>0</v>
      </c>
      <c r="E167" s="24" t="s">
        <v>419</v>
      </c>
      <c r="F167" s="21">
        <f>管理层!C4</f>
        <v>0</v>
      </c>
    </row>
    <row r="168" spans="1:10">
      <c r="A168" s="58" t="s">
        <v>410</v>
      </c>
      <c r="B168" s="77"/>
      <c r="E168" s="58" t="s">
        <v>410</v>
      </c>
      <c r="F168" s="21">
        <f>管理层!C5</f>
        <v>0</v>
      </c>
    </row>
    <row r="169" spans="1:10">
      <c r="A169" s="8" t="s">
        <v>10</v>
      </c>
      <c r="B169" s="57">
        <f>F169</f>
        <v>0</v>
      </c>
      <c r="E169" s="8" t="s">
        <v>10</v>
      </c>
      <c r="F169" s="21">
        <f>管理层!C6</f>
        <v>0</v>
      </c>
    </row>
    <row r="170" spans="1:10">
      <c r="A170" s="8" t="s">
        <v>11</v>
      </c>
      <c r="B170" s="57">
        <f t="shared" ref="B170:B173" si="16">F170</f>
        <v>0</v>
      </c>
      <c r="E170" s="8" t="s">
        <v>11</v>
      </c>
      <c r="F170" s="21">
        <f>管理层!C7</f>
        <v>0</v>
      </c>
    </row>
    <row r="171" spans="1:10">
      <c r="A171" s="8" t="s">
        <v>12</v>
      </c>
      <c r="B171" s="57">
        <f t="shared" si="16"/>
        <v>0</v>
      </c>
      <c r="E171" s="8" t="s">
        <v>12</v>
      </c>
      <c r="F171" s="21">
        <f>管理层!C8</f>
        <v>0</v>
      </c>
    </row>
    <row r="172" spans="1:10">
      <c r="A172" s="8" t="s">
        <v>411</v>
      </c>
      <c r="B172" s="57">
        <f t="shared" si="16"/>
        <v>0</v>
      </c>
      <c r="E172" s="8" t="s">
        <v>411</v>
      </c>
      <c r="F172" s="21">
        <f>管理层!C9</f>
        <v>0</v>
      </c>
    </row>
    <row r="173" spans="1:10">
      <c r="A173" s="16" t="s">
        <v>3</v>
      </c>
      <c r="B173" s="57">
        <f t="shared" si="16"/>
        <v>0</v>
      </c>
      <c r="E173" s="16" t="s">
        <v>3</v>
      </c>
      <c r="F173" s="21">
        <f>管理层!C10</f>
        <v>0</v>
      </c>
    </row>
    <row r="174" spans="1:10">
      <c r="A174" s="8" t="s">
        <v>4</v>
      </c>
      <c r="B174" s="57">
        <f>F174</f>
        <v>0</v>
      </c>
      <c r="E174" s="8" t="s">
        <v>4</v>
      </c>
      <c r="F174" s="21">
        <f>管理层!C11</f>
        <v>0</v>
      </c>
    </row>
    <row r="175" spans="1:10">
      <c r="A175" s="59" t="s">
        <v>5</v>
      </c>
      <c r="B175" s="57">
        <f>SUM(B176:B185)</f>
        <v>11169365.770516865</v>
      </c>
      <c r="E175" s="59" t="s">
        <v>5</v>
      </c>
      <c r="F175" s="21">
        <f>管理层!C12</f>
        <v>11169365.770516865</v>
      </c>
    </row>
    <row r="176" spans="1:10">
      <c r="A176" s="8" t="s">
        <v>412</v>
      </c>
      <c r="B176" s="57">
        <f>F176</f>
        <v>9026394.784</v>
      </c>
      <c r="E176" s="8" t="s">
        <v>412</v>
      </c>
      <c r="F176" s="21">
        <f>管理层!C13</f>
        <v>9026394.784</v>
      </c>
    </row>
    <row r="177" spans="1:6">
      <c r="A177" s="8" t="s">
        <v>413</v>
      </c>
      <c r="B177" s="57">
        <f t="shared" ref="B177:B185" si="17">F177</f>
        <v>882970.98651686439</v>
      </c>
      <c r="E177" s="8" t="s">
        <v>413</v>
      </c>
      <c r="F177" s="21">
        <f>管理层!C14</f>
        <v>882970.98651686439</v>
      </c>
    </row>
    <row r="178" spans="1:6">
      <c r="A178" s="8" t="s">
        <v>6</v>
      </c>
      <c r="B178" s="57">
        <f t="shared" si="17"/>
        <v>0</v>
      </c>
      <c r="E178" s="8" t="s">
        <v>6</v>
      </c>
      <c r="F178" s="21">
        <f>管理层!C15</f>
        <v>0</v>
      </c>
    </row>
    <row r="179" spans="1:6">
      <c r="A179" s="8" t="s">
        <v>7</v>
      </c>
      <c r="B179" s="57">
        <f t="shared" si="17"/>
        <v>960000</v>
      </c>
      <c r="E179" s="8" t="s">
        <v>7</v>
      </c>
      <c r="F179" s="21">
        <f>管理层!C16</f>
        <v>960000</v>
      </c>
    </row>
    <row r="180" spans="1:6">
      <c r="A180" s="8" t="s">
        <v>8</v>
      </c>
      <c r="B180" s="57">
        <f t="shared" si="17"/>
        <v>0</v>
      </c>
      <c r="E180" s="8" t="s">
        <v>8</v>
      </c>
      <c r="F180" s="21">
        <f>管理层!C17</f>
        <v>0</v>
      </c>
    </row>
    <row r="181" spans="1:6">
      <c r="A181" s="8" t="s">
        <v>9</v>
      </c>
      <c r="B181" s="57">
        <f t="shared" si="17"/>
        <v>300000</v>
      </c>
      <c r="E181" s="8" t="s">
        <v>9</v>
      </c>
      <c r="F181" s="21">
        <f>管理层!C18</f>
        <v>300000</v>
      </c>
    </row>
    <row r="182" spans="1:6">
      <c r="A182" s="15" t="s">
        <v>414</v>
      </c>
      <c r="B182" s="57">
        <f t="shared" si="17"/>
        <v>0</v>
      </c>
      <c r="E182" s="15" t="s">
        <v>414</v>
      </c>
      <c r="F182" s="21">
        <f>管理层!C19</f>
        <v>0</v>
      </c>
    </row>
    <row r="183" spans="1:6">
      <c r="A183" s="15" t="s">
        <v>5228</v>
      </c>
      <c r="B183" s="57">
        <f t="shared" si="17"/>
        <v>0</v>
      </c>
      <c r="E183" s="15" t="s">
        <v>5228</v>
      </c>
      <c r="F183" s="21">
        <f>管理层!C20</f>
        <v>0</v>
      </c>
    </row>
    <row r="184" spans="1:6">
      <c r="A184" s="15" t="s">
        <v>415</v>
      </c>
      <c r="B184" s="57">
        <f t="shared" si="17"/>
        <v>0</v>
      </c>
      <c r="E184" s="15" t="s">
        <v>415</v>
      </c>
      <c r="F184" s="21">
        <f>管理层!C21</f>
        <v>0</v>
      </c>
    </row>
    <row r="185" spans="1:6">
      <c r="A185" s="16" t="s">
        <v>416</v>
      </c>
      <c r="B185" s="57">
        <f t="shared" si="17"/>
        <v>0</v>
      </c>
      <c r="E185" s="16" t="s">
        <v>416</v>
      </c>
      <c r="F185" s="21">
        <f>管理层!C22</f>
        <v>0</v>
      </c>
    </row>
    <row r="186" spans="1:6">
      <c r="A186" s="16" t="s">
        <v>13</v>
      </c>
      <c r="B186" s="57">
        <f>B174-B175</f>
        <v>-11169365.770516865</v>
      </c>
      <c r="E186" s="16" t="s">
        <v>13</v>
      </c>
      <c r="F186" s="21">
        <f>管理层!C23</f>
        <v>-11169365.770516865</v>
      </c>
    </row>
    <row r="187" spans="1:6">
      <c r="A187" s="8" t="s">
        <v>14</v>
      </c>
      <c r="B187" s="57">
        <f>B186*0.15</f>
        <v>-1675404.8655775297</v>
      </c>
      <c r="E187" s="8" t="s">
        <v>14</v>
      </c>
      <c r="F187" s="21">
        <f>管理层!C24</f>
        <v>0</v>
      </c>
    </row>
    <row r="188" spans="1:6">
      <c r="A188" s="8" t="s">
        <v>15</v>
      </c>
      <c r="B188" s="57">
        <f>B186-B187</f>
        <v>-9493960.9049393348</v>
      </c>
      <c r="E188" s="8" t="s">
        <v>15</v>
      </c>
      <c r="F188" s="21">
        <f>管理层!C25</f>
        <v>-11169365.770516865</v>
      </c>
    </row>
    <row r="189" spans="1:6">
      <c r="A189" s="8" t="s">
        <v>417</v>
      </c>
      <c r="B189" s="57">
        <f>B188/B175</f>
        <v>-0.85</v>
      </c>
      <c r="E189" s="8" t="s">
        <v>417</v>
      </c>
      <c r="F189" s="21">
        <f>管理层!C26</f>
        <v>-1</v>
      </c>
    </row>
  </sheetData>
  <autoFilter ref="A1:B26"/>
  <phoneticPr fontId="15" type="noConversion"/>
  <conditionalFormatting sqref="G56:AK56">
    <cfRule type="duplicateValues" dxfId="470"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7"/>
  <sheetViews>
    <sheetView workbookViewId="0">
      <selection activeCell="G13" sqref="G13"/>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7" width="27.625" customWidth="1"/>
    <col min="8" max="8" width="27.25" customWidth="1"/>
    <col min="9" max="9" width="30.75" bestFit="1" customWidth="1"/>
    <col min="10" max="10" width="17.25" bestFit="1" customWidth="1"/>
    <col min="11" max="11" width="20.375" customWidth="1"/>
    <col min="12" max="12" width="25.25" customWidth="1"/>
  </cols>
  <sheetData>
    <row r="1" spans="1:12" s="2" customFormat="1">
      <c r="A1" s="1" t="s">
        <v>160</v>
      </c>
      <c r="B1" s="1" t="s">
        <v>1734</v>
      </c>
      <c r="C1" s="1" t="s">
        <v>1633</v>
      </c>
      <c r="E1" s="33"/>
      <c r="F1" s="1" t="s">
        <v>160</v>
      </c>
      <c r="G1" s="1" t="s">
        <v>4885</v>
      </c>
      <c r="H1" s="1" t="s">
        <v>4881</v>
      </c>
      <c r="I1" s="1" t="s">
        <v>4882</v>
      </c>
      <c r="J1" s="13"/>
      <c r="K1" s="13"/>
      <c r="L1" s="13" t="e">
        <f>#REF!</f>
        <v>#REF!</v>
      </c>
    </row>
    <row r="2" spans="1:12" s="2" customFormat="1">
      <c r="A2" s="3" t="s">
        <v>0</v>
      </c>
      <c r="B2" s="3"/>
      <c r="C2" s="30"/>
      <c r="D2" s="51"/>
      <c r="E2" s="52"/>
      <c r="F2" s="3" t="s">
        <v>200</v>
      </c>
      <c r="G2" s="25"/>
      <c r="H2" s="25"/>
      <c r="I2" s="25"/>
      <c r="J2" s="25"/>
      <c r="K2" s="25"/>
      <c r="L2" s="25"/>
    </row>
    <row r="3" spans="1:12" s="2" customFormat="1">
      <c r="A3" s="3" t="s">
        <v>1</v>
      </c>
      <c r="B3" s="3"/>
      <c r="C3" s="30">
        <f>C2*(1-C5)-C4</f>
        <v>0</v>
      </c>
      <c r="D3" s="51"/>
      <c r="E3" s="52"/>
      <c r="F3" s="3" t="s">
        <v>201</v>
      </c>
      <c r="G3" s="25"/>
      <c r="H3" s="25"/>
      <c r="I3" s="25"/>
      <c r="J3" s="25"/>
      <c r="K3" s="25"/>
      <c r="L3" s="25"/>
    </row>
    <row r="4" spans="1:12" s="2" customFormat="1">
      <c r="A4" s="3" t="s">
        <v>2</v>
      </c>
      <c r="B4" s="3"/>
      <c r="C4" s="4">
        <f t="shared" ref="C4" si="0">G4+H4+I4+J4+K4+L4</f>
        <v>0</v>
      </c>
      <c r="D4" s="51"/>
      <c r="E4" s="52"/>
      <c r="F4" s="3" t="s">
        <v>2</v>
      </c>
      <c r="G4" s="25"/>
      <c r="H4" s="25"/>
      <c r="I4" s="25"/>
      <c r="J4" s="25"/>
      <c r="K4" s="25"/>
      <c r="L4" s="25"/>
    </row>
    <row r="5" spans="1:12" s="2" customFormat="1">
      <c r="A5" s="3" t="s">
        <v>202</v>
      </c>
      <c r="B5" s="3"/>
      <c r="C5" s="29"/>
      <c r="D5" s="51"/>
      <c r="E5" s="53"/>
      <c r="F5" s="3" t="s">
        <v>202</v>
      </c>
      <c r="G5" s="44"/>
      <c r="H5" s="44"/>
      <c r="I5" s="44"/>
      <c r="J5" s="44"/>
      <c r="K5" s="44"/>
      <c r="L5" s="44"/>
    </row>
    <row r="6" spans="1:12" s="2" customFormat="1">
      <c r="A6" s="15" t="s">
        <v>10</v>
      </c>
      <c r="B6" s="15"/>
      <c r="C6" s="4">
        <f>G6+H6+I6+J6+K6+L6</f>
        <v>0</v>
      </c>
      <c r="D6" s="54"/>
      <c r="E6" s="52"/>
      <c r="F6" s="10" t="s">
        <v>10</v>
      </c>
      <c r="G6" s="25"/>
      <c r="H6" s="25"/>
      <c r="I6" s="25"/>
      <c r="J6" s="25"/>
      <c r="K6" s="25"/>
      <c r="L6" s="25"/>
    </row>
    <row r="7" spans="1:12" s="2" customFormat="1">
      <c r="A7" s="15" t="s">
        <v>11</v>
      </c>
      <c r="B7" s="15"/>
      <c r="C7" s="4">
        <f>G7+H7+I7+J7+K7+L7</f>
        <v>0</v>
      </c>
      <c r="D7" s="54"/>
      <c r="E7" s="52"/>
      <c r="F7" s="10" t="s">
        <v>11</v>
      </c>
      <c r="G7" s="25"/>
      <c r="H7" s="25"/>
      <c r="I7" s="25"/>
      <c r="J7" s="25"/>
      <c r="K7" s="25"/>
      <c r="L7" s="25"/>
    </row>
    <row r="8" spans="1:12" s="2" customFormat="1">
      <c r="A8" s="15" t="s">
        <v>12</v>
      </c>
      <c r="B8" s="15"/>
      <c r="C8" s="4">
        <f>G8+H8+I8+J8+K8+L8</f>
        <v>0</v>
      </c>
      <c r="D8" s="54"/>
      <c r="E8" s="52"/>
      <c r="F8" s="10" t="s">
        <v>12</v>
      </c>
      <c r="G8" s="25"/>
      <c r="H8" s="25"/>
      <c r="I8" s="25"/>
      <c r="J8" s="25"/>
      <c r="K8" s="25"/>
      <c r="L8" s="25"/>
    </row>
    <row r="9" spans="1:12" s="2" customFormat="1">
      <c r="A9" s="15" t="s">
        <v>203</v>
      </c>
      <c r="B9" s="15"/>
      <c r="C9" s="24">
        <f>(C2-C3)/1.16*0.16-C4/1.06*0.06</f>
        <v>0</v>
      </c>
      <c r="D9" s="51"/>
      <c r="E9" s="52"/>
      <c r="F9" s="15" t="s">
        <v>203</v>
      </c>
      <c r="G9" s="4"/>
      <c r="H9" s="4"/>
      <c r="I9" s="4"/>
      <c r="J9" s="4"/>
      <c r="K9" s="4"/>
      <c r="L9" s="4"/>
    </row>
    <row r="10" spans="1:12" s="2" customFormat="1">
      <c r="A10" s="3" t="s">
        <v>3</v>
      </c>
      <c r="B10" s="3"/>
      <c r="C10" s="4">
        <f>C9*0.12</f>
        <v>0</v>
      </c>
      <c r="D10" s="51"/>
      <c r="E10" s="52"/>
      <c r="F10" s="3" t="s">
        <v>3</v>
      </c>
      <c r="G10" s="4"/>
      <c r="H10" s="4"/>
      <c r="I10" s="4"/>
      <c r="J10" s="4"/>
      <c r="K10" s="4"/>
      <c r="L10" s="4"/>
    </row>
    <row r="11" spans="1:12" s="2" customFormat="1">
      <c r="A11" s="8" t="s">
        <v>4</v>
      </c>
      <c r="B11" s="8"/>
      <c r="C11" s="4">
        <f>C2-C3-C4-C6-C7-C8-C9-C10</f>
        <v>0</v>
      </c>
      <c r="D11" s="51"/>
      <c r="E11" s="52"/>
      <c r="F11" s="8" t="s">
        <v>4</v>
      </c>
      <c r="G11" s="4"/>
      <c r="H11" s="4"/>
      <c r="I11" s="4"/>
      <c r="J11" s="4"/>
      <c r="K11" s="4"/>
      <c r="L11" s="4"/>
    </row>
    <row r="12" spans="1:12" s="2" customFormat="1">
      <c r="A12" s="13" t="s">
        <v>5</v>
      </c>
      <c r="B12" s="13"/>
      <c r="C12" s="14">
        <f>SUM(C13:C21)</f>
        <v>7152853.6863197181</v>
      </c>
      <c r="D12" s="2" t="s">
        <v>204</v>
      </c>
      <c r="E12" s="37"/>
      <c r="F12" s="13" t="s">
        <v>5</v>
      </c>
      <c r="G12" s="14">
        <f t="shared" ref="G12:L12" si="1">SUM(G13:G22)</f>
        <v>2115178.9220778216</v>
      </c>
      <c r="H12" s="14">
        <f t="shared" si="1"/>
        <v>1496915.8379824916</v>
      </c>
      <c r="I12" s="14">
        <f t="shared" si="1"/>
        <v>3540758.9262594054</v>
      </c>
      <c r="J12" s="14">
        <f t="shared" si="1"/>
        <v>0</v>
      </c>
      <c r="K12" s="14">
        <f t="shared" si="1"/>
        <v>0</v>
      </c>
      <c r="L12" s="14">
        <f t="shared" si="1"/>
        <v>0</v>
      </c>
    </row>
    <row r="13" spans="1:12" s="2" customFormat="1">
      <c r="A13" s="9" t="s">
        <v>205</v>
      </c>
      <c r="B13" s="9"/>
      <c r="C13" s="4">
        <f>G13+H13+I13+J13+K13+L13</f>
        <v>5687994.1333333328</v>
      </c>
      <c r="D13" s="2" t="s">
        <v>206</v>
      </c>
      <c r="E13" s="37"/>
      <c r="F13" s="9" t="s">
        <v>207</v>
      </c>
      <c r="G13" s="4">
        <f>SUMIFS([2]岗位规划大表!$AD:$AD,[2]岗位规划大表!$H:$H,G1)</f>
        <v>1808488.696</v>
      </c>
      <c r="H13" s="175">
        <f>SUMIFS([2]岗位规划大表!$AD:$AD,[2]岗位规划大表!$H:$H,H1)</f>
        <v>947095.13133333332</v>
      </c>
      <c r="I13" s="175">
        <f>SUMIFS([2]岗位规划大表!$AD:$AD,[2]岗位规划大表!$H:$H,I1)</f>
        <v>2932410.3059999999</v>
      </c>
      <c r="J13" s="4"/>
      <c r="K13" s="4"/>
      <c r="L13" s="4"/>
    </row>
    <row r="14" spans="1:12" s="2" customFormat="1">
      <c r="A14" s="3" t="s">
        <v>208</v>
      </c>
      <c r="B14" s="3"/>
      <c r="C14" s="4">
        <f>G14+H14+I14+J14+K14+L14</f>
        <v>542859.55298638577</v>
      </c>
      <c r="D14" s="2" t="s">
        <v>206</v>
      </c>
      <c r="E14" s="37"/>
      <c r="F14" s="3" t="s">
        <v>208</v>
      </c>
      <c r="G14" s="160">
        <f>[1]人均!$D$4*SUMIFS([2]岗位规划大表!$AA:$AA,[2]岗位规划大表!$H:$H,G1,[2]岗位规划大表!$AE:$AE,"驻京")+[1]人均!$D$3*SUMIFS([2]岗位规划大表!$AA:$AA,[2]岗位规划大表!$H:$H,G1,[2]岗位规划大表!$AE:$AE,"非驻京")+SUMIFS([1]管理费用统计表!$N:$N,[1]管理费用统计表!$F:$F,G1)</f>
        <v>88690.226077821717</v>
      </c>
      <c r="H14" s="160">
        <f>[1]人均!$D$4*SUMIFS([2]岗位规划大表!$AA:$AA,[2]岗位规划大表!$H:$H,H1,[2]岗位规划大表!$AE:$AE,"驻京")+[1]人均!$D$3*SUMIFS([2]岗位规划大表!$AA:$AA,[2]岗位规划大表!$H:$H,H1,[2]岗位规划大表!$AE:$AE,"非驻京")+SUMIFS([1]管理费用统计表!$N:$N,[1]管理费用统计表!$F:$F,H1)</f>
        <v>165820.7066491583</v>
      </c>
      <c r="I14" s="160">
        <f>[1]人均!$D$4*SUMIFS([2]岗位规划大表!$AA:$AA,[2]岗位规划大表!$H:$H,I1,[2]岗位规划大表!$AE:$AE,"驻京")+[1]人均!$D$3*SUMIFS([2]岗位规划大表!$AA:$AA,[2]岗位规划大表!$H:$H,I1,[2]岗位规划大表!$AE:$AE,"非驻京")+SUMIFS([1]管理费用统计表!$N:$N,[1]管理费用统计表!$F:$F,I1)</f>
        <v>288348.6202594057</v>
      </c>
      <c r="J14" s="4"/>
      <c r="K14" s="4"/>
      <c r="L14" s="4"/>
    </row>
    <row r="15" spans="1:12" s="2" customFormat="1">
      <c r="A15" s="8" t="s">
        <v>6</v>
      </c>
      <c r="B15" s="8"/>
      <c r="C15" s="4">
        <f>G15+H15+I15+J15+K15+L15</f>
        <v>450000</v>
      </c>
      <c r="D15" s="2" t="s">
        <v>206</v>
      </c>
      <c r="E15" s="37"/>
      <c r="F15" s="8" t="s">
        <v>6</v>
      </c>
      <c r="G15" s="25">
        <f>SUMIFS(人员规划!$AB:$AB,人员规划!$G:$G,G1)*3000</f>
        <v>72000</v>
      </c>
      <c r="H15" s="160">
        <f>SUMIFS(人员规划!$AB:$AB,人员规划!$G:$G,H1)*3000</f>
        <v>138000</v>
      </c>
      <c r="I15" s="160">
        <f>SUMIFS(人员规划!$AB:$AB,人员规划!$G:$G,I1)*3000</f>
        <v>240000</v>
      </c>
      <c r="J15" s="25"/>
      <c r="K15" s="25"/>
      <c r="L15" s="25"/>
    </row>
    <row r="16" spans="1:12" s="2" customFormat="1">
      <c r="A16" s="8" t="s">
        <v>7</v>
      </c>
      <c r="B16" s="8"/>
      <c r="C16" s="4">
        <f>G16+H16+I16+J16+K16+L16</f>
        <v>222000</v>
      </c>
      <c r="D16" s="2" t="s">
        <v>209</v>
      </c>
      <c r="E16" s="37"/>
      <c r="F16" s="8" t="s">
        <v>7</v>
      </c>
      <c r="G16" s="163">
        <f>VLOOKUP(G1,'[3]2019年差旅费-二级利润中心明细'!$B:$AF,31,0)</f>
        <v>96000</v>
      </c>
      <c r="H16" s="163">
        <f>VLOOKUP(H1,'[3]2019年差旅费-二级利润中心明细'!$B:$AF,31,0)</f>
        <v>46000</v>
      </c>
      <c r="I16" s="163">
        <f>VLOOKUP(I1,'[3]2019年差旅费-二级利润中心明细'!$B:$AF,31,0)</f>
        <v>80000</v>
      </c>
      <c r="J16" s="25"/>
      <c r="K16" s="25"/>
      <c r="L16" s="25"/>
    </row>
    <row r="17" spans="1:12" s="2" customFormat="1">
      <c r="A17" s="8" t="s">
        <v>8</v>
      </c>
      <c r="B17" s="8"/>
      <c r="C17" s="4">
        <f t="shared" ref="C17:C21" si="2">G17+H17+I17+J17+K17+L17</f>
        <v>200000</v>
      </c>
      <c r="D17" s="2" t="s">
        <v>209</v>
      </c>
      <c r="E17" s="37"/>
      <c r="F17" s="8" t="s">
        <v>8</v>
      </c>
      <c r="G17" s="163">
        <f>SUMIFS(市场费!$F:$F,市场费!$B:$B,G1)</f>
        <v>0</v>
      </c>
      <c r="H17" s="351">
        <f>SUMIFS(市场费!$F:$F,市场费!$B:$B,H1)</f>
        <v>200000</v>
      </c>
      <c r="I17" s="351">
        <f>SUMIFS(市场费!$F:$F,市场费!$B:$B,I1)</f>
        <v>0</v>
      </c>
      <c r="J17" s="25"/>
      <c r="K17" s="25"/>
      <c r="L17" s="25"/>
    </row>
    <row r="18" spans="1:12" s="2" customFormat="1">
      <c r="A18" s="8" t="s">
        <v>9</v>
      </c>
      <c r="B18" s="8"/>
      <c r="C18" s="4">
        <f t="shared" si="2"/>
        <v>50000</v>
      </c>
      <c r="D18" s="2" t="s">
        <v>209</v>
      </c>
      <c r="E18" s="37"/>
      <c r="F18" s="8" t="s">
        <v>9</v>
      </c>
      <c r="G18" s="163">
        <f>SUMIFS(市场费!$I:$I,市场费!$B:$B,G1)</f>
        <v>50000</v>
      </c>
      <c r="H18" s="351">
        <f>SUMIFS(市场费!$I:$I,市场费!$B:$B,H1)</f>
        <v>0</v>
      </c>
      <c r="I18" s="351">
        <f>SUMIFS(市场费!$I:$I,市场费!$B:$B,I1)</f>
        <v>0</v>
      </c>
      <c r="J18" s="25"/>
      <c r="K18" s="25"/>
      <c r="L18" s="25"/>
    </row>
    <row r="19" spans="1:12" s="2" customFormat="1">
      <c r="A19" s="8" t="s">
        <v>210</v>
      </c>
      <c r="B19" s="8"/>
      <c r="C19" s="4">
        <f t="shared" si="2"/>
        <v>0</v>
      </c>
      <c r="D19" s="2" t="s">
        <v>209</v>
      </c>
      <c r="E19" s="37"/>
      <c r="F19" s="8" t="s">
        <v>210</v>
      </c>
      <c r="G19" s="152"/>
      <c r="H19" s="152"/>
      <c r="I19" s="152"/>
      <c r="J19" s="25"/>
      <c r="K19" s="25"/>
      <c r="L19" s="25"/>
    </row>
    <row r="20" spans="1:12">
      <c r="A20" s="8" t="s">
        <v>5228</v>
      </c>
      <c r="B20" s="8"/>
      <c r="C20" s="4">
        <f t="shared" si="2"/>
        <v>0</v>
      </c>
      <c r="D20" s="2" t="s">
        <v>209</v>
      </c>
      <c r="E20" s="37"/>
      <c r="F20" s="8" t="s">
        <v>5228</v>
      </c>
      <c r="G20" s="25"/>
      <c r="H20" s="25"/>
      <c r="I20" s="25"/>
      <c r="J20" s="25"/>
      <c r="K20" s="25"/>
      <c r="L20" s="25"/>
    </row>
    <row r="21" spans="1:12" s="2" customFormat="1">
      <c r="A21" s="16" t="s">
        <v>211</v>
      </c>
      <c r="B21" s="16"/>
      <c r="C21" s="4">
        <f t="shared" si="2"/>
        <v>0</v>
      </c>
      <c r="D21" s="2" t="s">
        <v>209</v>
      </c>
      <c r="E21" s="37"/>
      <c r="F21" s="9" t="s">
        <v>211</v>
      </c>
      <c r="G21" s="25"/>
      <c r="H21" s="25"/>
      <c r="I21" s="25"/>
      <c r="J21" s="25"/>
      <c r="K21" s="25"/>
      <c r="L21" s="25"/>
    </row>
    <row r="22" spans="1:12" s="2" customFormat="1">
      <c r="A22" s="9" t="s">
        <v>212</v>
      </c>
      <c r="B22" s="9"/>
      <c r="C22" s="4"/>
      <c r="D22" s="2" t="s">
        <v>209</v>
      </c>
      <c r="E22" s="37"/>
      <c r="F22" s="9" t="s">
        <v>212</v>
      </c>
      <c r="G22" s="25"/>
      <c r="H22" s="25"/>
      <c r="I22" s="25"/>
      <c r="J22" s="25"/>
      <c r="K22" s="25"/>
      <c r="L22" s="25"/>
    </row>
    <row r="23" spans="1:12" s="2" customFormat="1">
      <c r="A23" s="13" t="s">
        <v>13</v>
      </c>
      <c r="B23" s="13"/>
      <c r="C23" s="12">
        <f>C11-C12</f>
        <v>-7152853.6863197181</v>
      </c>
      <c r="D23" s="2" t="s">
        <v>204</v>
      </c>
      <c r="E23" s="37"/>
      <c r="F23" s="13" t="s">
        <v>13</v>
      </c>
      <c r="G23" s="14">
        <f>0-G12</f>
        <v>-2115178.9220778216</v>
      </c>
      <c r="H23" s="14">
        <f t="shared" ref="H23:L23" si="3">0-H12</f>
        <v>-1496915.8379824916</v>
      </c>
      <c r="I23" s="14">
        <f t="shared" si="3"/>
        <v>-3540758.9262594054</v>
      </c>
      <c r="J23" s="14">
        <f t="shared" si="3"/>
        <v>0</v>
      </c>
      <c r="K23" s="14">
        <f t="shared" si="3"/>
        <v>0</v>
      </c>
      <c r="L23" s="14">
        <f t="shared" si="3"/>
        <v>0</v>
      </c>
    </row>
    <row r="24" spans="1:12" s="2" customFormat="1">
      <c r="A24" s="3" t="s">
        <v>14</v>
      </c>
      <c r="B24" s="3"/>
      <c r="C24" s="7">
        <f>IF(C23&gt;0,C23*0.15,0)</f>
        <v>0</v>
      </c>
      <c r="D24" s="2" t="s">
        <v>204</v>
      </c>
      <c r="E24" s="39"/>
      <c r="F24" s="3" t="s">
        <v>14</v>
      </c>
      <c r="G24" s="25">
        <f>IF(G23&lt;0,0,G23*0.15)</f>
        <v>0</v>
      </c>
      <c r="H24" s="25">
        <f t="shared" ref="H24:L24" si="4">IF(H23&lt;0,0,H23*0.15)</f>
        <v>0</v>
      </c>
      <c r="I24" s="25">
        <f t="shared" si="4"/>
        <v>0</v>
      </c>
      <c r="J24" s="25">
        <f t="shared" si="4"/>
        <v>0</v>
      </c>
      <c r="K24" s="25">
        <f t="shared" si="4"/>
        <v>0</v>
      </c>
      <c r="L24" s="25">
        <f t="shared" si="4"/>
        <v>0</v>
      </c>
    </row>
    <row r="25" spans="1:12" s="17" customFormat="1">
      <c r="A25" s="13" t="s">
        <v>15</v>
      </c>
      <c r="B25" s="13"/>
      <c r="C25" s="12">
        <f>C23-C24</f>
        <v>-7152853.6863197181</v>
      </c>
      <c r="D25" s="26" t="s">
        <v>213</v>
      </c>
      <c r="E25" s="40"/>
      <c r="F25" s="13" t="s">
        <v>15</v>
      </c>
      <c r="G25" s="14">
        <f>G23-G24</f>
        <v>-2115178.9220778216</v>
      </c>
      <c r="H25" s="14">
        <f>H23-H24</f>
        <v>-1496915.8379824916</v>
      </c>
      <c r="I25" s="14">
        <f t="shared" ref="I25:L25" si="5">I23-I24</f>
        <v>-3540758.9262594054</v>
      </c>
      <c r="J25" s="14">
        <f t="shared" si="5"/>
        <v>0</v>
      </c>
      <c r="K25" s="14">
        <f t="shared" si="5"/>
        <v>0</v>
      </c>
      <c r="L25" s="14">
        <f t="shared" si="5"/>
        <v>0</v>
      </c>
    </row>
    <row r="26" spans="1:12">
      <c r="A26" s="18" t="s">
        <v>214</v>
      </c>
      <c r="B26" s="18"/>
      <c r="C26" s="18">
        <f>C25/C12</f>
        <v>-1</v>
      </c>
      <c r="D26" s="2" t="s">
        <v>204</v>
      </c>
      <c r="E26" s="36"/>
      <c r="F26" s="18" t="s">
        <v>214</v>
      </c>
      <c r="G26" s="23">
        <f t="shared" ref="G26:L26" si="6">G25/G12</f>
        <v>-1</v>
      </c>
      <c r="H26" s="23">
        <f t="shared" si="6"/>
        <v>-1</v>
      </c>
      <c r="I26" s="23">
        <f t="shared" si="6"/>
        <v>-1</v>
      </c>
      <c r="J26" s="18" t="e">
        <f t="shared" si="6"/>
        <v>#DIV/0!</v>
      </c>
      <c r="K26" s="18" t="e">
        <f t="shared" si="6"/>
        <v>#DIV/0!</v>
      </c>
      <c r="L26" s="18" t="e">
        <f t="shared" si="6"/>
        <v>#DIV/0!</v>
      </c>
    </row>
    <row r="27" spans="1:12">
      <c r="E27" s="36"/>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topLeftCell="C52" zoomScaleNormal="100" workbookViewId="0">
      <selection activeCell="H57" sqref="H57"/>
    </sheetView>
  </sheetViews>
  <sheetFormatPr defaultRowHeight="13.5"/>
  <cols>
    <col min="1" max="1" width="15.125" bestFit="1" customWidth="1"/>
    <col min="2" max="2" width="15.125" customWidth="1"/>
    <col min="3" max="3" width="18.375" bestFit="1" customWidth="1"/>
    <col min="4" max="4" width="37.25" customWidth="1"/>
    <col min="5" max="5" width="19.5" customWidth="1"/>
    <col min="6" max="6" width="15.125" bestFit="1" customWidth="1"/>
    <col min="7" max="7" width="25.625" customWidth="1"/>
    <col min="8" max="8" width="28" customWidth="1"/>
    <col min="9" max="9" width="21.875" customWidth="1"/>
    <col min="10" max="10" width="17.25" bestFit="1" customWidth="1"/>
    <col min="11" max="11" width="20.375" customWidth="1"/>
    <col min="12" max="12" width="23" customWidth="1"/>
    <col min="13" max="13" width="19.375" customWidth="1"/>
  </cols>
  <sheetData>
    <row r="1" spans="1:5">
      <c r="A1" s="1" t="s">
        <v>32</v>
      </c>
      <c r="B1" s="1" t="s">
        <v>1734</v>
      </c>
      <c r="C1" s="1" t="s">
        <v>1633</v>
      </c>
      <c r="D1" s="2"/>
      <c r="E1" s="33"/>
    </row>
    <row r="2" spans="1:5">
      <c r="A2" s="3" t="s">
        <v>33</v>
      </c>
      <c r="B2" s="3"/>
      <c r="C2" s="4">
        <f>C30+C58-C31</f>
        <v>0</v>
      </c>
      <c r="D2" s="2" t="s">
        <v>34</v>
      </c>
      <c r="E2" s="33"/>
    </row>
    <row r="3" spans="1:5">
      <c r="A3" s="3" t="s">
        <v>35</v>
      </c>
      <c r="B3" s="3"/>
      <c r="C3" s="4">
        <f>C59</f>
        <v>0</v>
      </c>
      <c r="D3" s="2" t="s">
        <v>34</v>
      </c>
      <c r="E3" s="33"/>
    </row>
    <row r="4" spans="1:5">
      <c r="A4" s="3" t="s">
        <v>2</v>
      </c>
      <c r="B4" s="3"/>
      <c r="C4" s="4">
        <f>+C32+C60</f>
        <v>0</v>
      </c>
      <c r="D4" s="2" t="s">
        <v>34</v>
      </c>
      <c r="E4" s="33"/>
    </row>
    <row r="5" spans="1:5">
      <c r="A5" s="3" t="s">
        <v>36</v>
      </c>
      <c r="B5" s="3"/>
      <c r="C5" s="5"/>
      <c r="D5" s="2" t="s">
        <v>37</v>
      </c>
      <c r="E5" s="33"/>
    </row>
    <row r="6" spans="1:5">
      <c r="A6" s="15" t="s">
        <v>10</v>
      </c>
      <c r="B6" s="15"/>
      <c r="C6" s="19">
        <f>+C34+C62</f>
        <v>0</v>
      </c>
      <c r="D6" s="2" t="s">
        <v>34</v>
      </c>
      <c r="E6" s="33"/>
    </row>
    <row r="7" spans="1:5">
      <c r="A7" s="15" t="s">
        <v>11</v>
      </c>
      <c r="B7" s="15"/>
      <c r="C7" s="19">
        <f>+C35+C63</f>
        <v>0</v>
      </c>
      <c r="D7" s="2" t="s">
        <v>34</v>
      </c>
      <c r="E7" s="33"/>
    </row>
    <row r="8" spans="1:5">
      <c r="A8" s="15" t="s">
        <v>12</v>
      </c>
      <c r="B8" s="15"/>
      <c r="C8" s="19">
        <f>+C36+C64</f>
        <v>0</v>
      </c>
      <c r="D8" s="11" t="s">
        <v>38</v>
      </c>
      <c r="E8" s="34"/>
    </row>
    <row r="9" spans="1:5">
      <c r="A9" s="15" t="s">
        <v>39</v>
      </c>
      <c r="B9" s="15"/>
      <c r="C9" s="78">
        <f>(C2-C3)/1.16*0.16-C4/1.06*0.06</f>
        <v>0</v>
      </c>
      <c r="D9" s="2" t="s">
        <v>37</v>
      </c>
      <c r="E9" s="33"/>
    </row>
    <row r="10" spans="1:5">
      <c r="A10" s="3" t="s">
        <v>3</v>
      </c>
      <c r="B10" s="3"/>
      <c r="C10" s="4">
        <f>C9*0.12</f>
        <v>0</v>
      </c>
      <c r="D10" s="2" t="s">
        <v>37</v>
      </c>
      <c r="E10" s="33"/>
    </row>
    <row r="11" spans="1:5">
      <c r="A11" s="8" t="s">
        <v>4</v>
      </c>
      <c r="B11" s="8"/>
      <c r="C11" s="4">
        <f>C2-C3-C4-C6-C7-C8-C9-C10</f>
        <v>0</v>
      </c>
      <c r="D11" s="2" t="s">
        <v>37</v>
      </c>
      <c r="E11" s="33"/>
    </row>
    <row r="12" spans="1:5">
      <c r="A12" s="13" t="s">
        <v>5</v>
      </c>
      <c r="B12" s="13"/>
      <c r="C12" s="14">
        <f>SUM(C13:C22)</f>
        <v>45132113.703744523</v>
      </c>
      <c r="D12" s="26" t="s">
        <v>40</v>
      </c>
      <c r="E12" s="35"/>
    </row>
    <row r="13" spans="1:5">
      <c r="A13" s="9" t="s">
        <v>41</v>
      </c>
      <c r="B13" s="9"/>
      <c r="C13" s="22">
        <f>+C41+C69</f>
        <v>28484107.211333331</v>
      </c>
      <c r="D13" s="26" t="s">
        <v>42</v>
      </c>
      <c r="E13" s="35"/>
    </row>
    <row r="14" spans="1:5">
      <c r="A14" s="3" t="s">
        <v>43</v>
      </c>
      <c r="B14" s="3"/>
      <c r="C14" s="4">
        <f t="shared" ref="C14:C21" si="0">+C42+C70</f>
        <v>3978247.1618900504</v>
      </c>
      <c r="D14" s="26" t="s">
        <v>44</v>
      </c>
      <c r="E14" s="35"/>
    </row>
    <row r="15" spans="1:5">
      <c r="A15" s="8" t="s">
        <v>6</v>
      </c>
      <c r="B15" s="8"/>
      <c r="C15" s="4">
        <f>+C43+C71</f>
        <v>2790000</v>
      </c>
      <c r="D15" s="26" t="s">
        <v>45</v>
      </c>
      <c r="E15" s="35"/>
    </row>
    <row r="16" spans="1:5">
      <c r="A16" s="8" t="s">
        <v>7</v>
      </c>
      <c r="B16" s="8"/>
      <c r="C16" s="31">
        <f t="shared" si="0"/>
        <v>812600</v>
      </c>
      <c r="D16" s="26" t="s">
        <v>46</v>
      </c>
      <c r="E16" s="35"/>
    </row>
    <row r="17" spans="1:14">
      <c r="A17" s="8" t="s">
        <v>8</v>
      </c>
      <c r="B17" s="8"/>
      <c r="C17" s="4">
        <f>+C45+C73</f>
        <v>100000</v>
      </c>
      <c r="D17" s="26" t="s">
        <v>47</v>
      </c>
      <c r="E17" s="35"/>
    </row>
    <row r="18" spans="1:14">
      <c r="A18" s="8" t="s">
        <v>9</v>
      </c>
      <c r="B18" s="8"/>
      <c r="C18" s="4">
        <f t="shared" si="0"/>
        <v>760400</v>
      </c>
      <c r="D18" s="26" t="s">
        <v>48</v>
      </c>
      <c r="E18" s="35"/>
    </row>
    <row r="19" spans="1:14">
      <c r="A19" s="8" t="s">
        <v>49</v>
      </c>
      <c r="B19" s="8"/>
      <c r="C19" s="4">
        <f t="shared" si="0"/>
        <v>0</v>
      </c>
      <c r="D19" s="2" t="s">
        <v>34</v>
      </c>
      <c r="E19" s="33"/>
    </row>
    <row r="20" spans="1:14">
      <c r="A20" s="8" t="s">
        <v>5228</v>
      </c>
      <c r="B20" s="8"/>
      <c r="C20" s="4">
        <f t="shared" si="0"/>
        <v>4232951.7270101914</v>
      </c>
      <c r="D20" s="26" t="s">
        <v>50</v>
      </c>
      <c r="E20" s="35"/>
    </row>
    <row r="21" spans="1:14">
      <c r="A21" s="16" t="s">
        <v>51</v>
      </c>
      <c r="B21" s="16"/>
      <c r="C21" s="4">
        <f t="shared" si="0"/>
        <v>0</v>
      </c>
      <c r="D21" s="2"/>
      <c r="E21" s="33"/>
    </row>
    <row r="22" spans="1:14">
      <c r="A22" s="9" t="s">
        <v>52</v>
      </c>
      <c r="B22" s="9"/>
      <c r="C22" s="4">
        <f>+C50+C78</f>
        <v>3973807.6035109558</v>
      </c>
      <c r="D22" s="2"/>
      <c r="E22" s="33"/>
    </row>
    <row r="23" spans="1:14">
      <c r="A23" s="13" t="s">
        <v>13</v>
      </c>
      <c r="B23" s="13"/>
      <c r="C23" s="12">
        <f>C11-C12</f>
        <v>-45132113.703744523</v>
      </c>
      <c r="D23" s="2" t="s">
        <v>37</v>
      </c>
      <c r="E23" s="33"/>
    </row>
    <row r="24" spans="1:14">
      <c r="A24" s="3" t="s">
        <v>14</v>
      </c>
      <c r="B24" s="3"/>
      <c r="C24" s="7">
        <f>IF(C23&gt;0,C23*0.15,0)</f>
        <v>0</v>
      </c>
      <c r="D24" s="2" t="s">
        <v>37</v>
      </c>
      <c r="E24" s="33"/>
    </row>
    <row r="25" spans="1:14">
      <c r="A25" s="13" t="s">
        <v>15</v>
      </c>
      <c r="B25" s="13"/>
      <c r="C25" s="12">
        <f>C23-C24</f>
        <v>-45132113.703744523</v>
      </c>
      <c r="D25" s="26" t="s">
        <v>53</v>
      </c>
      <c r="E25" s="35"/>
      <c r="F25" t="s">
        <v>54</v>
      </c>
      <c r="H25" s="151" t="str">
        <f>VLOOKUP(H29,业绩净利!$B:$D,3,0)</f>
        <v>郭学栋</v>
      </c>
      <c r="I25" s="151" t="e">
        <f>VLOOKUP(I29,业绩净利!$B:$D,3,0)</f>
        <v>#N/A</v>
      </c>
      <c r="J25" s="151" t="str">
        <f>VLOOKUP(J29,业绩净利!$B:$D,3,0)</f>
        <v>闫锐松</v>
      </c>
      <c r="K25" s="151" t="str">
        <f>VLOOKUP(K29,业绩净利!$B:$D,3,0)</f>
        <v>牛国良</v>
      </c>
      <c r="L25" s="151"/>
    </row>
    <row r="26" spans="1:14">
      <c r="A26" s="18" t="s">
        <v>55</v>
      </c>
      <c r="B26" s="18"/>
      <c r="C26" s="18">
        <f>C25/C12</f>
        <v>-1</v>
      </c>
      <c r="D26" s="2" t="s">
        <v>56</v>
      </c>
      <c r="E26" s="33"/>
      <c r="F26" t="s">
        <v>57</v>
      </c>
      <c r="G26" s="21">
        <f>SUM(H26:N26)</f>
        <v>144000000</v>
      </c>
      <c r="H26" s="21">
        <f>SUMIFS(业绩净利!$F:$F,业绩净利!$B:$B,H29)*10000</f>
        <v>48000000</v>
      </c>
      <c r="I26" s="159">
        <f>SUMIFS(业绩净利!$F:$F,业绩净利!$B:$B,I29)*10000</f>
        <v>0</v>
      </c>
      <c r="J26" s="159">
        <f>SUMIFS(业绩净利!$F:$F,业绩净利!$B:$B,J29)*10000</f>
        <v>48000000</v>
      </c>
      <c r="K26" s="159">
        <f>SUMIFS(业绩净利!$F:$F,业绩净利!$B:$B,K29)*10000</f>
        <v>48000000</v>
      </c>
      <c r="L26" s="159"/>
      <c r="M26" s="21"/>
      <c r="N26" s="21"/>
    </row>
    <row r="27" spans="1:14">
      <c r="E27" s="36"/>
      <c r="F27" t="s">
        <v>58</v>
      </c>
      <c r="G27" s="159">
        <f>10000*SUMIFS(业绩净利!D:D,业绩净利!A:A,一事!G29)</f>
        <v>0</v>
      </c>
      <c r="H27" s="21">
        <f>10000*SUMIFS(业绩净利!$E:$E,业绩净利!$B:$B,H29)</f>
        <v>2600000</v>
      </c>
      <c r="I27" s="159">
        <f>10000*SUMIFS(业绩净利!$E:$E,业绩净利!$B:$B,I29)</f>
        <v>0</v>
      </c>
      <c r="J27" s="159">
        <f>10000*SUMIFS(业绩净利!$E:$E,业绩净利!$B:$B,J29)</f>
        <v>2690000</v>
      </c>
      <c r="K27" s="159">
        <f>10000*SUMIFS(业绩净利!$E:$E,业绩净利!$B:$B,K29)</f>
        <v>2530000</v>
      </c>
      <c r="L27" s="159"/>
      <c r="M27" s="21"/>
      <c r="N27" s="21"/>
    </row>
    <row r="28" spans="1:14">
      <c r="E28" s="36"/>
      <c r="F28" t="s">
        <v>59</v>
      </c>
      <c r="G28" s="21">
        <f>G39-G40-G51</f>
        <v>-2382184.7758189235</v>
      </c>
      <c r="H28" s="21">
        <f>H39-H40-H51</f>
        <v>-4703962.7423903169</v>
      </c>
      <c r="I28" s="21">
        <f t="shared" ref="I28:N28" si="1">I39-I40-I51</f>
        <v>-434523.56419909239</v>
      </c>
      <c r="J28" s="21">
        <f t="shared" si="1"/>
        <v>-4691758.9321648264</v>
      </c>
      <c r="K28" s="21">
        <f t="shared" si="1"/>
        <v>-4247668.7388805132</v>
      </c>
      <c r="L28" s="21"/>
      <c r="M28" s="21"/>
      <c r="N28" s="21">
        <f t="shared" si="1"/>
        <v>0</v>
      </c>
    </row>
    <row r="29" spans="1:14" s="2" customFormat="1">
      <c r="A29" s="1" t="s">
        <v>60</v>
      </c>
      <c r="B29" s="1" t="s">
        <v>1734</v>
      </c>
      <c r="C29" s="1" t="s">
        <v>1735</v>
      </c>
      <c r="E29" s="33"/>
      <c r="F29" s="1" t="s">
        <v>60</v>
      </c>
      <c r="G29" s="13" t="s">
        <v>747</v>
      </c>
      <c r="H29" s="13" t="s">
        <v>748</v>
      </c>
      <c r="I29" s="13" t="s">
        <v>749</v>
      </c>
      <c r="J29" s="157" t="s">
        <v>794</v>
      </c>
      <c r="K29" s="157" t="s">
        <v>796</v>
      </c>
      <c r="L29" s="157"/>
      <c r="M29" s="13"/>
    </row>
    <row r="30" spans="1:14" s="2" customFormat="1">
      <c r="A30" s="3" t="s">
        <v>0</v>
      </c>
      <c r="B30" s="3"/>
      <c r="C30" s="30">
        <f>SUM(H30:M30)</f>
        <v>0</v>
      </c>
      <c r="D30" s="26" t="s">
        <v>61</v>
      </c>
      <c r="E30" s="37">
        <f>G30+H30+I30+J30+K30+L30</f>
        <v>0</v>
      </c>
      <c r="F30" s="3" t="s">
        <v>62</v>
      </c>
      <c r="G30" s="28"/>
      <c r="H30" s="28"/>
      <c r="I30" s="28"/>
      <c r="J30" s="28"/>
      <c r="K30" s="28"/>
      <c r="L30" s="28"/>
      <c r="M30" s="4"/>
    </row>
    <row r="31" spans="1:14" s="2" customFormat="1">
      <c r="A31" s="3" t="s">
        <v>1</v>
      </c>
      <c r="B31" s="3"/>
      <c r="C31" s="30">
        <f>SUM(H31:M31)</f>
        <v>0</v>
      </c>
      <c r="D31" s="2" t="s">
        <v>63</v>
      </c>
      <c r="E31" s="37">
        <f t="shared" ref="E31" si="2">G31+H31+I31+J31+K31+L31</f>
        <v>0</v>
      </c>
      <c r="F31" s="3" t="s">
        <v>64</v>
      </c>
      <c r="G31" s="4"/>
      <c r="H31" s="4"/>
      <c r="I31" s="4"/>
      <c r="J31" s="4"/>
      <c r="K31" s="4"/>
      <c r="L31" s="4"/>
      <c r="M31" s="4"/>
    </row>
    <row r="32" spans="1:14" s="2" customFormat="1">
      <c r="A32" s="3" t="s">
        <v>2</v>
      </c>
      <c r="B32" s="3"/>
      <c r="C32" s="4">
        <f>G32+H32+I32+J32+K32+L32</f>
        <v>0</v>
      </c>
      <c r="D32" s="2" t="s">
        <v>63</v>
      </c>
      <c r="E32" s="37"/>
      <c r="F32" s="3" t="s">
        <v>2</v>
      </c>
      <c r="G32" s="28"/>
      <c r="H32" s="28"/>
      <c r="I32" s="28"/>
      <c r="J32" s="28"/>
      <c r="K32" s="28"/>
      <c r="L32" s="4"/>
      <c r="M32" s="4"/>
    </row>
    <row r="33" spans="1:13" s="2" customFormat="1">
      <c r="A33" s="3" t="s">
        <v>65</v>
      </c>
      <c r="B33" s="3"/>
      <c r="C33" s="29"/>
      <c r="D33" s="2" t="s">
        <v>66</v>
      </c>
      <c r="E33" s="38"/>
      <c r="F33" s="3" t="s">
        <v>65</v>
      </c>
      <c r="G33" s="29"/>
      <c r="H33" s="29"/>
      <c r="I33" s="29"/>
      <c r="J33" s="29"/>
      <c r="K33" s="29"/>
      <c r="L33" s="6"/>
      <c r="M33" s="6"/>
    </row>
    <row r="34" spans="1:13" s="2" customFormat="1">
      <c r="A34" s="15" t="s">
        <v>10</v>
      </c>
      <c r="B34" s="15"/>
      <c r="C34" s="4">
        <f>G34+H34+I34+J34+K34+L34</f>
        <v>0</v>
      </c>
      <c r="D34" s="11" t="s">
        <v>67</v>
      </c>
      <c r="E34" s="37"/>
      <c r="F34" s="10" t="s">
        <v>10</v>
      </c>
      <c r="G34" s="4"/>
      <c r="H34" s="4"/>
      <c r="I34" s="4"/>
      <c r="J34" s="4"/>
      <c r="K34" s="4"/>
      <c r="L34" s="4"/>
      <c r="M34" s="4"/>
    </row>
    <row r="35" spans="1:13" s="2" customFormat="1">
      <c r="A35" s="15" t="s">
        <v>11</v>
      </c>
      <c r="B35" s="15"/>
      <c r="C35" s="4">
        <f>G35+H35+I35+J35+K35+L35</f>
        <v>0</v>
      </c>
      <c r="D35" s="11" t="s">
        <v>68</v>
      </c>
      <c r="E35" s="37"/>
      <c r="F35" s="10" t="s">
        <v>11</v>
      </c>
      <c r="G35" s="4"/>
      <c r="H35" s="4"/>
      <c r="I35" s="4"/>
      <c r="J35" s="4"/>
      <c r="K35" s="4"/>
      <c r="L35" s="4"/>
      <c r="M35" s="4"/>
    </row>
    <row r="36" spans="1:13" s="2" customFormat="1">
      <c r="A36" s="15" t="s">
        <v>12</v>
      </c>
      <c r="B36" s="15"/>
      <c r="C36" s="4">
        <f t="shared" ref="C36" si="3">G36+H36+I36+J36+K36+L36</f>
        <v>0</v>
      </c>
      <c r="D36" s="11" t="s">
        <v>69</v>
      </c>
      <c r="E36" s="37"/>
      <c r="F36" s="10" t="s">
        <v>12</v>
      </c>
      <c r="G36" s="4"/>
      <c r="H36" s="4"/>
      <c r="I36" s="4"/>
      <c r="J36" s="4"/>
      <c r="K36" s="4"/>
      <c r="L36" s="4"/>
      <c r="M36" s="4"/>
    </row>
    <row r="37" spans="1:13" s="2" customFormat="1">
      <c r="A37" s="15" t="s">
        <v>70</v>
      </c>
      <c r="B37" s="15"/>
      <c r="C37" s="78">
        <f>(C30-C31)/1.16*0.16-C32/1.06*0.06</f>
        <v>0</v>
      </c>
      <c r="D37" s="2" t="s">
        <v>71</v>
      </c>
      <c r="E37" s="37"/>
      <c r="F37" s="15" t="s">
        <v>70</v>
      </c>
      <c r="G37" s="79">
        <f>(G30-G31)/1.16*0.16-G32/1.06*0.06</f>
        <v>0</v>
      </c>
      <c r="H37" s="79"/>
      <c r="I37" s="79"/>
      <c r="J37" s="78"/>
      <c r="K37" s="79"/>
      <c r="L37" s="79"/>
      <c r="M37" s="79"/>
    </row>
    <row r="38" spans="1:13" s="2" customFormat="1">
      <c r="A38" s="3" t="s">
        <v>3</v>
      </c>
      <c r="B38" s="3"/>
      <c r="C38" s="4">
        <f>C37*0.12</f>
        <v>0</v>
      </c>
      <c r="D38" s="2" t="s">
        <v>71</v>
      </c>
      <c r="E38" s="37"/>
      <c r="F38" s="3" t="s">
        <v>3</v>
      </c>
      <c r="G38" s="4">
        <f>G37*0.12</f>
        <v>0</v>
      </c>
      <c r="H38" s="4"/>
      <c r="I38" s="4"/>
      <c r="J38" s="4"/>
      <c r="K38" s="4"/>
      <c r="L38" s="4"/>
      <c r="M38" s="4"/>
    </row>
    <row r="39" spans="1:13" s="2" customFormat="1">
      <c r="A39" s="8" t="s">
        <v>4</v>
      </c>
      <c r="B39" s="8"/>
      <c r="C39" s="4">
        <f>C30-C31-C32-C34-C35-C36-C37-C38</f>
        <v>0</v>
      </c>
      <c r="D39" s="2" t="s">
        <v>71</v>
      </c>
      <c r="E39" s="37"/>
      <c r="F39" s="8" t="s">
        <v>4</v>
      </c>
      <c r="G39" s="4">
        <f>G30-G31-G32-G34-G35-G36-G37-G38</f>
        <v>0</v>
      </c>
      <c r="H39" s="4"/>
      <c r="I39" s="4"/>
      <c r="J39" s="4"/>
      <c r="K39" s="4"/>
      <c r="L39" s="4"/>
      <c r="M39" s="4"/>
    </row>
    <row r="40" spans="1:13" s="2" customFormat="1">
      <c r="A40" s="13" t="s">
        <v>5</v>
      </c>
      <c r="B40" s="13"/>
      <c r="C40" s="14">
        <f>SUM(C41:C50)</f>
        <v>4877913.9776347475</v>
      </c>
      <c r="D40" s="2" t="s">
        <v>71</v>
      </c>
      <c r="E40" s="37"/>
      <c r="F40" s="13" t="s">
        <v>5</v>
      </c>
      <c r="G40" s="14">
        <f>SUM(G41:G50)</f>
        <v>2382184.7758189235</v>
      </c>
      <c r="H40" s="14">
        <f>SUM(H41:H50)</f>
        <v>1645139.2129785521</v>
      </c>
      <c r="I40" s="14">
        <f t="shared" ref="I40:K40" si="4">SUM(I41:I50)</f>
        <v>434523.56419909239</v>
      </c>
      <c r="J40" s="14">
        <f t="shared" si="4"/>
        <v>1527053.0498118852</v>
      </c>
      <c r="K40" s="14">
        <f t="shared" si="4"/>
        <v>1271198.1506452188</v>
      </c>
      <c r="L40" s="14"/>
      <c r="M40" s="14"/>
    </row>
    <row r="41" spans="1:13" s="2" customFormat="1">
      <c r="A41" s="9" t="s">
        <v>72</v>
      </c>
      <c r="B41" s="9"/>
      <c r="C41" s="4">
        <f t="shared" ref="C41:C43" si="5">G41+H41+I41+J41+K41+L41</f>
        <v>2617060.4686666662</v>
      </c>
      <c r="D41" s="2" t="s">
        <v>73</v>
      </c>
      <c r="E41" s="37"/>
      <c r="F41" s="9" t="s">
        <v>74</v>
      </c>
      <c r="G41" s="175">
        <f>SUMIFS([2]岗位规划大表!$AD:$AD,[2]岗位规划大表!$H:$H,G29)</f>
        <v>1071144.8759999999</v>
      </c>
      <c r="H41" s="175">
        <f>SUMIFS([2]岗位规划大表!$AD:$AD,[2]岗位规划大表!$H:$H,H29)</f>
        <v>602324.348</v>
      </c>
      <c r="I41" s="175">
        <f>SUMIFS([2]岗位规划大表!$AD:$AD,[2]岗位规划大表!$H:$H,I29)</f>
        <v>228581.23666666666</v>
      </c>
      <c r="J41" s="175">
        <f>SUMIFS([2]岗位规划大表!$AD:$AD,[2]岗位规划大表!$H:$H,J29)</f>
        <v>485294.804</v>
      </c>
      <c r="K41" s="175">
        <f>SUMIFS([2]岗位规划大表!$AD:$AD,[2]岗位规划大表!$H:$H,K29)</f>
        <v>229715.204</v>
      </c>
      <c r="L41" s="160"/>
      <c r="M41" s="4"/>
    </row>
    <row r="42" spans="1:13" s="2" customFormat="1">
      <c r="A42" s="3" t="s">
        <v>75</v>
      </c>
      <c r="B42" s="3"/>
      <c r="C42" s="4">
        <f t="shared" si="5"/>
        <v>297691.98826589086</v>
      </c>
      <c r="D42" s="2" t="s">
        <v>73</v>
      </c>
      <c r="E42" s="37"/>
      <c r="F42" s="3" t="s">
        <v>75</v>
      </c>
      <c r="G42" s="160">
        <f>[1]人均!$D$4*SUMIFS([2]岗位规划大表!$AA:$AA,[2]岗位规划大表!$H:$H,G29,[2]岗位规划大表!$AE:$AE,"驻京")+[1]人均!$D$3*SUMIFS([2]岗位规划大表!$AA:$AA,[2]岗位规划大表!$H:$H,G29,[2]岗位规划大表!$AE:$AE,"非驻京")+SUMIFS([1]管理费用统计表!$N:$N,[1]管理费用统计表!$F:$F,G29)</f>
        <v>129878.37911673257</v>
      </c>
      <c r="H42" s="160">
        <f>[1]人均!$D$4*SUMIFS([2]岗位规划大表!$AA:$AA,[2]岗位规划大表!$H:$H,H29,[2]岗位规划大表!$AE:$AE,"驻京")+[1]人均!$D$3*SUMIFS([2]岗位规划大表!$AA:$AA,[2]岗位规划大表!$H:$H,H29,[2]岗位规划大表!$AE:$AE,"非驻京")+SUMIFS([1]管理费用统计表!$N:$N,[1]管理费用统计表!$F:$F,H29)</f>
        <v>44753.273038910862</v>
      </c>
      <c r="I42" s="160">
        <f>[1]人均!$D$4*SUMIFS([2]岗位规划大表!$AA:$AA,[2]岗位规划大表!$H:$H,I29,[2]岗位规划大表!$AE:$AE,"驻京")+[1]人均!$D$3*SUMIFS([2]岗位规划大表!$AA:$AA,[2]岗位规划大表!$H:$H,I29,[2]岗位规划大表!$AE:$AE,"非驻京")+SUMIFS([1]管理费用统计表!$N:$N,[1]管理费用统计表!$F:$F,I29)</f>
        <v>35942.327532425712</v>
      </c>
      <c r="J42" s="160">
        <f>[1]人均!$D$4*SUMIFS([2]岗位规划大表!$AA:$AA,[2]岗位规划大表!$H:$H,J29,[2]岗位规划大表!$AE:$AE,"驻京")+[1]人均!$D$3*SUMIFS([2]岗位规划大表!$AA:$AA,[2]岗位规划大表!$H:$H,J29,[2]岗位规划大表!$AE:$AE,"非驻京")+SUMIFS([1]管理费用统计表!$N:$N,[1]管理费用统计表!$F:$F,J29)</f>
        <v>43696.653872244191</v>
      </c>
      <c r="K42" s="160">
        <f>[1]人均!$D$4*SUMIFS([2]岗位规划大表!$AA:$AA,[2]岗位规划大表!$H:$H,K29,[2]岗位规划大表!$AE:$AE,"驻京")+[1]人均!$D$3*SUMIFS([2]岗位规划大表!$AA:$AA,[2]岗位规划大表!$H:$H,K29,[2]岗位规划大表!$AE:$AE,"非驻京")+SUMIFS([1]管理费用统计表!$N:$N,[1]管理费用统计表!$F:$F,K29)</f>
        <v>43421.354705577527</v>
      </c>
      <c r="L42" s="177"/>
      <c r="M42" s="4"/>
    </row>
    <row r="43" spans="1:13" s="2" customFormat="1">
      <c r="A43" s="8" t="s">
        <v>6</v>
      </c>
      <c r="B43" s="8"/>
      <c r="C43" s="4">
        <f t="shared" si="5"/>
        <v>246000</v>
      </c>
      <c r="D43" s="2" t="s">
        <v>73</v>
      </c>
      <c r="E43" s="37"/>
      <c r="F43" s="8" t="s">
        <v>6</v>
      </c>
      <c r="G43" s="160">
        <f>SUMIFS(人员规划!$AB:$AB,人员规划!$G:$G,G29)*3000</f>
        <v>108000</v>
      </c>
      <c r="H43" s="160">
        <f>SUMIFS(人员规划!$AB:$AB,人员规划!$G:$G,H29)*3000</f>
        <v>36000</v>
      </c>
      <c r="I43" s="160">
        <f>SUMIFS(人员规划!$AB:$AB,人员规划!$G:$G,I29)*3000</f>
        <v>30000</v>
      </c>
      <c r="J43" s="160">
        <f>SUMIFS(人员规划!$AB:$AB,人员规划!$G:$G,J29)*3000</f>
        <v>36000</v>
      </c>
      <c r="K43" s="160">
        <f>SUMIFS(人员规划!$AB:$AB,人员规划!$G:$G,K29)*3000</f>
        <v>36000</v>
      </c>
      <c r="L43" s="160"/>
      <c r="M43" s="4"/>
    </row>
    <row r="44" spans="1:13" s="2" customFormat="1">
      <c r="A44" s="8" t="s">
        <v>7</v>
      </c>
      <c r="B44" s="8"/>
      <c r="C44" s="4">
        <f>G44+H44+I44+J44+K44+L44</f>
        <v>372000</v>
      </c>
      <c r="D44" s="2" t="s">
        <v>63</v>
      </c>
      <c r="E44" s="37"/>
      <c r="F44" s="8" t="s">
        <v>7</v>
      </c>
      <c r="G44" s="28">
        <f>VLOOKUP(G29,'[3]2019年差旅费-二级利润中心明细'!$B:$AF,31,0)</f>
        <v>96000</v>
      </c>
      <c r="H44" s="28">
        <f>VLOOKUP(H29,'[3]2019年差旅费-二级利润中心明细'!$B:$AF,31,0)</f>
        <v>72000</v>
      </c>
      <c r="I44" s="28">
        <f>VLOOKUP(I29,'[3]2019年差旅费-二级利润中心明细'!$B:$AF,31,0)</f>
        <v>60000</v>
      </c>
      <c r="J44" s="28">
        <f>VLOOKUP(J29,'[3]2019年差旅费-二级利润中心明细'!$B:$AF,31,0)</f>
        <v>72000</v>
      </c>
      <c r="K44" s="28">
        <f>VLOOKUP(K29,'[3]2019年差旅费-二级利润中心明细'!$B:$AF,31,0)</f>
        <v>72000</v>
      </c>
      <c r="L44" s="28"/>
      <c r="M44" s="28"/>
    </row>
    <row r="45" spans="1:13" s="2" customFormat="1">
      <c r="A45" s="8" t="s">
        <v>8</v>
      </c>
      <c r="B45" s="8"/>
      <c r="C45" s="4">
        <f>G45+H45+I45+J45+K45+L45</f>
        <v>0</v>
      </c>
      <c r="D45" s="2" t="s">
        <v>63</v>
      </c>
      <c r="E45" s="37"/>
      <c r="F45" s="8" t="s">
        <v>8</v>
      </c>
      <c r="G45" s="163">
        <f>SUMIFS(市场费!$F:$F,市场费!$B:$B,G29)</f>
        <v>0</v>
      </c>
      <c r="H45" s="351">
        <f>SUMIFS(市场费!$F:$F,市场费!$B:$B,H29)</f>
        <v>0</v>
      </c>
      <c r="I45" s="351">
        <f>SUMIFS(市场费!$F:$F,市场费!$B:$B,I29)</f>
        <v>0</v>
      </c>
      <c r="J45" s="351">
        <f>SUMIFS(市场费!$F:$F,市场费!$B:$B,J29)</f>
        <v>0</v>
      </c>
      <c r="K45" s="351">
        <f>SUMIFS(市场费!$F:$F,市场费!$B:$B,K29)</f>
        <v>0</v>
      </c>
      <c r="L45" s="163"/>
      <c r="M45" s="28"/>
    </row>
    <row r="46" spans="1:13" s="2" customFormat="1">
      <c r="A46" s="8" t="s">
        <v>9</v>
      </c>
      <c r="B46" s="8"/>
      <c r="C46" s="4">
        <f>G46+H46+I46+J46+K46+L46</f>
        <v>550400</v>
      </c>
      <c r="D46" s="2" t="s">
        <v>63</v>
      </c>
      <c r="E46" s="37"/>
      <c r="F46" s="8" t="s">
        <v>9</v>
      </c>
      <c r="G46" s="163">
        <f>SUMIFS(市场费!$I:$I,市场费!$B:$B,G29)</f>
        <v>182400</v>
      </c>
      <c r="H46" s="351">
        <f>SUMIFS(市场费!$I:$I,市场费!$B:$B,H29)</f>
        <v>96000</v>
      </c>
      <c r="I46" s="351">
        <f>SUMIFS(市场费!$I:$I,市场费!$B:$B,I29)</f>
        <v>80000</v>
      </c>
      <c r="J46" s="351">
        <f>SUMIFS(市场费!$I:$I,市场费!$B:$B,J29)</f>
        <v>96000</v>
      </c>
      <c r="K46" s="351">
        <f>SUMIFS(市场费!$I:$I,市场费!$B:$B,K29)</f>
        <v>96000</v>
      </c>
      <c r="L46" s="163"/>
      <c r="M46" s="28"/>
    </row>
    <row r="47" spans="1:13" s="2" customFormat="1">
      <c r="A47" s="8" t="s">
        <v>76</v>
      </c>
      <c r="B47" s="8"/>
      <c r="C47" s="4">
        <f t="shared" ref="C47:C49" si="6">G47+H47+I47+J47+K47+L47</f>
        <v>0</v>
      </c>
      <c r="D47" s="2" t="s">
        <v>63</v>
      </c>
      <c r="E47" s="37"/>
      <c r="F47" s="8" t="s">
        <v>76</v>
      </c>
      <c r="G47" s="4">
        <v>0</v>
      </c>
      <c r="H47" s="4">
        <v>0</v>
      </c>
      <c r="I47" s="4">
        <v>0</v>
      </c>
      <c r="J47" s="4">
        <v>0</v>
      </c>
      <c r="K47" s="4">
        <v>0</v>
      </c>
      <c r="L47" s="4"/>
      <c r="M47" s="4"/>
    </row>
    <row r="48" spans="1:13">
      <c r="A48" s="8" t="s">
        <v>5228</v>
      </c>
      <c r="B48" s="8"/>
      <c r="C48" s="4">
        <f t="shared" si="6"/>
        <v>0</v>
      </c>
      <c r="D48" s="2" t="s">
        <v>63</v>
      </c>
      <c r="E48" s="37"/>
      <c r="F48" s="8" t="s">
        <v>5228</v>
      </c>
      <c r="G48" s="4">
        <v>0</v>
      </c>
      <c r="H48" s="4">
        <v>0</v>
      </c>
      <c r="I48" s="4">
        <v>0</v>
      </c>
      <c r="J48" s="4">
        <v>0</v>
      </c>
      <c r="K48" s="4">
        <v>0</v>
      </c>
      <c r="L48" s="4"/>
      <c r="M48" s="4"/>
    </row>
    <row r="49" spans="1:13" s="2" customFormat="1">
      <c r="A49" s="16" t="s">
        <v>77</v>
      </c>
      <c r="B49" s="16"/>
      <c r="C49" s="4">
        <f t="shared" si="6"/>
        <v>0</v>
      </c>
      <c r="D49" s="2" t="s">
        <v>63</v>
      </c>
      <c r="E49" s="37"/>
      <c r="F49" s="9" t="s">
        <v>77</v>
      </c>
      <c r="G49" s="4">
        <v>0</v>
      </c>
      <c r="H49" s="4">
        <v>0</v>
      </c>
      <c r="I49" s="4">
        <v>0</v>
      </c>
      <c r="J49" s="4">
        <v>0</v>
      </c>
      <c r="K49" s="4">
        <v>0</v>
      </c>
      <c r="L49" s="4"/>
      <c r="M49" s="4"/>
    </row>
    <row r="50" spans="1:13" s="2" customFormat="1">
      <c r="A50" s="9" t="s">
        <v>78</v>
      </c>
      <c r="B50" s="9"/>
      <c r="C50" s="4">
        <f>G50</f>
        <v>794761.52070219105</v>
      </c>
      <c r="D50" s="2" t="s">
        <v>63</v>
      </c>
      <c r="E50" s="37"/>
      <c r="F50" s="9" t="s">
        <v>78</v>
      </c>
      <c r="G50" s="32">
        <f>费用分摊!N55</f>
        <v>794761.52070219105</v>
      </c>
      <c r="H50" s="73">
        <f>$G$40/$G$26*H26</f>
        <v>794061.59193964116</v>
      </c>
      <c r="I50" s="32">
        <f t="shared" ref="I50:K50" si="7">$G$40/$G$26*I26</f>
        <v>0</v>
      </c>
      <c r="J50" s="32">
        <f t="shared" si="7"/>
        <v>794061.59193964116</v>
      </c>
      <c r="K50" s="32">
        <f t="shared" si="7"/>
        <v>794061.59193964116</v>
      </c>
      <c r="L50" s="32"/>
      <c r="M50" s="32"/>
    </row>
    <row r="51" spans="1:13" s="2" customFormat="1">
      <c r="A51" s="13" t="s">
        <v>13</v>
      </c>
      <c r="B51" s="13"/>
      <c r="C51" s="12">
        <f>C39-C40</f>
        <v>-4877913.9776347475</v>
      </c>
      <c r="D51" s="2" t="s">
        <v>71</v>
      </c>
      <c r="E51" s="37"/>
      <c r="F51" s="13" t="s">
        <v>13</v>
      </c>
      <c r="G51" s="14">
        <f>G53/0.85</f>
        <v>0</v>
      </c>
      <c r="H51" s="14">
        <f t="shared" ref="H51:K51" si="8">H53/0.85</f>
        <v>3058823.5294117648</v>
      </c>
      <c r="I51" s="14">
        <f t="shared" si="8"/>
        <v>0</v>
      </c>
      <c r="J51" s="14">
        <f t="shared" si="8"/>
        <v>3164705.8823529412</v>
      </c>
      <c r="K51" s="14">
        <f t="shared" si="8"/>
        <v>2976470.588235294</v>
      </c>
      <c r="L51" s="14"/>
      <c r="M51" s="14"/>
    </row>
    <row r="52" spans="1:13" s="2" customFormat="1">
      <c r="A52" s="3" t="s">
        <v>14</v>
      </c>
      <c r="B52" s="3"/>
      <c r="C52" s="7">
        <f>IF(C51&gt;0,C51*0.15,0)</f>
        <v>0</v>
      </c>
      <c r="D52" s="2" t="s">
        <v>71</v>
      </c>
      <c r="E52" s="39"/>
      <c r="F52" s="3" t="s">
        <v>14</v>
      </c>
      <c r="G52" s="25">
        <f>IF(G51&lt;0,0,G51*0.15)</f>
        <v>0</v>
      </c>
      <c r="H52" s="25">
        <f t="shared" ref="H52:K52" si="9">IF(H51&lt;0,0,H51*0.15)</f>
        <v>458823.5294117647</v>
      </c>
      <c r="I52" s="25">
        <f t="shared" si="9"/>
        <v>0</v>
      </c>
      <c r="J52" s="25">
        <f t="shared" si="9"/>
        <v>474705.88235294115</v>
      </c>
      <c r="K52" s="25">
        <f t="shared" si="9"/>
        <v>446470.5882352941</v>
      </c>
      <c r="L52" s="25"/>
      <c r="M52" s="25"/>
    </row>
    <row r="53" spans="1:13" s="17" customFormat="1">
      <c r="A53" s="13" t="s">
        <v>15</v>
      </c>
      <c r="B53" s="13"/>
      <c r="C53" s="12">
        <f>C51-C52</f>
        <v>-4877913.9776347475</v>
      </c>
      <c r="D53" s="26" t="s">
        <v>79</v>
      </c>
      <c r="E53" s="40"/>
      <c r="F53" s="13" t="s">
        <v>15</v>
      </c>
      <c r="G53" s="14"/>
      <c r="H53" s="14">
        <f>H27</f>
        <v>2600000</v>
      </c>
      <c r="I53" s="14">
        <f t="shared" ref="I53:K53" si="10">I27</f>
        <v>0</v>
      </c>
      <c r="J53" s="14">
        <f t="shared" si="10"/>
        <v>2690000</v>
      </c>
      <c r="K53" s="14">
        <f t="shared" si="10"/>
        <v>2530000</v>
      </c>
      <c r="L53" s="14"/>
      <c r="M53" s="14"/>
    </row>
    <row r="54" spans="1:13">
      <c r="A54" s="18" t="s">
        <v>80</v>
      </c>
      <c r="B54" s="18"/>
      <c r="C54" s="23">
        <f>C53/C40</f>
        <v>-1</v>
      </c>
      <c r="D54" s="2" t="s">
        <v>71</v>
      </c>
      <c r="E54" s="36"/>
      <c r="F54" s="18" t="s">
        <v>80</v>
      </c>
      <c r="G54" s="18">
        <f t="shared" ref="G54:K54" si="11">G53/G40</f>
        <v>0</v>
      </c>
      <c r="H54" s="23">
        <f t="shared" si="11"/>
        <v>1.5804133653179759</v>
      </c>
      <c r="I54" s="23">
        <f t="shared" si="11"/>
        <v>0</v>
      </c>
      <c r="J54" s="23">
        <f t="shared" si="11"/>
        <v>1.7615629007331317</v>
      </c>
      <c r="K54" s="23">
        <f t="shared" si="11"/>
        <v>1.9902483328156624</v>
      </c>
      <c r="L54" s="23"/>
      <c r="M54" s="18"/>
    </row>
    <row r="55" spans="1:13">
      <c r="E55" s="36"/>
    </row>
    <row r="56" spans="1:13">
      <c r="E56" s="36"/>
    </row>
    <row r="57" spans="1:13" s="2" customFormat="1">
      <c r="A57" s="1" t="s">
        <v>60</v>
      </c>
      <c r="B57" s="1" t="s">
        <v>1734</v>
      </c>
      <c r="C57" s="1" t="s">
        <v>1736</v>
      </c>
      <c r="E57" s="33"/>
      <c r="F57" s="1" t="s">
        <v>60</v>
      </c>
      <c r="G57" s="13" t="s">
        <v>4856</v>
      </c>
      <c r="H57" s="13" t="s">
        <v>198</v>
      </c>
      <c r="I57" s="81" t="s">
        <v>4857</v>
      </c>
      <c r="J57" s="13"/>
      <c r="K57" s="13"/>
      <c r="L57" s="13"/>
    </row>
    <row r="58" spans="1:13" s="2" customFormat="1">
      <c r="A58" s="3" t="s">
        <v>0</v>
      </c>
      <c r="B58" s="3"/>
      <c r="C58" s="4">
        <f>G58+H58+I58+J58+K58+L58</f>
        <v>0</v>
      </c>
      <c r="D58" s="2" t="s">
        <v>63</v>
      </c>
      <c r="E58" s="37">
        <f>G58+H58+I58+J58+K58+L58</f>
        <v>0</v>
      </c>
      <c r="F58" s="3" t="s">
        <v>62</v>
      </c>
      <c r="G58" s="28"/>
      <c r="H58" s="28"/>
      <c r="I58" s="85"/>
      <c r="J58" s="25"/>
      <c r="K58" s="4"/>
      <c r="L58" s="4"/>
    </row>
    <row r="59" spans="1:13" s="2" customFormat="1">
      <c r="A59" s="3" t="s">
        <v>1</v>
      </c>
      <c r="B59" s="3"/>
      <c r="C59" s="4">
        <f>G59+H59+I59+J59+K59+L59</f>
        <v>0</v>
      </c>
      <c r="D59" s="2" t="s">
        <v>63</v>
      </c>
      <c r="E59" s="37">
        <f>G59+H59+I59+J59+K59+L59</f>
        <v>0</v>
      </c>
      <c r="F59" s="3" t="s">
        <v>64</v>
      </c>
      <c r="G59" s="4"/>
      <c r="H59" s="4"/>
      <c r="I59" s="130"/>
      <c r="J59" s="25"/>
      <c r="K59" s="4"/>
      <c r="L59" s="4"/>
    </row>
    <row r="60" spans="1:13" s="2" customFormat="1">
      <c r="A60" s="3" t="s">
        <v>2</v>
      </c>
      <c r="B60" s="3"/>
      <c r="C60" s="4">
        <f>G60+H60+I60+J60+K60+L60</f>
        <v>0</v>
      </c>
      <c r="D60" s="2" t="s">
        <v>63</v>
      </c>
      <c r="E60" s="37">
        <f t="shared" ref="E60" si="12">G60+H60+I60+J60+K60+L60</f>
        <v>0</v>
      </c>
      <c r="F60" s="3" t="s">
        <v>2</v>
      </c>
      <c r="G60" s="4"/>
      <c r="H60" s="4"/>
      <c r="I60" s="4"/>
      <c r="J60" s="4"/>
      <c r="K60" s="4"/>
      <c r="L60" s="4"/>
    </row>
    <row r="61" spans="1:13" s="2" customFormat="1">
      <c r="A61" s="3" t="s">
        <v>65</v>
      </c>
      <c r="B61" s="3"/>
      <c r="C61" s="6" t="e">
        <f>(C58-C59-C60)/C58</f>
        <v>#DIV/0!</v>
      </c>
      <c r="D61" s="2" t="s">
        <v>66</v>
      </c>
      <c r="E61" s="38"/>
      <c r="F61" s="3" t="s">
        <v>65</v>
      </c>
      <c r="G61" s="6"/>
      <c r="H61" s="164"/>
      <c r="I61" s="164"/>
      <c r="J61" s="6"/>
      <c r="K61" s="6"/>
      <c r="L61" s="6"/>
    </row>
    <row r="62" spans="1:13" s="2" customFormat="1">
      <c r="A62" s="15" t="s">
        <v>10</v>
      </c>
      <c r="B62" s="15"/>
      <c r="C62" s="4">
        <f t="shared" ref="C62:C64" si="13">G62+H62+I62+J62+K62+L62</f>
        <v>0</v>
      </c>
      <c r="D62" s="11" t="s">
        <v>67</v>
      </c>
      <c r="E62" s="37"/>
      <c r="F62" s="10" t="s">
        <v>10</v>
      </c>
      <c r="G62" s="4"/>
      <c r="H62" s="4"/>
      <c r="I62" s="155"/>
      <c r="J62" s="4"/>
      <c r="K62" s="4"/>
      <c r="L62" s="4"/>
    </row>
    <row r="63" spans="1:13" s="2" customFormat="1">
      <c r="A63" s="15" t="s">
        <v>11</v>
      </c>
      <c r="B63" s="15"/>
      <c r="C63" s="4">
        <f t="shared" si="13"/>
        <v>0</v>
      </c>
      <c r="D63" s="11" t="s">
        <v>68</v>
      </c>
      <c r="E63" s="37"/>
      <c r="F63" s="10" t="s">
        <v>11</v>
      </c>
      <c r="G63" s="4"/>
      <c r="H63" s="4"/>
      <c r="I63" s="155"/>
      <c r="J63" s="4"/>
      <c r="K63" s="4"/>
      <c r="L63" s="4"/>
    </row>
    <row r="64" spans="1:13" s="2" customFormat="1">
      <c r="A64" s="15" t="s">
        <v>12</v>
      </c>
      <c r="B64" s="15"/>
      <c r="C64" s="4">
        <f t="shared" si="13"/>
        <v>0</v>
      </c>
      <c r="D64" s="11" t="s">
        <v>69</v>
      </c>
      <c r="E64" s="37"/>
      <c r="F64" s="10" t="s">
        <v>12</v>
      </c>
      <c r="G64" s="4"/>
      <c r="H64" s="4"/>
      <c r="I64" s="155"/>
      <c r="J64" s="4"/>
      <c r="K64" s="4"/>
      <c r="L64" s="4"/>
    </row>
    <row r="65" spans="1:12" s="2" customFormat="1">
      <c r="A65" s="15" t="s">
        <v>70</v>
      </c>
      <c r="B65" s="15"/>
      <c r="C65" s="78">
        <f>(C58-C59)/1.16*0.16-C60/1.06*0.06</f>
        <v>0</v>
      </c>
      <c r="D65" s="2" t="s">
        <v>71</v>
      </c>
      <c r="E65" s="37"/>
      <c r="F65" s="15" t="s">
        <v>70</v>
      </c>
      <c r="G65" s="79">
        <f>(G58-G59)/1.16*0.16-G60/1.06*0.06</f>
        <v>0</v>
      </c>
      <c r="H65" s="79"/>
      <c r="I65" s="79"/>
      <c r="J65" s="24">
        <f>(J58-J59)/1.17*0.17-J60/1.06*0.06</f>
        <v>0</v>
      </c>
      <c r="K65" s="4">
        <f t="shared" ref="K65:L65" si="14">(K58-K59)/1.17*0.17</f>
        <v>0</v>
      </c>
      <c r="L65" s="4">
        <f t="shared" si="14"/>
        <v>0</v>
      </c>
    </row>
    <row r="66" spans="1:12" s="2" customFormat="1">
      <c r="A66" s="3" t="s">
        <v>3</v>
      </c>
      <c r="B66" s="3"/>
      <c r="C66" s="4">
        <f>C65*0.12</f>
        <v>0</v>
      </c>
      <c r="D66" s="2" t="s">
        <v>71</v>
      </c>
      <c r="E66" s="37"/>
      <c r="F66" s="3" t="s">
        <v>3</v>
      </c>
      <c r="G66" s="4">
        <f>G65*0.12</f>
        <v>0</v>
      </c>
      <c r="H66" s="4"/>
      <c r="I66" s="4"/>
      <c r="J66" s="4">
        <f t="shared" ref="J66:L66" si="15">J65*0.12</f>
        <v>0</v>
      </c>
      <c r="K66" s="4">
        <f t="shared" si="15"/>
        <v>0</v>
      </c>
      <c r="L66" s="4">
        <f t="shared" si="15"/>
        <v>0</v>
      </c>
    </row>
    <row r="67" spans="1:12" s="2" customFormat="1">
      <c r="A67" s="8" t="s">
        <v>4</v>
      </c>
      <c r="B67" s="8"/>
      <c r="C67" s="4">
        <f>C58-C59-C62-C63-C64-C65-C66-C60</f>
        <v>0</v>
      </c>
      <c r="D67" s="2" t="s">
        <v>71</v>
      </c>
      <c r="E67" s="37"/>
      <c r="F67" s="8" t="s">
        <v>4</v>
      </c>
      <c r="G67" s="4">
        <f>G58-G59-G62-G63-G64-G65-G66-G60</f>
        <v>0</v>
      </c>
      <c r="H67" s="4"/>
      <c r="I67" s="4"/>
      <c r="J67" s="4">
        <f>J58-J59-J62-J63-J64-J65-J66-J60</f>
        <v>0</v>
      </c>
      <c r="K67" s="4"/>
      <c r="L67" s="4"/>
    </row>
    <row r="68" spans="1:12" s="2" customFormat="1">
      <c r="A68" s="13" t="s">
        <v>5</v>
      </c>
      <c r="B68" s="13"/>
      <c r="C68" s="14">
        <f>SUM(C69:C78)</f>
        <v>40254199.72610978</v>
      </c>
      <c r="D68" s="2" t="s">
        <v>71</v>
      </c>
      <c r="E68" s="37"/>
      <c r="F68" s="13" t="s">
        <v>5</v>
      </c>
      <c r="G68" s="14">
        <f>SUM(G69:G77)</f>
        <v>7352618.4426593501</v>
      </c>
      <c r="H68" s="14">
        <f t="shared" ref="H68:L68" si="16">SUM(H69:H78)</f>
        <v>10080917.919471717</v>
      </c>
      <c r="I68" s="14">
        <f t="shared" si="16"/>
        <v>30173281.806638066</v>
      </c>
      <c r="J68" s="14">
        <f t="shared" si="16"/>
        <v>0</v>
      </c>
      <c r="K68" s="14">
        <f t="shared" si="16"/>
        <v>0</v>
      </c>
      <c r="L68" s="14">
        <f t="shared" si="16"/>
        <v>0</v>
      </c>
    </row>
    <row r="69" spans="1:12" s="2" customFormat="1">
      <c r="A69" s="9" t="s">
        <v>72</v>
      </c>
      <c r="B69" s="9"/>
      <c r="C69" s="4">
        <f>G69+H69+I69</f>
        <v>25867046.742666665</v>
      </c>
      <c r="D69" s="2" t="s">
        <v>73</v>
      </c>
      <c r="E69" s="37"/>
      <c r="F69" s="9" t="s">
        <v>74</v>
      </c>
      <c r="G69" s="175">
        <f>SUMIFS([2]岗位规划大表!$AD:$AD,[2]岗位规划大表!$H:$H,G57)</f>
        <v>2487830.3339999998</v>
      </c>
      <c r="H69" s="175">
        <f>SUMIFS([2]岗位规划大表!$AD:$AD,[2]岗位规划大表!$H:$H,H57)</f>
        <v>7330710.8973333342</v>
      </c>
      <c r="I69" s="175">
        <f>SUMIFS([2]岗位规划大表!$AD:$AD,[2]岗位规划大表!$H:$H,I57)</f>
        <v>16048505.511333331</v>
      </c>
      <c r="J69" s="25"/>
      <c r="K69" s="4"/>
      <c r="L69" s="4"/>
    </row>
    <row r="70" spans="1:12" s="2" customFormat="1">
      <c r="A70" s="3" t="s">
        <v>75</v>
      </c>
      <c r="B70" s="3"/>
      <c r="C70" s="22">
        <f t="shared" ref="C70:C76" si="17">G70+H70+I70</f>
        <v>3680555.1736241598</v>
      </c>
      <c r="D70" s="2" t="s">
        <v>63</v>
      </c>
      <c r="E70" s="37"/>
      <c r="F70" s="3" t="s">
        <v>75</v>
      </c>
      <c r="G70" s="160">
        <f>[1]人均!$D$4*SUMIFS([2]岗位规划大表!$AA:$AA,[2]岗位规划大表!$H:$H,G57,[2]岗位规划大表!$AE:$AE,"驻京")+[1]人均!$D$3*SUMIFS([2]岗位规划大表!$AA:$AA,[2]岗位规划大表!$H:$H,G57,[2]岗位规划大表!$AE:$AE,"非驻京")+SUMIFS([1]管理费用统计表!$N:$N,[1]管理费用统计表!$F:$F,G57)</f>
        <v>165836.38164915828</v>
      </c>
      <c r="H70" s="160">
        <f>[1]人均!$D$4*SUMIFS([2]岗位规划大表!$AA:$AA,[2]岗位规划大表!$H:$H,H57,[2]岗位规划大表!$AE:$AE,"驻京")+[1]人均!$D$3*SUMIFS([2]岗位规划大表!$AA:$AA,[2]岗位规划大表!$H:$H,H57,[2]岗位规划大表!$AE:$AE,"非驻京")+SUMIFS([1]管理费用统计表!$N:$N,[1]管理费用统计表!$F:$F,H57)</f>
        <v>1012435.0276655543</v>
      </c>
      <c r="I70" s="160">
        <f>[1]人均!$D$4*SUMIFS([2]岗位规划大表!$AA:$AA,[2]岗位规划大表!$H:$H,I57,[2]岗位规划大表!$AE:$AE,"驻京")+[1]人均!$D$3*SUMIFS([2]岗位规划大表!$AA:$AA,[2]岗位规划大表!$H:$H,I57,[2]岗位规划大表!$AE:$AE,"非驻京")+SUMIFS([1]管理费用统计表!$N:$N,[1]管理费用统计表!$F:$F,I57)</f>
        <v>2502283.7643094473</v>
      </c>
      <c r="J70" s="25"/>
      <c r="K70" s="4"/>
      <c r="L70" s="4"/>
    </row>
    <row r="71" spans="1:12" s="2" customFormat="1">
      <c r="A71" s="8" t="s">
        <v>6</v>
      </c>
      <c r="B71" s="8"/>
      <c r="C71" s="22">
        <f t="shared" si="17"/>
        <v>2544000</v>
      </c>
      <c r="D71" s="2" t="s">
        <v>81</v>
      </c>
      <c r="E71" s="37"/>
      <c r="F71" s="8" t="s">
        <v>6</v>
      </c>
      <c r="G71" s="160">
        <f>SUMIFS(人员规划!$AB:$AB,人员规划!$G:$G,G57)*3000</f>
        <v>138000</v>
      </c>
      <c r="H71" s="160">
        <f>SUMIFS(人员规划!$AB:$AB,人员规划!$G:$G,H57)*3000</f>
        <v>798000</v>
      </c>
      <c r="I71" s="160">
        <f>SUMIFS(人员规划!$AB:$AB,人员规划!$G:$G,I57)*3000</f>
        <v>1608000</v>
      </c>
      <c r="J71" s="25"/>
      <c r="K71" s="4"/>
      <c r="L71" s="4"/>
    </row>
    <row r="72" spans="1:12" s="2" customFormat="1">
      <c r="A72" s="8" t="s">
        <v>7</v>
      </c>
      <c r="B72" s="8"/>
      <c r="C72" s="22">
        <f>G72+H72+I72</f>
        <v>440600</v>
      </c>
      <c r="D72" s="2" t="s">
        <v>63</v>
      </c>
      <c r="E72" s="37"/>
      <c r="F72" s="8" t="s">
        <v>7</v>
      </c>
      <c r="G72" s="28">
        <f>VLOOKUP(G57,'[3]2019年差旅费-二级利润中心明细'!$B:$AF,31,0)</f>
        <v>68000</v>
      </c>
      <c r="H72" s="28">
        <f>VLOOKUP(H57,'[3]2019年差旅费-二级利润中心明细'!$B:$AF,31,0)</f>
        <v>105600</v>
      </c>
      <c r="I72" s="28">
        <f>VLOOKUP(I57,'[3]2019年差旅费-二级利润中心明细'!$B:$AF,31,0)</f>
        <v>267000</v>
      </c>
      <c r="J72" s="25"/>
      <c r="K72" s="4"/>
      <c r="L72" s="4"/>
    </row>
    <row r="73" spans="1:12" s="2" customFormat="1">
      <c r="A73" s="8" t="s">
        <v>8</v>
      </c>
      <c r="B73" s="8"/>
      <c r="C73" s="25">
        <f>G73+H73+I73</f>
        <v>100000</v>
      </c>
      <c r="D73" s="2" t="s">
        <v>63</v>
      </c>
      <c r="E73" s="37"/>
      <c r="F73" s="8" t="s">
        <v>8</v>
      </c>
      <c r="G73" s="163">
        <f>SUMIFS(市场费!$F:$F,市场费!$B:$B,G57)</f>
        <v>100000</v>
      </c>
      <c r="H73" s="351">
        <f>SUMIFS(市场费!$F:$F,市场费!$B:$B,H57)</f>
        <v>0</v>
      </c>
      <c r="I73" s="351">
        <f>SUMIFS(市场费!$F:$F,市场费!$B:$B,I57)</f>
        <v>0</v>
      </c>
      <c r="J73" s="25"/>
      <c r="K73" s="4"/>
      <c r="L73" s="4"/>
    </row>
    <row r="74" spans="1:12" s="2" customFormat="1">
      <c r="A74" s="8" t="s">
        <v>9</v>
      </c>
      <c r="B74" s="8"/>
      <c r="C74" s="25">
        <f t="shared" si="17"/>
        <v>210000</v>
      </c>
      <c r="D74" s="2" t="s">
        <v>63</v>
      </c>
      <c r="E74" s="37"/>
      <c r="F74" s="8" t="s">
        <v>9</v>
      </c>
      <c r="G74" s="163">
        <f>SUMIFS(市场费!$I:$I,市场费!$B:$B,G57)</f>
        <v>160000</v>
      </c>
      <c r="H74" s="351">
        <f>SUMIFS(市场费!$I:$I,市场费!$B:$B,H57)</f>
        <v>10000</v>
      </c>
      <c r="I74" s="351">
        <f>SUMIFS(市场费!$I:$I,市场费!$B:$B,I57)</f>
        <v>40000</v>
      </c>
      <c r="J74" s="25"/>
      <c r="K74" s="4"/>
      <c r="L74" s="4"/>
    </row>
    <row r="75" spans="1:12" s="2" customFormat="1">
      <c r="A75" s="8" t="s">
        <v>76</v>
      </c>
      <c r="B75" s="8"/>
      <c r="C75" s="25">
        <f t="shared" si="17"/>
        <v>0</v>
      </c>
      <c r="D75" s="2" t="s">
        <v>63</v>
      </c>
      <c r="E75" s="37"/>
      <c r="F75" s="8" t="s">
        <v>76</v>
      </c>
      <c r="G75" s="4"/>
      <c r="H75" s="4"/>
      <c r="I75" s="4"/>
      <c r="J75" s="4"/>
      <c r="K75" s="4"/>
      <c r="L75" s="4"/>
    </row>
    <row r="76" spans="1:12">
      <c r="A76" s="8" t="s">
        <v>5228</v>
      </c>
      <c r="B76" s="8"/>
      <c r="C76" s="28">
        <f t="shared" si="17"/>
        <v>4232951.7270101914</v>
      </c>
      <c r="D76" s="26" t="s">
        <v>82</v>
      </c>
      <c r="E76" s="37"/>
      <c r="F76" s="8" t="s">
        <v>5228</v>
      </c>
      <c r="G76" s="28">
        <f>费用分摊!J2+费用分摊!H18</f>
        <v>4232951.7270101914</v>
      </c>
      <c r="H76" s="28"/>
      <c r="I76" s="28"/>
      <c r="J76" s="4"/>
      <c r="K76" s="4"/>
      <c r="L76" s="4"/>
    </row>
    <row r="77" spans="1:12" s="2" customFormat="1">
      <c r="A77" s="16" t="s">
        <v>77</v>
      </c>
      <c r="B77" s="16"/>
      <c r="C77" s="4">
        <f>G77+H77+I77+J77+K77+L77</f>
        <v>0</v>
      </c>
      <c r="D77" s="2" t="s">
        <v>63</v>
      </c>
      <c r="E77" s="37"/>
      <c r="F77" s="9" t="s">
        <v>77</v>
      </c>
      <c r="G77" s="4">
        <v>0</v>
      </c>
      <c r="H77" s="4">
        <v>0</v>
      </c>
      <c r="I77" s="4">
        <v>0</v>
      </c>
      <c r="J77" s="4">
        <v>0</v>
      </c>
      <c r="K77" s="4">
        <v>0</v>
      </c>
      <c r="L77" s="4">
        <v>0</v>
      </c>
    </row>
    <row r="78" spans="1:12" s="2" customFormat="1">
      <c r="A78" s="9" t="s">
        <v>78</v>
      </c>
      <c r="B78" s="9"/>
      <c r="C78" s="4">
        <f>SUM(G78:I78)-G68</f>
        <v>3179046.0828087647</v>
      </c>
      <c r="D78" s="2" t="s">
        <v>63</v>
      </c>
      <c r="E78" s="37"/>
      <c r="F78" s="9" t="s">
        <v>78</v>
      </c>
      <c r="G78" s="4"/>
      <c r="H78" s="175">
        <f>$G$68/$G$84*H84+费用分摊!L55</f>
        <v>824171.99447282846</v>
      </c>
      <c r="I78" s="27">
        <f>$G$68/$G$84*I84+费用分摊!J55</f>
        <v>9707492.530995287</v>
      </c>
      <c r="J78" s="4"/>
      <c r="K78" s="4"/>
      <c r="L78" s="4"/>
    </row>
    <row r="79" spans="1:12" s="2" customFormat="1">
      <c r="A79" s="13" t="s">
        <v>13</v>
      </c>
      <c r="B79" s="13"/>
      <c r="C79" s="12">
        <f>C67-C68</f>
        <v>-40254199.72610978</v>
      </c>
      <c r="D79" s="2" t="s">
        <v>71</v>
      </c>
      <c r="E79" s="37"/>
      <c r="F79" s="13" t="s">
        <v>13</v>
      </c>
      <c r="G79" s="14">
        <f>G81/0.85</f>
        <v>0</v>
      </c>
      <c r="H79" s="14">
        <f t="shared" ref="H79:L79" si="18">H81/0.85</f>
        <v>0</v>
      </c>
      <c r="I79" s="14">
        <f t="shared" si="18"/>
        <v>0</v>
      </c>
      <c r="J79" s="14">
        <f t="shared" si="18"/>
        <v>0</v>
      </c>
      <c r="K79" s="14">
        <f t="shared" si="18"/>
        <v>0</v>
      </c>
      <c r="L79" s="14">
        <f t="shared" si="18"/>
        <v>0</v>
      </c>
    </row>
    <row r="80" spans="1:12" s="2" customFormat="1">
      <c r="A80" s="3" t="s">
        <v>14</v>
      </c>
      <c r="B80" s="3"/>
      <c r="C80" s="7">
        <f>IF(C79&gt;0,C79*0.15,0)</f>
        <v>0</v>
      </c>
      <c r="D80" s="2" t="s">
        <v>71</v>
      </c>
      <c r="E80" s="39"/>
      <c r="F80" s="3" t="s">
        <v>14</v>
      </c>
      <c r="G80" s="25">
        <f>IF(G79&lt;0,0,G79*0.15)</f>
        <v>0</v>
      </c>
      <c r="H80" s="25">
        <f t="shared" ref="H80:L80" si="19">IF(H79&lt;0,0,H79*0.15)</f>
        <v>0</v>
      </c>
      <c r="I80" s="25">
        <f t="shared" si="19"/>
        <v>0</v>
      </c>
      <c r="J80" s="25">
        <f t="shared" si="19"/>
        <v>0</v>
      </c>
      <c r="K80" s="25">
        <f t="shared" si="19"/>
        <v>0</v>
      </c>
      <c r="L80" s="25">
        <f t="shared" si="19"/>
        <v>0</v>
      </c>
    </row>
    <row r="81" spans="1:12" s="17" customFormat="1">
      <c r="A81" s="13" t="s">
        <v>15</v>
      </c>
      <c r="B81" s="13"/>
      <c r="C81" s="12">
        <f>C79-C80</f>
        <v>-40254199.72610978</v>
      </c>
      <c r="D81" s="26" t="s">
        <v>83</v>
      </c>
      <c r="E81" s="40"/>
      <c r="F81" s="13" t="s">
        <v>15</v>
      </c>
      <c r="G81" s="14"/>
      <c r="H81" s="14">
        <f>10000*SUMIFS(业绩净利!E:E,业绩净利!B:B,H57)</f>
        <v>0</v>
      </c>
      <c r="I81" s="158">
        <f>10000*SUMIFS(业绩净利!F:F,业绩净利!C:C,I57)</f>
        <v>0</v>
      </c>
      <c r="J81" s="14"/>
      <c r="K81" s="14"/>
      <c r="L81" s="14"/>
    </row>
    <row r="82" spans="1:12">
      <c r="A82" s="18" t="s">
        <v>16</v>
      </c>
      <c r="B82" s="18"/>
      <c r="C82" s="23">
        <f>C81/C68</f>
        <v>-1</v>
      </c>
      <c r="D82" s="2" t="s">
        <v>24</v>
      </c>
      <c r="E82" s="36"/>
      <c r="F82" s="18" t="s">
        <v>16</v>
      </c>
      <c r="G82" s="23">
        <f t="shared" ref="G82:L82" si="20">G81/G68</f>
        <v>0</v>
      </c>
      <c r="H82" s="23">
        <f t="shared" si="20"/>
        <v>0</v>
      </c>
      <c r="I82" s="18">
        <f t="shared" si="20"/>
        <v>0</v>
      </c>
      <c r="J82" s="18" t="e">
        <f t="shared" si="20"/>
        <v>#DIV/0!</v>
      </c>
      <c r="K82" s="18" t="e">
        <f t="shared" si="20"/>
        <v>#DIV/0!</v>
      </c>
      <c r="L82" s="18" t="e">
        <f t="shared" si="20"/>
        <v>#DIV/0!</v>
      </c>
    </row>
    <row r="83" spans="1:12">
      <c r="F83" s="41" t="s">
        <v>23</v>
      </c>
      <c r="G83" s="41">
        <v>50000</v>
      </c>
    </row>
    <row r="84" spans="1:12">
      <c r="F84" t="s">
        <v>5225</v>
      </c>
      <c r="G84" s="21">
        <f>SUM(H84:I84)</f>
        <v>25000</v>
      </c>
      <c r="H84" s="21">
        <f>业绩净利!I20</f>
        <v>100</v>
      </c>
      <c r="I84" s="21">
        <f>业绩净利!I14</f>
        <v>24900</v>
      </c>
    </row>
  </sheetData>
  <phoneticPr fontId="15" type="noConversion"/>
  <conditionalFormatting sqref="H25:L25">
    <cfRule type="duplicateValues" dxfId="469" priority="6"/>
  </conditionalFormatting>
  <conditionalFormatting sqref="H25:L25">
    <cfRule type="duplicateValues" dxfId="468" priority="5"/>
  </conditionalFormatting>
  <conditionalFormatting sqref="H25:L25">
    <cfRule type="duplicateValues" dxfId="467" priority="7"/>
  </conditionalFormatting>
  <conditionalFormatting sqref="H25:L25">
    <cfRule type="duplicateValues" dxfId="466" priority="1"/>
  </conditionalFormatting>
  <conditionalFormatting sqref="H25:L25">
    <cfRule type="duplicateValues" dxfId="465" priority="2"/>
    <cfRule type="duplicateValues" dxfId="464" priority="3"/>
  </conditionalFormatting>
  <conditionalFormatting sqref="H25:L25">
    <cfRule type="duplicateValues" dxfId="463" priority="4"/>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workbookViewId="0">
      <selection activeCell="G77" sqref="G77"/>
    </sheetView>
  </sheetViews>
  <sheetFormatPr defaultRowHeight="13.5"/>
  <cols>
    <col min="1" max="1" width="15.125" bestFit="1" customWidth="1"/>
    <col min="2" max="2" width="15.125" customWidth="1"/>
    <col min="3" max="3" width="18.375" bestFit="1" customWidth="1"/>
    <col min="4" max="4" width="37.25" customWidth="1"/>
    <col min="5" max="5" width="19.5" customWidth="1"/>
    <col min="6" max="6" width="15.125" bestFit="1" customWidth="1"/>
    <col min="7" max="7" width="25.625" customWidth="1"/>
    <col min="8" max="8" width="23.625" customWidth="1"/>
    <col min="9" max="9" width="21.875" customWidth="1"/>
    <col min="10" max="10" width="21" customWidth="1"/>
    <col min="11" max="11" width="20.375" customWidth="1"/>
    <col min="12" max="12" width="23" customWidth="1"/>
    <col min="13" max="13" width="19.375" customWidth="1"/>
  </cols>
  <sheetData>
    <row r="1" spans="1:5">
      <c r="A1" s="1" t="s">
        <v>84</v>
      </c>
      <c r="B1" s="1" t="s">
        <v>1734</v>
      </c>
      <c r="C1" s="1" t="s">
        <v>1633</v>
      </c>
      <c r="D1" s="2"/>
      <c r="E1" s="33"/>
    </row>
    <row r="2" spans="1:5">
      <c r="A2" s="3" t="s">
        <v>87</v>
      </c>
      <c r="B2" s="3"/>
      <c r="C2" s="4">
        <f>C30+C58-C31</f>
        <v>0</v>
      </c>
      <c r="D2" s="2" t="s">
        <v>88</v>
      </c>
      <c r="E2" s="33"/>
    </row>
    <row r="3" spans="1:5">
      <c r="A3" s="3" t="s">
        <v>89</v>
      </c>
      <c r="B3" s="3"/>
      <c r="C3" s="4">
        <f>C59</f>
        <v>0</v>
      </c>
      <c r="D3" s="2" t="s">
        <v>63</v>
      </c>
      <c r="E3" s="33"/>
    </row>
    <row r="4" spans="1:5">
      <c r="A4" s="3" t="s">
        <v>2</v>
      </c>
      <c r="B4" s="3"/>
      <c r="C4" s="4">
        <f>+C32+C60</f>
        <v>0</v>
      </c>
      <c r="D4" s="2" t="s">
        <v>63</v>
      </c>
      <c r="E4" s="33"/>
    </row>
    <row r="5" spans="1:5">
      <c r="A5" s="3" t="s">
        <v>65</v>
      </c>
      <c r="B5" s="3"/>
      <c r="C5" s="5"/>
      <c r="D5" s="2" t="s">
        <v>71</v>
      </c>
      <c r="E5" s="33"/>
    </row>
    <row r="6" spans="1:5">
      <c r="A6" s="15" t="s">
        <v>10</v>
      </c>
      <c r="B6" s="15"/>
      <c r="C6" s="19">
        <f>+C34+C62</f>
        <v>0</v>
      </c>
      <c r="D6" s="2" t="s">
        <v>63</v>
      </c>
      <c r="E6" s="33"/>
    </row>
    <row r="7" spans="1:5">
      <c r="A7" s="15" t="s">
        <v>11</v>
      </c>
      <c r="B7" s="15"/>
      <c r="C7" s="19">
        <f>+C35+C63</f>
        <v>0</v>
      </c>
      <c r="D7" s="2" t="s">
        <v>63</v>
      </c>
      <c r="E7" s="33"/>
    </row>
    <row r="8" spans="1:5">
      <c r="A8" s="15" t="s">
        <v>12</v>
      </c>
      <c r="B8" s="15"/>
      <c r="C8" s="19">
        <f>+C36+C64</f>
        <v>0</v>
      </c>
      <c r="D8" s="11" t="s">
        <v>69</v>
      </c>
      <c r="E8" s="34"/>
    </row>
    <row r="9" spans="1:5">
      <c r="A9" s="15" t="s">
        <v>70</v>
      </c>
      <c r="B9" s="15"/>
      <c r="C9" s="78">
        <f>(C2-C3)/1.16*0.16-C4/1.06*0.06</f>
        <v>0</v>
      </c>
      <c r="D9" s="2" t="s">
        <v>71</v>
      </c>
      <c r="E9" s="33"/>
    </row>
    <row r="10" spans="1:5">
      <c r="A10" s="3" t="s">
        <v>3</v>
      </c>
      <c r="B10" s="3"/>
      <c r="C10" s="4">
        <f>C9*0.12</f>
        <v>0</v>
      </c>
      <c r="D10" s="2" t="s">
        <v>71</v>
      </c>
      <c r="E10" s="33"/>
    </row>
    <row r="11" spans="1:5">
      <c r="A11" s="8" t="s">
        <v>4</v>
      </c>
      <c r="B11" s="8"/>
      <c r="C11" s="4">
        <f>C2-C3-C4-C6-C7-C8-C9-C10</f>
        <v>0</v>
      </c>
      <c r="D11" s="2" t="s">
        <v>71</v>
      </c>
      <c r="E11" s="33"/>
    </row>
    <row r="12" spans="1:5">
      <c r="A12" s="13" t="s">
        <v>5</v>
      </c>
      <c r="B12" s="13"/>
      <c r="C12" s="158">
        <f>SUM(C13:C22)</f>
        <v>17544309.54425329</v>
      </c>
      <c r="D12" s="26" t="s">
        <v>90</v>
      </c>
      <c r="E12" s="35"/>
    </row>
    <row r="13" spans="1:5">
      <c r="A13" s="9" t="s">
        <v>72</v>
      </c>
      <c r="B13" s="9"/>
      <c r="C13" s="22">
        <f t="shared" ref="C13:C22" si="0">+C41+C69</f>
        <v>9136598.1640000008</v>
      </c>
      <c r="D13" s="26" t="s">
        <v>91</v>
      </c>
      <c r="E13" s="35"/>
    </row>
    <row r="14" spans="1:5">
      <c r="A14" s="3" t="s">
        <v>75</v>
      </c>
      <c r="B14" s="3"/>
      <c r="C14" s="4">
        <f t="shared" si="0"/>
        <v>3154348.39448652</v>
      </c>
      <c r="D14" s="26" t="s">
        <v>92</v>
      </c>
      <c r="E14" s="35"/>
    </row>
    <row r="15" spans="1:5">
      <c r="A15" s="8" t="s">
        <v>6</v>
      </c>
      <c r="B15" s="8"/>
      <c r="C15" s="4">
        <f t="shared" si="0"/>
        <v>1050000</v>
      </c>
      <c r="D15" s="26" t="s">
        <v>93</v>
      </c>
      <c r="E15" s="35"/>
    </row>
    <row r="16" spans="1:5">
      <c r="A16" s="8" t="s">
        <v>7</v>
      </c>
      <c r="B16" s="8"/>
      <c r="C16" s="31">
        <f>C44+C72</f>
        <v>1346000</v>
      </c>
      <c r="D16" s="26" t="s">
        <v>94</v>
      </c>
      <c r="E16" s="35"/>
    </row>
    <row r="17" spans="1:14">
      <c r="A17" s="8" t="s">
        <v>8</v>
      </c>
      <c r="B17" s="8"/>
      <c r="C17" s="4">
        <f t="shared" si="0"/>
        <v>100000</v>
      </c>
      <c r="D17" s="26" t="s">
        <v>95</v>
      </c>
      <c r="E17" s="35"/>
    </row>
    <row r="18" spans="1:14">
      <c r="A18" s="8" t="s">
        <v>9</v>
      </c>
      <c r="B18" s="8"/>
      <c r="C18" s="4">
        <f t="shared" si="0"/>
        <v>651200</v>
      </c>
      <c r="D18" s="26" t="s">
        <v>96</v>
      </c>
      <c r="E18" s="35"/>
    </row>
    <row r="19" spans="1:14">
      <c r="A19" s="8" t="s">
        <v>76</v>
      </c>
      <c r="B19" s="8"/>
      <c r="C19" s="4">
        <f t="shared" si="0"/>
        <v>0</v>
      </c>
      <c r="D19" s="2" t="s">
        <v>63</v>
      </c>
      <c r="E19" s="33"/>
    </row>
    <row r="20" spans="1:14">
      <c r="A20" s="8" t="s">
        <v>5228</v>
      </c>
      <c r="B20" s="8"/>
      <c r="C20" s="4">
        <f>+C48+C76</f>
        <v>834544.55264326138</v>
      </c>
      <c r="D20" s="26" t="s">
        <v>97</v>
      </c>
      <c r="E20" s="35"/>
    </row>
    <row r="21" spans="1:14">
      <c r="A21" s="16" t="s">
        <v>77</v>
      </c>
      <c r="B21" s="16"/>
      <c r="C21" s="4">
        <f t="shared" si="0"/>
        <v>0</v>
      </c>
      <c r="D21" s="2"/>
      <c r="E21" s="33"/>
    </row>
    <row r="22" spans="1:14">
      <c r="A22" s="9" t="s">
        <v>78</v>
      </c>
      <c r="B22" s="9"/>
      <c r="C22" s="4">
        <f t="shared" si="0"/>
        <v>1271618.4331235052</v>
      </c>
      <c r="D22" s="2"/>
      <c r="E22" s="33"/>
    </row>
    <row r="23" spans="1:14">
      <c r="A23" s="13" t="s">
        <v>13</v>
      </c>
      <c r="B23" s="13"/>
      <c r="C23" s="12">
        <f>C11-C12</f>
        <v>-17544309.54425329</v>
      </c>
      <c r="D23" s="2" t="s">
        <v>71</v>
      </c>
      <c r="E23" s="33"/>
    </row>
    <row r="24" spans="1:14">
      <c r="A24" s="3" t="s">
        <v>14</v>
      </c>
      <c r="B24" s="3"/>
      <c r="C24" s="7">
        <f>IF(C23&gt;0,C23*0.15,0)</f>
        <v>0</v>
      </c>
      <c r="D24" s="2" t="s">
        <v>71</v>
      </c>
      <c r="E24" s="33"/>
    </row>
    <row r="25" spans="1:14">
      <c r="A25" s="13" t="s">
        <v>15</v>
      </c>
      <c r="B25" s="13"/>
      <c r="C25" s="12">
        <f>C23-C24</f>
        <v>-17544309.54425329</v>
      </c>
      <c r="D25" s="26" t="s">
        <v>98</v>
      </c>
      <c r="E25" s="35"/>
      <c r="F25" t="s">
        <v>99</v>
      </c>
      <c r="H25" s="151" t="str">
        <f>VLOOKUP(H29,业绩净利!$B:$D,3,0)</f>
        <v>于思</v>
      </c>
      <c r="I25" s="151"/>
      <c r="J25" s="151" t="str">
        <f>VLOOKUP(J29,业绩净利!$B:$D,3,0)</f>
        <v>张伟</v>
      </c>
      <c r="K25" s="151" t="str">
        <f>VLOOKUP(K29,业绩净利!$B:$D,3,0)</f>
        <v>许彦波</v>
      </c>
    </row>
    <row r="26" spans="1:14">
      <c r="A26" s="18" t="s">
        <v>80</v>
      </c>
      <c r="B26" s="18"/>
      <c r="C26" s="18">
        <f>C25/C12</f>
        <v>-1</v>
      </c>
      <c r="D26" s="2" t="s">
        <v>71</v>
      </c>
      <c r="E26" s="33"/>
      <c r="F26" t="s">
        <v>100</v>
      </c>
      <c r="G26" s="21">
        <f>SUM(H26:N26)</f>
        <v>68000000</v>
      </c>
      <c r="H26" s="159">
        <f>SUMIFS(业绩净利!$F:$F,业绩净利!$B:$B,H29)*10000</f>
        <v>28000000</v>
      </c>
      <c r="I26" s="159"/>
      <c r="J26" s="159">
        <f>SUMIFS(业绩净利!$F:$F,业绩净利!$B:$B,J29)*10000</f>
        <v>20000000</v>
      </c>
      <c r="K26" s="159">
        <f>SUMIFS(业绩净利!$F:$F,业绩净利!$B:$B,K29)*10000</f>
        <v>20000000</v>
      </c>
      <c r="L26" s="21"/>
      <c r="M26" s="21"/>
      <c r="N26" s="21"/>
    </row>
    <row r="27" spans="1:14">
      <c r="E27" s="36"/>
      <c r="F27" t="s">
        <v>101</v>
      </c>
      <c r="G27" s="159">
        <f>10000*SUMIFS(业绩净利!D:D,业绩净利!A:A,一事!G29)</f>
        <v>0</v>
      </c>
      <c r="H27" s="159">
        <f>10000*SUMIFS(业绩净利!$E:$E,业绩净利!$B:$B,H29)</f>
        <v>2290000</v>
      </c>
      <c r="I27" s="159"/>
      <c r="J27" s="159">
        <f>10000*SUMIFS(业绩净利!$E:$E,业绩净利!$B:$B,J29)</f>
        <v>1380000</v>
      </c>
      <c r="K27" s="159">
        <f>10000*SUMIFS(业绩净利!$E:$E,业绩净利!$B:$B,K29)</f>
        <v>1410000</v>
      </c>
      <c r="L27" s="21"/>
      <c r="M27" s="21"/>
      <c r="N27" s="21"/>
    </row>
    <row r="28" spans="1:14">
      <c r="E28" s="36"/>
      <c r="F28" t="s">
        <v>59</v>
      </c>
      <c r="G28" s="21">
        <f>G39-G40-G51</f>
        <v>-814232.16207782179</v>
      </c>
      <c r="H28" s="21">
        <f>H39-H40-H51</f>
        <v>-3605112.7408573423</v>
      </c>
      <c r="I28" s="21"/>
      <c r="J28" s="21">
        <f t="shared" ref="J28:M28" si="1">J39-J40-J51</f>
        <v>-2534969.3364735646</v>
      </c>
      <c r="K28" s="21">
        <f t="shared" si="1"/>
        <v>-2357808.7341206232</v>
      </c>
      <c r="L28" s="21">
        <f t="shared" si="1"/>
        <v>0</v>
      </c>
      <c r="M28" s="21">
        <f t="shared" si="1"/>
        <v>0</v>
      </c>
      <c r="N28" s="21"/>
    </row>
    <row r="29" spans="1:14" s="2" customFormat="1">
      <c r="A29" s="1" t="s">
        <v>60</v>
      </c>
      <c r="B29" s="1" t="s">
        <v>1734</v>
      </c>
      <c r="C29" s="1" t="s">
        <v>1737</v>
      </c>
      <c r="E29" s="33"/>
      <c r="F29" s="1" t="s">
        <v>60</v>
      </c>
      <c r="G29" s="13" t="s">
        <v>751</v>
      </c>
      <c r="H29" s="13" t="s">
        <v>752</v>
      </c>
      <c r="I29" s="13"/>
      <c r="J29" s="157" t="s">
        <v>1727</v>
      </c>
      <c r="K29" s="157" t="s">
        <v>1728</v>
      </c>
      <c r="L29" s="13"/>
      <c r="M29" s="13"/>
    </row>
    <row r="30" spans="1:14" s="2" customFormat="1">
      <c r="A30" s="3" t="s">
        <v>0</v>
      </c>
      <c r="B30" s="3"/>
      <c r="C30" s="30">
        <f>SUM(H30:K30)</f>
        <v>0</v>
      </c>
      <c r="D30" s="26" t="s">
        <v>61</v>
      </c>
      <c r="E30" s="37">
        <f>G30+H30+I30+J30+K30+L30</f>
        <v>0</v>
      </c>
      <c r="F30" s="3" t="s">
        <v>62</v>
      </c>
      <c r="G30" s="28"/>
      <c r="H30" s="28"/>
      <c r="I30" s="28"/>
      <c r="J30" s="28"/>
      <c r="K30" s="28"/>
      <c r="L30" s="4"/>
      <c r="M30" s="4"/>
    </row>
    <row r="31" spans="1:14" s="2" customFormat="1">
      <c r="A31" s="3" t="s">
        <v>1</v>
      </c>
      <c r="B31" s="3"/>
      <c r="C31" s="30">
        <f>SUM(H31:K31)</f>
        <v>0</v>
      </c>
      <c r="D31" s="2" t="s">
        <v>63</v>
      </c>
      <c r="E31" s="37">
        <f t="shared" ref="E31" si="2">G31+H31+I31+J31+K31+L31</f>
        <v>0</v>
      </c>
      <c r="F31" s="3" t="s">
        <v>64</v>
      </c>
      <c r="G31" s="4"/>
      <c r="H31" s="4"/>
      <c r="I31" s="4"/>
      <c r="J31" s="4"/>
      <c r="K31" s="4"/>
      <c r="L31" s="4"/>
      <c r="M31" s="4"/>
    </row>
    <row r="32" spans="1:14" s="2" customFormat="1">
      <c r="A32" s="3" t="s">
        <v>2</v>
      </c>
      <c r="B32" s="3"/>
      <c r="C32" s="4">
        <f t="shared" ref="C32:C36" si="3">G32+H32+I32+J32+K32+L32</f>
        <v>0</v>
      </c>
      <c r="D32" s="2" t="s">
        <v>63</v>
      </c>
      <c r="E32" s="37"/>
      <c r="F32" s="3" t="s">
        <v>2</v>
      </c>
      <c r="G32" s="28"/>
      <c r="H32" s="28"/>
      <c r="I32" s="28"/>
      <c r="J32" s="28"/>
      <c r="K32" s="28"/>
      <c r="L32" s="4"/>
      <c r="M32" s="4"/>
    </row>
    <row r="33" spans="1:13" s="2" customFormat="1">
      <c r="A33" s="3" t="s">
        <v>65</v>
      </c>
      <c r="B33" s="3"/>
      <c r="C33" s="29"/>
      <c r="D33" s="2" t="s">
        <v>66</v>
      </c>
      <c r="E33" s="38"/>
      <c r="F33" s="3" t="s">
        <v>65</v>
      </c>
      <c r="G33" s="29"/>
      <c r="H33" s="29"/>
      <c r="I33" s="29"/>
      <c r="J33" s="29"/>
      <c r="K33" s="29"/>
      <c r="L33" s="6"/>
      <c r="M33" s="6"/>
    </row>
    <row r="34" spans="1:13" s="2" customFormat="1">
      <c r="A34" s="15" t="s">
        <v>10</v>
      </c>
      <c r="B34" s="15"/>
      <c r="C34" s="4">
        <f>G34+H34+I34+J34+K34+L34</f>
        <v>0</v>
      </c>
      <c r="D34" s="11" t="s">
        <v>67</v>
      </c>
      <c r="E34" s="37"/>
      <c r="F34" s="10" t="s">
        <v>10</v>
      </c>
      <c r="G34" s="4"/>
      <c r="H34" s="4"/>
      <c r="I34" s="4"/>
      <c r="J34" s="4"/>
      <c r="K34" s="4"/>
      <c r="L34" s="4"/>
      <c r="M34" s="4"/>
    </row>
    <row r="35" spans="1:13" s="2" customFormat="1">
      <c r="A35" s="15" t="s">
        <v>11</v>
      </c>
      <c r="B35" s="15"/>
      <c r="C35" s="4">
        <f>G35+H35+I35+J35+K35+L35</f>
        <v>0</v>
      </c>
      <c r="D35" s="11" t="s">
        <v>68</v>
      </c>
      <c r="E35" s="37"/>
      <c r="F35" s="10" t="s">
        <v>11</v>
      </c>
      <c r="G35" s="4"/>
      <c r="H35" s="4"/>
      <c r="I35" s="4"/>
      <c r="J35" s="4"/>
      <c r="K35" s="4"/>
      <c r="L35" s="4"/>
      <c r="M35" s="4"/>
    </row>
    <row r="36" spans="1:13" s="2" customFormat="1">
      <c r="A36" s="15" t="s">
        <v>12</v>
      </c>
      <c r="B36" s="15"/>
      <c r="C36" s="4">
        <f t="shared" si="3"/>
        <v>0</v>
      </c>
      <c r="D36" s="11" t="s">
        <v>69</v>
      </c>
      <c r="E36" s="37"/>
      <c r="F36" s="10" t="s">
        <v>12</v>
      </c>
      <c r="G36" s="4"/>
      <c r="H36" s="4"/>
      <c r="I36" s="4"/>
      <c r="J36" s="4"/>
      <c r="K36" s="4"/>
      <c r="L36" s="4"/>
      <c r="M36" s="4"/>
    </row>
    <row r="37" spans="1:13" s="2" customFormat="1">
      <c r="A37" s="15" t="s">
        <v>70</v>
      </c>
      <c r="B37" s="15"/>
      <c r="C37" s="78">
        <f>(C30-C31)/1.16*0.16-C32/1.06*0.06</f>
        <v>0</v>
      </c>
      <c r="D37" s="2" t="s">
        <v>71</v>
      </c>
      <c r="E37" s="37"/>
      <c r="F37" s="15" t="s">
        <v>70</v>
      </c>
      <c r="G37" s="79">
        <f>(G30-G31)/1.16*0.16-G32/1.06*0.06</f>
        <v>0</v>
      </c>
      <c r="H37" s="79"/>
      <c r="I37" s="79"/>
      <c r="J37" s="78"/>
      <c r="K37" s="79"/>
      <c r="L37" s="79">
        <f t="shared" ref="L37:M37" si="4">(L30-L31)/1.16*0.16-L32/1.06*0.06</f>
        <v>0</v>
      </c>
      <c r="M37" s="79">
        <f t="shared" si="4"/>
        <v>0</v>
      </c>
    </row>
    <row r="38" spans="1:13" s="2" customFormat="1">
      <c r="A38" s="3" t="s">
        <v>3</v>
      </c>
      <c r="B38" s="3"/>
      <c r="C38" s="4">
        <f>C37*0.12</f>
        <v>0</v>
      </c>
      <c r="D38" s="2" t="s">
        <v>71</v>
      </c>
      <c r="E38" s="37"/>
      <c r="F38" s="3" t="s">
        <v>3</v>
      </c>
      <c r="G38" s="4">
        <f>G37*0.12</f>
        <v>0</v>
      </c>
      <c r="H38" s="4"/>
      <c r="I38" s="4"/>
      <c r="J38" s="4"/>
      <c r="K38" s="4"/>
      <c r="L38" s="4">
        <f t="shared" ref="L38:M38" si="5">L37*0.12</f>
        <v>0</v>
      </c>
      <c r="M38" s="4">
        <f t="shared" si="5"/>
        <v>0</v>
      </c>
    </row>
    <row r="39" spans="1:13" s="2" customFormat="1">
      <c r="A39" s="8" t="s">
        <v>4</v>
      </c>
      <c r="B39" s="8"/>
      <c r="C39" s="4">
        <f>C30-C31-C32-C34-C35-C36-C37-C38</f>
        <v>0</v>
      </c>
      <c r="D39" s="2" t="s">
        <v>71</v>
      </c>
      <c r="E39" s="37"/>
      <c r="F39" s="8" t="s">
        <v>4</v>
      </c>
      <c r="G39" s="4">
        <f>G30-G31-G32-G34-G35-G36-G37-G38</f>
        <v>0</v>
      </c>
      <c r="H39" s="4"/>
      <c r="I39" s="4"/>
      <c r="J39" s="4"/>
      <c r="K39" s="4"/>
      <c r="L39" s="4">
        <f t="shared" ref="L39:M39" si="6">L30-L31-L32-L34-L35-L36-L37-L38</f>
        <v>0</v>
      </c>
      <c r="M39" s="4">
        <f t="shared" si="6"/>
        <v>0</v>
      </c>
    </row>
    <row r="40" spans="1:13" s="2" customFormat="1">
      <c r="A40" s="13" t="s">
        <v>5</v>
      </c>
      <c r="B40" s="13"/>
      <c r="C40" s="14">
        <f>SUM(C41:C50)</f>
        <v>2521420.2232162356</v>
      </c>
      <c r="D40" s="2" t="s">
        <v>71</v>
      </c>
      <c r="E40" s="37"/>
      <c r="F40" s="13" t="s">
        <v>5</v>
      </c>
      <c r="G40" s="14">
        <f t="shared" ref="G40:M40" si="7">SUM(G41:G50)</f>
        <v>814232.16207782179</v>
      </c>
      <c r="H40" s="14">
        <f>SUM(H41:H50)</f>
        <v>910995.09379851888</v>
      </c>
      <c r="I40" s="14"/>
      <c r="J40" s="14">
        <f t="shared" si="7"/>
        <v>911439.92470885848</v>
      </c>
      <c r="K40" s="14">
        <f t="shared" si="7"/>
        <v>698985.20470885851</v>
      </c>
      <c r="L40" s="14">
        <f t="shared" si="7"/>
        <v>0</v>
      </c>
      <c r="M40" s="14">
        <f t="shared" si="7"/>
        <v>0</v>
      </c>
    </row>
    <row r="41" spans="1:13" s="2" customFormat="1">
      <c r="A41" s="9" t="s">
        <v>72</v>
      </c>
      <c r="B41" s="9"/>
      <c r="C41" s="4">
        <f t="shared" ref="C41:C43" si="8">G41+H41+I41+J41+K41+L41</f>
        <v>1253716.9880000001</v>
      </c>
      <c r="D41" s="2" t="s">
        <v>73</v>
      </c>
      <c r="E41" s="37"/>
      <c r="F41" s="9" t="s">
        <v>74</v>
      </c>
      <c r="G41" s="175">
        <f>SUMIFS([2]岗位规划大表!$AD:$AD,[2]岗位规划大表!$H:$H,G29)</f>
        <v>408446.576</v>
      </c>
      <c r="H41" s="175">
        <f>SUMIFS([2]岗位规划大表!$AD:$AD,[2]岗位规划大表!$H:$H,H29)</f>
        <v>304390.96399999998</v>
      </c>
      <c r="I41" s="160"/>
      <c r="J41" s="175">
        <f>SUMIFS([2]岗位规划大表!$AD:$AD,[2]岗位规划大表!$H:$H,J29)</f>
        <v>376667.08400000003</v>
      </c>
      <c r="K41" s="175">
        <f>SUMIFS([2]岗位规划大表!$AD:$AD,[2]岗位规划大表!$H:$H,K29)</f>
        <v>164212.364</v>
      </c>
      <c r="L41" s="4"/>
      <c r="M41" s="4"/>
    </row>
    <row r="42" spans="1:13" s="2" customFormat="1">
      <c r="A42" s="3" t="s">
        <v>75</v>
      </c>
      <c r="B42" s="3"/>
      <c r="C42" s="4">
        <f t="shared" si="8"/>
        <v>192503.23521623583</v>
      </c>
      <c r="D42" s="2" t="s">
        <v>73</v>
      </c>
      <c r="E42" s="37"/>
      <c r="F42" s="3" t="s">
        <v>75</v>
      </c>
      <c r="G42" s="160">
        <f>[1]人均!$D$4*SUMIFS([2]岗位规划大表!$AA:$AA,[2]岗位规划大表!$H:$H,G29,[2]岗位规划大表!$AE:$AE,"驻京")+[1]人均!$D$3*SUMIFS([2]岗位规划大表!$AA:$AA,[2]岗位规划大表!$H:$H,G29,[2]岗位规划大表!$AE:$AE,"非驻京")+SUMIFS([1]管理费用统计表!$N:$N,[1]管理费用统计表!$F:$F,G29)</f>
        <v>86585.586077821717</v>
      </c>
      <c r="H42" s="160">
        <f>[1]人均!$D$4*SUMIFS([2]岗位规划大表!$AA:$AA,[2]岗位规划大表!$H:$H,H29,[2]岗位规划大表!$AE:$AE,"驻京")+[1]人均!$D$3*SUMIFS([2]岗位规划大表!$AA:$AA,[2]岗位规划大表!$H:$H,H29,[2]岗位规划大表!$AE:$AE,"非驻京")+SUMIFS([1]管理费用统计表!$N:$N,[1]管理费用统计表!$F:$F,H29)</f>
        <v>19332.063060592383</v>
      </c>
      <c r="I42" s="177"/>
      <c r="J42" s="160">
        <f>[1]人均!$D$4*SUMIFS([2]岗位规划大表!$AA:$AA,[2]岗位规划大表!$H:$H,J29,[2]岗位规划大表!$AE:$AE,"驻京")+[1]人均!$D$3*SUMIFS([2]岗位规划大表!$AA:$AA,[2]岗位规划大表!$H:$H,J29,[2]岗位规划大表!$AE:$AE,"非驻京")+SUMIFS([1]管理费用统计表!$N:$N,[1]管理费用统计表!$F:$F,J29)</f>
        <v>43292.793038910859</v>
      </c>
      <c r="K42" s="160">
        <f>[1]人均!$D$4*SUMIFS([2]岗位规划大表!$AA:$AA,[2]岗位规划大表!$H:$H,K29,[2]岗位规划大表!$AE:$AE,"驻京")+[1]人均!$D$3*SUMIFS([2]岗位规划大表!$AA:$AA,[2]岗位规划大表!$H:$H,K29,[2]岗位规划大表!$AE:$AE,"非驻京")+SUMIFS([1]管理费用统计表!$N:$N,[1]管理费用统计表!$F:$F,K29)</f>
        <v>43292.793038910859</v>
      </c>
      <c r="L42" s="177"/>
      <c r="M42" s="4"/>
    </row>
    <row r="43" spans="1:13" s="2" customFormat="1">
      <c r="A43" s="8" t="s">
        <v>6</v>
      </c>
      <c r="B43" s="8"/>
      <c r="C43" s="4">
        <f t="shared" si="8"/>
        <v>180000</v>
      </c>
      <c r="D43" s="2" t="s">
        <v>73</v>
      </c>
      <c r="E43" s="37"/>
      <c r="F43" s="8" t="s">
        <v>6</v>
      </c>
      <c r="G43" s="160">
        <f>SUMIFS(人员规划!$AB:$AB,人员规划!$G:$G,G29)*3000</f>
        <v>72000</v>
      </c>
      <c r="H43" s="160">
        <f>SUMIFS(人员规划!$AB:$AB,人员规划!$G:$G,H29)*3000</f>
        <v>36000</v>
      </c>
      <c r="I43" s="160"/>
      <c r="J43" s="160">
        <f>SUMIFS(人员规划!$AB:$AB,人员规划!$G:$G,J29)*3000</f>
        <v>36000</v>
      </c>
      <c r="K43" s="160">
        <f>SUMIFS(人员规划!$AB:$AB,人员规划!$G:$G,K29)*3000</f>
        <v>36000</v>
      </c>
      <c r="L43" s="4"/>
      <c r="M43" s="4"/>
    </row>
    <row r="44" spans="1:13" s="2" customFormat="1">
      <c r="A44" s="8" t="s">
        <v>7</v>
      </c>
      <c r="B44" s="8"/>
      <c r="C44" s="4">
        <f>G44+H44+I44+J44+K44+L44</f>
        <v>444000</v>
      </c>
      <c r="D44" s="2" t="s">
        <v>63</v>
      </c>
      <c r="E44" s="37"/>
      <c r="F44" s="8" t="s">
        <v>7</v>
      </c>
      <c r="G44" s="28">
        <f>VLOOKUP(G29,'[3]2019年差旅费-二级利润中心明细'!$B:$AF,31,0)</f>
        <v>84000</v>
      </c>
      <c r="H44" s="28">
        <f>VLOOKUP(H29,'[3]2019年差旅费-二级利润中心明细'!$B:$AF,31,0)</f>
        <v>120000</v>
      </c>
      <c r="I44" s="28"/>
      <c r="J44" s="28">
        <f>VLOOKUP(J29,'[3]2019年差旅费-二级利润中心明细'!$B:$AF,31,0)</f>
        <v>120000</v>
      </c>
      <c r="K44" s="28">
        <f>VLOOKUP(K29,'[3]2019年差旅费-二级利润中心明细'!$B:$AF,31,0)</f>
        <v>120000</v>
      </c>
      <c r="L44" s="28"/>
      <c r="M44" s="28"/>
    </row>
    <row r="45" spans="1:13" s="2" customFormat="1">
      <c r="A45" s="8" t="s">
        <v>8</v>
      </c>
      <c r="B45" s="8"/>
      <c r="C45" s="4">
        <f>G45+H45+I45+J45+K45+L45</f>
        <v>0</v>
      </c>
      <c r="D45" s="2" t="s">
        <v>63</v>
      </c>
      <c r="E45" s="37"/>
      <c r="F45" s="8" t="s">
        <v>8</v>
      </c>
      <c r="G45" s="163">
        <f>SUMIFS(市场费!$F:$F,市场费!$B:$B,G29)</f>
        <v>0</v>
      </c>
      <c r="H45" s="351">
        <f>SUMIFS(市场费!$F:$F,市场费!$B:$B,H29)</f>
        <v>0</v>
      </c>
      <c r="I45" s="351">
        <f>SUMIFS(市场费!$F:$F,市场费!$B:$B,I29)</f>
        <v>0</v>
      </c>
      <c r="J45" s="351">
        <f>SUMIFS(市场费!$F:$F,市场费!$B:$B,J29)</f>
        <v>0</v>
      </c>
      <c r="K45" s="351">
        <f>SUMIFS(市场费!$F:$F,市场费!$B:$B,K29)</f>
        <v>0</v>
      </c>
      <c r="L45" s="28"/>
      <c r="M45" s="28"/>
    </row>
    <row r="46" spans="1:13" s="2" customFormat="1">
      <c r="A46" s="8" t="s">
        <v>9</v>
      </c>
      <c r="B46" s="8"/>
      <c r="C46" s="4">
        <f>G46+H46+I46+J46+K46+L46</f>
        <v>451200</v>
      </c>
      <c r="D46" s="2" t="s">
        <v>63</v>
      </c>
      <c r="E46" s="37"/>
      <c r="F46" s="8" t="s">
        <v>9</v>
      </c>
      <c r="G46" s="163">
        <f>SUMIFS(市场费!$I:$I,市场费!$B:$B,G29)</f>
        <v>163200</v>
      </c>
      <c r="H46" s="351">
        <f>SUMIFS(市场费!$I:$I,市场费!$B:$B,H29)</f>
        <v>96000</v>
      </c>
      <c r="I46" s="351">
        <f>SUMIFS(市场费!$I:$I,市场费!$B:$B,I29)</f>
        <v>0</v>
      </c>
      <c r="J46" s="351">
        <f>SUMIFS(市场费!$I:$I,市场费!$B:$B,J29)</f>
        <v>96000</v>
      </c>
      <c r="K46" s="351">
        <f>SUMIFS(市场费!$I:$I,市场费!$B:$B,K29)</f>
        <v>96000</v>
      </c>
      <c r="L46" s="28"/>
      <c r="M46" s="28"/>
    </row>
    <row r="47" spans="1:13" s="2" customFormat="1">
      <c r="A47" s="8" t="s">
        <v>76</v>
      </c>
      <c r="B47" s="8"/>
      <c r="C47" s="4">
        <f t="shared" ref="C47:C49" si="9">G47+H47+I47+J47+K47+L47</f>
        <v>0</v>
      </c>
      <c r="D47" s="2" t="s">
        <v>63</v>
      </c>
      <c r="E47" s="37"/>
      <c r="F47" s="8" t="s">
        <v>76</v>
      </c>
      <c r="G47" s="4">
        <v>0</v>
      </c>
      <c r="H47" s="4">
        <v>0</v>
      </c>
      <c r="I47" s="4"/>
      <c r="J47" s="4">
        <v>0</v>
      </c>
      <c r="K47" s="4">
        <v>0</v>
      </c>
      <c r="L47" s="4">
        <v>0</v>
      </c>
      <c r="M47" s="4">
        <v>0</v>
      </c>
    </row>
    <row r="48" spans="1:13">
      <c r="A48" s="8" t="s">
        <v>5228</v>
      </c>
      <c r="B48" s="8"/>
      <c r="C48" s="4">
        <f t="shared" si="9"/>
        <v>0</v>
      </c>
      <c r="D48" s="2" t="s">
        <v>63</v>
      </c>
      <c r="E48" s="37"/>
      <c r="F48" s="8" t="s">
        <v>5228</v>
      </c>
      <c r="G48" s="4">
        <v>0</v>
      </c>
      <c r="H48" s="4">
        <v>0</v>
      </c>
      <c r="I48" s="4"/>
      <c r="J48" s="4">
        <v>0</v>
      </c>
      <c r="K48" s="4">
        <v>0</v>
      </c>
      <c r="L48" s="4">
        <v>0</v>
      </c>
      <c r="M48" s="4">
        <v>0</v>
      </c>
    </row>
    <row r="49" spans="1:13" s="2" customFormat="1">
      <c r="A49" s="16" t="s">
        <v>77</v>
      </c>
      <c r="B49" s="16"/>
      <c r="C49" s="4">
        <f t="shared" si="9"/>
        <v>0</v>
      </c>
      <c r="D49" s="2" t="s">
        <v>63</v>
      </c>
      <c r="E49" s="37"/>
      <c r="F49" s="9" t="s">
        <v>77</v>
      </c>
      <c r="G49" s="4">
        <v>0</v>
      </c>
      <c r="H49" s="4">
        <v>0</v>
      </c>
      <c r="I49" s="4"/>
      <c r="J49" s="4">
        <v>0</v>
      </c>
      <c r="K49" s="4">
        <v>0</v>
      </c>
      <c r="L49" s="4">
        <v>0</v>
      </c>
      <c r="M49" s="4">
        <v>0</v>
      </c>
    </row>
    <row r="50" spans="1:13" s="2" customFormat="1">
      <c r="A50" s="9" t="s">
        <v>78</v>
      </c>
      <c r="B50" s="9"/>
      <c r="C50" s="4"/>
      <c r="D50" s="2" t="s">
        <v>63</v>
      </c>
      <c r="E50" s="37"/>
      <c r="F50" s="9" t="s">
        <v>78</v>
      </c>
      <c r="G50" s="32">
        <f>费用分摊!N56</f>
        <v>0</v>
      </c>
      <c r="H50" s="32">
        <f>$G$40/$G$26*H26</f>
        <v>335272.06673792662</v>
      </c>
      <c r="I50" s="32"/>
      <c r="J50" s="32">
        <f t="shared" ref="J50:M50" si="10">$G$40/$G$26*J26</f>
        <v>239480.04766994758</v>
      </c>
      <c r="K50" s="32">
        <f t="shared" si="10"/>
        <v>239480.04766994758</v>
      </c>
      <c r="L50" s="32">
        <f t="shared" si="10"/>
        <v>0</v>
      </c>
      <c r="M50" s="32">
        <f t="shared" si="10"/>
        <v>0</v>
      </c>
    </row>
    <row r="51" spans="1:13" s="2" customFormat="1">
      <c r="A51" s="13" t="s">
        <v>13</v>
      </c>
      <c r="B51" s="13"/>
      <c r="C51" s="12">
        <f>C39-C40</f>
        <v>-2521420.2232162356</v>
      </c>
      <c r="D51" s="2" t="s">
        <v>71</v>
      </c>
      <c r="E51" s="37"/>
      <c r="F51" s="13" t="s">
        <v>13</v>
      </c>
      <c r="G51" s="14">
        <f>G53/0.85</f>
        <v>0</v>
      </c>
      <c r="H51" s="14">
        <f t="shared" ref="H51:M51" si="11">H53/0.85</f>
        <v>2694117.6470588236</v>
      </c>
      <c r="I51" s="14"/>
      <c r="J51" s="14">
        <f t="shared" si="11"/>
        <v>1623529.411764706</v>
      </c>
      <c r="K51" s="14">
        <f t="shared" si="11"/>
        <v>1658823.5294117648</v>
      </c>
      <c r="L51" s="14">
        <f t="shared" si="11"/>
        <v>0</v>
      </c>
      <c r="M51" s="14">
        <f t="shared" si="11"/>
        <v>0</v>
      </c>
    </row>
    <row r="52" spans="1:13" s="2" customFormat="1">
      <c r="A52" s="3" t="s">
        <v>14</v>
      </c>
      <c r="B52" s="3"/>
      <c r="C52" s="7">
        <f>IF(C51&gt;0,C51*0.15,0)</f>
        <v>0</v>
      </c>
      <c r="D52" s="2" t="s">
        <v>71</v>
      </c>
      <c r="E52" s="39"/>
      <c r="F52" s="3" t="s">
        <v>14</v>
      </c>
      <c r="G52" s="25">
        <f>IF(G51&lt;0,0,G51*0.15)</f>
        <v>0</v>
      </c>
      <c r="H52" s="25">
        <f t="shared" ref="H52:M52" si="12">IF(H51&lt;0,0,H51*0.15)</f>
        <v>404117.64705882355</v>
      </c>
      <c r="I52" s="25"/>
      <c r="J52" s="25">
        <f t="shared" si="12"/>
        <v>243529.4117647059</v>
      </c>
      <c r="K52" s="25">
        <f t="shared" si="12"/>
        <v>248823.5294117647</v>
      </c>
      <c r="L52" s="25">
        <f t="shared" si="12"/>
        <v>0</v>
      </c>
      <c r="M52" s="25">
        <f t="shared" si="12"/>
        <v>0</v>
      </c>
    </row>
    <row r="53" spans="1:13" s="17" customFormat="1">
      <c r="A53" s="13" t="s">
        <v>15</v>
      </c>
      <c r="B53" s="13"/>
      <c r="C53" s="12">
        <f>C51-C52</f>
        <v>-2521420.2232162356</v>
      </c>
      <c r="D53" s="26" t="s">
        <v>79</v>
      </c>
      <c r="E53" s="40"/>
      <c r="F53" s="13" t="s">
        <v>15</v>
      </c>
      <c r="G53" s="14"/>
      <c r="H53" s="14">
        <f>H27</f>
        <v>2290000</v>
      </c>
      <c r="I53" s="14"/>
      <c r="J53" s="14">
        <f t="shared" ref="J53:M53" si="13">J27</f>
        <v>1380000</v>
      </c>
      <c r="K53" s="14">
        <f t="shared" si="13"/>
        <v>1410000</v>
      </c>
      <c r="L53" s="14">
        <f t="shared" si="13"/>
        <v>0</v>
      </c>
      <c r="M53" s="14">
        <f t="shared" si="13"/>
        <v>0</v>
      </c>
    </row>
    <row r="54" spans="1:13">
      <c r="A54" s="18" t="s">
        <v>80</v>
      </c>
      <c r="B54" s="18"/>
      <c r="C54" s="23">
        <f>C53/C40</f>
        <v>-1</v>
      </c>
      <c r="D54" s="2" t="s">
        <v>71</v>
      </c>
      <c r="E54" s="36"/>
      <c r="F54" s="18" t="s">
        <v>80</v>
      </c>
      <c r="G54" s="18">
        <f t="shared" ref="G54:M54" si="14">G53/G40</f>
        <v>0</v>
      </c>
      <c r="H54" s="23">
        <f t="shared" si="14"/>
        <v>2.5137347232590805</v>
      </c>
      <c r="I54" s="23"/>
      <c r="J54" s="23">
        <f t="shared" si="14"/>
        <v>1.5140877227216196</v>
      </c>
      <c r="K54" s="18">
        <f t="shared" si="14"/>
        <v>2.0172100789848528</v>
      </c>
      <c r="L54" s="18" t="e">
        <f t="shared" si="14"/>
        <v>#DIV/0!</v>
      </c>
      <c r="M54" s="18" t="e">
        <f t="shared" si="14"/>
        <v>#DIV/0!</v>
      </c>
    </row>
    <row r="55" spans="1:13">
      <c r="E55" s="36"/>
    </row>
    <row r="56" spans="1:13">
      <c r="E56" s="36"/>
    </row>
    <row r="57" spans="1:13" s="2" customFormat="1">
      <c r="A57" s="1" t="s">
        <v>60</v>
      </c>
      <c r="B57" s="1" t="s">
        <v>1734</v>
      </c>
      <c r="C57" s="1" t="s">
        <v>1736</v>
      </c>
      <c r="E57" s="33"/>
      <c r="F57" s="1" t="s">
        <v>60</v>
      </c>
      <c r="G57" s="13" t="s">
        <v>750</v>
      </c>
      <c r="H57" s="13" t="s">
        <v>199</v>
      </c>
      <c r="I57" s="81" t="s">
        <v>791</v>
      </c>
      <c r="J57" s="13"/>
      <c r="K57" s="13"/>
      <c r="L57" s="13"/>
    </row>
    <row r="58" spans="1:13" s="2" customFormat="1">
      <c r="A58" s="3" t="s">
        <v>0</v>
      </c>
      <c r="B58" s="3"/>
      <c r="C58" s="4">
        <f>G58+H58+I58+J58+K58+L58</f>
        <v>0</v>
      </c>
      <c r="D58" s="2" t="s">
        <v>63</v>
      </c>
      <c r="E58" s="37">
        <f>G58+H58+I58+J58+K58+L58</f>
        <v>0</v>
      </c>
      <c r="F58" s="3" t="s">
        <v>62</v>
      </c>
      <c r="G58" s="28"/>
      <c r="H58" s="28"/>
      <c r="I58" s="28"/>
      <c r="J58" s="28"/>
      <c r="K58" s="4"/>
      <c r="L58" s="4"/>
    </row>
    <row r="59" spans="1:13" s="2" customFormat="1">
      <c r="A59" s="3" t="s">
        <v>1</v>
      </c>
      <c r="B59" s="3"/>
      <c r="C59" s="4">
        <f>G59+H59+I59+J59+K59+L59</f>
        <v>0</v>
      </c>
      <c r="D59" s="2" t="s">
        <v>63</v>
      </c>
      <c r="E59" s="37">
        <f t="shared" ref="E59:E60" si="15">G59+H59+I59+J59+K59+L59</f>
        <v>0</v>
      </c>
      <c r="F59" s="3" t="s">
        <v>64</v>
      </c>
      <c r="G59" s="4"/>
      <c r="H59" s="4"/>
      <c r="I59" s="4"/>
      <c r="J59" s="4"/>
      <c r="K59" s="4"/>
      <c r="L59" s="4"/>
    </row>
    <row r="60" spans="1:13" s="2" customFormat="1">
      <c r="A60" s="3" t="s">
        <v>2</v>
      </c>
      <c r="B60" s="3"/>
      <c r="C60" s="4">
        <f>G60+H60+I60+J60+K60+L60</f>
        <v>0</v>
      </c>
      <c r="D60" s="2" t="s">
        <v>63</v>
      </c>
      <c r="E60" s="37">
        <f t="shared" si="15"/>
        <v>0</v>
      </c>
      <c r="F60" s="3" t="s">
        <v>2</v>
      </c>
      <c r="G60" s="4"/>
      <c r="H60" s="4"/>
      <c r="I60" s="4"/>
      <c r="J60" s="4"/>
      <c r="K60" s="4"/>
      <c r="L60" s="4"/>
    </row>
    <row r="61" spans="1:13" s="2" customFormat="1">
      <c r="A61" s="3" t="s">
        <v>65</v>
      </c>
      <c r="B61" s="3"/>
      <c r="C61" s="6" t="e">
        <f>(C58-C59-C60)/C58</f>
        <v>#DIV/0!</v>
      </c>
      <c r="D61" s="2" t="s">
        <v>66</v>
      </c>
      <c r="E61" s="38"/>
      <c r="F61" s="3" t="s">
        <v>65</v>
      </c>
      <c r="G61" s="6"/>
      <c r="H61" s="164"/>
      <c r="I61" s="164"/>
      <c r="J61" s="6"/>
      <c r="K61" s="6"/>
      <c r="L61" s="6"/>
    </row>
    <row r="62" spans="1:13" s="2" customFormat="1">
      <c r="A62" s="15" t="s">
        <v>10</v>
      </c>
      <c r="B62" s="15"/>
      <c r="C62" s="4">
        <f t="shared" ref="C62:C64" si="16">G62+H62+I62+J62+K62+L62</f>
        <v>0</v>
      </c>
      <c r="D62" s="11" t="s">
        <v>67</v>
      </c>
      <c r="E62" s="37"/>
      <c r="F62" s="10" t="s">
        <v>10</v>
      </c>
      <c r="G62" s="4"/>
      <c r="H62" s="4"/>
      <c r="I62" s="4"/>
      <c r="J62" s="4"/>
      <c r="K62" s="4"/>
      <c r="L62" s="4"/>
    </row>
    <row r="63" spans="1:13" s="2" customFormat="1">
      <c r="A63" s="15" t="s">
        <v>11</v>
      </c>
      <c r="B63" s="15"/>
      <c r="C63" s="4">
        <f t="shared" si="16"/>
        <v>0</v>
      </c>
      <c r="D63" s="11" t="s">
        <v>68</v>
      </c>
      <c r="E63" s="37"/>
      <c r="F63" s="10" t="s">
        <v>11</v>
      </c>
      <c r="G63" s="4"/>
      <c r="H63" s="42"/>
      <c r="I63" s="42"/>
      <c r="J63" s="42"/>
      <c r="K63" s="4"/>
      <c r="L63" s="4"/>
    </row>
    <row r="64" spans="1:13" s="2" customFormat="1">
      <c r="A64" s="15" t="s">
        <v>12</v>
      </c>
      <c r="B64" s="15"/>
      <c r="C64" s="4">
        <f t="shared" si="16"/>
        <v>0</v>
      </c>
      <c r="D64" s="11" t="s">
        <v>69</v>
      </c>
      <c r="E64" s="37"/>
      <c r="F64" s="10" t="s">
        <v>12</v>
      </c>
      <c r="G64" s="4"/>
      <c r="H64" s="42"/>
      <c r="I64" s="42"/>
      <c r="J64" s="42"/>
      <c r="K64" s="4"/>
      <c r="L64" s="4"/>
    </row>
    <row r="65" spans="1:12" s="2" customFormat="1">
      <c r="A65" s="15" t="s">
        <v>70</v>
      </c>
      <c r="B65" s="15"/>
      <c r="C65" s="78">
        <f>(C58-C59)/1.16*0.16-C60/1.06*0.06</f>
        <v>0</v>
      </c>
      <c r="D65" s="2" t="s">
        <v>71</v>
      </c>
      <c r="E65" s="37"/>
      <c r="F65" s="15" t="s">
        <v>70</v>
      </c>
      <c r="G65" s="78">
        <f>(G58-G59)/1.16*0.16-G60/1.06*0.06</f>
        <v>0</v>
      </c>
      <c r="H65" s="78"/>
      <c r="I65" s="78"/>
      <c r="J65" s="78">
        <f t="shared" ref="J65:L65" si="17">(J58-J59)/1.16*0.16-J60/1.06*0.06</f>
        <v>0</v>
      </c>
      <c r="K65" s="78">
        <f t="shared" si="17"/>
        <v>0</v>
      </c>
      <c r="L65" s="78">
        <f t="shared" si="17"/>
        <v>0</v>
      </c>
    </row>
    <row r="66" spans="1:12" s="2" customFormat="1">
      <c r="A66" s="3" t="s">
        <v>3</v>
      </c>
      <c r="B66" s="3"/>
      <c r="C66" s="4">
        <f>C65*0.12</f>
        <v>0</v>
      </c>
      <c r="D66" s="2" t="s">
        <v>71</v>
      </c>
      <c r="E66" s="37"/>
      <c r="F66" s="3" t="s">
        <v>3</v>
      </c>
      <c r="G66" s="4">
        <f>G65*0.12</f>
        <v>0</v>
      </c>
      <c r="H66" s="4"/>
      <c r="I66" s="4"/>
      <c r="J66" s="4"/>
      <c r="K66" s="4">
        <f t="shared" ref="K66:L66" si="18">K65*0.12</f>
        <v>0</v>
      </c>
      <c r="L66" s="4">
        <f t="shared" si="18"/>
        <v>0</v>
      </c>
    </row>
    <row r="67" spans="1:12" s="2" customFormat="1">
      <c r="A67" s="8" t="s">
        <v>4</v>
      </c>
      <c r="B67" s="8"/>
      <c r="C67" s="4">
        <f>C58-C59-C62-C63-C64-C65-C66-C60</f>
        <v>0</v>
      </c>
      <c r="D67" s="2" t="s">
        <v>71</v>
      </c>
      <c r="E67" s="37"/>
      <c r="F67" s="8" t="s">
        <v>4</v>
      </c>
      <c r="G67" s="4">
        <f>G58-G59-G62-G63-G64-G65-G66-G60</f>
        <v>0</v>
      </c>
      <c r="H67" s="4"/>
      <c r="I67" s="4"/>
      <c r="J67" s="4"/>
      <c r="K67" s="4"/>
      <c r="L67" s="4"/>
    </row>
    <row r="68" spans="1:12" s="2" customFormat="1">
      <c r="A68" s="13" t="s">
        <v>5</v>
      </c>
      <c r="B68" s="13"/>
      <c r="C68" s="14">
        <f>SUM(C69:C78)</f>
        <v>15022889.32103705</v>
      </c>
      <c r="D68" s="2" t="s">
        <v>71</v>
      </c>
      <c r="E68" s="37"/>
      <c r="F68" s="13" t="s">
        <v>5</v>
      </c>
      <c r="G68" s="14">
        <f>SUM(G69:G78)</f>
        <v>3138592.9517686605</v>
      </c>
      <c r="H68" s="14">
        <f t="shared" ref="H68:L68" si="19">SUM(H69:H78)</f>
        <v>8072906.8953432515</v>
      </c>
      <c r="I68" s="14">
        <f t="shared" si="19"/>
        <v>6949982.4256937997</v>
      </c>
      <c r="J68" s="14"/>
      <c r="K68" s="14">
        <f t="shared" si="19"/>
        <v>0</v>
      </c>
      <c r="L68" s="14">
        <f t="shared" si="19"/>
        <v>0</v>
      </c>
    </row>
    <row r="69" spans="1:12" s="2" customFormat="1">
      <c r="A69" s="9" t="s">
        <v>72</v>
      </c>
      <c r="B69" s="9"/>
      <c r="C69" s="4">
        <f>G69+H69+I69+J69</f>
        <v>7882881.176</v>
      </c>
      <c r="D69" s="2" t="s">
        <v>73</v>
      </c>
      <c r="E69" s="37"/>
      <c r="F69" s="9" t="s">
        <v>74</v>
      </c>
      <c r="G69" s="175">
        <f>SUMIFS([2]岗位规划大表!$AD:$AD,[2]岗位规划大表!$H:$H,G57)</f>
        <v>1720298.4606666667</v>
      </c>
      <c r="H69" s="175">
        <f>SUMIFS([2]岗位规划大表!$AD:$AD,[2]岗位规划大表!$H:$H,H57)</f>
        <v>3729662.2773333332</v>
      </c>
      <c r="I69" s="175">
        <f>SUMIFS([2]岗位规划大表!$AD:$AD,[2]岗位规划大表!$H:$H,I57)</f>
        <v>2432920.4380000001</v>
      </c>
      <c r="J69" s="25"/>
      <c r="K69" s="4"/>
      <c r="L69" s="4"/>
    </row>
    <row r="70" spans="1:12" s="2" customFormat="1">
      <c r="A70" s="3" t="s">
        <v>75</v>
      </c>
      <c r="B70" s="3"/>
      <c r="C70" s="4">
        <f t="shared" ref="C70:C77" si="20">G70+H70+I70+J70</f>
        <v>2961845.1592702842</v>
      </c>
      <c r="D70" s="2" t="s">
        <v>63</v>
      </c>
      <c r="E70" s="37"/>
      <c r="F70" s="3" t="s">
        <v>75</v>
      </c>
      <c r="G70" s="160">
        <f>[1]人均!$D$4*SUMIFS([2]岗位规划大表!$AA:$AA,[2]岗位规划大表!$H:$H,G57,[2]岗位规划大表!$AE:$AE,"驻京")+[1]人均!$D$3*SUMIFS([2]岗位规划大表!$AA:$AA,[2]岗位规划大表!$H:$H,G57,[2]岗位规划大表!$AE:$AE,"非驻京")+SUMIFS([1]管理费用统计表!$N:$N,[1]管理费用统计表!$F:$F,G57)</f>
        <v>133749.93845873227</v>
      </c>
      <c r="H70" s="160">
        <f>[1]人均!$D$4*SUMIFS([2]岗位规划大表!$AA:$AA,[2]岗位规划大表!$H:$H,H57,[2]岗位规划大表!$AE:$AE,"驻京")+[1]人均!$D$3*SUMIFS([2]岗位规划大表!$AA:$AA,[2]岗位规划大表!$H:$H,H57,[2]岗位规划大表!$AE:$AE,"非驻京")+SUMIFS([1]管理费用统计表!$N:$N,[1]管理费用统计表!$F:$F,H57)</f>
        <v>2463053.5602311161</v>
      </c>
      <c r="I70" s="160">
        <f>[1]人均!$D$4*SUMIFS([2]岗位规划大表!$AA:$AA,[2]岗位规划大表!$H:$H,I57,[2]岗位规划大表!$AE:$AE,"驻京")+[1]人均!$D$3*SUMIFS([2]岗位规划大表!$AA:$AA,[2]岗位规划大表!$H:$H,I57,[2]岗位规划大表!$AE:$AE,"非驻京")+SUMIFS([1]管理费用统计表!$N:$N,[1]管理费用统计表!$F:$F,I57)</f>
        <v>365041.66058043559</v>
      </c>
      <c r="J70" s="25"/>
      <c r="K70" s="4"/>
      <c r="L70" s="4"/>
    </row>
    <row r="71" spans="1:12" s="2" customFormat="1">
      <c r="A71" s="8" t="s">
        <v>6</v>
      </c>
      <c r="B71" s="8"/>
      <c r="C71" s="4">
        <f t="shared" si="20"/>
        <v>870000</v>
      </c>
      <c r="D71" s="2" t="s">
        <v>81</v>
      </c>
      <c r="E71" s="37"/>
      <c r="F71" s="8" t="s">
        <v>6</v>
      </c>
      <c r="G71" s="160">
        <f>SUMIFS(人员规划!$AB:$AB,人员规划!$G:$G,G57)*3000</f>
        <v>102000</v>
      </c>
      <c r="H71" s="160">
        <f>SUMIFS(人员规划!$AB:$AB,人员规划!$G:$G,H57)*3000</f>
        <v>348000</v>
      </c>
      <c r="I71" s="160">
        <f>SUMIFS(人员规划!$AB:$AB,人员规划!$G:$G,I57)*3000</f>
        <v>420000</v>
      </c>
      <c r="J71" s="25"/>
      <c r="K71" s="4"/>
      <c r="L71" s="4"/>
    </row>
    <row r="72" spans="1:12" s="2" customFormat="1">
      <c r="A72" s="8" t="s">
        <v>7</v>
      </c>
      <c r="B72" s="8"/>
      <c r="C72" s="4">
        <f>G72+H72+I72+J72</f>
        <v>902000</v>
      </c>
      <c r="D72" s="2" t="s">
        <v>63</v>
      </c>
      <c r="E72" s="37"/>
      <c r="F72" s="8" t="s">
        <v>7</v>
      </c>
      <c r="G72" s="28">
        <f>VLOOKUP(G57,'[3]2019年差旅费-二级利润中心明细'!$B:$AF,31,0)</f>
        <v>88000</v>
      </c>
      <c r="H72" s="28">
        <f>VLOOKUP(H57,'[3]2019年差旅费-二级利润中心明细'!$B:$AF,31,0)</f>
        <v>114000</v>
      </c>
      <c r="I72" s="28">
        <f>VLOOKUP(I57,'[3]2019年差旅费-二级利润中心明细'!$B:$AF,31,0)</f>
        <v>700000</v>
      </c>
      <c r="J72" s="25"/>
      <c r="K72" s="4"/>
      <c r="L72" s="4"/>
    </row>
    <row r="73" spans="1:12" s="2" customFormat="1">
      <c r="A73" s="8" t="s">
        <v>8</v>
      </c>
      <c r="B73" s="8"/>
      <c r="C73" s="4">
        <f t="shared" si="20"/>
        <v>100000</v>
      </c>
      <c r="D73" s="2" t="s">
        <v>63</v>
      </c>
      <c r="E73" s="37"/>
      <c r="F73" s="8" t="s">
        <v>8</v>
      </c>
      <c r="G73" s="163">
        <f>SUMIFS(市场费!$F:$F,市场费!$B:$B,G57)</f>
        <v>100000</v>
      </c>
      <c r="H73" s="351">
        <f>SUMIFS(市场费!$F:$F,市场费!$B:$B,H57)</f>
        <v>0</v>
      </c>
      <c r="I73" s="351">
        <f>SUMIFS(市场费!$F:$F,市场费!$B:$B,I57)</f>
        <v>0</v>
      </c>
      <c r="J73" s="25"/>
      <c r="K73" s="4"/>
      <c r="L73" s="4"/>
    </row>
    <row r="74" spans="1:12" s="2" customFormat="1">
      <c r="A74" s="8" t="s">
        <v>9</v>
      </c>
      <c r="B74" s="8"/>
      <c r="C74" s="4">
        <f>G74+H74+I74+J74</f>
        <v>200000</v>
      </c>
      <c r="D74" s="2" t="s">
        <v>63</v>
      </c>
      <c r="E74" s="37"/>
      <c r="F74" s="8" t="s">
        <v>9</v>
      </c>
      <c r="G74" s="163">
        <f>SUMIFS(市场费!$I:$I,市场费!$B:$B,G57)</f>
        <v>160000</v>
      </c>
      <c r="H74" s="351">
        <f>SUMIFS(市场费!$I:$I,市场费!$B:$B,H57)</f>
        <v>40000</v>
      </c>
      <c r="I74" s="351">
        <f>SUMIFS(市场费!$I:$I,市场费!$B:$B,I57)</f>
        <v>0</v>
      </c>
      <c r="J74" s="28"/>
      <c r="K74" s="4"/>
      <c r="L74" s="4"/>
    </row>
    <row r="75" spans="1:12" s="2" customFormat="1">
      <c r="A75" s="8" t="s">
        <v>76</v>
      </c>
      <c r="B75" s="8"/>
      <c r="C75" s="4">
        <f t="shared" si="20"/>
        <v>0</v>
      </c>
      <c r="D75" s="2" t="s">
        <v>63</v>
      </c>
      <c r="E75" s="37"/>
      <c r="F75" s="8" t="s">
        <v>76</v>
      </c>
      <c r="G75" s="4"/>
      <c r="H75" s="4"/>
      <c r="I75" s="4"/>
      <c r="J75" s="4"/>
      <c r="K75" s="4"/>
      <c r="L75" s="4"/>
    </row>
    <row r="76" spans="1:12">
      <c r="A76" s="8" t="s">
        <v>5228</v>
      </c>
      <c r="B76" s="8"/>
      <c r="C76" s="4">
        <f t="shared" si="20"/>
        <v>834544.55264326138</v>
      </c>
      <c r="D76" s="26" t="s">
        <v>82</v>
      </c>
      <c r="E76" s="37"/>
      <c r="F76" s="8" t="s">
        <v>5228</v>
      </c>
      <c r="G76" s="28">
        <f>费用分摊!J3+费用分摊!H19</f>
        <v>834544.55264326138</v>
      </c>
      <c r="H76" s="28"/>
      <c r="I76" s="28"/>
      <c r="J76" s="4"/>
      <c r="K76" s="4"/>
      <c r="L76" s="4"/>
    </row>
    <row r="77" spans="1:12" s="2" customFormat="1">
      <c r="A77" s="16" t="s">
        <v>77</v>
      </c>
      <c r="B77" s="16"/>
      <c r="C77" s="4">
        <f t="shared" si="20"/>
        <v>0</v>
      </c>
      <c r="D77" s="2" t="s">
        <v>63</v>
      </c>
      <c r="E77" s="37"/>
      <c r="F77" s="9" t="s">
        <v>77</v>
      </c>
      <c r="G77" s="4">
        <v>0</v>
      </c>
      <c r="H77" s="4">
        <v>0</v>
      </c>
      <c r="I77" s="4">
        <v>0</v>
      </c>
      <c r="J77" s="4"/>
      <c r="K77" s="4">
        <v>0</v>
      </c>
      <c r="L77" s="4">
        <v>0</v>
      </c>
    </row>
    <row r="78" spans="1:12" s="2" customFormat="1">
      <c r="A78" s="9" t="s">
        <v>78</v>
      </c>
      <c r="B78" s="9"/>
      <c r="C78" s="4">
        <f>SUM(H78:J78)-G68</f>
        <v>1271618.4331235052</v>
      </c>
      <c r="D78" s="2" t="s">
        <v>63</v>
      </c>
      <c r="E78" s="37"/>
      <c r="F78" s="9" t="s">
        <v>78</v>
      </c>
      <c r="G78" s="27"/>
      <c r="H78" s="175">
        <f>($G$68)*费用分摊!O56+费用分摊!J56</f>
        <v>1378191.0577788018</v>
      </c>
      <c r="I78" s="175">
        <f>($G$68)*费用分摊!P56+费用分摊!L56</f>
        <v>3032020.3271133639</v>
      </c>
      <c r="J78" s="4"/>
      <c r="K78" s="4"/>
      <c r="L78" s="4"/>
    </row>
    <row r="79" spans="1:12" s="2" customFormat="1">
      <c r="A79" s="13" t="s">
        <v>13</v>
      </c>
      <c r="B79" s="13"/>
      <c r="C79" s="12">
        <f>C67-C68</f>
        <v>-15022889.32103705</v>
      </c>
      <c r="D79" s="2" t="s">
        <v>71</v>
      </c>
      <c r="E79" s="37"/>
      <c r="F79" s="13" t="s">
        <v>13</v>
      </c>
      <c r="G79" s="14">
        <f>G81/0.85</f>
        <v>0</v>
      </c>
      <c r="H79" s="14">
        <f t="shared" ref="H79:L79" si="21">H81/0.85</f>
        <v>0</v>
      </c>
      <c r="I79" s="14">
        <f t="shared" si="21"/>
        <v>0</v>
      </c>
      <c r="J79" s="14"/>
      <c r="K79" s="14">
        <f t="shared" si="21"/>
        <v>0</v>
      </c>
      <c r="L79" s="14">
        <f t="shared" si="21"/>
        <v>0</v>
      </c>
    </row>
    <row r="80" spans="1:12" s="2" customFormat="1">
      <c r="A80" s="3" t="s">
        <v>14</v>
      </c>
      <c r="B80" s="3"/>
      <c r="C80" s="7">
        <f>IF(C79&gt;0,C79*0.15,0)</f>
        <v>0</v>
      </c>
      <c r="D80" s="2" t="s">
        <v>71</v>
      </c>
      <c r="E80" s="39"/>
      <c r="F80" s="3" t="s">
        <v>14</v>
      </c>
      <c r="G80" s="25">
        <f>IF(G79&lt;0,0,G79*0.15)</f>
        <v>0</v>
      </c>
      <c r="H80" s="25">
        <f t="shared" ref="H80:L80" si="22">IF(H79&lt;0,0,H79*0.15)</f>
        <v>0</v>
      </c>
      <c r="I80" s="25">
        <f t="shared" si="22"/>
        <v>0</v>
      </c>
      <c r="J80" s="25"/>
      <c r="K80" s="25">
        <f t="shared" si="22"/>
        <v>0</v>
      </c>
      <c r="L80" s="25">
        <f t="shared" si="22"/>
        <v>0</v>
      </c>
    </row>
    <row r="81" spans="1:12" s="17" customFormat="1">
      <c r="A81" s="13" t="s">
        <v>15</v>
      </c>
      <c r="B81" s="13"/>
      <c r="C81" s="12">
        <f>C79-C80</f>
        <v>-15022889.32103705</v>
      </c>
      <c r="D81" s="26" t="s">
        <v>83</v>
      </c>
      <c r="E81" s="40"/>
      <c r="F81" s="13" t="s">
        <v>15</v>
      </c>
      <c r="G81" s="14"/>
      <c r="H81" s="158">
        <f>10000*SUMIFS(业绩净利!E:E,业绩净利!B:B,H57)</f>
        <v>0</v>
      </c>
      <c r="I81" s="158">
        <f>10000*SUMIFS(业绩净利!F:F,业绩净利!C:C,I57)</f>
        <v>0</v>
      </c>
      <c r="J81" s="14"/>
      <c r="K81" s="14"/>
      <c r="L81" s="14"/>
    </row>
    <row r="82" spans="1:12">
      <c r="A82" s="18" t="s">
        <v>80</v>
      </c>
      <c r="B82" s="18"/>
      <c r="C82" s="18">
        <f>C81/C68</f>
        <v>-1</v>
      </c>
      <c r="D82" s="2" t="s">
        <v>71</v>
      </c>
      <c r="E82" s="36"/>
      <c r="F82" s="18" t="s">
        <v>80</v>
      </c>
      <c r="G82" s="18">
        <f t="shared" ref="G82:L82" si="23">G81/G68</f>
        <v>0</v>
      </c>
      <c r="H82" s="23">
        <f t="shared" si="23"/>
        <v>0</v>
      </c>
      <c r="I82" s="23">
        <f t="shared" si="23"/>
        <v>0</v>
      </c>
      <c r="J82" s="23"/>
      <c r="K82" s="18" t="e">
        <f t="shared" si="23"/>
        <v>#DIV/0!</v>
      </c>
      <c r="L82" s="18" t="e">
        <f t="shared" si="23"/>
        <v>#DIV/0!</v>
      </c>
    </row>
    <row r="83" spans="1:12">
      <c r="F83" s="43" t="s">
        <v>102</v>
      </c>
      <c r="G83" s="43"/>
      <c r="H83" s="43"/>
      <c r="I83" s="41"/>
      <c r="J83" s="41"/>
    </row>
    <row r="84" spans="1:12">
      <c r="F84" t="s">
        <v>103</v>
      </c>
      <c r="G84" s="21">
        <f>SUM(H84:J84)</f>
        <v>8000</v>
      </c>
      <c r="H84" s="159">
        <v>8000</v>
      </c>
      <c r="I84" s="159">
        <f>SUMIFS(业绩净利!$F:$F,业绩净利!$B:$B,I57)</f>
        <v>0</v>
      </c>
      <c r="J84" s="21"/>
    </row>
  </sheetData>
  <phoneticPr fontId="15" type="noConversion"/>
  <conditionalFormatting sqref="H25:K25">
    <cfRule type="duplicateValues" dxfId="462" priority="6"/>
  </conditionalFormatting>
  <conditionalFormatting sqref="H25:K25">
    <cfRule type="duplicateValues" dxfId="461" priority="5"/>
  </conditionalFormatting>
  <conditionalFormatting sqref="H25:K25">
    <cfRule type="duplicateValues" dxfId="460" priority="7"/>
  </conditionalFormatting>
  <conditionalFormatting sqref="H25:K25">
    <cfRule type="duplicateValues" dxfId="459" priority="1"/>
  </conditionalFormatting>
  <conditionalFormatting sqref="H25:K25">
    <cfRule type="duplicateValues" dxfId="458" priority="2"/>
    <cfRule type="duplicateValues" dxfId="457" priority="3"/>
  </conditionalFormatting>
  <conditionalFormatting sqref="H25:K25">
    <cfRule type="duplicateValues" dxfId="456" priority="4"/>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4"/>
  <sheetViews>
    <sheetView topLeftCell="A51" zoomScaleNormal="100" workbookViewId="0">
      <selection activeCell="H57" sqref="H57"/>
    </sheetView>
  </sheetViews>
  <sheetFormatPr defaultRowHeight="13.5"/>
  <cols>
    <col min="1" max="1" width="15.125" bestFit="1" customWidth="1"/>
    <col min="2" max="2" width="15.125" customWidth="1"/>
    <col min="3" max="3" width="18.375" bestFit="1" customWidth="1"/>
    <col min="4" max="4" width="37.25" customWidth="1"/>
    <col min="5" max="5" width="19.5" customWidth="1"/>
    <col min="6" max="6" width="15.125" bestFit="1" customWidth="1"/>
    <col min="7" max="7" width="24.375" customWidth="1"/>
    <col min="8" max="8" width="21.5" customWidth="1"/>
    <col min="9" max="9" width="20.75" customWidth="1"/>
    <col min="10" max="10" width="24.75" customWidth="1"/>
    <col min="11" max="11" width="22.375" customWidth="1"/>
    <col min="12" max="14" width="18.625" customWidth="1"/>
  </cols>
  <sheetData>
    <row r="1" spans="1:5">
      <c r="A1" s="1" t="s">
        <v>104</v>
      </c>
      <c r="B1" s="1" t="s">
        <v>1738</v>
      </c>
      <c r="C1" s="1" t="s">
        <v>1633</v>
      </c>
      <c r="D1" s="2"/>
      <c r="E1" s="33"/>
    </row>
    <row r="2" spans="1:5">
      <c r="A2" s="3" t="s">
        <v>105</v>
      </c>
      <c r="B2" s="3"/>
      <c r="C2" s="4">
        <f>C30+C58-C31</f>
        <v>0</v>
      </c>
      <c r="D2" s="2" t="s">
        <v>106</v>
      </c>
      <c r="E2" s="33"/>
    </row>
    <row r="3" spans="1:5">
      <c r="A3" s="3" t="s">
        <v>107</v>
      </c>
      <c r="B3" s="3"/>
      <c r="C3" s="4">
        <f>C59</f>
        <v>0</v>
      </c>
      <c r="D3" s="2" t="s">
        <v>108</v>
      </c>
      <c r="E3" s="33"/>
    </row>
    <row r="4" spans="1:5">
      <c r="A4" s="3" t="s">
        <v>2</v>
      </c>
      <c r="B4" s="3"/>
      <c r="C4" s="4">
        <f>+C32+C60</f>
        <v>0</v>
      </c>
      <c r="D4" s="2" t="s">
        <v>108</v>
      </c>
      <c r="E4" s="33"/>
    </row>
    <row r="5" spans="1:5">
      <c r="A5" s="3" t="s">
        <v>109</v>
      </c>
      <c r="B5" s="3"/>
      <c r="C5" s="5"/>
      <c r="D5" s="2" t="s">
        <v>110</v>
      </c>
      <c r="E5" s="33"/>
    </row>
    <row r="6" spans="1:5">
      <c r="A6" s="15" t="s">
        <v>10</v>
      </c>
      <c r="B6" s="15"/>
      <c r="C6" s="19">
        <f>+C34+C62</f>
        <v>0</v>
      </c>
      <c r="D6" s="2" t="s">
        <v>108</v>
      </c>
      <c r="E6" s="33"/>
    </row>
    <row r="7" spans="1:5">
      <c r="A7" s="15" t="s">
        <v>11</v>
      </c>
      <c r="B7" s="15"/>
      <c r="C7" s="19">
        <f>+C35+C63</f>
        <v>0</v>
      </c>
      <c r="D7" s="2" t="s">
        <v>108</v>
      </c>
      <c r="E7" s="33"/>
    </row>
    <row r="8" spans="1:5">
      <c r="A8" s="15" t="s">
        <v>12</v>
      </c>
      <c r="B8" s="15"/>
      <c r="C8" s="19">
        <f>+C36+C64</f>
        <v>0</v>
      </c>
      <c r="D8" s="11" t="s">
        <v>111</v>
      </c>
      <c r="E8" s="34"/>
    </row>
    <row r="9" spans="1:5">
      <c r="A9" s="15" t="s">
        <v>112</v>
      </c>
      <c r="B9" s="15"/>
      <c r="C9" s="24">
        <f>(C2-C3)/1.16*0.16-C4/1.06*0.06</f>
        <v>0</v>
      </c>
      <c r="D9" s="2" t="s">
        <v>110</v>
      </c>
      <c r="E9" s="33"/>
    </row>
    <row r="10" spans="1:5">
      <c r="A10" s="3" t="s">
        <v>3</v>
      </c>
      <c r="B10" s="3"/>
      <c r="C10" s="4">
        <f>C9*0.12</f>
        <v>0</v>
      </c>
      <c r="D10" s="2" t="s">
        <v>110</v>
      </c>
      <c r="E10" s="33"/>
    </row>
    <row r="11" spans="1:5">
      <c r="A11" s="8" t="s">
        <v>4</v>
      </c>
      <c r="B11" s="8"/>
      <c r="C11" s="4">
        <f>C2-C3-C4-C6-C7-C8-C9-C10</f>
        <v>0</v>
      </c>
      <c r="D11" s="2" t="s">
        <v>110</v>
      </c>
      <c r="E11" s="33"/>
    </row>
    <row r="12" spans="1:5">
      <c r="A12" s="13" t="s">
        <v>5</v>
      </c>
      <c r="B12" s="13"/>
      <c r="C12" s="158">
        <f>SUM(C13:C22)</f>
        <v>21607656.402633186</v>
      </c>
      <c r="D12" s="26" t="s">
        <v>113</v>
      </c>
      <c r="E12" s="35"/>
    </row>
    <row r="13" spans="1:5">
      <c r="A13" s="9" t="s">
        <v>114</v>
      </c>
      <c r="B13" s="9"/>
      <c r="C13" s="22">
        <f t="shared" ref="C13:C22" si="0">+C41+C69</f>
        <v>12470536.034000002</v>
      </c>
      <c r="D13" s="26" t="s">
        <v>115</v>
      </c>
      <c r="E13" s="35"/>
    </row>
    <row r="14" spans="1:5">
      <c r="A14" s="3" t="s">
        <v>116</v>
      </c>
      <c r="B14" s="3"/>
      <c r="C14" s="4">
        <f t="shared" si="0"/>
        <v>1697875.8899830338</v>
      </c>
      <c r="D14" s="26" t="s">
        <v>117</v>
      </c>
      <c r="E14" s="35"/>
    </row>
    <row r="15" spans="1:5">
      <c r="A15" s="8" t="s">
        <v>6</v>
      </c>
      <c r="B15" s="8"/>
      <c r="C15" s="4">
        <f t="shared" si="0"/>
        <v>1302000</v>
      </c>
      <c r="D15" s="26" t="s">
        <v>118</v>
      </c>
      <c r="E15" s="35"/>
    </row>
    <row r="16" spans="1:5">
      <c r="A16" s="8" t="s">
        <v>7</v>
      </c>
      <c r="B16" s="8"/>
      <c r="C16" s="31">
        <f t="shared" si="0"/>
        <v>792000</v>
      </c>
      <c r="D16" s="26" t="s">
        <v>119</v>
      </c>
      <c r="E16" s="35"/>
    </row>
    <row r="17" spans="1:14">
      <c r="A17" s="8" t="s">
        <v>8</v>
      </c>
      <c r="B17" s="8"/>
      <c r="C17" s="4">
        <f t="shared" si="0"/>
        <v>100000</v>
      </c>
      <c r="D17" s="26" t="s">
        <v>120</v>
      </c>
      <c r="E17" s="35"/>
    </row>
    <row r="18" spans="1:14">
      <c r="A18" s="8" t="s">
        <v>9</v>
      </c>
      <c r="B18" s="8"/>
      <c r="C18" s="4">
        <f t="shared" si="0"/>
        <v>586000</v>
      </c>
      <c r="D18" s="26" t="s">
        <v>121</v>
      </c>
      <c r="E18" s="35"/>
    </row>
    <row r="19" spans="1:14">
      <c r="A19" s="8" t="s">
        <v>122</v>
      </c>
      <c r="B19" s="8"/>
      <c r="C19" s="4">
        <f t="shared" si="0"/>
        <v>0</v>
      </c>
      <c r="D19" s="2" t="s">
        <v>88</v>
      </c>
      <c r="E19" s="33"/>
    </row>
    <row r="20" spans="1:14">
      <c r="A20" s="8" t="s">
        <v>5228</v>
      </c>
      <c r="B20" s="8"/>
      <c r="C20" s="4">
        <f t="shared" si="0"/>
        <v>2751816.8289648918</v>
      </c>
      <c r="D20" s="26" t="s">
        <v>123</v>
      </c>
      <c r="E20" s="35"/>
    </row>
    <row r="21" spans="1:14">
      <c r="A21" s="16" t="s">
        <v>124</v>
      </c>
      <c r="B21" s="16"/>
      <c r="C21" s="4">
        <f t="shared" si="0"/>
        <v>0</v>
      </c>
      <c r="D21" s="2"/>
      <c r="E21" s="33"/>
    </row>
    <row r="22" spans="1:14">
      <c r="A22" s="9" t="s">
        <v>125</v>
      </c>
      <c r="B22" s="9"/>
      <c r="C22" s="4">
        <f t="shared" si="0"/>
        <v>1907427.6496852573</v>
      </c>
      <c r="D22" s="2"/>
      <c r="E22" s="33"/>
    </row>
    <row r="23" spans="1:14">
      <c r="A23" s="13" t="s">
        <v>13</v>
      </c>
      <c r="B23" s="13"/>
      <c r="C23" s="12">
        <f>C11-C12</f>
        <v>-21607656.402633186</v>
      </c>
      <c r="D23" s="2" t="s">
        <v>126</v>
      </c>
      <c r="E23" s="33"/>
    </row>
    <row r="24" spans="1:14">
      <c r="A24" s="3" t="s">
        <v>14</v>
      </c>
      <c r="B24" s="3"/>
      <c r="C24" s="7">
        <f>IF(C23&gt;0,C23*0.15,0)</f>
        <v>0</v>
      </c>
      <c r="D24" s="2" t="s">
        <v>126</v>
      </c>
      <c r="E24" s="33"/>
    </row>
    <row r="25" spans="1:14">
      <c r="A25" s="13" t="s">
        <v>15</v>
      </c>
      <c r="B25" s="13"/>
      <c r="C25" s="12">
        <f>C23-C24</f>
        <v>-21607656.402633186</v>
      </c>
      <c r="D25" s="26" t="s">
        <v>127</v>
      </c>
      <c r="E25" s="35"/>
      <c r="F25" t="s">
        <v>128</v>
      </c>
      <c r="H25" s="151" t="str">
        <f>VLOOKUP(H29,业绩净利!$B:$D,3,0)</f>
        <v>裴洪岩</v>
      </c>
      <c r="I25" s="151" t="str">
        <f>VLOOKUP(I29,业绩净利!$B:$D,3,0)</f>
        <v>夏卿</v>
      </c>
      <c r="J25" s="403" t="s">
        <v>5162</v>
      </c>
      <c r="K25" s="151"/>
      <c r="L25" s="151"/>
      <c r="M25" s="151"/>
      <c r="N25" s="151"/>
    </row>
    <row r="26" spans="1:14">
      <c r="A26" s="18" t="s">
        <v>129</v>
      </c>
      <c r="B26" s="18"/>
      <c r="C26" s="18">
        <f>C25/C12</f>
        <v>-1</v>
      </c>
      <c r="D26" s="2" t="s">
        <v>130</v>
      </c>
      <c r="E26" s="33"/>
      <c r="F26" t="s">
        <v>131</v>
      </c>
      <c r="G26" s="21">
        <f>SUM(H26:N26)</f>
        <v>24000000</v>
      </c>
      <c r="H26" s="159">
        <f>SUMIFS(业绩净利!$F:$F,业绩净利!$B:$B,H29)*10000</f>
        <v>12000000</v>
      </c>
      <c r="I26" s="159">
        <f>SUMIFS(业绩净利!$F:$F,业绩净利!$B:$B,I29)*10000</f>
        <v>12000000</v>
      </c>
      <c r="J26" s="159"/>
      <c r="K26" s="159"/>
      <c r="L26" s="159"/>
      <c r="M26" s="159"/>
      <c r="N26" s="159"/>
    </row>
    <row r="27" spans="1:14">
      <c r="E27" s="36"/>
      <c r="F27" t="s">
        <v>132</v>
      </c>
      <c r="G27" s="159">
        <f>10000*SUMIFS(业绩净利!D:D,业绩净利!A:A,G29)</f>
        <v>0</v>
      </c>
      <c r="H27" s="159">
        <f>10000*SUMIFS(业绩净利!$E:$E,业绩净利!$B:$B,H29)</f>
        <v>2000000</v>
      </c>
      <c r="I27" s="159">
        <f>10000*SUMIFS(业绩净利!$E:$E,业绩净利!$B:$B,I29)</f>
        <v>2000000</v>
      </c>
      <c r="J27" s="159"/>
      <c r="K27" s="159"/>
      <c r="L27" s="159"/>
      <c r="M27" s="159"/>
      <c r="N27" s="159"/>
    </row>
    <row r="28" spans="1:14">
      <c r="E28" s="36"/>
      <c r="F28" t="s">
        <v>59</v>
      </c>
      <c r="G28" s="21">
        <f>G39-G40-G51</f>
        <v>-1332214.1660454273</v>
      </c>
      <c r="H28" s="159"/>
      <c r="I28" s="159">
        <f t="shared" ref="I28" si="1">I39-I40-I51</f>
        <v>-3534050.5415322129</v>
      </c>
      <c r="J28" s="159"/>
      <c r="K28" s="21"/>
      <c r="L28" s="21"/>
      <c r="M28" s="21"/>
      <c r="N28" s="21"/>
    </row>
    <row r="29" spans="1:14" s="2" customFormat="1">
      <c r="A29" s="1" t="s">
        <v>133</v>
      </c>
      <c r="B29" s="1" t="s">
        <v>1738</v>
      </c>
      <c r="C29" s="1" t="s">
        <v>1735</v>
      </c>
      <c r="E29" s="33"/>
      <c r="F29" s="1" t="s">
        <v>133</v>
      </c>
      <c r="G29" s="13" t="s">
        <v>4852</v>
      </c>
      <c r="H29" s="176" t="s">
        <v>1896</v>
      </c>
      <c r="I29" s="176" t="s">
        <v>1900</v>
      </c>
      <c r="J29" s="404" t="s">
        <v>5161</v>
      </c>
      <c r="K29" s="176"/>
      <c r="L29" s="176"/>
      <c r="M29" s="176"/>
      <c r="N29" s="176"/>
    </row>
    <row r="30" spans="1:14" s="2" customFormat="1">
      <c r="A30" s="3" t="s">
        <v>0</v>
      </c>
      <c r="B30" s="3"/>
      <c r="C30" s="30">
        <f>SUM(H30:N30)</f>
        <v>0</v>
      </c>
      <c r="D30" s="26" t="s">
        <v>134</v>
      </c>
      <c r="E30" s="37">
        <f>G30+H30+I30+J30+K30+L30</f>
        <v>0</v>
      </c>
      <c r="F30" s="3" t="s">
        <v>135</v>
      </c>
      <c r="G30" s="28"/>
      <c r="H30" s="351"/>
      <c r="I30" s="351"/>
      <c r="J30" s="351"/>
      <c r="K30" s="28"/>
      <c r="L30" s="28"/>
      <c r="M30" s="28"/>
      <c r="N30" s="28"/>
    </row>
    <row r="31" spans="1:14" s="2" customFormat="1">
      <c r="A31" s="3" t="s">
        <v>1</v>
      </c>
      <c r="B31" s="3"/>
      <c r="C31" s="30">
        <f>SUM(H31:N31)</f>
        <v>0</v>
      </c>
      <c r="D31" s="2" t="s">
        <v>136</v>
      </c>
      <c r="E31" s="37">
        <f t="shared" ref="E31" si="2">G31+H31+I31+J31+K31+L31</f>
        <v>0</v>
      </c>
      <c r="F31" s="3" t="s">
        <v>137</v>
      </c>
      <c r="G31" s="4"/>
      <c r="H31" s="175"/>
      <c r="I31" s="175"/>
      <c r="J31" s="175"/>
      <c r="K31" s="4"/>
      <c r="L31" s="4"/>
      <c r="M31" s="4"/>
      <c r="N31" s="4"/>
    </row>
    <row r="32" spans="1:14" s="2" customFormat="1">
      <c r="A32" s="3" t="s">
        <v>2</v>
      </c>
      <c r="B32" s="3"/>
      <c r="C32" s="4">
        <f>G32+H32+I32+J32+K32+L32</f>
        <v>0</v>
      </c>
      <c r="D32" s="2" t="s">
        <v>136</v>
      </c>
      <c r="E32" s="37"/>
      <c r="F32" s="3" t="s">
        <v>2</v>
      </c>
      <c r="G32" s="28"/>
      <c r="H32" s="351"/>
      <c r="I32" s="175"/>
      <c r="J32" s="175"/>
      <c r="K32" s="28"/>
      <c r="L32" s="4"/>
      <c r="M32" s="4"/>
      <c r="N32" s="4"/>
    </row>
    <row r="33" spans="1:14" s="2" customFormat="1">
      <c r="A33" s="3" t="s">
        <v>138</v>
      </c>
      <c r="B33" s="3"/>
      <c r="C33" s="29"/>
      <c r="D33" s="2" t="s">
        <v>139</v>
      </c>
      <c r="E33" s="38"/>
      <c r="F33" s="3" t="s">
        <v>138</v>
      </c>
      <c r="G33" s="29"/>
      <c r="H33" s="164"/>
      <c r="I33" s="6"/>
      <c r="J33" s="6"/>
      <c r="K33" s="29"/>
      <c r="L33" s="6"/>
      <c r="M33" s="6"/>
      <c r="N33" s="6"/>
    </row>
    <row r="34" spans="1:14" s="2" customFormat="1">
      <c r="A34" s="15" t="s">
        <v>10</v>
      </c>
      <c r="B34" s="15"/>
      <c r="C34" s="4">
        <f>G34+H34+I34+J34+K34+L34</f>
        <v>0</v>
      </c>
      <c r="D34" s="11" t="s">
        <v>140</v>
      </c>
      <c r="E34" s="37"/>
      <c r="F34" s="10" t="s">
        <v>10</v>
      </c>
      <c r="G34" s="4"/>
      <c r="H34" s="175"/>
      <c r="I34" s="175"/>
      <c r="J34" s="175"/>
      <c r="K34" s="4"/>
      <c r="L34" s="4"/>
      <c r="M34" s="4"/>
      <c r="N34" s="4"/>
    </row>
    <row r="35" spans="1:14" s="2" customFormat="1">
      <c r="A35" s="15" t="s">
        <v>11</v>
      </c>
      <c r="B35" s="15"/>
      <c r="C35" s="4">
        <f>G35+H35+I35+J35+K35+L35</f>
        <v>0</v>
      </c>
      <c r="D35" s="11" t="s">
        <v>141</v>
      </c>
      <c r="E35" s="37"/>
      <c r="F35" s="10" t="s">
        <v>11</v>
      </c>
      <c r="G35" s="4"/>
      <c r="H35" s="175"/>
      <c r="I35" s="175"/>
      <c r="J35" s="175"/>
      <c r="K35" s="4"/>
      <c r="L35" s="4"/>
      <c r="M35" s="4"/>
      <c r="N35" s="4"/>
    </row>
    <row r="36" spans="1:14" s="2" customFormat="1">
      <c r="A36" s="15" t="s">
        <v>12</v>
      </c>
      <c r="B36" s="15"/>
      <c r="C36" s="4">
        <f t="shared" ref="C36" si="3">G36+H36+I36+J36+K36+L36</f>
        <v>0</v>
      </c>
      <c r="D36" s="11" t="s">
        <v>142</v>
      </c>
      <c r="E36" s="37"/>
      <c r="F36" s="10" t="s">
        <v>12</v>
      </c>
      <c r="G36" s="4"/>
      <c r="H36" s="175"/>
      <c r="I36" s="175"/>
      <c r="J36" s="175"/>
      <c r="K36" s="4"/>
      <c r="L36" s="4"/>
      <c r="M36" s="4"/>
      <c r="N36" s="4"/>
    </row>
    <row r="37" spans="1:14" s="2" customFormat="1">
      <c r="A37" s="15" t="s">
        <v>143</v>
      </c>
      <c r="B37" s="15"/>
      <c r="C37" s="24">
        <f>(C30-C31)/1.16*0.16-C32/1.06*0.06</f>
        <v>0</v>
      </c>
      <c r="D37" s="2" t="s">
        <v>130</v>
      </c>
      <c r="E37" s="37"/>
      <c r="F37" s="15" t="s">
        <v>143</v>
      </c>
      <c r="G37" s="24">
        <f>(G30-G31)/1.16*0.16-G32/1.06*0.06</f>
        <v>0</v>
      </c>
      <c r="H37" s="24"/>
      <c r="I37" s="24"/>
      <c r="J37" s="24"/>
      <c r="K37" s="24"/>
      <c r="L37" s="24"/>
      <c r="M37" s="24"/>
      <c r="N37" s="24"/>
    </row>
    <row r="38" spans="1:14" s="2" customFormat="1">
      <c r="A38" s="3" t="s">
        <v>3</v>
      </c>
      <c r="B38" s="3"/>
      <c r="C38" s="4">
        <f>C37*0.12</f>
        <v>0</v>
      </c>
      <c r="D38" s="2" t="s">
        <v>130</v>
      </c>
      <c r="E38" s="37"/>
      <c r="F38" s="3" t="s">
        <v>3</v>
      </c>
      <c r="G38" s="4">
        <f>G37*0.12</f>
        <v>0</v>
      </c>
      <c r="H38" s="175"/>
      <c r="I38" s="175"/>
      <c r="J38" s="175"/>
      <c r="K38" s="4"/>
      <c r="L38" s="4"/>
      <c r="M38" s="4"/>
      <c r="N38" s="4"/>
    </row>
    <row r="39" spans="1:14" s="2" customFormat="1">
      <c r="A39" s="8" t="s">
        <v>4</v>
      </c>
      <c r="B39" s="8"/>
      <c r="C39" s="4">
        <f>C30-C31-C32-C34-C35-C36-C37-C38</f>
        <v>0</v>
      </c>
      <c r="D39" s="2" t="s">
        <v>130</v>
      </c>
      <c r="E39" s="37"/>
      <c r="F39" s="8" t="s">
        <v>4</v>
      </c>
      <c r="G39" s="4">
        <f>G30-G31-G32-G34-G35-G36-G37-G38</f>
        <v>0</v>
      </c>
      <c r="H39" s="175"/>
      <c r="I39" s="175"/>
      <c r="J39" s="175"/>
      <c r="K39" s="4"/>
      <c r="L39" s="4"/>
      <c r="M39" s="4"/>
      <c r="N39" s="4"/>
    </row>
    <row r="40" spans="1:14" s="2" customFormat="1">
      <c r="A40" s="13" t="s">
        <v>5</v>
      </c>
      <c r="B40" s="13"/>
      <c r="C40" s="14">
        <f>SUM(C41:C50)</f>
        <v>2455811.4739630674</v>
      </c>
      <c r="D40" s="2" t="s">
        <v>130</v>
      </c>
      <c r="E40" s="37"/>
      <c r="F40" s="13" t="s">
        <v>5</v>
      </c>
      <c r="G40" s="14">
        <f t="shared" ref="G40" si="4">SUM(G41:G50)</f>
        <v>1332214.1660454273</v>
      </c>
      <c r="H40" s="158">
        <f t="shared" ref="H40" si="5">SUM(H41:H50)</f>
        <v>1209276.5560616245</v>
      </c>
      <c r="I40" s="158">
        <f t="shared" ref="I40:J40" si="6">SUM(I41:I50)</f>
        <v>1181109.3650616244</v>
      </c>
      <c r="J40" s="158">
        <f t="shared" si="6"/>
        <v>65425.552839818483</v>
      </c>
      <c r="K40" s="14"/>
      <c r="L40" s="14"/>
      <c r="M40" s="14"/>
      <c r="N40" s="14"/>
    </row>
    <row r="41" spans="1:14" s="2" customFormat="1">
      <c r="A41" s="9" t="s">
        <v>144</v>
      </c>
      <c r="B41" s="9"/>
      <c r="C41" s="4">
        <f>G41+H41+I41+J41+K41+L41++M41+N41</f>
        <v>1229981.2793333335</v>
      </c>
      <c r="D41" s="2" t="s">
        <v>145</v>
      </c>
      <c r="E41" s="37"/>
      <c r="F41" s="9" t="s">
        <v>146</v>
      </c>
      <c r="G41" s="175">
        <f>SUMIFS([2]岗位规划大表!$AD:$AD,[2]岗位规划大表!$H:$H,G29)</f>
        <v>616306.02800000005</v>
      </c>
      <c r="H41" s="175">
        <f>SUMIFS([2]岗位规划大表!$AD:$AD,[2]岗位规划大表!$H:$H,H29)</f>
        <v>295876.68</v>
      </c>
      <c r="I41" s="175">
        <f>SUMIFS([2]岗位规划大表!$AD:$AD,[2]岗位规划大表!$H:$H,I29)</f>
        <v>265723.484</v>
      </c>
      <c r="J41" s="175">
        <f>SUMIFS([2]岗位规划大表!$AD:$AD,[2]岗位规划大表!$H:$H,J29)</f>
        <v>52075.087333333337</v>
      </c>
      <c r="K41" s="4"/>
      <c r="L41" s="4"/>
      <c r="M41" s="4"/>
      <c r="N41" s="4"/>
    </row>
    <row r="42" spans="1:14" s="2" customFormat="1">
      <c r="A42" s="3" t="s">
        <v>147</v>
      </c>
      <c r="B42" s="3"/>
      <c r="C42" s="4">
        <f>G42+H42+I42+J42+K42+L42++M42+N42</f>
        <v>183218.11432879523</v>
      </c>
      <c r="D42" s="2" t="s">
        <v>145</v>
      </c>
      <c r="E42" s="37"/>
      <c r="F42" s="3" t="s">
        <v>147</v>
      </c>
      <c r="G42" s="160">
        <f>[1]人均!$D$4*SUMIFS([2]岗位规划大表!$AA:$AA,[2]岗位规划大表!$H:$H,G29,[2]岗位规划大表!$AE:$AE,"驻京")+[1]人均!$D$3*SUMIFS([2]岗位规划大表!$AA:$AA,[2]岗位规划大表!$H:$H,G29,[2]岗位规划大表!$AE:$AE,"非驻京")+SUMIFS([1]管理费用统计表!$N:$N,[1]管理费用统计表!$F:$F,G29)</f>
        <v>87296.057744488382</v>
      </c>
      <c r="H42" s="160">
        <f>[1]人均!$D$4*SUMIFS([2]岗位规划大表!$AA:$AA,[2]岗位规划大表!$H:$H,H29,[2]岗位规划大表!$AE:$AE,"驻京")+[1]人均!$D$3*SUMIFS([2]岗位规划大表!$AA:$AA,[2]岗位规划大表!$H:$H,H29,[2]岗位规划大表!$AE:$AE,"非驻京")+SUMIFS([1]管理费用统计表!$N:$N,[1]管理费用统计表!$F:$F,H29)</f>
        <v>43292.793038910859</v>
      </c>
      <c r="I42" s="160">
        <f>[1]人均!$D$4*SUMIFS([2]岗位规划大表!$AA:$AA,[2]岗位规划大表!$H:$H,I29,[2]岗位规划大表!$AE:$AE,"驻京")+[1]人均!$D$3*SUMIFS([2]岗位规划大表!$AA:$AA,[2]岗位规划大表!$H:$H,I29,[2]岗位规划大表!$AE:$AE,"非驻京")+SUMIFS([1]管理费用统计表!$N:$N,[1]管理费用统计表!$F:$F,I29)</f>
        <v>45278.798038910856</v>
      </c>
      <c r="J42" s="160">
        <f>[1]人均!$D$4*SUMIFS([2]岗位规划大表!$AA:$AA,[2]岗位规划大表!$H:$H,J29,[2]岗位规划大表!$AE:$AE,"驻京")+[1]人均!$D$3*SUMIFS([2]岗位规划大表!$AA:$AA,[2]岗位规划大表!$H:$H,J29,[2]岗位规划大表!$AE:$AE,"非驻京")+SUMIFS([1]管理费用统计表!$N:$N,[1]管理费用统计表!$F:$F,J29)</f>
        <v>7350.4655064851431</v>
      </c>
      <c r="K42" s="4"/>
      <c r="L42" s="4"/>
      <c r="M42" s="4"/>
      <c r="N42" s="4"/>
    </row>
    <row r="43" spans="1:14" s="2" customFormat="1">
      <c r="A43" s="8" t="s">
        <v>6</v>
      </c>
      <c r="B43" s="8"/>
      <c r="C43" s="4">
        <f t="shared" ref="C43:C49" si="7">G43+H43+I43+J43+K43+L43++M43+N43</f>
        <v>150000</v>
      </c>
      <c r="D43" s="2" t="s">
        <v>145</v>
      </c>
      <c r="E43" s="37"/>
      <c r="F43" s="8" t="s">
        <v>6</v>
      </c>
      <c r="G43" s="160">
        <f>SUMIFS(人员规划!$AB:$AB,人员规划!$G:$G,G29)*3000</f>
        <v>72000</v>
      </c>
      <c r="H43" s="160">
        <f>SUMIFS(人员规划!$AB:$AB,人员规划!$G:$G,H29)*3000</f>
        <v>36000</v>
      </c>
      <c r="I43" s="160">
        <f>SUMIFS(人员规划!$AB:$AB,人员规划!$G:$G,I29)*3000</f>
        <v>36000</v>
      </c>
      <c r="J43" s="160">
        <f>SUMIFS(人员规划!$AB:$AB,人员规划!$G:$G,J29)*3000</f>
        <v>6000</v>
      </c>
      <c r="K43" s="4"/>
      <c r="L43" s="4"/>
      <c r="M43" s="4"/>
      <c r="N43" s="4"/>
    </row>
    <row r="44" spans="1:14" s="2" customFormat="1">
      <c r="A44" s="8" t="s">
        <v>7</v>
      </c>
      <c r="B44" s="8"/>
      <c r="C44" s="4">
        <f t="shared" si="7"/>
        <v>216000</v>
      </c>
      <c r="D44" s="2" t="s">
        <v>136</v>
      </c>
      <c r="E44" s="37"/>
      <c r="F44" s="8" t="s">
        <v>7</v>
      </c>
      <c r="G44" s="28">
        <f>IFERROR(VLOOKUP(G29,'[3]2019年差旅费-二级利润中心明细'!$B:$AF,31,0),0)</f>
        <v>72000</v>
      </c>
      <c r="H44" s="351">
        <f>IFERROR(VLOOKUP(H29,'[3]2019年差旅费-二级利润中心明细'!$B:$AF,31,0),0)</f>
        <v>72000</v>
      </c>
      <c r="I44" s="351">
        <f>IFERROR(VLOOKUP(I29,'[3]2019年差旅费-二级利润中心明细'!$B:$AF,31,0),0)</f>
        <v>72000</v>
      </c>
      <c r="J44" s="351">
        <f>IFERROR(VLOOKUP(J29,'[3]2019年差旅费-二级利润中心明细'!$B:$AF,31,0),0)</f>
        <v>0</v>
      </c>
      <c r="K44" s="28"/>
      <c r="L44" s="28"/>
      <c r="M44" s="28"/>
      <c r="N44" s="28"/>
    </row>
    <row r="45" spans="1:14" s="2" customFormat="1">
      <c r="A45" s="8" t="s">
        <v>8</v>
      </c>
      <c r="B45" s="8"/>
      <c r="C45" s="4">
        <f t="shared" si="7"/>
        <v>0</v>
      </c>
      <c r="D45" s="2" t="s">
        <v>136</v>
      </c>
      <c r="E45" s="37"/>
      <c r="F45" s="8" t="s">
        <v>8</v>
      </c>
      <c r="G45" s="163">
        <f>SUMIFS(市场费!$F:$F,市场费!$B:$B,G29)</f>
        <v>0</v>
      </c>
      <c r="H45" s="351">
        <f>SUMIFS(市场费!$F:$F,市场费!$B:$B,H29)</f>
        <v>0</v>
      </c>
      <c r="I45" s="351">
        <f>SUMIFS(市场费!$F:$F,市场费!$B:$B,I29)</f>
        <v>0</v>
      </c>
      <c r="J45" s="351">
        <f>SUMIFS(市场费!$F:$F,市场费!$B:$B,J29)</f>
        <v>0</v>
      </c>
      <c r="K45" s="163"/>
      <c r="L45" s="163"/>
      <c r="M45" s="163"/>
      <c r="N45" s="163"/>
    </row>
    <row r="46" spans="1:14" s="2" customFormat="1">
      <c r="A46" s="8" t="s">
        <v>9</v>
      </c>
      <c r="B46" s="8"/>
      <c r="C46" s="4">
        <f t="shared" si="7"/>
        <v>336000</v>
      </c>
      <c r="D46" s="2" t="s">
        <v>136</v>
      </c>
      <c r="E46" s="37"/>
      <c r="F46" s="8" t="s">
        <v>9</v>
      </c>
      <c r="G46" s="163">
        <f>SUMIFS(市场费!$I:$I,市场费!$B:$B,G29)</f>
        <v>144000</v>
      </c>
      <c r="H46" s="351">
        <f>SUMIFS(市场费!$I:$I,市场费!$B:$B,H29)</f>
        <v>96000</v>
      </c>
      <c r="I46" s="351">
        <f>SUMIFS(市场费!$I:$I,市场费!$B:$B,I29)</f>
        <v>96000</v>
      </c>
      <c r="J46" s="351">
        <f>SUMIFS(市场费!$I:$I,市场费!$B:$B,J29)</f>
        <v>0</v>
      </c>
      <c r="K46" s="163"/>
      <c r="L46" s="163"/>
      <c r="M46" s="163"/>
      <c r="N46" s="163"/>
    </row>
    <row r="47" spans="1:14" s="2" customFormat="1">
      <c r="A47" s="8" t="s">
        <v>148</v>
      </c>
      <c r="B47" s="8"/>
      <c r="C47" s="4">
        <f t="shared" si="7"/>
        <v>0</v>
      </c>
      <c r="D47" s="2" t="s">
        <v>106</v>
      </c>
      <c r="E47" s="37"/>
      <c r="F47" s="8" t="s">
        <v>148</v>
      </c>
      <c r="G47" s="4">
        <v>0</v>
      </c>
      <c r="H47" s="175">
        <v>0</v>
      </c>
      <c r="I47" s="175">
        <v>0</v>
      </c>
      <c r="J47" s="175"/>
      <c r="K47" s="4"/>
      <c r="L47" s="4"/>
      <c r="M47" s="4"/>
      <c r="N47" s="4"/>
    </row>
    <row r="48" spans="1:14">
      <c r="A48" s="8" t="s">
        <v>5228</v>
      </c>
      <c r="B48" s="8"/>
      <c r="C48" s="4">
        <f t="shared" si="7"/>
        <v>0</v>
      </c>
      <c r="D48" s="2" t="s">
        <v>106</v>
      </c>
      <c r="E48" s="37"/>
      <c r="F48" s="8" t="s">
        <v>5228</v>
      </c>
      <c r="G48" s="4">
        <v>0</v>
      </c>
      <c r="H48" s="175">
        <v>0</v>
      </c>
      <c r="I48" s="175">
        <v>0</v>
      </c>
      <c r="J48" s="175"/>
      <c r="K48" s="4"/>
      <c r="L48" s="4"/>
      <c r="M48" s="4"/>
      <c r="N48" s="4"/>
    </row>
    <row r="49" spans="1:14" s="2" customFormat="1">
      <c r="A49" s="16" t="s">
        <v>149</v>
      </c>
      <c r="B49" s="16"/>
      <c r="C49" s="4">
        <f t="shared" si="7"/>
        <v>0</v>
      </c>
      <c r="D49" s="2" t="s">
        <v>106</v>
      </c>
      <c r="E49" s="37"/>
      <c r="F49" s="9" t="s">
        <v>149</v>
      </c>
      <c r="G49" s="4">
        <v>0</v>
      </c>
      <c r="H49" s="175">
        <v>0</v>
      </c>
      <c r="I49" s="175">
        <v>0</v>
      </c>
      <c r="J49" s="175"/>
      <c r="K49" s="4"/>
      <c r="L49" s="4"/>
      <c r="M49" s="4"/>
      <c r="N49" s="4"/>
    </row>
    <row r="50" spans="1:14" s="2" customFormat="1">
      <c r="A50" s="9" t="s">
        <v>150</v>
      </c>
      <c r="B50" s="9"/>
      <c r="C50" s="4">
        <f>SUM(G50:I50)-G40</f>
        <v>340612.0803009388</v>
      </c>
      <c r="D50" s="2" t="s">
        <v>106</v>
      </c>
      <c r="E50" s="37"/>
      <c r="F50" s="9" t="s">
        <v>150</v>
      </c>
      <c r="G50" s="32">
        <f>费用分摊!P57</f>
        <v>340612.08030093892</v>
      </c>
      <c r="H50" s="87">
        <f t="shared" ref="H50" si="8">$G$40/$G$26*H26</f>
        <v>666107.08302271366</v>
      </c>
      <c r="I50" s="87">
        <f t="shared" ref="I50" si="9">$G$40/$G$26*I26</f>
        <v>666107.08302271366</v>
      </c>
      <c r="J50" s="87"/>
      <c r="K50" s="32"/>
      <c r="L50" s="32"/>
      <c r="M50" s="32"/>
      <c r="N50" s="32"/>
    </row>
    <row r="51" spans="1:14" s="2" customFormat="1">
      <c r="A51" s="13" t="s">
        <v>13</v>
      </c>
      <c r="B51" s="13"/>
      <c r="C51" s="12">
        <f>C39-C40</f>
        <v>-2455811.4739630674</v>
      </c>
      <c r="D51" s="2" t="s">
        <v>151</v>
      </c>
      <c r="E51" s="37"/>
      <c r="F51" s="13" t="s">
        <v>13</v>
      </c>
      <c r="G51" s="14">
        <f>G53/0.85</f>
        <v>0</v>
      </c>
      <c r="H51" s="158">
        <f t="shared" ref="H51" si="10">H53/0.85</f>
        <v>2352941.1764705884</v>
      </c>
      <c r="I51" s="158">
        <f t="shared" ref="I51" si="11">I53/0.85</f>
        <v>2352941.1764705884</v>
      </c>
      <c r="J51" s="158"/>
      <c r="K51" s="14"/>
      <c r="L51" s="14"/>
      <c r="M51" s="14"/>
      <c r="N51" s="14"/>
    </row>
    <row r="52" spans="1:14" s="2" customFormat="1">
      <c r="A52" s="3" t="s">
        <v>14</v>
      </c>
      <c r="B52" s="3"/>
      <c r="C52" s="7">
        <f>IF(C51&gt;0,C51*0.15,0)</f>
        <v>0</v>
      </c>
      <c r="D52" s="2" t="s">
        <v>151</v>
      </c>
      <c r="E52" s="39"/>
      <c r="F52" s="3" t="s">
        <v>14</v>
      </c>
      <c r="G52" s="25">
        <f>IF(G51&lt;0,0,G51*0.15)</f>
        <v>0</v>
      </c>
      <c r="H52" s="160">
        <f t="shared" ref="H52" si="12">IF(H51&lt;0,0,H51*0.15)</f>
        <v>352941.17647058825</v>
      </c>
      <c r="I52" s="160">
        <f t="shared" ref="I52" si="13">IF(I51&lt;0,0,I51*0.15)</f>
        <v>352941.17647058825</v>
      </c>
      <c r="J52" s="160"/>
      <c r="K52" s="25"/>
      <c r="L52" s="25"/>
      <c r="M52" s="25"/>
      <c r="N52" s="25"/>
    </row>
    <row r="53" spans="1:14" s="17" customFormat="1">
      <c r="A53" s="13" t="s">
        <v>15</v>
      </c>
      <c r="B53" s="13"/>
      <c r="C53" s="12">
        <f>C51-C52</f>
        <v>-2455811.4739630674</v>
      </c>
      <c r="D53" s="26" t="s">
        <v>152</v>
      </c>
      <c r="E53" s="40"/>
      <c r="F53" s="13" t="s">
        <v>15</v>
      </c>
      <c r="G53" s="14"/>
      <c r="H53" s="158">
        <f t="shared" ref="H53" si="14">H27</f>
        <v>2000000</v>
      </c>
      <c r="I53" s="158">
        <f t="shared" ref="I53" si="15">I27</f>
        <v>2000000</v>
      </c>
      <c r="J53" s="158"/>
      <c r="K53" s="14"/>
      <c r="L53" s="14"/>
      <c r="M53" s="14"/>
      <c r="N53" s="14"/>
    </row>
    <row r="54" spans="1:14">
      <c r="A54" s="18" t="s">
        <v>153</v>
      </c>
      <c r="B54" s="18"/>
      <c r="C54" s="23">
        <f>C53/C40</f>
        <v>-1</v>
      </c>
      <c r="D54" s="2" t="s">
        <v>31</v>
      </c>
      <c r="E54" s="36"/>
      <c r="F54" s="18" t="s">
        <v>153</v>
      </c>
      <c r="G54" s="18">
        <f t="shared" ref="G54" si="16">G53/G40</f>
        <v>0</v>
      </c>
      <c r="H54" s="373">
        <f t="shared" ref="H54" si="17">H53/H40</f>
        <v>1.6538813970838944</v>
      </c>
      <c r="I54" s="373">
        <f t="shared" ref="I54" si="18">I53/I40</f>
        <v>1.6933232934747324</v>
      </c>
      <c r="J54" s="373"/>
      <c r="K54" s="23"/>
      <c r="L54" s="23"/>
      <c r="M54" s="23"/>
      <c r="N54" s="23"/>
    </row>
    <row r="55" spans="1:14">
      <c r="E55" s="36"/>
    </row>
    <row r="56" spans="1:14">
      <c r="E56" s="36"/>
    </row>
    <row r="57" spans="1:14" s="2" customFormat="1">
      <c r="A57" s="1" t="s">
        <v>154</v>
      </c>
      <c r="B57" s="1" t="s">
        <v>1738</v>
      </c>
      <c r="C57" s="1" t="s">
        <v>1736</v>
      </c>
      <c r="E57" s="33"/>
      <c r="F57" s="1" t="s">
        <v>154</v>
      </c>
      <c r="G57" s="13" t="s">
        <v>4877</v>
      </c>
      <c r="H57" s="13" t="s">
        <v>4876</v>
      </c>
      <c r="I57" s="13" t="s">
        <v>4875</v>
      </c>
      <c r="J57" s="13" t="s">
        <v>4878</v>
      </c>
      <c r="K57" s="250" t="s">
        <v>4879</v>
      </c>
      <c r="L57" s="13"/>
      <c r="M57" s="13"/>
      <c r="N57" s="13"/>
    </row>
    <row r="58" spans="1:14" s="2" customFormat="1">
      <c r="A58" s="3" t="s">
        <v>0</v>
      </c>
      <c r="B58" s="3"/>
      <c r="C58" s="4">
        <f>G58+H58+I58+J58+K58+L58</f>
        <v>0</v>
      </c>
      <c r="D58" s="2" t="s">
        <v>63</v>
      </c>
      <c r="E58" s="37">
        <f>G58+H58+I58+J58+K58+L58</f>
        <v>0</v>
      </c>
      <c r="F58" s="3" t="s">
        <v>62</v>
      </c>
      <c r="G58" s="28"/>
      <c r="H58" s="28"/>
      <c r="I58" s="28"/>
      <c r="J58" s="28"/>
      <c r="K58" s="163"/>
      <c r="L58" s="28"/>
      <c r="M58" s="4"/>
      <c r="N58" s="4"/>
    </row>
    <row r="59" spans="1:14" s="2" customFormat="1">
      <c r="A59" s="3" t="s">
        <v>1</v>
      </c>
      <c r="B59" s="3"/>
      <c r="C59" s="4">
        <f>G59+H59+I59+J59+K59+L59</f>
        <v>0</v>
      </c>
      <c r="D59" s="2" t="s">
        <v>63</v>
      </c>
      <c r="E59" s="37">
        <f t="shared" ref="E59:E60" si="19">G59+H59+I59+J59+K59+L59</f>
        <v>0</v>
      </c>
      <c r="F59" s="3" t="s">
        <v>64</v>
      </c>
      <c r="G59" s="4"/>
      <c r="H59" s="4"/>
      <c r="I59" s="4"/>
      <c r="J59" s="4"/>
      <c r="K59" s="175"/>
      <c r="L59" s="4"/>
      <c r="M59" s="4"/>
      <c r="N59" s="4"/>
    </row>
    <row r="60" spans="1:14" s="2" customFormat="1">
      <c r="A60" s="3" t="s">
        <v>2</v>
      </c>
      <c r="B60" s="3"/>
      <c r="C60" s="4">
        <f>G60+H60+I60+J60+K60+L60</f>
        <v>0</v>
      </c>
      <c r="D60" s="2" t="s">
        <v>63</v>
      </c>
      <c r="E60" s="37">
        <f t="shared" si="19"/>
        <v>0</v>
      </c>
      <c r="F60" s="3" t="s">
        <v>2</v>
      </c>
      <c r="G60" s="4"/>
      <c r="H60" s="4"/>
      <c r="I60" s="4"/>
      <c r="J60" s="4"/>
      <c r="K60" s="175"/>
      <c r="L60" s="4"/>
      <c r="M60" s="4"/>
      <c r="N60" s="4"/>
    </row>
    <row r="61" spans="1:14" s="2" customFormat="1">
      <c r="A61" s="3" t="s">
        <v>65</v>
      </c>
      <c r="B61" s="3"/>
      <c r="C61" s="6" t="e">
        <f>(C58-C59-C60)/C58</f>
        <v>#DIV/0!</v>
      </c>
      <c r="D61" s="2" t="s">
        <v>66</v>
      </c>
      <c r="E61" s="38"/>
      <c r="F61" s="3" t="s">
        <v>65</v>
      </c>
      <c r="G61" s="6"/>
      <c r="H61" s="164"/>
      <c r="I61" s="164"/>
      <c r="J61" s="164"/>
      <c r="K61" s="164"/>
      <c r="L61" s="6"/>
      <c r="M61" s="6"/>
      <c r="N61" s="6"/>
    </row>
    <row r="62" spans="1:14" s="2" customFormat="1">
      <c r="A62" s="15" t="s">
        <v>10</v>
      </c>
      <c r="B62" s="15"/>
      <c r="C62" s="4">
        <f t="shared" ref="C62:C64" si="20">G62+H62+I62+J62+K62+L62</f>
        <v>0</v>
      </c>
      <c r="D62" s="11" t="s">
        <v>67</v>
      </c>
      <c r="E62" s="37"/>
      <c r="F62" s="10" t="s">
        <v>10</v>
      </c>
      <c r="G62" s="4"/>
      <c r="H62" s="4"/>
      <c r="I62" s="4"/>
      <c r="J62" s="4"/>
      <c r="K62" s="175"/>
      <c r="L62" s="4"/>
      <c r="M62" s="4"/>
      <c r="N62" s="4"/>
    </row>
    <row r="63" spans="1:14" s="2" customFormat="1">
      <c r="A63" s="15" t="s">
        <v>11</v>
      </c>
      <c r="B63" s="15"/>
      <c r="C63" s="4">
        <f t="shared" si="20"/>
        <v>0</v>
      </c>
      <c r="D63" s="11" t="s">
        <v>68</v>
      </c>
      <c r="E63" s="37"/>
      <c r="F63" s="10" t="s">
        <v>11</v>
      </c>
      <c r="G63" s="4"/>
      <c r="H63" s="4"/>
      <c r="I63" s="4"/>
      <c r="J63" s="4"/>
      <c r="K63" s="175"/>
      <c r="L63" s="4"/>
      <c r="M63" s="4"/>
      <c r="N63" s="4"/>
    </row>
    <row r="64" spans="1:14" s="2" customFormat="1">
      <c r="A64" s="15" t="s">
        <v>12</v>
      </c>
      <c r="B64" s="15"/>
      <c r="C64" s="4">
        <f t="shared" si="20"/>
        <v>0</v>
      </c>
      <c r="D64" s="11" t="s">
        <v>69</v>
      </c>
      <c r="E64" s="37"/>
      <c r="F64" s="10" t="s">
        <v>12</v>
      </c>
      <c r="G64" s="4"/>
      <c r="H64" s="4"/>
      <c r="I64" s="4"/>
      <c r="J64" s="4"/>
      <c r="K64" s="175"/>
      <c r="L64" s="4"/>
      <c r="M64" s="4"/>
      <c r="N64" s="4"/>
    </row>
    <row r="65" spans="1:14" s="2" customFormat="1">
      <c r="A65" s="15" t="s">
        <v>70</v>
      </c>
      <c r="B65" s="15"/>
      <c r="C65" s="24">
        <f>(C58-C59)/1.16*0.16-C60/1.06*0.06</f>
        <v>0</v>
      </c>
      <c r="D65" s="2" t="s">
        <v>71</v>
      </c>
      <c r="E65" s="37"/>
      <c r="F65" s="15" t="s">
        <v>70</v>
      </c>
      <c r="G65" s="24">
        <f>(G58-G59)/1.16*0.16-G60/1.06*0.06</f>
        <v>0</v>
      </c>
      <c r="H65" s="24"/>
      <c r="I65" s="24"/>
      <c r="J65" s="24"/>
      <c r="K65" s="24"/>
      <c r="L65" s="24"/>
      <c r="M65" s="24"/>
      <c r="N65" s="24"/>
    </row>
    <row r="66" spans="1:14" s="2" customFormat="1">
      <c r="A66" s="3" t="s">
        <v>3</v>
      </c>
      <c r="B66" s="3"/>
      <c r="C66" s="4">
        <f>C65*0.12</f>
        <v>0</v>
      </c>
      <c r="D66" s="2" t="s">
        <v>71</v>
      </c>
      <c r="E66" s="37"/>
      <c r="F66" s="3" t="s">
        <v>3</v>
      </c>
      <c r="G66" s="4">
        <f>G65*0.12</f>
        <v>0</v>
      </c>
      <c r="H66" s="4"/>
      <c r="I66" s="4"/>
      <c r="J66" s="4"/>
      <c r="K66" s="175"/>
      <c r="L66" s="4"/>
      <c r="M66" s="4"/>
      <c r="N66" s="4"/>
    </row>
    <row r="67" spans="1:14" s="2" customFormat="1">
      <c r="A67" s="8" t="s">
        <v>4</v>
      </c>
      <c r="B67" s="8"/>
      <c r="C67" s="4">
        <f>C58-C59-C62-C63-C64-C65-C66-C60</f>
        <v>0</v>
      </c>
      <c r="D67" s="2" t="s">
        <v>71</v>
      </c>
      <c r="E67" s="37"/>
      <c r="F67" s="8" t="s">
        <v>4</v>
      </c>
      <c r="G67" s="4">
        <f t="shared" ref="G67" si="21">G58-G59-G62-G63-G64-G65-G66-G60</f>
        <v>0</v>
      </c>
      <c r="H67" s="4"/>
      <c r="I67" s="4"/>
      <c r="J67" s="4"/>
      <c r="K67" s="175"/>
      <c r="L67" s="4"/>
      <c r="M67" s="4"/>
      <c r="N67" s="4"/>
    </row>
    <row r="68" spans="1:14" s="2" customFormat="1">
      <c r="A68" s="13" t="s">
        <v>5</v>
      </c>
      <c r="B68" s="13"/>
      <c r="C68" s="14">
        <f>SUM(C69:C77)</f>
        <v>17585029.359285798</v>
      </c>
      <c r="D68" s="2" t="s">
        <v>71</v>
      </c>
      <c r="E68" s="37"/>
      <c r="F68" s="13" t="s">
        <v>5</v>
      </c>
      <c r="G68" s="14">
        <f t="shared" ref="G68:J68" si="22">SUM(G69:G78)</f>
        <v>5367384.4070816245</v>
      </c>
      <c r="H68" s="14">
        <f t="shared" si="22"/>
        <v>8028248.7577973232</v>
      </c>
      <c r="I68" s="14">
        <f t="shared" si="22"/>
        <v>4361508.0437463559</v>
      </c>
      <c r="J68" s="14">
        <f t="shared" si="22"/>
        <v>6762088.1271264367</v>
      </c>
      <c r="K68" s="158">
        <f t="shared" ref="K68" si="23">SUM(K69:K78)</f>
        <v>1324920.3971945543</v>
      </c>
      <c r="L68" s="14"/>
      <c r="M68" s="14"/>
      <c r="N68" s="14"/>
    </row>
    <row r="69" spans="1:14" s="2" customFormat="1">
      <c r="A69" s="9" t="s">
        <v>72</v>
      </c>
      <c r="B69" s="9"/>
      <c r="C69" s="4">
        <f>G69+H69+I69+J69+K69+L69+M69</f>
        <v>11240554.754666667</v>
      </c>
      <c r="D69" s="2" t="s">
        <v>73</v>
      </c>
      <c r="E69" s="37"/>
      <c r="F69" s="9" t="s">
        <v>74</v>
      </c>
      <c r="G69" s="175">
        <f>SUMIFS([2]岗位规划大表!$AD:$AD,[2]岗位规划大表!$H:$H,G57)</f>
        <v>2020213.044</v>
      </c>
      <c r="H69" s="175">
        <f>SUMIFS([2]岗位规划大表!$AD:$AD,[2]岗位规划大表!$H:$H,H57)</f>
        <v>3622437.0960000004</v>
      </c>
      <c r="I69" s="175">
        <f>SUMIFS([2]岗位规划大表!$AD:$AD,[2]岗位规划大表!$H:$H,I57)</f>
        <v>1612458.1506666667</v>
      </c>
      <c r="J69" s="175">
        <f>SUMIFS([2]岗位规划大表!$AD:$AD,[2]岗位规划大表!$H:$H,J57)</f>
        <v>3116990.0320000001</v>
      </c>
      <c r="K69" s="175">
        <f>SUMIFS([2]岗位规划大表!$AD:$AD,[2]岗位规划大表!$H:$H,K57)</f>
        <v>868456.43200000003</v>
      </c>
      <c r="L69" s="25"/>
      <c r="M69" s="25"/>
      <c r="N69" s="4"/>
    </row>
    <row r="70" spans="1:14" s="2" customFormat="1">
      <c r="A70" s="3" t="s">
        <v>75</v>
      </c>
      <c r="B70" s="3"/>
      <c r="C70" s="4">
        <f t="shared" ref="C70:C77" si="24">G70+H70+I70+J70+K70+L70+M70</f>
        <v>1514657.7756542384</v>
      </c>
      <c r="D70" s="2" t="s">
        <v>63</v>
      </c>
      <c r="E70" s="37"/>
      <c r="F70" s="3" t="s">
        <v>75</v>
      </c>
      <c r="G70" s="160">
        <f>[1]人均!$D$4*SUMIFS([2]岗位规划大表!$AA:$AA,[2]岗位规划大表!$H:$H,G57,[2]岗位规划大表!$AE:$AE,"驻京")+[1]人均!$D$3*SUMIFS([2]岗位规划大表!$AA:$AA,[2]岗位规划大表!$H:$H,G57,[2]岗位规划大表!$AE:$AE,"非驻京")+SUMIFS([1]管理费用统计表!$N:$N,[1]管理费用统计表!$F:$F,G57)</f>
        <v>131354.53411673257</v>
      </c>
      <c r="H70" s="160">
        <f>[1]人均!$D$4*SUMIFS([2]岗位规划大表!$AA:$AA,[2]岗位规划大表!$H:$H,H57,[2]岗位规划大表!$AE:$AE,"驻京")+[1]人均!$D$3*SUMIFS([2]岗位规划大表!$AA:$AA,[2]岗位规划大表!$H:$H,H57,[2]岗位规划大表!$AE:$AE,"非驻京")+SUMIFS([1]管理费用统计表!$N:$N,[1]管理费用统计表!$F:$F,H57)</f>
        <v>504371.99820074672</v>
      </c>
      <c r="I70" s="160">
        <f>[1]人均!$D$4*SUMIFS([2]岗位规划大表!$AA:$AA,[2]岗位规划大表!$H:$H,I57,[2]岗位规划大表!$AE:$AE,"驻京")+[1]人均!$D$3*SUMIFS([2]岗位规划大表!$AA:$AA,[2]岗位规划大表!$H:$H,I57,[2]岗位规划大表!$AE:$AE,"非驻京")+SUMIFS([1]管理费用统计表!$N:$N,[1]管理费用统计表!$F:$F,I57)</f>
        <v>275361.61170970579</v>
      </c>
      <c r="J70" s="160">
        <f>[1]人均!$D$4*SUMIFS([2]岗位规划大表!$AA:$AA,[2]岗位规划大表!$H:$H,J57,[2]岗位规划大表!$AE:$AE,"驻京")+[1]人均!$D$3*SUMIFS([2]岗位规划大表!$AA:$AA,[2]岗位规划大表!$H:$H,J57,[2]岗位规划大表!$AE:$AE,"非驻京")+SUMIFS([1]管理费用统计表!$N:$N,[1]管理费用统计表!$F:$F,J57)</f>
        <v>387105.66643249901</v>
      </c>
      <c r="K70" s="160">
        <f>[1]人均!$D$4*SUMIFS([2]岗位规划大表!$AA:$AA,[2]岗位规划大表!$H:$H,K57,[2]岗位规划大表!$AE:$AE,"驻京")+[1]人均!$D$3*SUMIFS([2]岗位规划大表!$AA:$AA,[2]岗位规划大表!$H:$H,K57,[2]岗位规划大表!$AE:$AE,"非驻京")+SUMIFS([1]管理费用统计表!$N:$N,[1]管理费用统计表!$F:$F,K57)</f>
        <v>216463.9651945543</v>
      </c>
      <c r="L70" s="25"/>
      <c r="M70" s="25"/>
      <c r="N70" s="4"/>
    </row>
    <row r="71" spans="1:14" s="2" customFormat="1">
      <c r="A71" s="8" t="s">
        <v>6</v>
      </c>
      <c r="B71" s="8"/>
      <c r="C71" s="4">
        <f t="shared" si="24"/>
        <v>1152000</v>
      </c>
      <c r="D71" s="2" t="s">
        <v>81</v>
      </c>
      <c r="E71" s="37"/>
      <c r="F71" s="8" t="s">
        <v>6</v>
      </c>
      <c r="G71" s="160">
        <f>SUMIFS(人员规划!$AB:$AB,人员规划!$G:$G,G57)*3000</f>
        <v>108000</v>
      </c>
      <c r="H71" s="160">
        <f>SUMIFS(人员规划!$AB:$AB,人员规划!$G:$G,H57)*3000</f>
        <v>396000</v>
      </c>
      <c r="I71" s="160">
        <f>SUMIFS(人员规划!$AB:$AB,人员规划!$G:$G,I57)*3000</f>
        <v>180000</v>
      </c>
      <c r="J71" s="160">
        <f>SUMIFS(人员规划!$AB:$AB,人员规划!$G:$G,J57)*3000</f>
        <v>288000</v>
      </c>
      <c r="K71" s="160">
        <f>SUMIFS(人员规划!$AB:$AB,人员规划!$G:$G,K57)*3000</f>
        <v>180000</v>
      </c>
      <c r="L71" s="25"/>
      <c r="M71" s="25"/>
      <c r="N71" s="4"/>
    </row>
    <row r="72" spans="1:14" s="2" customFormat="1">
      <c r="A72" s="8" t="s">
        <v>7</v>
      </c>
      <c r="B72" s="8"/>
      <c r="C72" s="4">
        <f t="shared" si="24"/>
        <v>576000</v>
      </c>
      <c r="D72" s="2" t="s">
        <v>63</v>
      </c>
      <c r="E72" s="37"/>
      <c r="F72" s="8" t="s">
        <v>7</v>
      </c>
      <c r="G72" s="28">
        <f>VLOOKUP(G57,'[3]2019年差旅费-二级利润中心明细'!$B:$AF,31,0)</f>
        <v>96000</v>
      </c>
      <c r="H72" s="28">
        <f>VLOOKUP(H57,'[3]2019年差旅费-二级利润中心明细'!$B:$AF,31,0)</f>
        <v>132000</v>
      </c>
      <c r="I72" s="28">
        <f>VLOOKUP(I57,'[3]2019年差旅费-二级利润中心明细'!$B:$AF,31,0)</f>
        <v>240000</v>
      </c>
      <c r="J72" s="25">
        <f>VLOOKUP(J57,'[3]2019年差旅费-二级利润中心明细'!$B:$AF,31,0)</f>
        <v>48000</v>
      </c>
      <c r="K72" s="160">
        <f>VLOOKUP(K57,'[3]2019年差旅费-二级利润中心明细'!$B:$AF,31,0)</f>
        <v>60000</v>
      </c>
      <c r="L72" s="4"/>
      <c r="M72" s="4"/>
      <c r="N72" s="4"/>
    </row>
    <row r="73" spans="1:14" s="2" customFormat="1">
      <c r="A73" s="8" t="s">
        <v>8</v>
      </c>
      <c r="B73" s="8"/>
      <c r="C73" s="4">
        <f t="shared" si="24"/>
        <v>100000</v>
      </c>
      <c r="D73" s="2" t="s">
        <v>63</v>
      </c>
      <c r="E73" s="37"/>
      <c r="F73" s="8" t="s">
        <v>8</v>
      </c>
      <c r="G73" s="163">
        <f>SUMIFS(市场费!$F:$F,市场费!$B:$B,G57)</f>
        <v>100000</v>
      </c>
      <c r="H73" s="351">
        <f>SUMIFS(市场费!$F:$F,市场费!$B:$B,H57)</f>
        <v>0</v>
      </c>
      <c r="I73" s="351">
        <f>SUMIFS(市场费!$F:$F,市场费!$B:$B,I57)</f>
        <v>0</v>
      </c>
      <c r="J73" s="351">
        <f>SUMIFS(市场费!$F:$F,市场费!$B:$B,J57)</f>
        <v>0</v>
      </c>
      <c r="K73" s="351">
        <f>SUMIFS(市场费!$F:$F,市场费!$B:$B,K57)</f>
        <v>0</v>
      </c>
      <c r="L73" s="4"/>
      <c r="M73" s="4"/>
      <c r="N73" s="4"/>
    </row>
    <row r="74" spans="1:14" s="2" customFormat="1">
      <c r="A74" s="8" t="s">
        <v>9</v>
      </c>
      <c r="B74" s="8"/>
      <c r="C74" s="4">
        <f t="shared" si="24"/>
        <v>250000</v>
      </c>
      <c r="D74" s="2" t="s">
        <v>63</v>
      </c>
      <c r="E74" s="37"/>
      <c r="F74" s="8" t="s">
        <v>9</v>
      </c>
      <c r="G74" s="163">
        <f>SUMIFS(市场费!$I:$I,市场费!$B:$B,G57)</f>
        <v>160000</v>
      </c>
      <c r="H74" s="351">
        <f>SUMIFS(市场费!$I:$I,市场费!$B:$B,H57)</f>
        <v>40000</v>
      </c>
      <c r="I74" s="351">
        <f>SUMIFS(市场费!$I:$I,市场费!$B:$B,I57)</f>
        <v>40000</v>
      </c>
      <c r="J74" s="351">
        <f>SUMIFS(市场费!$I:$I,市场费!$B:$B,J57)</f>
        <v>10000</v>
      </c>
      <c r="K74" s="351">
        <f>SUMIFS(市场费!$I:$I,市场费!$B:$B,K57)</f>
        <v>0</v>
      </c>
      <c r="L74" s="28"/>
      <c r="M74" s="4"/>
      <c r="N74" s="4"/>
    </row>
    <row r="75" spans="1:14" s="2" customFormat="1">
      <c r="A75" s="8" t="s">
        <v>76</v>
      </c>
      <c r="B75" s="8"/>
      <c r="C75" s="4">
        <f t="shared" si="24"/>
        <v>0</v>
      </c>
      <c r="D75" s="2" t="s">
        <v>63</v>
      </c>
      <c r="E75" s="37"/>
      <c r="F75" s="8" t="s">
        <v>76</v>
      </c>
      <c r="G75" s="4"/>
      <c r="H75" s="4"/>
      <c r="I75" s="4"/>
      <c r="J75" s="4"/>
      <c r="K75" s="175"/>
      <c r="L75" s="4"/>
      <c r="M75" s="4"/>
      <c r="N75" s="4"/>
    </row>
    <row r="76" spans="1:14">
      <c r="A76" s="8" t="s">
        <v>5228</v>
      </c>
      <c r="B76" s="8"/>
      <c r="C76" s="28">
        <f t="shared" si="24"/>
        <v>2751816.8289648918</v>
      </c>
      <c r="D76" s="26" t="s">
        <v>82</v>
      </c>
      <c r="E76" s="37"/>
      <c r="F76" s="8" t="s">
        <v>5228</v>
      </c>
      <c r="G76" s="28">
        <f>费用分摊!J4+费用分摊!H20</f>
        <v>2751816.8289648918</v>
      </c>
      <c r="H76" s="28"/>
      <c r="I76" s="28"/>
      <c r="J76" s="4"/>
      <c r="K76" s="175"/>
      <c r="L76" s="4"/>
      <c r="M76" s="4"/>
      <c r="N76" s="4"/>
    </row>
    <row r="77" spans="1:14" s="2" customFormat="1">
      <c r="A77" s="16" t="s">
        <v>77</v>
      </c>
      <c r="B77" s="16"/>
      <c r="C77" s="4">
        <f t="shared" si="24"/>
        <v>0</v>
      </c>
      <c r="D77" s="2" t="s">
        <v>63</v>
      </c>
      <c r="E77" s="37"/>
      <c r="F77" s="9" t="s">
        <v>77</v>
      </c>
      <c r="G77" s="4">
        <v>0</v>
      </c>
      <c r="H77" s="4">
        <v>0</v>
      </c>
      <c r="I77" s="4">
        <v>0</v>
      </c>
      <c r="J77" s="4">
        <v>0</v>
      </c>
      <c r="K77" s="175">
        <v>0</v>
      </c>
      <c r="L77" s="4"/>
      <c r="M77" s="4"/>
      <c r="N77" s="4"/>
    </row>
    <row r="78" spans="1:14" s="2" customFormat="1">
      <c r="A78" s="9" t="s">
        <v>78</v>
      </c>
      <c r="B78" s="9"/>
      <c r="C78" s="4">
        <f>SUM(G78:K78)-G68-K68</f>
        <v>1566815.5693843185</v>
      </c>
      <c r="D78" s="2" t="s">
        <v>63</v>
      </c>
      <c r="E78" s="37"/>
      <c r="F78" s="9" t="s">
        <v>78</v>
      </c>
      <c r="G78" s="27"/>
      <c r="H78" s="175">
        <f>($G$68+K68)/$G$84*H84+费用分摊!J57</f>
        <v>3333439.6635965765</v>
      </c>
      <c r="I78" s="175">
        <f>($G$68+K68)/$G$84*I84+费用分摊!L57</f>
        <v>2013688.2813699832</v>
      </c>
      <c r="J78" s="175">
        <f>($G$68+K68)/$G$84*J84+费用分摊!N57</f>
        <v>2911992.4286939371</v>
      </c>
      <c r="K78" s="27"/>
      <c r="L78" s="4"/>
      <c r="M78" s="4"/>
      <c r="N78" s="4"/>
    </row>
    <row r="79" spans="1:14" s="2" customFormat="1">
      <c r="A79" s="13" t="s">
        <v>13</v>
      </c>
      <c r="B79" s="13"/>
      <c r="C79" s="12">
        <f>C67-C68</f>
        <v>-17585029.359285798</v>
      </c>
      <c r="D79" s="2" t="s">
        <v>71</v>
      </c>
      <c r="E79" s="37"/>
      <c r="F79" s="13" t="s">
        <v>13</v>
      </c>
      <c r="G79" s="14">
        <f>G81/0.85</f>
        <v>0</v>
      </c>
      <c r="H79" s="14">
        <f t="shared" ref="H79:J79" si="25">H81/0.85</f>
        <v>0</v>
      </c>
      <c r="I79" s="14">
        <f t="shared" si="25"/>
        <v>0</v>
      </c>
      <c r="J79" s="14" t="e">
        <f t="shared" si="25"/>
        <v>#REF!</v>
      </c>
      <c r="K79" s="158" t="e">
        <f t="shared" ref="K79" si="26">K81/0.85</f>
        <v>#REF!</v>
      </c>
      <c r="L79" s="14"/>
      <c r="M79" s="14"/>
      <c r="N79" s="14"/>
    </row>
    <row r="80" spans="1:14" s="2" customFormat="1">
      <c r="A80" s="3" t="s">
        <v>14</v>
      </c>
      <c r="B80" s="3"/>
      <c r="C80" s="7">
        <f>IF(C79&gt;0,C79*0.15,0)</f>
        <v>0</v>
      </c>
      <c r="D80" s="2" t="s">
        <v>71</v>
      </c>
      <c r="E80" s="39"/>
      <c r="F80" s="3" t="s">
        <v>14</v>
      </c>
      <c r="G80" s="25">
        <f>IF(G79&lt;0,0,G79*0.15)</f>
        <v>0</v>
      </c>
      <c r="H80" s="25">
        <f t="shared" ref="H80:J80" si="27">IF(H79&lt;0,0,H79*0.15)</f>
        <v>0</v>
      </c>
      <c r="I80" s="25">
        <f t="shared" si="27"/>
        <v>0</v>
      </c>
      <c r="J80" s="25" t="e">
        <f t="shared" si="27"/>
        <v>#REF!</v>
      </c>
      <c r="K80" s="160" t="e">
        <f t="shared" ref="K80" si="28">IF(K79&lt;0,0,K79*0.15)</f>
        <v>#REF!</v>
      </c>
      <c r="L80" s="25"/>
      <c r="M80" s="25"/>
      <c r="N80" s="25"/>
    </row>
    <row r="81" spans="1:14" s="17" customFormat="1">
      <c r="A81" s="13" t="s">
        <v>15</v>
      </c>
      <c r="B81" s="13"/>
      <c r="C81" s="12">
        <f>C79-C80</f>
        <v>-17585029.359285798</v>
      </c>
      <c r="D81" s="26" t="s">
        <v>83</v>
      </c>
      <c r="E81" s="40"/>
      <c r="F81" s="13" t="s">
        <v>15</v>
      </c>
      <c r="G81" s="14"/>
      <c r="H81" s="158">
        <f>10000*SUMIFS(业绩净利!E:E,业绩净利!B:B,H57)</f>
        <v>0</v>
      </c>
      <c r="I81" s="158">
        <f>10000*SUMIFS(业绩净利!F:F,业绩净利!C:C,I57)</f>
        <v>0</v>
      </c>
      <c r="J81" s="158" t="e">
        <f>10000*SUMIFS(业绩净利!#REF!,业绩净利!D:D,J57)</f>
        <v>#REF!</v>
      </c>
      <c r="K81" s="158" t="e">
        <f>10000*SUMIFS(业绩净利!#REF!,业绩净利!E:E,K57)</f>
        <v>#REF!</v>
      </c>
      <c r="L81" s="14"/>
      <c r="M81" s="14"/>
      <c r="N81" s="14"/>
    </row>
    <row r="82" spans="1:14">
      <c r="A82" s="18" t="s">
        <v>155</v>
      </c>
      <c r="B82" s="18"/>
      <c r="C82" s="23">
        <f>C81/C68</f>
        <v>-1</v>
      </c>
      <c r="D82" s="2" t="s">
        <v>151</v>
      </c>
      <c r="E82" s="36"/>
      <c r="F82" s="18" t="s">
        <v>155</v>
      </c>
      <c r="G82" s="18">
        <f t="shared" ref="G82:J82" si="29">G81/G68</f>
        <v>0</v>
      </c>
      <c r="H82" s="23">
        <f t="shared" si="29"/>
        <v>0</v>
      </c>
      <c r="I82" s="23">
        <f t="shared" si="29"/>
        <v>0</v>
      </c>
      <c r="J82" s="23" t="e">
        <f t="shared" si="29"/>
        <v>#REF!</v>
      </c>
      <c r="K82" s="83" t="e">
        <f t="shared" ref="K82" si="30">K81/K68</f>
        <v>#REF!</v>
      </c>
      <c r="L82" s="23"/>
      <c r="M82" s="18"/>
      <c r="N82" s="18"/>
    </row>
    <row r="84" spans="1:14">
      <c r="F84" t="s">
        <v>156</v>
      </c>
      <c r="G84" s="21">
        <f>SUM(H84:L84)</f>
        <v>12000</v>
      </c>
      <c r="H84" s="159">
        <f>业绩净利!I7</f>
        <v>5000</v>
      </c>
      <c r="I84" s="159">
        <f>业绩净利!I9</f>
        <v>3000</v>
      </c>
      <c r="J84" s="159">
        <f>业绩净利!I8</f>
        <v>4000</v>
      </c>
      <c r="K84" s="21"/>
      <c r="L84" s="21"/>
    </row>
  </sheetData>
  <phoneticPr fontId="15" type="noConversion"/>
  <conditionalFormatting sqref="K25:N25 H25:I25">
    <cfRule type="duplicateValues" dxfId="455" priority="20"/>
  </conditionalFormatting>
  <conditionalFormatting sqref="K25:N25 H25:I25">
    <cfRule type="duplicateValues" dxfId="454" priority="19"/>
  </conditionalFormatting>
  <conditionalFormatting sqref="K25:N25 H25:I25">
    <cfRule type="duplicateValues" dxfId="453" priority="21"/>
  </conditionalFormatting>
  <conditionalFormatting sqref="K25:N25 H25:I25">
    <cfRule type="duplicateValues" dxfId="452" priority="15"/>
  </conditionalFormatting>
  <conditionalFormatting sqref="K25:N25 H25:I25">
    <cfRule type="duplicateValues" dxfId="451" priority="16"/>
    <cfRule type="duplicateValues" dxfId="450" priority="17"/>
  </conditionalFormatting>
  <conditionalFormatting sqref="K25:N25 H25:I25">
    <cfRule type="duplicateValues" dxfId="449" priority="18"/>
  </conditionalFormatting>
  <conditionalFormatting sqref="J25">
    <cfRule type="duplicateValues" dxfId="448" priority="13"/>
  </conditionalFormatting>
  <conditionalFormatting sqref="J25">
    <cfRule type="duplicateValues" dxfId="447" priority="12"/>
  </conditionalFormatting>
  <conditionalFormatting sqref="J25">
    <cfRule type="duplicateValues" dxfId="446" priority="14"/>
  </conditionalFormatting>
  <conditionalFormatting sqref="J25">
    <cfRule type="duplicateValues" dxfId="445" priority="8"/>
  </conditionalFormatting>
  <conditionalFormatting sqref="J25">
    <cfRule type="duplicateValues" dxfId="444" priority="9"/>
    <cfRule type="duplicateValues" dxfId="443" priority="10"/>
  </conditionalFormatting>
  <conditionalFormatting sqref="J25">
    <cfRule type="duplicateValues" dxfId="442" priority="11"/>
  </conditionalFormatting>
  <conditionalFormatting sqref="I25">
    <cfRule type="duplicateValues" dxfId="441" priority="6"/>
  </conditionalFormatting>
  <conditionalFormatting sqref="I25">
    <cfRule type="duplicateValues" dxfId="440" priority="5"/>
  </conditionalFormatting>
  <conditionalFormatting sqref="I25">
    <cfRule type="duplicateValues" dxfId="439" priority="7"/>
  </conditionalFormatting>
  <conditionalFormatting sqref="I25">
    <cfRule type="duplicateValues" dxfId="438" priority="1"/>
  </conditionalFormatting>
  <conditionalFormatting sqref="I25">
    <cfRule type="duplicateValues" dxfId="437" priority="2"/>
    <cfRule type="duplicateValues" dxfId="436" priority="3"/>
  </conditionalFormatting>
  <conditionalFormatting sqref="I25">
    <cfRule type="duplicateValues" dxfId="435" priority="4"/>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7"/>
  <sheetViews>
    <sheetView workbookViewId="0">
      <selection activeCell="C12" sqref="C12"/>
    </sheetView>
  </sheetViews>
  <sheetFormatPr defaultRowHeight="13.5"/>
  <cols>
    <col min="1" max="1" width="15.125" bestFit="1" customWidth="1"/>
    <col min="2" max="2" width="17" customWidth="1"/>
    <col min="3" max="3" width="18.375" bestFit="1" customWidth="1"/>
    <col min="4" max="4" width="18.625" customWidth="1"/>
    <col min="5" max="5" width="14.25" customWidth="1"/>
    <col min="6" max="6" width="16.375" customWidth="1"/>
    <col min="7" max="7" width="29.5" customWidth="1"/>
    <col min="8" max="8" width="31.5" customWidth="1"/>
    <col min="9" max="9" width="32.875" customWidth="1"/>
    <col min="10" max="10" width="22.5" bestFit="1" customWidth="1"/>
    <col min="11" max="11" width="20.375" customWidth="1"/>
    <col min="12" max="12" width="25.25" customWidth="1"/>
  </cols>
  <sheetData>
    <row r="1" spans="1:12" s="2" customFormat="1">
      <c r="A1" s="1" t="s">
        <v>60</v>
      </c>
      <c r="B1" s="1" t="s">
        <v>1738</v>
      </c>
      <c r="C1" s="1" t="s">
        <v>1633</v>
      </c>
      <c r="E1" s="33"/>
      <c r="F1" s="1" t="s">
        <v>60</v>
      </c>
      <c r="G1" s="1" t="s">
        <v>4873</v>
      </c>
      <c r="H1" s="1" t="s">
        <v>4350</v>
      </c>
      <c r="I1" s="1" t="s">
        <v>4788</v>
      </c>
      <c r="J1" s="1" t="s">
        <v>4786</v>
      </c>
      <c r="K1" s="13"/>
      <c r="L1" s="13" t="e">
        <f>#REF!</f>
        <v>#REF!</v>
      </c>
    </row>
    <row r="2" spans="1:12" s="2" customFormat="1">
      <c r="A2" s="3" t="s">
        <v>0</v>
      </c>
      <c r="B2" s="3"/>
      <c r="C2" s="30"/>
      <c r="D2" s="51"/>
      <c r="E2" s="52"/>
      <c r="F2" s="3" t="s">
        <v>200</v>
      </c>
      <c r="G2" s="25"/>
      <c r="H2" s="25"/>
      <c r="I2" s="25"/>
      <c r="J2" s="25"/>
      <c r="K2" s="25"/>
      <c r="L2" s="25"/>
    </row>
    <row r="3" spans="1:12" s="2" customFormat="1">
      <c r="A3" s="3" t="s">
        <v>1</v>
      </c>
      <c r="B3" s="3"/>
      <c r="C3" s="30">
        <f>C2*(1-C5)-C4</f>
        <v>0</v>
      </c>
      <c r="D3" s="51"/>
      <c r="E3" s="52"/>
      <c r="F3" s="3" t="s">
        <v>201</v>
      </c>
      <c r="G3" s="25"/>
      <c r="H3" s="25"/>
      <c r="I3" s="25"/>
      <c r="J3" s="25"/>
      <c r="K3" s="25"/>
      <c r="L3" s="25"/>
    </row>
    <row r="4" spans="1:12" s="2" customFormat="1">
      <c r="A4" s="3" t="s">
        <v>2</v>
      </c>
      <c r="B4" s="3"/>
      <c r="C4" s="4">
        <f>G4+H4+I4+J4+K4+L4</f>
        <v>0</v>
      </c>
      <c r="D4" s="51"/>
      <c r="E4" s="52"/>
      <c r="F4" s="3" t="s">
        <v>2</v>
      </c>
      <c r="G4" s="25"/>
      <c r="H4" s="25"/>
      <c r="I4" s="25"/>
      <c r="J4" s="25"/>
      <c r="K4" s="25"/>
      <c r="L4" s="25"/>
    </row>
    <row r="5" spans="1:12" s="2" customFormat="1">
      <c r="A5" s="3" t="s">
        <v>202</v>
      </c>
      <c r="B5" s="3"/>
      <c r="C5" s="29"/>
      <c r="D5" s="51"/>
      <c r="E5" s="53"/>
      <c r="F5" s="3" t="s">
        <v>202</v>
      </c>
      <c r="G5" s="44"/>
      <c r="H5" s="44"/>
      <c r="I5" s="44"/>
      <c r="J5" s="44"/>
      <c r="K5" s="44"/>
      <c r="L5" s="44"/>
    </row>
    <row r="6" spans="1:12" s="2" customFormat="1">
      <c r="A6" s="15" t="s">
        <v>10</v>
      </c>
      <c r="B6" s="15"/>
      <c r="C6" s="4">
        <f>G6+H6+I6+J6+K6+L6</f>
        <v>0</v>
      </c>
      <c r="D6" s="54"/>
      <c r="E6" s="52"/>
      <c r="F6" s="10" t="s">
        <v>10</v>
      </c>
      <c r="G6" s="25"/>
      <c r="H6" s="25"/>
      <c r="I6" s="25"/>
      <c r="J6" s="25"/>
      <c r="K6" s="25"/>
      <c r="L6" s="25"/>
    </row>
    <row r="7" spans="1:12" s="2" customFormat="1">
      <c r="A7" s="15" t="s">
        <v>11</v>
      </c>
      <c r="B7" s="15"/>
      <c r="C7" s="4">
        <f>G7+H7+I7+J7+K7+L7</f>
        <v>0</v>
      </c>
      <c r="D7" s="54"/>
      <c r="E7" s="52"/>
      <c r="F7" s="10" t="s">
        <v>11</v>
      </c>
      <c r="G7" s="25"/>
      <c r="H7" s="25"/>
      <c r="I7" s="25"/>
      <c r="J7" s="25"/>
      <c r="K7" s="25"/>
      <c r="L7" s="25"/>
    </row>
    <row r="8" spans="1:12" s="2" customFormat="1">
      <c r="A8" s="15" t="s">
        <v>12</v>
      </c>
      <c r="B8" s="15"/>
      <c r="C8" s="4">
        <f>G8+H8+I8+J8+K8+L8</f>
        <v>0</v>
      </c>
      <c r="D8" s="54"/>
      <c r="E8" s="52"/>
      <c r="F8" s="10" t="s">
        <v>12</v>
      </c>
      <c r="G8" s="25"/>
      <c r="H8" s="25"/>
      <c r="I8" s="25"/>
      <c r="J8" s="25"/>
      <c r="K8" s="25"/>
      <c r="L8" s="25"/>
    </row>
    <row r="9" spans="1:12" s="2" customFormat="1">
      <c r="A9" s="15" t="s">
        <v>203</v>
      </c>
      <c r="B9" s="15"/>
      <c r="C9" s="24">
        <f>(C2-C3)/1.16*0.16-C4/1.06*0.06</f>
        <v>0</v>
      </c>
      <c r="D9" s="51"/>
      <c r="E9" s="52"/>
      <c r="F9" s="15" t="s">
        <v>203</v>
      </c>
      <c r="G9" s="4"/>
      <c r="H9" s="4"/>
      <c r="I9" s="4"/>
      <c r="J9" s="4"/>
      <c r="K9" s="4"/>
      <c r="L9" s="4"/>
    </row>
    <row r="10" spans="1:12" s="2" customFormat="1">
      <c r="A10" s="3" t="s">
        <v>3</v>
      </c>
      <c r="B10" s="3"/>
      <c r="C10" s="4">
        <f>C9*0.12</f>
        <v>0</v>
      </c>
      <c r="D10" s="51"/>
      <c r="E10" s="52"/>
      <c r="F10" s="3" t="s">
        <v>3</v>
      </c>
      <c r="G10" s="4"/>
      <c r="H10" s="4"/>
      <c r="I10" s="4"/>
      <c r="J10" s="4"/>
      <c r="K10" s="4"/>
      <c r="L10" s="4"/>
    </row>
    <row r="11" spans="1:12" s="2" customFormat="1">
      <c r="A11" s="8" t="s">
        <v>4</v>
      </c>
      <c r="B11" s="8"/>
      <c r="C11" s="4">
        <f>C2-C3-C4-C6-C7-C8-C9-C10</f>
        <v>0</v>
      </c>
      <c r="D11" s="51"/>
      <c r="E11" s="52"/>
      <c r="F11" s="8" t="s">
        <v>4</v>
      </c>
      <c r="G11" s="4"/>
      <c r="H11" s="4"/>
      <c r="I11" s="4"/>
      <c r="J11" s="4"/>
      <c r="K11" s="4"/>
      <c r="L11" s="4"/>
    </row>
    <row r="12" spans="1:12" s="2" customFormat="1">
      <c r="A12" s="13" t="s">
        <v>5</v>
      </c>
      <c r="B12" s="13"/>
      <c r="C12" s="158">
        <f>SUM(C13:C22)</f>
        <v>25619870.907009393</v>
      </c>
      <c r="D12" s="2" t="s">
        <v>204</v>
      </c>
      <c r="E12" s="37"/>
      <c r="F12" s="13" t="s">
        <v>5</v>
      </c>
      <c r="G12" s="14">
        <f t="shared" ref="G12:L12" si="0">SUM(G13:G22)</f>
        <v>1234218.1010389109</v>
      </c>
      <c r="H12" s="14">
        <f t="shared" si="0"/>
        <v>9540439.6765382662</v>
      </c>
      <c r="I12" s="14">
        <f t="shared" si="0"/>
        <v>2314908.4241556432</v>
      </c>
      <c r="J12" s="14">
        <f>SUM(J13:J22)</f>
        <v>12530304.705276573</v>
      </c>
      <c r="K12" s="14">
        <f t="shared" si="0"/>
        <v>0</v>
      </c>
      <c r="L12" s="14">
        <f t="shared" si="0"/>
        <v>0</v>
      </c>
    </row>
    <row r="13" spans="1:12" s="2" customFormat="1">
      <c r="A13" s="9" t="s">
        <v>205</v>
      </c>
      <c r="B13" s="9"/>
      <c r="C13" s="4">
        <f>G13+H13+I13+J13+K13+L13</f>
        <v>20150267.114</v>
      </c>
      <c r="D13" s="2" t="s">
        <v>206</v>
      </c>
      <c r="E13" s="37"/>
      <c r="F13" s="9" t="s">
        <v>207</v>
      </c>
      <c r="G13" s="175">
        <f>SUMIFS([2]岗位规划大表!$AD:$AD,[2]岗位规划大表!$H:$H,G1)</f>
        <v>982004.348</v>
      </c>
      <c r="H13" s="175">
        <f>SUMIFS([2]岗位规划大表!$AD:$AD,[2]岗位规划大表!$H:$H,H1)</f>
        <v>6857970.1520000007</v>
      </c>
      <c r="I13" s="175">
        <f>SUMIFS([2]岗位规划大表!$AD:$AD,[2]岗位规划大表!$H:$H,I1)</f>
        <v>1949737.2519999999</v>
      </c>
      <c r="J13" s="175">
        <f>SUMIFS([2]岗位规划大表!$AD:$AD,[2]岗位规划大表!$H:$H,J1)</f>
        <v>10360555.362000002</v>
      </c>
      <c r="K13" s="4"/>
      <c r="L13" s="4"/>
    </row>
    <row r="14" spans="1:12" s="2" customFormat="1">
      <c r="A14" s="3" t="s">
        <v>208</v>
      </c>
      <c r="B14" s="3"/>
      <c r="C14" s="4">
        <f>G14+H14+I14+J14+K14+L14</f>
        <v>1913803.7930093929</v>
      </c>
      <c r="D14" s="2" t="s">
        <v>206</v>
      </c>
      <c r="E14" s="37"/>
      <c r="F14" s="3" t="s">
        <v>208</v>
      </c>
      <c r="G14" s="160">
        <f>[1]人均!$D$4*SUMIFS([2]岗位规划大表!$AA:$AA,[2]岗位规划大表!$H:$H,G1,[2]岗位规划大表!$AE:$AE,"驻京")+[1]人均!$D$3*SUMIFS([2]岗位规划大表!$AA:$AA,[2]岗位规划大表!$H:$H,G1,[2]岗位规划大表!$AE:$AE,"非驻京")+SUMIFS([1]管理费用统计表!$N:$N,[1]管理费用统计表!$F:$F,G1)</f>
        <v>46213.753038910858</v>
      </c>
      <c r="H14" s="160">
        <f>[1]人均!$D$4*SUMIFS([2]岗位规划大表!$AA:$AA,[2]岗位规划大表!$H:$H,H1,[2]岗位规划大表!$AE:$AE,"驻京")+[1]人均!$D$3*SUMIFS([2]岗位规划大表!$AA:$AA,[2]岗位规划大表!$H:$H,H1,[2]岗位规划大表!$AE:$AE,"非驻京")+SUMIFS([1]管理费用统计表!$N:$N,[1]管理费用统计表!$F:$F,H1)</f>
        <v>603469.52453826682</v>
      </c>
      <c r="I14" s="160">
        <f>[1]人均!$D$4*SUMIFS([2]岗位规划大表!$AA:$AA,[2]岗位规划大表!$H:$H,I1,[2]岗位规划大表!$AE:$AE,"驻京")+[1]人均!$D$3*SUMIFS([2]岗位规划大表!$AA:$AA,[2]岗位规划大表!$H:$H,I1,[2]岗位规划大表!$AE:$AE,"非驻京")+SUMIFS([1]管理费用统计表!$N:$N,[1]管理费用统计表!$F:$F,I1)</f>
        <v>173171.17215564343</v>
      </c>
      <c r="J14" s="160">
        <f>[1]人均!$D$4*SUMIFS([2]岗位规划大表!$AA:$AA,[2]岗位规划大表!$H:$H,J1,[2]岗位规划大表!$AE:$AE,"驻京")+[1]人均!$D$3*SUMIFS([2]岗位规划大表!$AA:$AA,[2]岗位规划大表!$H:$H,J1,[2]岗位规划大表!$AE:$AE,"非驻京")+SUMIFS([1]管理费用统计表!$N:$N,[1]管理费用统计表!$F:$F,J1)</f>
        <v>1090949.3432765719</v>
      </c>
      <c r="K14" s="4"/>
      <c r="L14" s="4"/>
    </row>
    <row r="15" spans="1:12" s="2" customFormat="1">
      <c r="A15" s="8" t="s">
        <v>6</v>
      </c>
      <c r="B15" s="8"/>
      <c r="C15" s="4">
        <f>G15+H15+I15+J15+K15+L15</f>
        <v>1722000</v>
      </c>
      <c r="D15" s="2" t="s">
        <v>206</v>
      </c>
      <c r="E15" s="37"/>
      <c r="F15" s="8" t="s">
        <v>6</v>
      </c>
      <c r="G15" s="160">
        <f>SUMIFS(人员规划!$AB:$AB,人员规划!$G:$G,G1)*3000</f>
        <v>36000</v>
      </c>
      <c r="H15" s="160">
        <f>SUMIFS(人员规划!$AB:$AB,人员规划!$G:$G,H1)*3000</f>
        <v>498000</v>
      </c>
      <c r="I15" s="160">
        <f>SUMIFS(人员规划!$AB:$AB,人员规划!$G:$G,I1)*3000</f>
        <v>144000</v>
      </c>
      <c r="J15" s="160">
        <f>SUMIFS(人员规划!$AB:$AB,人员规划!$G:$G,J1)*3000</f>
        <v>1044000</v>
      </c>
      <c r="K15" s="25"/>
      <c r="L15" s="25"/>
    </row>
    <row r="16" spans="1:12" s="2" customFormat="1">
      <c r="A16" s="8" t="s">
        <v>7</v>
      </c>
      <c r="B16" s="8"/>
      <c r="C16" s="4">
        <f>G16+H16+I16+J16+K16+L16</f>
        <v>433800</v>
      </c>
      <c r="D16" s="2" t="s">
        <v>106</v>
      </c>
      <c r="E16" s="37"/>
      <c r="F16" s="8" t="s">
        <v>7</v>
      </c>
      <c r="G16" s="163">
        <f>VLOOKUP(G1,'[3]2019年差旅费-二级利润中心明细'!$B:$AF,31,0)</f>
        <v>120000</v>
      </c>
      <c r="H16" s="163">
        <f>VLOOKUP(H1,'[3]2019年差旅费-二级利润中心明细'!$B:$AF,31,0)</f>
        <v>231000</v>
      </c>
      <c r="I16" s="163">
        <f>VLOOKUP(I1,'[3]2019年差旅费-二级利润中心明细'!$B:$AF,31,0)</f>
        <v>48000</v>
      </c>
      <c r="J16" s="163">
        <f>VLOOKUP(J1,'[3]2019年差旅费-二级利润中心明细'!$B:$AF,31,0)</f>
        <v>34800</v>
      </c>
      <c r="K16" s="25"/>
      <c r="L16" s="25"/>
    </row>
    <row r="17" spans="1:12" s="2" customFormat="1">
      <c r="A17" s="8" t="s">
        <v>8</v>
      </c>
      <c r="B17" s="8"/>
      <c r="C17" s="4">
        <f t="shared" ref="C17:C21" si="1">G17+H17+I17+J17+K17+L17</f>
        <v>1300000</v>
      </c>
      <c r="D17" s="2" t="s">
        <v>106</v>
      </c>
      <c r="E17" s="37"/>
      <c r="F17" s="8" t="s">
        <v>8</v>
      </c>
      <c r="G17" s="163">
        <f>SUMIFS(市场费!$F:$F,市场费!$B:$B,G1)</f>
        <v>0</v>
      </c>
      <c r="H17" s="351">
        <f>SUMIFS(市场费!$F:$F,市场费!$B:$B,H1)</f>
        <v>1300000</v>
      </c>
      <c r="I17" s="351">
        <f>SUMIFS(市场费!$F:$F,市场费!$B:$B,I1)</f>
        <v>0</v>
      </c>
      <c r="J17" s="351">
        <f>SUMIFS(市场费!$F:$F,市场费!$B:$B,J1)</f>
        <v>0</v>
      </c>
      <c r="K17" s="25"/>
      <c r="L17" s="25"/>
    </row>
    <row r="18" spans="1:12" s="2" customFormat="1">
      <c r="A18" s="8" t="s">
        <v>9</v>
      </c>
      <c r="B18" s="8"/>
      <c r="C18" s="4">
        <f t="shared" si="1"/>
        <v>100000</v>
      </c>
      <c r="D18" s="2" t="s">
        <v>106</v>
      </c>
      <c r="E18" s="37"/>
      <c r="F18" s="8" t="s">
        <v>9</v>
      </c>
      <c r="G18" s="163">
        <f>SUMIFS(市场费!$I:$I,市场费!$B:$B,G1)</f>
        <v>50000</v>
      </c>
      <c r="H18" s="351">
        <f>SUMIFS(市场费!$I:$I,市场费!$B:$B,H1)</f>
        <v>50000</v>
      </c>
      <c r="I18" s="351">
        <f>SUMIFS(市场费!$I:$I,市场费!$B:$B,I1)</f>
        <v>0</v>
      </c>
      <c r="J18" s="351">
        <f>SUMIFS(市场费!$I:$I,市场费!$B:$B,J1)</f>
        <v>0</v>
      </c>
      <c r="K18" s="25"/>
      <c r="L18" s="25"/>
    </row>
    <row r="19" spans="1:12" s="2" customFormat="1">
      <c r="A19" s="8" t="s">
        <v>49</v>
      </c>
      <c r="B19" s="8"/>
      <c r="C19" s="4">
        <f t="shared" si="1"/>
        <v>0</v>
      </c>
      <c r="D19" s="2" t="s">
        <v>106</v>
      </c>
      <c r="E19" s="37"/>
      <c r="F19" s="8" t="s">
        <v>49</v>
      </c>
      <c r="G19" s="25"/>
      <c r="H19" s="25"/>
      <c r="I19" s="25"/>
      <c r="J19" s="25"/>
      <c r="K19" s="25"/>
      <c r="L19" s="25"/>
    </row>
    <row r="20" spans="1:12">
      <c r="A20" s="8" t="s">
        <v>5228</v>
      </c>
      <c r="B20" s="8"/>
      <c r="C20" s="4">
        <f t="shared" si="1"/>
        <v>0</v>
      </c>
      <c r="D20" s="2" t="s">
        <v>106</v>
      </c>
      <c r="E20" s="37"/>
      <c r="F20" s="8" t="s">
        <v>5228</v>
      </c>
      <c r="G20" s="25"/>
      <c r="H20" s="25"/>
      <c r="I20" s="25"/>
      <c r="J20" s="25"/>
      <c r="K20" s="25"/>
      <c r="L20" s="25"/>
    </row>
    <row r="21" spans="1:12" s="2" customFormat="1">
      <c r="A21" s="16" t="s">
        <v>51</v>
      </c>
      <c r="B21" s="16"/>
      <c r="C21" s="4">
        <f t="shared" si="1"/>
        <v>0</v>
      </c>
      <c r="D21" s="2" t="s">
        <v>106</v>
      </c>
      <c r="E21" s="37"/>
      <c r="F21" s="9" t="s">
        <v>51</v>
      </c>
      <c r="G21" s="25"/>
      <c r="H21" s="25"/>
      <c r="I21" s="25"/>
      <c r="J21" s="25"/>
      <c r="K21" s="25"/>
      <c r="L21" s="25"/>
    </row>
    <row r="22" spans="1:12" s="2" customFormat="1">
      <c r="A22" s="9" t="s">
        <v>52</v>
      </c>
      <c r="B22" s="9"/>
      <c r="C22" s="4"/>
      <c r="D22" s="2" t="s">
        <v>106</v>
      </c>
      <c r="E22" s="37"/>
      <c r="F22" s="9" t="s">
        <v>52</v>
      </c>
      <c r="G22" s="25"/>
      <c r="H22" s="25"/>
      <c r="I22" s="25"/>
      <c r="J22" s="25"/>
      <c r="K22" s="25"/>
      <c r="L22" s="25"/>
    </row>
    <row r="23" spans="1:12" s="2" customFormat="1">
      <c r="A23" s="13" t="s">
        <v>13</v>
      </c>
      <c r="B23" s="13"/>
      <c r="C23" s="12">
        <f>C11-C12</f>
        <v>-25619870.907009393</v>
      </c>
      <c r="D23" s="2" t="s">
        <v>204</v>
      </c>
      <c r="E23" s="37"/>
      <c r="F23" s="13" t="s">
        <v>13</v>
      </c>
      <c r="G23" s="14">
        <f>0-G12</f>
        <v>-1234218.1010389109</v>
      </c>
      <c r="H23" s="14">
        <f t="shared" ref="H23:L23" si="2">0-H12</f>
        <v>-9540439.6765382662</v>
      </c>
      <c r="I23" s="14">
        <f t="shared" si="2"/>
        <v>-2314908.4241556432</v>
      </c>
      <c r="J23" s="14">
        <f t="shared" si="2"/>
        <v>-12530304.705276573</v>
      </c>
      <c r="K23" s="14">
        <f t="shared" si="2"/>
        <v>0</v>
      </c>
      <c r="L23" s="14">
        <f t="shared" si="2"/>
        <v>0</v>
      </c>
    </row>
    <row r="24" spans="1:12" s="2" customFormat="1">
      <c r="A24" s="3" t="s">
        <v>14</v>
      </c>
      <c r="B24" s="3"/>
      <c r="C24" s="7">
        <f>IF(C23&gt;0,C23*0.15,0)</f>
        <v>0</v>
      </c>
      <c r="D24" s="2" t="s">
        <v>204</v>
      </c>
      <c r="E24" s="39"/>
      <c r="F24" s="3" t="s">
        <v>14</v>
      </c>
      <c r="G24" s="25">
        <f>IF(G23&lt;0,0,G23*0.15)</f>
        <v>0</v>
      </c>
      <c r="H24" s="25">
        <f t="shared" ref="H24:L24" si="3">IF(H23&lt;0,0,H23*0.15)</f>
        <v>0</v>
      </c>
      <c r="I24" s="25">
        <f t="shared" si="3"/>
        <v>0</v>
      </c>
      <c r="J24" s="25">
        <f t="shared" si="3"/>
        <v>0</v>
      </c>
      <c r="K24" s="25">
        <f t="shared" si="3"/>
        <v>0</v>
      </c>
      <c r="L24" s="25">
        <f t="shared" si="3"/>
        <v>0</v>
      </c>
    </row>
    <row r="25" spans="1:12" s="17" customFormat="1">
      <c r="A25" s="13" t="s">
        <v>15</v>
      </c>
      <c r="B25" s="13"/>
      <c r="C25" s="12">
        <f>C23-C24</f>
        <v>-25619870.907009393</v>
      </c>
      <c r="D25" s="26" t="s">
        <v>213</v>
      </c>
      <c r="E25" s="40"/>
      <c r="F25" s="13" t="s">
        <v>15</v>
      </c>
      <c r="G25" s="14">
        <f>G23-G24</f>
        <v>-1234218.1010389109</v>
      </c>
      <c r="H25" s="14">
        <f t="shared" ref="H25:L25" si="4">H23-H24</f>
        <v>-9540439.6765382662</v>
      </c>
      <c r="I25" s="14">
        <f t="shared" si="4"/>
        <v>-2314908.4241556432</v>
      </c>
      <c r="J25" s="14">
        <f t="shared" si="4"/>
        <v>-12530304.705276573</v>
      </c>
      <c r="K25" s="14">
        <f t="shared" si="4"/>
        <v>0</v>
      </c>
      <c r="L25" s="14">
        <f t="shared" si="4"/>
        <v>0</v>
      </c>
    </row>
    <row r="26" spans="1:12">
      <c r="A26" s="18" t="s">
        <v>214</v>
      </c>
      <c r="B26" s="18"/>
      <c r="C26" s="18">
        <f>C25/C12</f>
        <v>-1</v>
      </c>
      <c r="D26" s="2" t="s">
        <v>204</v>
      </c>
      <c r="E26" s="36"/>
      <c r="F26" s="18" t="s">
        <v>214</v>
      </c>
      <c r="G26" s="23">
        <f t="shared" ref="G26:L26" si="5">G25/G12</f>
        <v>-1</v>
      </c>
      <c r="H26" s="23">
        <f t="shared" si="5"/>
        <v>-1</v>
      </c>
      <c r="I26" s="23">
        <f t="shared" si="5"/>
        <v>-1</v>
      </c>
      <c r="J26" s="18">
        <f t="shared" si="5"/>
        <v>-1</v>
      </c>
      <c r="K26" s="18" t="e">
        <f t="shared" si="5"/>
        <v>#DIV/0!</v>
      </c>
      <c r="L26" s="18" t="e">
        <f t="shared" si="5"/>
        <v>#DIV/0!</v>
      </c>
    </row>
    <row r="27" spans="1:12">
      <c r="E27" s="36"/>
    </row>
  </sheetData>
  <phoneticPr fontId="1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4"/>
  <sheetViews>
    <sheetView topLeftCell="A46" workbookViewId="0">
      <selection activeCell="I57" sqref="I57"/>
    </sheetView>
  </sheetViews>
  <sheetFormatPr defaultRowHeight="13.5"/>
  <cols>
    <col min="1" max="1" width="15.125" bestFit="1" customWidth="1"/>
    <col min="2" max="2" width="15.125" customWidth="1"/>
    <col min="3" max="3" width="22" customWidth="1"/>
    <col min="4" max="4" width="21.75" customWidth="1"/>
    <col min="5" max="5" width="19.5" customWidth="1"/>
    <col min="6" max="6" width="15.125" bestFit="1" customWidth="1"/>
    <col min="7" max="7" width="23.375" customWidth="1"/>
    <col min="8" max="8" width="23.625" customWidth="1"/>
    <col min="9" max="9" width="25.5" customWidth="1"/>
    <col min="10" max="10" width="24.125" customWidth="1"/>
    <col min="11" max="11" width="20.375" customWidth="1"/>
    <col min="12" max="14" width="18.25" customWidth="1"/>
    <col min="15" max="15" width="21.25" customWidth="1"/>
    <col min="16" max="16" width="25.375" customWidth="1"/>
  </cols>
  <sheetData>
    <row r="1" spans="1:5">
      <c r="A1" s="1" t="s">
        <v>215</v>
      </c>
      <c r="B1" s="1" t="s">
        <v>1738</v>
      </c>
      <c r="C1" s="1" t="s">
        <v>1633</v>
      </c>
      <c r="D1" s="2"/>
      <c r="E1" s="33"/>
    </row>
    <row r="2" spans="1:5">
      <c r="A2" s="3" t="s">
        <v>216</v>
      </c>
      <c r="B2" s="3"/>
      <c r="C2" s="4">
        <f>C30+C58-C31</f>
        <v>0</v>
      </c>
      <c r="D2" s="2"/>
      <c r="E2" s="33"/>
    </row>
    <row r="3" spans="1:5">
      <c r="A3" s="3" t="s">
        <v>217</v>
      </c>
      <c r="B3" s="3"/>
      <c r="C3" s="4">
        <f>C59</f>
        <v>0</v>
      </c>
      <c r="D3" s="2"/>
      <c r="E3" s="33"/>
    </row>
    <row r="4" spans="1:5">
      <c r="A4" s="3" t="s">
        <v>2</v>
      </c>
      <c r="B4" s="3"/>
      <c r="C4" s="4">
        <f>+C32+C60</f>
        <v>0</v>
      </c>
      <c r="D4" s="2"/>
      <c r="E4" s="33"/>
    </row>
    <row r="5" spans="1:5">
      <c r="A5" s="3" t="s">
        <v>218</v>
      </c>
      <c r="B5" s="3"/>
      <c r="C5" s="5"/>
      <c r="D5" s="2"/>
      <c r="E5" s="33"/>
    </row>
    <row r="6" spans="1:5">
      <c r="A6" s="15" t="s">
        <v>10</v>
      </c>
      <c r="B6" s="15"/>
      <c r="C6" s="19">
        <f>+C34+C62</f>
        <v>0</v>
      </c>
      <c r="D6" s="2"/>
      <c r="E6" s="33"/>
    </row>
    <row r="7" spans="1:5">
      <c r="A7" s="15" t="s">
        <v>11</v>
      </c>
      <c r="B7" s="15"/>
      <c r="C7" s="19">
        <f>+C35+C63</f>
        <v>0</v>
      </c>
      <c r="D7" s="2"/>
      <c r="E7" s="33"/>
    </row>
    <row r="8" spans="1:5">
      <c r="A8" s="15" t="s">
        <v>12</v>
      </c>
      <c r="B8" s="15"/>
      <c r="C8" s="19">
        <f>+C36+C64</f>
        <v>0</v>
      </c>
      <c r="D8" s="11"/>
      <c r="E8" s="34"/>
    </row>
    <row r="9" spans="1:5">
      <c r="A9" s="15" t="s">
        <v>219</v>
      </c>
      <c r="B9" s="15"/>
      <c r="C9" s="24">
        <f>(C2-C3)/1.17*0.17-C4/1.06*0.06</f>
        <v>0</v>
      </c>
      <c r="D9" s="2"/>
      <c r="E9" s="33"/>
    </row>
    <row r="10" spans="1:5">
      <c r="A10" s="3" t="s">
        <v>3</v>
      </c>
      <c r="B10" s="3"/>
      <c r="C10" s="4">
        <f>C9*0.12</f>
        <v>0</v>
      </c>
      <c r="D10" s="2"/>
      <c r="E10" s="33"/>
    </row>
    <row r="11" spans="1:5">
      <c r="A11" s="8" t="s">
        <v>4</v>
      </c>
      <c r="B11" s="8"/>
      <c r="C11" s="4">
        <f>C2-C3-C4-C6-C7-C8-C9-C10</f>
        <v>0</v>
      </c>
      <c r="D11" s="2"/>
      <c r="E11" s="33"/>
    </row>
    <row r="12" spans="1:5">
      <c r="A12" s="13" t="s">
        <v>5</v>
      </c>
      <c r="B12" s="13"/>
      <c r="C12" s="158">
        <f>SUM(C13:C22)</f>
        <v>83667642.973755598</v>
      </c>
      <c r="D12" s="26"/>
      <c r="E12" s="35"/>
    </row>
    <row r="13" spans="1:5">
      <c r="A13" s="9" t="s">
        <v>220</v>
      </c>
      <c r="B13" s="9"/>
      <c r="C13" s="22">
        <f t="shared" ref="C13:C22" si="0">+C41+C69</f>
        <v>26730402.210666664</v>
      </c>
      <c r="D13" s="26"/>
      <c r="E13" s="35"/>
    </row>
    <row r="14" spans="1:5">
      <c r="A14" s="3" t="s">
        <v>221</v>
      </c>
      <c r="B14" s="3"/>
      <c r="C14" s="4">
        <f t="shared" si="0"/>
        <v>4495397.0091747483</v>
      </c>
      <c r="D14" s="26"/>
      <c r="E14" s="35"/>
    </row>
    <row r="15" spans="1:5">
      <c r="A15" s="8" t="s">
        <v>6</v>
      </c>
      <c r="B15" s="8"/>
      <c r="C15" s="4">
        <f t="shared" si="0"/>
        <v>3030000</v>
      </c>
      <c r="D15" s="26"/>
      <c r="E15" s="35"/>
    </row>
    <row r="16" spans="1:5">
      <c r="A16" s="8" t="s">
        <v>7</v>
      </c>
      <c r="B16" s="8"/>
      <c r="C16" s="31">
        <f t="shared" si="0"/>
        <v>2675800</v>
      </c>
      <c r="D16" s="26"/>
      <c r="E16" s="35"/>
    </row>
    <row r="17" spans="1:15">
      <c r="A17" s="8" t="s">
        <v>8</v>
      </c>
      <c r="B17" s="8"/>
      <c r="C17" s="4">
        <f t="shared" si="0"/>
        <v>450000</v>
      </c>
      <c r="D17" s="26"/>
      <c r="E17" s="35"/>
    </row>
    <row r="18" spans="1:15">
      <c r="A18" s="8" t="s">
        <v>9</v>
      </c>
      <c r="B18" s="8"/>
      <c r="C18" s="4">
        <f t="shared" si="0"/>
        <v>834000</v>
      </c>
      <c r="D18" s="26"/>
      <c r="E18" s="35"/>
    </row>
    <row r="19" spans="1:15">
      <c r="A19" s="8" t="s">
        <v>191</v>
      </c>
      <c r="B19" s="8"/>
      <c r="C19" s="4">
        <f t="shared" si="0"/>
        <v>0</v>
      </c>
      <c r="D19" s="2"/>
      <c r="E19" s="33"/>
    </row>
    <row r="20" spans="1:15">
      <c r="A20" s="8" t="s">
        <v>5228</v>
      </c>
      <c r="B20" s="8"/>
      <c r="C20" s="4">
        <f t="shared" si="0"/>
        <v>34931806.908040769</v>
      </c>
      <c r="D20" s="26"/>
      <c r="E20" s="35"/>
    </row>
    <row r="21" spans="1:15">
      <c r="A21" s="16" t="s">
        <v>192</v>
      </c>
      <c r="B21" s="16"/>
      <c r="C21" s="4">
        <f t="shared" si="0"/>
        <v>0</v>
      </c>
      <c r="D21" s="2"/>
      <c r="E21" s="33"/>
    </row>
    <row r="22" spans="1:15">
      <c r="A22" s="9" t="s">
        <v>193</v>
      </c>
      <c r="B22" s="9"/>
      <c r="C22" s="4">
        <f t="shared" si="0"/>
        <v>10520236.845873421</v>
      </c>
      <c r="D22" s="2"/>
      <c r="E22" s="33"/>
    </row>
    <row r="23" spans="1:15">
      <c r="A23" s="13" t="s">
        <v>13</v>
      </c>
      <c r="B23" s="13"/>
      <c r="C23" s="12">
        <f>C11-C12</f>
        <v>-83667642.973755598</v>
      </c>
      <c r="D23" s="2"/>
      <c r="E23" s="33"/>
    </row>
    <row r="24" spans="1:15">
      <c r="A24" s="3" t="s">
        <v>14</v>
      </c>
      <c r="B24" s="3"/>
      <c r="C24" s="7">
        <f>IF(C23&gt;0,C23*0.15,0)</f>
        <v>0</v>
      </c>
      <c r="D24" s="2"/>
      <c r="E24" s="33"/>
    </row>
    <row r="25" spans="1:15">
      <c r="A25" s="13" t="s">
        <v>15</v>
      </c>
      <c r="B25" s="13"/>
      <c r="C25" s="12">
        <f>C23-C24</f>
        <v>-83667642.973755598</v>
      </c>
      <c r="D25" s="26"/>
      <c r="E25" s="35"/>
      <c r="F25" t="s">
        <v>197</v>
      </c>
      <c r="H25" s="151" t="str">
        <f>VLOOKUP(H29,业绩净利!$B:$D,3,0)</f>
        <v>孙艳松</v>
      </c>
      <c r="I25" s="151" t="str">
        <f>VLOOKUP(I29,业绩净利!$B:$D,3,0)</f>
        <v>张德智</v>
      </c>
      <c r="J25" s="151" t="str">
        <f>VLOOKUP(J29,业绩净利!$B:$D,3,0)</f>
        <v>宋双运</v>
      </c>
      <c r="K25" s="151" t="e">
        <f>VLOOKUP(K29,业绩净利!$B:$D,3,0)</f>
        <v>#N/A</v>
      </c>
    </row>
    <row r="26" spans="1:15">
      <c r="A26" s="18" t="s">
        <v>196</v>
      </c>
      <c r="B26" s="18"/>
      <c r="C26" s="18">
        <f>C25/C12</f>
        <v>-1</v>
      </c>
      <c r="D26" s="2"/>
      <c r="E26" s="33"/>
      <c r="F26" t="s">
        <v>184</v>
      </c>
      <c r="G26" s="159">
        <f>SUM(H26:N26)</f>
        <v>200050000</v>
      </c>
      <c r="H26" s="159">
        <f>SUMIFS(业绩净利!$F:$F,业绩净利!$B:$B,H29)*10000</f>
        <v>110050000</v>
      </c>
      <c r="I26" s="159">
        <f>SUMIFS(业绩净利!$F:$F,业绩净利!$B:$B,I29)*10000</f>
        <v>65000000</v>
      </c>
      <c r="J26" s="159">
        <f>SUMIFS(业绩净利!$F:$F,业绩净利!$B:$B,J29)*10000</f>
        <v>25000000</v>
      </c>
      <c r="K26" s="159">
        <f>SUMIFS(业绩净利!$F:$F,业绩净利!$B:$B,K29)*10000</f>
        <v>0</v>
      </c>
      <c r="L26" s="159">
        <f>SUMIFS(业绩净利!$F:$F,业绩净利!$B:$B,一事!L29)*10000</f>
        <v>0</v>
      </c>
      <c r="M26" s="21"/>
      <c r="N26" s="21"/>
      <c r="O26" s="20"/>
    </row>
    <row r="27" spans="1:15">
      <c r="E27" s="36"/>
      <c r="F27" t="s">
        <v>185</v>
      </c>
      <c r="G27" s="159"/>
      <c r="H27" s="159">
        <f>10000*SUMIFS(业绩净利!$E:$E,业绩净利!$B:$B,H29)</f>
        <v>3370000</v>
      </c>
      <c r="I27" s="159">
        <f>10000*SUMIFS(业绩净利!$E:$E,业绩净利!$B:$B,I29)</f>
        <v>1800000</v>
      </c>
      <c r="J27" s="159">
        <f>10000*SUMIFS(业绩净利!$E:$E,业绩净利!$B:$B,J29)</f>
        <v>1260000</v>
      </c>
      <c r="K27" s="159">
        <f>10000*SUMIFS(业绩净利!$E:$E,业绩净利!$B:$B,K29)</f>
        <v>0</v>
      </c>
      <c r="L27" s="159">
        <f>10000*SUMIFS(业绩净利!$E:$E,业绩净利!$B:$B,一事!L29)</f>
        <v>0</v>
      </c>
      <c r="M27" s="21"/>
      <c r="N27" s="21"/>
      <c r="O27" s="21"/>
    </row>
    <row r="28" spans="1:15">
      <c r="E28" s="36"/>
      <c r="F28" t="s">
        <v>186</v>
      </c>
      <c r="G28" s="159">
        <f>G39-G40-G51</f>
        <v>-2763707.890024438</v>
      </c>
      <c r="H28" s="159">
        <f>H39-H40-H51</f>
        <v>-6303302.8923330642</v>
      </c>
      <c r="I28" s="21"/>
      <c r="J28" s="21"/>
      <c r="K28" s="21"/>
      <c r="L28" s="21"/>
      <c r="M28" s="21"/>
      <c r="N28" s="21"/>
      <c r="O28" s="21"/>
    </row>
    <row r="29" spans="1:15" s="2" customFormat="1">
      <c r="A29" s="1" t="s">
        <v>222</v>
      </c>
      <c r="B29" s="1" t="s">
        <v>1634</v>
      </c>
      <c r="C29" s="1" t="s">
        <v>1735</v>
      </c>
      <c r="E29" s="33"/>
      <c r="F29" s="1" t="s">
        <v>222</v>
      </c>
      <c r="G29" s="13" t="s">
        <v>738</v>
      </c>
      <c r="H29" s="13" t="s">
        <v>739</v>
      </c>
      <c r="I29" s="13" t="s">
        <v>740</v>
      </c>
      <c r="J29" s="13" t="s">
        <v>741</v>
      </c>
      <c r="K29" s="13" t="s">
        <v>742</v>
      </c>
      <c r="L29" s="13"/>
      <c r="M29" s="13"/>
      <c r="N29" s="13"/>
    </row>
    <row r="30" spans="1:15" s="2" customFormat="1">
      <c r="A30" s="3" t="s">
        <v>0</v>
      </c>
      <c r="B30" s="3"/>
      <c r="C30" s="30">
        <f>SUM(H30:M30)</f>
        <v>0</v>
      </c>
      <c r="D30" s="26"/>
      <c r="E30" s="37">
        <f>G30+H30+I30+J30+K30+L30</f>
        <v>0</v>
      </c>
      <c r="F30" s="3" t="s">
        <v>164</v>
      </c>
      <c r="G30" s="28"/>
      <c r="H30" s="28"/>
      <c r="I30" s="28"/>
      <c r="J30" s="28"/>
      <c r="K30" s="28"/>
      <c r="L30" s="4"/>
      <c r="M30" s="4"/>
      <c r="N30" s="4"/>
    </row>
    <row r="31" spans="1:15" s="2" customFormat="1">
      <c r="A31" s="3" t="s">
        <v>1</v>
      </c>
      <c r="B31" s="3"/>
      <c r="C31" s="30">
        <f>SUM(H31:M31)</f>
        <v>0</v>
      </c>
      <c r="E31" s="37">
        <f t="shared" ref="E31" si="1">G31+H31+I31+J31+K31+L31</f>
        <v>0</v>
      </c>
      <c r="F31" s="3" t="s">
        <v>223</v>
      </c>
      <c r="G31" s="4"/>
      <c r="H31" s="4"/>
      <c r="I31" s="4"/>
      <c r="J31" s="4"/>
      <c r="K31" s="4"/>
      <c r="L31" s="4"/>
      <c r="M31" s="4"/>
      <c r="N31" s="4"/>
    </row>
    <row r="32" spans="1:15" s="2" customFormat="1">
      <c r="A32" s="3" t="s">
        <v>2</v>
      </c>
      <c r="B32" s="3"/>
      <c r="C32" s="30">
        <f>SUM(H32:M32)</f>
        <v>0</v>
      </c>
      <c r="E32" s="37"/>
      <c r="F32" s="3" t="s">
        <v>2</v>
      </c>
      <c r="G32" s="28"/>
      <c r="H32" s="28"/>
      <c r="I32" s="28"/>
      <c r="J32" s="28"/>
      <c r="K32" s="28"/>
      <c r="L32" s="28">
        <f t="shared" ref="L32:N32" si="2">L26*0.05</f>
        <v>0</v>
      </c>
      <c r="M32" s="28">
        <f t="shared" si="2"/>
        <v>0</v>
      </c>
      <c r="N32" s="28">
        <f t="shared" si="2"/>
        <v>0</v>
      </c>
    </row>
    <row r="33" spans="1:14" s="2" customFormat="1">
      <c r="A33" s="3" t="s">
        <v>224</v>
      </c>
      <c r="B33" s="3"/>
      <c r="C33" s="29"/>
      <c r="E33" s="38"/>
      <c r="F33" s="3" t="s">
        <v>224</v>
      </c>
      <c r="G33" s="29"/>
      <c r="H33" s="29"/>
      <c r="I33" s="29"/>
      <c r="J33" s="29"/>
      <c r="K33" s="29"/>
      <c r="L33" s="6"/>
      <c r="M33" s="6"/>
      <c r="N33" s="6"/>
    </row>
    <row r="34" spans="1:14" s="2" customFormat="1">
      <c r="A34" s="15" t="s">
        <v>10</v>
      </c>
      <c r="B34" s="15"/>
      <c r="C34" s="4">
        <f>G34+H34+I34+J34+K34+L34</f>
        <v>0</v>
      </c>
      <c r="D34" s="11"/>
      <c r="E34" s="37"/>
      <c r="F34" s="10" t="s">
        <v>10</v>
      </c>
      <c r="G34" s="4"/>
      <c r="H34" s="4"/>
      <c r="I34" s="4"/>
      <c r="J34" s="4"/>
      <c r="K34" s="4"/>
      <c r="L34" s="4"/>
      <c r="M34" s="4"/>
      <c r="N34" s="4"/>
    </row>
    <row r="35" spans="1:14" s="2" customFormat="1">
      <c r="A35" s="15" t="s">
        <v>11</v>
      </c>
      <c r="B35" s="15"/>
      <c r="C35" s="4">
        <f>G35+H35+I35+J35+K35+L35</f>
        <v>0</v>
      </c>
      <c r="D35" s="11"/>
      <c r="E35" s="37"/>
      <c r="F35" s="10" t="s">
        <v>11</v>
      </c>
      <c r="G35" s="4"/>
      <c r="H35" s="4"/>
      <c r="I35" s="4"/>
      <c r="J35" s="4"/>
      <c r="K35" s="4"/>
      <c r="L35" s="4"/>
      <c r="M35" s="4"/>
      <c r="N35" s="4"/>
    </row>
    <row r="36" spans="1:14" s="2" customFormat="1">
      <c r="A36" s="15" t="s">
        <v>12</v>
      </c>
      <c r="B36" s="15"/>
      <c r="C36" s="4">
        <f t="shared" ref="C36" si="3">G36+H36+I36+J36+K36+L36</f>
        <v>0</v>
      </c>
      <c r="D36" s="11"/>
      <c r="E36" s="37"/>
      <c r="F36" s="10" t="s">
        <v>12</v>
      </c>
      <c r="G36" s="4"/>
      <c r="H36" s="4"/>
      <c r="I36" s="4"/>
      <c r="J36" s="4"/>
      <c r="K36" s="4"/>
      <c r="L36" s="4"/>
      <c r="M36" s="4"/>
      <c r="N36" s="4"/>
    </row>
    <row r="37" spans="1:14" s="2" customFormat="1">
      <c r="A37" s="15" t="s">
        <v>225</v>
      </c>
      <c r="B37" s="15"/>
      <c r="C37" s="24">
        <f>(C30-C31)/1.17*0.17-C32/1.06*0.06</f>
        <v>0</v>
      </c>
      <c r="E37" s="37"/>
      <c r="F37" s="15" t="s">
        <v>225</v>
      </c>
      <c r="G37" s="4">
        <f t="shared" ref="G37:N37" si="4">(G30-G31)/1.17*0.17-G32/1.06*0.06</f>
        <v>0</v>
      </c>
      <c r="H37" s="4">
        <f t="shared" si="4"/>
        <v>0</v>
      </c>
      <c r="I37" s="4">
        <f t="shared" si="4"/>
        <v>0</v>
      </c>
      <c r="J37" s="4">
        <f t="shared" si="4"/>
        <v>0</v>
      </c>
      <c r="K37" s="4">
        <f t="shared" si="4"/>
        <v>0</v>
      </c>
      <c r="L37" s="4">
        <f t="shared" si="4"/>
        <v>0</v>
      </c>
      <c r="M37" s="4">
        <f t="shared" si="4"/>
        <v>0</v>
      </c>
      <c r="N37" s="4">
        <f t="shared" si="4"/>
        <v>0</v>
      </c>
    </row>
    <row r="38" spans="1:14" s="2" customFormat="1">
      <c r="A38" s="3" t="s">
        <v>3</v>
      </c>
      <c r="B38" s="3"/>
      <c r="C38" s="4">
        <f>C37*0.12</f>
        <v>0</v>
      </c>
      <c r="E38" s="37"/>
      <c r="F38" s="3" t="s">
        <v>3</v>
      </c>
      <c r="G38" s="4">
        <f>G37*0.12</f>
        <v>0</v>
      </c>
      <c r="H38" s="4">
        <f t="shared" ref="H38:N38" si="5">H37*0.12</f>
        <v>0</v>
      </c>
      <c r="I38" s="4">
        <f t="shared" si="5"/>
        <v>0</v>
      </c>
      <c r="J38" s="4">
        <f t="shared" si="5"/>
        <v>0</v>
      </c>
      <c r="K38" s="4">
        <f t="shared" si="5"/>
        <v>0</v>
      </c>
      <c r="L38" s="4">
        <f t="shared" si="5"/>
        <v>0</v>
      </c>
      <c r="M38" s="4">
        <f t="shared" si="5"/>
        <v>0</v>
      </c>
      <c r="N38" s="4">
        <f t="shared" si="5"/>
        <v>0</v>
      </c>
    </row>
    <row r="39" spans="1:14" s="2" customFormat="1">
      <c r="A39" s="8" t="s">
        <v>4</v>
      </c>
      <c r="B39" s="8"/>
      <c r="C39" s="4">
        <f>C30-C31-C32-C34-C35-C36-C37-C38</f>
        <v>0</v>
      </c>
      <c r="E39" s="37"/>
      <c r="F39" s="8" t="s">
        <v>4</v>
      </c>
      <c r="G39" s="4">
        <f>G30-G31-G32-G34-G35-G36-G37-G38</f>
        <v>0</v>
      </c>
      <c r="H39" s="4">
        <f>H30-H31-H32-H34-H35-H36-H37-H38</f>
        <v>0</v>
      </c>
      <c r="I39" s="4">
        <f t="shared" ref="I39:N39" si="6">I30-I31-I32-I34-I35-I36-I37-I38</f>
        <v>0</v>
      </c>
      <c r="J39" s="4">
        <f t="shared" si="6"/>
        <v>0</v>
      </c>
      <c r="K39" s="4">
        <f t="shared" si="6"/>
        <v>0</v>
      </c>
      <c r="L39" s="4">
        <f t="shared" si="6"/>
        <v>0</v>
      </c>
      <c r="M39" s="4">
        <f t="shared" si="6"/>
        <v>0</v>
      </c>
      <c r="N39" s="4">
        <f t="shared" si="6"/>
        <v>0</v>
      </c>
    </row>
    <row r="40" spans="1:14" s="2" customFormat="1">
      <c r="A40" s="13" t="s">
        <v>5</v>
      </c>
      <c r="B40" s="13"/>
      <c r="C40" s="14">
        <f>SUM(C41:C50)</f>
        <v>4667226.6941628521</v>
      </c>
      <c r="E40" s="37"/>
      <c r="F40" s="13" t="s">
        <v>5</v>
      </c>
      <c r="G40" s="14">
        <f t="shared" ref="G40:N40" si="7">SUM(G41:G50)</f>
        <v>2763707.890024438</v>
      </c>
      <c r="H40" s="14">
        <f t="shared" si="7"/>
        <v>2338597.0099801226</v>
      </c>
      <c r="I40" s="14">
        <f t="shared" si="7"/>
        <v>1654597.7101545744</v>
      </c>
      <c r="J40" s="14">
        <f t="shared" si="7"/>
        <v>673506.4490281553</v>
      </c>
      <c r="K40" s="14">
        <f t="shared" si="7"/>
        <v>525.52499999999998</v>
      </c>
      <c r="L40" s="14">
        <f t="shared" si="7"/>
        <v>0</v>
      </c>
      <c r="M40" s="14">
        <f t="shared" si="7"/>
        <v>0</v>
      </c>
      <c r="N40" s="14">
        <f t="shared" si="7"/>
        <v>0</v>
      </c>
    </row>
    <row r="41" spans="1:14" s="2" customFormat="1">
      <c r="A41" s="9" t="s">
        <v>220</v>
      </c>
      <c r="B41" s="9"/>
      <c r="C41" s="4">
        <f t="shared" ref="C41:C49" si="8">G41+H41+I41+J41+K41+L41</f>
        <v>2416209.5039999997</v>
      </c>
      <c r="E41" s="37"/>
      <c r="F41" s="9" t="s">
        <v>226</v>
      </c>
      <c r="G41" s="175">
        <f>SUMIFS([2]岗位规划大表!$AD:$AD,[2]岗位规划大表!$H:$H,G29)</f>
        <v>1233123.564</v>
      </c>
      <c r="H41" s="175">
        <f>SUMIFS([2]岗位规划大表!$AD:$AD,[2]岗位规划大表!$H:$H,H29)</f>
        <v>568964.348</v>
      </c>
      <c r="I41" s="175">
        <f>SUMIFS([2]岗位规划大表!$AD:$AD,[2]岗位规划大表!$H:$H,I29)</f>
        <v>509324.348</v>
      </c>
      <c r="J41" s="175">
        <f>SUMIFS([2]岗位规划大表!$AD:$AD,[2]岗位规划大表!$H:$H,J29)</f>
        <v>104797.24400000001</v>
      </c>
      <c r="K41" s="175">
        <f>SUMIFS([2]岗位规划大表!$AD:$AD,[2]岗位规划大表!$H:$H,K29)</f>
        <v>0</v>
      </c>
      <c r="L41" s="160">
        <f>SUMIFS(人员规划!$AE:$AE,人员规划!$G:$G,L29)</f>
        <v>0</v>
      </c>
      <c r="M41" s="4"/>
      <c r="N41" s="4"/>
    </row>
    <row r="42" spans="1:14" s="2" customFormat="1">
      <c r="A42" s="3" t="s">
        <v>221</v>
      </c>
      <c r="B42" s="3"/>
      <c r="C42" s="4">
        <f t="shared" si="8"/>
        <v>226993.50557550974</v>
      </c>
      <c r="E42" s="37"/>
      <c r="F42" s="3" t="s">
        <v>221</v>
      </c>
      <c r="G42" s="160">
        <f>[1]人均!$D$4*SUMIFS([2]岗位规划大表!$AA:$AA,[2]岗位规划大表!$H:$H,G29,[2]岗位规划大表!$AE:$AE,"驻京")+[1]人均!$D$3*SUMIFS([2]岗位规划大表!$AA:$AA,[2]岗位规划大表!$H:$H,G29,[2]岗位规划大表!$AE:$AE,"非驻京")+SUMIFS([1]管理费用统计表!$N:$N,[1]管理费用统计表!$F:$F,G29)</f>
        <v>118560.64143709562</v>
      </c>
      <c r="H42" s="160">
        <f>[1]人均!$D$4*SUMIFS([2]岗位规划大表!$AA:$AA,[2]岗位规划大表!$H:$H,H29,[2]岗位规划大表!$AE:$AE,"驻京")+[1]人均!$D$3*SUMIFS([2]岗位规划大表!$AA:$AA,[2]岗位规划大表!$H:$H,H29,[2]岗位规划大表!$AE:$AE,"非驻京")+SUMIFS([1]管理费用统计表!$N:$N,[1]管理费用统计表!$F:$F,H29)</f>
        <v>45282.483038910861</v>
      </c>
      <c r="I42" s="160">
        <f>[1]人均!$D$4*SUMIFS([2]岗位规划大表!$AA:$AA,[2]岗位规划大表!$H:$H,I29,[2]岗位规划大表!$AE:$AE,"驻京")+[1]人均!$D$3*SUMIFS([2]岗位规划大表!$AA:$AA,[2]岗位规划大表!$H:$H,I29,[2]岗位规划大表!$AE:$AE,"非驻京")+SUMIFS([1]管理费用统计表!$N:$N,[1]管理费用统计表!$F:$F,I29)</f>
        <v>43292.793038910859</v>
      </c>
      <c r="J42" s="160">
        <f>[1]人均!$D$4*SUMIFS([2]岗位规划大表!$AA:$AA,[2]岗位规划大表!$H:$H,J29,[2]岗位规划大表!$AE:$AE,"驻京")+[1]人均!$D$3*SUMIFS([2]岗位规划大表!$AA:$AA,[2]岗位规划大表!$H:$H,J29,[2]岗位规划大表!$AE:$AE,"非驻京")+SUMIFS([1]管理费用统计表!$N:$N,[1]管理费用统计表!$F:$F,J29)</f>
        <v>19332.063060592383</v>
      </c>
      <c r="K42" s="160">
        <f>[1]人均!$D$4*SUMIFS([2]岗位规划大表!$AA:$AA,[2]岗位规划大表!$H:$H,K29,[2]岗位规划大表!$AE:$AE,"驻京")+[1]人均!$D$3*SUMIFS([2]岗位规划大表!$AA:$AA,[2]岗位规划大表!$H:$H,K29,[2]岗位规划大表!$AE:$AE,"非驻京")+SUMIFS([1]管理费用统计表!$N:$N,[1]管理费用统计表!$F:$F,K29)</f>
        <v>525.52499999999998</v>
      </c>
      <c r="L42" s="42">
        <f>费用分摊!G42*SUMIFS(人员规划!$AB:$AB,人员规划!$G:$G,L29)+SUMIFS(独占!$J:$J,独占!$E:$E,L29)</f>
        <v>0</v>
      </c>
      <c r="M42" s="4"/>
      <c r="N42" s="4"/>
    </row>
    <row r="43" spans="1:14" s="2" customFormat="1">
      <c r="A43" s="8" t="s">
        <v>6</v>
      </c>
      <c r="B43" s="8"/>
      <c r="C43" s="4">
        <f t="shared" si="8"/>
        <v>204000</v>
      </c>
      <c r="E43" s="37"/>
      <c r="F43" s="8" t="s">
        <v>6</v>
      </c>
      <c r="G43" s="160">
        <f>SUMIFS(人员规划!$AB:$AB,人员规划!$G:$G,G29)*3000</f>
        <v>96000</v>
      </c>
      <c r="H43" s="160">
        <f>SUMIFS(人员规划!$AB:$AB,人员规划!$G:$G,H29)*3000</f>
        <v>36000</v>
      </c>
      <c r="I43" s="160">
        <f>SUMIFS(人员规划!$AB:$AB,人员规划!$G:$G,I29)*3000</f>
        <v>36000</v>
      </c>
      <c r="J43" s="160">
        <f>SUMIFS(人员规划!$AB:$AB,人员规划!$G:$G,J29)*3000</f>
        <v>36000</v>
      </c>
      <c r="K43" s="160">
        <f>SUMIFS(人员规划!$AB:$AB,人员规划!$G:$G,K29)*3000</f>
        <v>0</v>
      </c>
      <c r="L43" s="160">
        <f>3000*SUMIFS(人员规划!$AB:$AB,人员规划!$G:$G,L29)</f>
        <v>0</v>
      </c>
      <c r="M43" s="4"/>
      <c r="N43" s="4"/>
    </row>
    <row r="44" spans="1:14" s="2" customFormat="1">
      <c r="A44" s="8" t="s">
        <v>7</v>
      </c>
      <c r="B44" s="8"/>
      <c r="C44" s="4">
        <f t="shared" si="8"/>
        <v>304000</v>
      </c>
      <c r="E44" s="37"/>
      <c r="F44" s="8" t="s">
        <v>7</v>
      </c>
      <c r="G44" s="28">
        <f>IFERROR(VLOOKUP(G29,'[3]2019年差旅费-二级利润中心明细'!$B:$AF,31,0),0)</f>
        <v>88000</v>
      </c>
      <c r="H44" s="351">
        <f>IFERROR(VLOOKUP(H29,'[3]2019年差旅费-二级利润中心明细'!$B:$AF,31,0),0)</f>
        <v>72000</v>
      </c>
      <c r="I44" s="351">
        <f>IFERROR(VLOOKUP(I29,'[3]2019年差旅费-二级利润中心明细'!$B:$AF,31,0),0)</f>
        <v>72000</v>
      </c>
      <c r="J44" s="351">
        <f>IFERROR(VLOOKUP(J29,'[3]2019年差旅费-二级利润中心明细'!$B:$AF,31,0),0)</f>
        <v>72000</v>
      </c>
      <c r="K44" s="351">
        <f>IFERROR(VLOOKUP(K29,'[3]2019年差旅费-二级利润中心明细'!$B:$AF,31,0),0)</f>
        <v>0</v>
      </c>
      <c r="L44" s="351">
        <f>IFERROR(VLOOKUP(L29,'[3]2019年差旅费-二级利润中心明细'!$B:$AF,31,0),0)</f>
        <v>0</v>
      </c>
      <c r="M44" s="28"/>
      <c r="N44" s="28"/>
    </row>
    <row r="45" spans="1:14" s="2" customFormat="1">
      <c r="A45" s="8" t="s">
        <v>8</v>
      </c>
      <c r="B45" s="8"/>
      <c r="C45" s="4">
        <f t="shared" si="8"/>
        <v>0</v>
      </c>
      <c r="E45" s="37"/>
      <c r="F45" s="8" t="s">
        <v>8</v>
      </c>
      <c r="G45" s="163">
        <f>SUMIFS(市场费!$F:$F,市场费!$B:$B,G29)</f>
        <v>0</v>
      </c>
      <c r="H45" s="351">
        <f>SUMIFS(市场费!$F:$F,市场费!$B:$B,H29)</f>
        <v>0</v>
      </c>
      <c r="I45" s="351">
        <f>SUMIFS(市场费!$F:$F,市场费!$B:$B,I29)</f>
        <v>0</v>
      </c>
      <c r="J45" s="351">
        <f>SUMIFS(市场费!$F:$F,市场费!$B:$B,J29)</f>
        <v>0</v>
      </c>
      <c r="K45" s="351">
        <f>SUMIFS(市场费!$F:$F,市场费!$B:$B,K29)</f>
        <v>0</v>
      </c>
      <c r="L45" s="28"/>
      <c r="M45" s="28"/>
      <c r="N45" s="28"/>
    </row>
    <row r="46" spans="1:14" s="2" customFormat="1">
      <c r="A46" s="8" t="s">
        <v>9</v>
      </c>
      <c r="B46" s="8"/>
      <c r="C46" s="4">
        <f t="shared" si="8"/>
        <v>464000</v>
      </c>
      <c r="E46" s="37"/>
      <c r="F46" s="8" t="s">
        <v>9</v>
      </c>
      <c r="G46" s="163">
        <f>SUMIFS(市场费!$I:$I,市场费!$B:$B,G29)</f>
        <v>176000</v>
      </c>
      <c r="H46" s="351">
        <f>SUMIFS(市场费!$I:$I,市场费!$B:$B,H29)</f>
        <v>96000</v>
      </c>
      <c r="I46" s="351">
        <f>SUMIFS(市场费!$I:$I,市场费!$B:$B,I29)</f>
        <v>96000</v>
      </c>
      <c r="J46" s="351">
        <f>SUMIFS(市场费!$I:$I,市场费!$B:$B,J29)</f>
        <v>96000</v>
      </c>
      <c r="K46" s="351">
        <f>SUMIFS(市场费!$I:$I,市场费!$B:$B,K29)</f>
        <v>0</v>
      </c>
      <c r="L46" s="28"/>
      <c r="M46" s="28"/>
      <c r="N46" s="28"/>
    </row>
    <row r="47" spans="1:14" s="2" customFormat="1">
      <c r="A47" s="8" t="s">
        <v>191</v>
      </c>
      <c r="B47" s="8"/>
      <c r="C47" s="4">
        <f t="shared" si="8"/>
        <v>0</v>
      </c>
      <c r="E47" s="37"/>
      <c r="F47" s="8" t="s">
        <v>191</v>
      </c>
      <c r="G47" s="4">
        <v>0</v>
      </c>
      <c r="H47" s="4">
        <v>0</v>
      </c>
      <c r="I47" s="4">
        <v>0</v>
      </c>
      <c r="J47" s="4">
        <v>0</v>
      </c>
      <c r="K47" s="4">
        <v>0</v>
      </c>
      <c r="L47" s="4">
        <v>0</v>
      </c>
      <c r="M47" s="4">
        <v>0</v>
      </c>
      <c r="N47" s="4">
        <v>0</v>
      </c>
    </row>
    <row r="48" spans="1:14">
      <c r="A48" s="8" t="s">
        <v>5228</v>
      </c>
      <c r="B48" s="8"/>
      <c r="C48" s="4">
        <f t="shared" si="8"/>
        <v>0</v>
      </c>
      <c r="D48" s="2"/>
      <c r="E48" s="37"/>
      <c r="F48" s="8" t="s">
        <v>5228</v>
      </c>
      <c r="G48" s="4">
        <v>0</v>
      </c>
      <c r="H48" s="4">
        <v>0</v>
      </c>
      <c r="I48" s="4">
        <v>0</v>
      </c>
      <c r="J48" s="4">
        <v>0</v>
      </c>
      <c r="K48" s="4">
        <v>0</v>
      </c>
      <c r="L48" s="4">
        <v>0</v>
      </c>
      <c r="M48" s="4">
        <v>0</v>
      </c>
      <c r="N48" s="4">
        <v>0</v>
      </c>
    </row>
    <row r="49" spans="1:16" s="2" customFormat="1">
      <c r="A49" s="16" t="s">
        <v>192</v>
      </c>
      <c r="B49" s="16"/>
      <c r="C49" s="4">
        <f t="shared" si="8"/>
        <v>0</v>
      </c>
      <c r="E49" s="37"/>
      <c r="F49" s="9" t="s">
        <v>192</v>
      </c>
      <c r="G49" s="4">
        <v>0</v>
      </c>
      <c r="H49" s="4">
        <v>0</v>
      </c>
      <c r="I49" s="4">
        <v>0</v>
      </c>
      <c r="J49" s="4">
        <v>0</v>
      </c>
      <c r="K49" s="4">
        <v>0</v>
      </c>
      <c r="L49" s="4">
        <v>0</v>
      </c>
      <c r="M49" s="4">
        <v>0</v>
      </c>
      <c r="N49" s="4">
        <v>0</v>
      </c>
    </row>
    <row r="50" spans="1:16" s="2" customFormat="1">
      <c r="A50" s="9" t="s">
        <v>193</v>
      </c>
      <c r="B50" s="9"/>
      <c r="C50" s="4">
        <f>SUM(G50:K50)-G40</f>
        <v>1052023.6845873427</v>
      </c>
      <c r="E50" s="37"/>
      <c r="F50" s="9" t="s">
        <v>193</v>
      </c>
      <c r="G50" s="32">
        <f>费用分摊!L34</f>
        <v>1052023.6845873424</v>
      </c>
      <c r="H50" s="32">
        <f>$G$40/$G$26*H26</f>
        <v>1520350.1789412117</v>
      </c>
      <c r="I50" s="32">
        <f t="shared" ref="I50:N50" si="9">$G$40/$G$26*I26</f>
        <v>897980.56911566341</v>
      </c>
      <c r="J50" s="32">
        <f t="shared" si="9"/>
        <v>345377.14196756284</v>
      </c>
      <c r="K50" s="32">
        <f t="shared" si="9"/>
        <v>0</v>
      </c>
      <c r="L50" s="32">
        <f t="shared" si="9"/>
        <v>0</v>
      </c>
      <c r="M50" s="32">
        <f t="shared" si="9"/>
        <v>0</v>
      </c>
      <c r="N50" s="32">
        <f t="shared" si="9"/>
        <v>0</v>
      </c>
    </row>
    <row r="51" spans="1:16" s="2" customFormat="1">
      <c r="A51" s="13" t="s">
        <v>13</v>
      </c>
      <c r="B51" s="13"/>
      <c r="C51" s="12">
        <f>C39-C40</f>
        <v>-4667226.6941628521</v>
      </c>
      <c r="E51" s="37"/>
      <c r="F51" s="13" t="s">
        <v>13</v>
      </c>
      <c r="G51" s="14">
        <f>G53/0.85</f>
        <v>0</v>
      </c>
      <c r="H51" s="14">
        <f t="shared" ref="H51:N51" si="10">H53/0.85</f>
        <v>3964705.8823529412</v>
      </c>
      <c r="I51" s="14">
        <f t="shared" si="10"/>
        <v>2117647.0588235296</v>
      </c>
      <c r="J51" s="14">
        <f t="shared" si="10"/>
        <v>1482352.9411764706</v>
      </c>
      <c r="K51" s="14">
        <f t="shared" si="10"/>
        <v>0</v>
      </c>
      <c r="L51" s="14">
        <f t="shared" si="10"/>
        <v>0</v>
      </c>
      <c r="M51" s="14">
        <f t="shared" si="10"/>
        <v>0</v>
      </c>
      <c r="N51" s="14">
        <f t="shared" si="10"/>
        <v>0</v>
      </c>
    </row>
    <row r="52" spans="1:16" s="2" customFormat="1">
      <c r="A52" s="3" t="s">
        <v>14</v>
      </c>
      <c r="B52" s="3"/>
      <c r="C52" s="7">
        <f>IF(C51&gt;0,C51*0.15,0)</f>
        <v>0</v>
      </c>
      <c r="E52" s="39"/>
      <c r="F52" s="3" t="s">
        <v>14</v>
      </c>
      <c r="G52" s="25">
        <f>IF(G51&lt;0,0,G51*0.15)</f>
        <v>0</v>
      </c>
      <c r="H52" s="25">
        <f t="shared" ref="H52:N52" si="11">IF(H51&lt;0,0,H51*0.15)</f>
        <v>594705.8823529412</v>
      </c>
      <c r="I52" s="25">
        <f t="shared" si="11"/>
        <v>317647.05882352946</v>
      </c>
      <c r="J52" s="25">
        <f t="shared" si="11"/>
        <v>222352.94117647057</v>
      </c>
      <c r="K52" s="25">
        <f t="shared" si="11"/>
        <v>0</v>
      </c>
      <c r="L52" s="25">
        <f t="shared" si="11"/>
        <v>0</v>
      </c>
      <c r="M52" s="25">
        <f t="shared" si="11"/>
        <v>0</v>
      </c>
      <c r="N52" s="25">
        <f t="shared" si="11"/>
        <v>0</v>
      </c>
    </row>
    <row r="53" spans="1:16" s="17" customFormat="1">
      <c r="A53" s="13" t="s">
        <v>15</v>
      </c>
      <c r="B53" s="13"/>
      <c r="C53" s="12">
        <f>C51-C52</f>
        <v>-4667226.6941628521</v>
      </c>
      <c r="D53" s="26"/>
      <c r="E53" s="40"/>
      <c r="F53" s="13" t="s">
        <v>15</v>
      </c>
      <c r="G53" s="14"/>
      <c r="H53" s="14">
        <f>H27</f>
        <v>3370000</v>
      </c>
      <c r="I53" s="14">
        <f t="shared" ref="I53:N53" si="12">I27</f>
        <v>1800000</v>
      </c>
      <c r="J53" s="14">
        <f t="shared" si="12"/>
        <v>1260000</v>
      </c>
      <c r="K53" s="14">
        <f t="shared" si="12"/>
        <v>0</v>
      </c>
      <c r="L53" s="14">
        <f t="shared" si="12"/>
        <v>0</v>
      </c>
      <c r="M53" s="14">
        <f t="shared" si="12"/>
        <v>0</v>
      </c>
      <c r="N53" s="14">
        <f t="shared" si="12"/>
        <v>0</v>
      </c>
    </row>
    <row r="54" spans="1:16">
      <c r="A54" s="18" t="s">
        <v>196</v>
      </c>
      <c r="B54" s="18"/>
      <c r="C54" s="23">
        <f>C53/C40</f>
        <v>-1</v>
      </c>
      <c r="D54" s="2"/>
      <c r="E54" s="36"/>
      <c r="F54" s="18" t="s">
        <v>196</v>
      </c>
      <c r="G54" s="18">
        <f t="shared" ref="G54:N54" si="13">G53/G40</f>
        <v>0</v>
      </c>
      <c r="H54" s="23">
        <f t="shared" si="13"/>
        <v>1.441034939161512</v>
      </c>
      <c r="I54" s="23">
        <f t="shared" si="13"/>
        <v>1.0878777294039903</v>
      </c>
      <c r="J54" s="23">
        <f t="shared" si="13"/>
        <v>1.870806139745407</v>
      </c>
      <c r="K54" s="23">
        <f t="shared" si="13"/>
        <v>0</v>
      </c>
      <c r="L54" s="18" t="e">
        <f t="shared" si="13"/>
        <v>#DIV/0!</v>
      </c>
      <c r="M54" s="18" t="e">
        <f t="shared" si="13"/>
        <v>#DIV/0!</v>
      </c>
      <c r="N54" s="18" t="e">
        <f t="shared" si="13"/>
        <v>#DIV/0!</v>
      </c>
    </row>
    <row r="55" spans="1:16">
      <c r="E55" s="36"/>
    </row>
    <row r="56" spans="1:16">
      <c r="E56" s="36"/>
    </row>
    <row r="57" spans="1:16" s="166" customFormat="1">
      <c r="A57" s="1" t="s">
        <v>227</v>
      </c>
      <c r="B57" s="1" t="s">
        <v>1634</v>
      </c>
      <c r="C57" s="1" t="s">
        <v>1736</v>
      </c>
      <c r="E57" s="167"/>
      <c r="F57" s="1" t="s">
        <v>227</v>
      </c>
      <c r="G57" s="125" t="s">
        <v>4868</v>
      </c>
      <c r="H57" s="125" t="s">
        <v>4867</v>
      </c>
      <c r="I57" s="125" t="s">
        <v>4883</v>
      </c>
      <c r="J57" s="125" t="s">
        <v>4869</v>
      </c>
      <c r="K57" s="434" t="s">
        <v>4870</v>
      </c>
      <c r="L57" s="434" t="s">
        <v>4871</v>
      </c>
      <c r="M57" s="1"/>
      <c r="N57" s="1"/>
      <c r="O57" s="1"/>
      <c r="P57" s="1"/>
    </row>
    <row r="58" spans="1:16" s="2" customFormat="1">
      <c r="A58" s="3" t="s">
        <v>0</v>
      </c>
      <c r="B58" s="3"/>
      <c r="C58" s="25">
        <f>G58+H58+I58+J58+K58+L58+M58+N58+O58+P58</f>
        <v>0</v>
      </c>
      <c r="E58" s="37">
        <f>G58+H58+I58+J58+K58+L58</f>
        <v>0</v>
      </c>
      <c r="F58" s="3" t="s">
        <v>164</v>
      </c>
      <c r="G58" s="28"/>
      <c r="H58" s="28"/>
      <c r="I58" s="28"/>
      <c r="J58" s="28"/>
      <c r="K58" s="28"/>
      <c r="L58" s="28"/>
      <c r="M58" s="28"/>
      <c r="N58" s="28"/>
      <c r="O58" s="4"/>
      <c r="P58" s="4"/>
    </row>
    <row r="59" spans="1:16" s="2" customFormat="1">
      <c r="A59" s="3" t="s">
        <v>1</v>
      </c>
      <c r="B59" s="3"/>
      <c r="C59" s="25">
        <f>G59+H59+I59+J59+K59+L59+M59+N59+O59+P59</f>
        <v>0</v>
      </c>
      <c r="E59" s="37">
        <f t="shared" ref="E59:E60" si="14">G59+H59+I59+J59+K59+L59</f>
        <v>0</v>
      </c>
      <c r="F59" s="3" t="s">
        <v>223</v>
      </c>
      <c r="G59" s="4"/>
      <c r="H59" s="4"/>
      <c r="I59" s="4"/>
      <c r="J59" s="4"/>
      <c r="K59" s="4"/>
      <c r="L59" s="4"/>
      <c r="M59" s="4"/>
      <c r="N59" s="4"/>
      <c r="O59" s="4"/>
      <c r="P59" s="4"/>
    </row>
    <row r="60" spans="1:16" s="2" customFormat="1">
      <c r="A60" s="3" t="s">
        <v>2</v>
      </c>
      <c r="B60" s="3"/>
      <c r="C60" s="25">
        <f>G60+H60+I60+J60+K60+L60+M60+N60+O60+P60</f>
        <v>0</v>
      </c>
      <c r="E60" s="37">
        <f t="shared" si="14"/>
        <v>0</v>
      </c>
      <c r="F60" s="3" t="s">
        <v>2</v>
      </c>
      <c r="G60" s="4"/>
      <c r="H60" s="4"/>
      <c r="I60" s="4"/>
      <c r="J60" s="4"/>
      <c r="K60" s="4"/>
      <c r="L60" s="4"/>
      <c r="M60" s="4"/>
      <c r="N60" s="4"/>
      <c r="O60" s="4"/>
      <c r="P60" s="4"/>
    </row>
    <row r="61" spans="1:16" s="2" customFormat="1">
      <c r="A61" s="3" t="s">
        <v>224</v>
      </c>
      <c r="B61" s="3"/>
      <c r="C61" s="6" t="e">
        <f>(C58-C59-C60)/C58</f>
        <v>#DIV/0!</v>
      </c>
      <c r="E61" s="38"/>
      <c r="F61" s="3" t="s">
        <v>224</v>
      </c>
      <c r="G61" s="6"/>
      <c r="H61" s="164"/>
      <c r="I61" s="164"/>
      <c r="J61" s="164"/>
      <c r="K61" s="164"/>
      <c r="L61" s="164"/>
      <c r="M61" s="164"/>
      <c r="N61" s="6"/>
      <c r="O61" s="6"/>
      <c r="P61" s="6"/>
    </row>
    <row r="62" spans="1:16" s="2" customFormat="1">
      <c r="A62" s="15" t="s">
        <v>10</v>
      </c>
      <c r="B62" s="15"/>
      <c r="C62" s="25">
        <f>G62+H62+I62+J62+K62+L62+M62+N62+O62+P62</f>
        <v>0</v>
      </c>
      <c r="D62" s="11"/>
      <c r="E62" s="37"/>
      <c r="F62" s="10" t="s">
        <v>10</v>
      </c>
      <c r="G62" s="4"/>
      <c r="H62" s="4"/>
      <c r="I62" s="4"/>
      <c r="J62" s="4"/>
      <c r="K62" s="4"/>
      <c r="L62" s="4"/>
      <c r="M62" s="4"/>
      <c r="N62" s="4"/>
      <c r="O62" s="4"/>
      <c r="P62" s="4"/>
    </row>
    <row r="63" spans="1:16" s="2" customFormat="1">
      <c r="A63" s="15" t="s">
        <v>11</v>
      </c>
      <c r="B63" s="15"/>
      <c r="C63" s="25">
        <f>G63+H63+I63+J63+K63+L63+M63+N63+O63+P63</f>
        <v>0</v>
      </c>
      <c r="D63" s="11"/>
      <c r="E63" s="37"/>
      <c r="F63" s="10" t="s">
        <v>11</v>
      </c>
      <c r="G63" s="4"/>
      <c r="H63" s="4"/>
      <c r="I63" s="4"/>
      <c r="J63" s="4"/>
      <c r="K63" s="4"/>
      <c r="L63" s="4"/>
      <c r="M63" s="4"/>
      <c r="N63" s="4"/>
      <c r="O63" s="4"/>
      <c r="P63" s="4"/>
    </row>
    <row r="64" spans="1:16" s="2" customFormat="1">
      <c r="A64" s="15" t="s">
        <v>12</v>
      </c>
      <c r="B64" s="15"/>
      <c r="C64" s="25">
        <f>G64+H64+I64+J64+K64+L64+M64+N64+O64+P64</f>
        <v>0</v>
      </c>
      <c r="D64" s="11"/>
      <c r="E64" s="37"/>
      <c r="F64" s="10" t="s">
        <v>12</v>
      </c>
      <c r="G64" s="4"/>
      <c r="H64" s="4"/>
      <c r="I64" s="4"/>
      <c r="J64" s="4"/>
      <c r="K64" s="4"/>
      <c r="L64" s="4"/>
      <c r="M64" s="4"/>
      <c r="N64" s="4"/>
      <c r="O64" s="4"/>
      <c r="P64" s="4"/>
    </row>
    <row r="65" spans="1:16" s="2" customFormat="1">
      <c r="A65" s="15" t="s">
        <v>228</v>
      </c>
      <c r="B65" s="15"/>
      <c r="C65" s="25">
        <f>G65+H65+I65+J65+K65+L65+M65+N65+O65+P65</f>
        <v>0</v>
      </c>
      <c r="E65" s="37"/>
      <c r="F65" s="15" t="s">
        <v>228</v>
      </c>
      <c r="G65" s="24">
        <f>(G58-G59)/1.17*0.17-G60/1.06*0.06</f>
        <v>0</v>
      </c>
      <c r="H65" s="24"/>
      <c r="I65" s="4"/>
      <c r="J65" s="24"/>
      <c r="K65" s="4"/>
      <c r="L65" s="4"/>
      <c r="M65" s="4"/>
      <c r="N65" s="4"/>
      <c r="O65" s="4"/>
      <c r="P65" s="4"/>
    </row>
    <row r="66" spans="1:16" s="2" customFormat="1">
      <c r="A66" s="3" t="s">
        <v>3</v>
      </c>
      <c r="B66" s="3"/>
      <c r="C66" s="25">
        <f>G66+H66+I66+J66+K66+L66+M66+N66+O66+P66</f>
        <v>0</v>
      </c>
      <c r="E66" s="37"/>
      <c r="F66" s="3" t="s">
        <v>3</v>
      </c>
      <c r="G66" s="4">
        <f>G65*0.12</f>
        <v>0</v>
      </c>
      <c r="H66" s="4"/>
      <c r="I66" s="4"/>
      <c r="J66" s="4"/>
      <c r="K66" s="4"/>
      <c r="L66" s="4"/>
      <c r="M66" s="4"/>
      <c r="N66" s="4"/>
      <c r="O66" s="4"/>
      <c r="P66" s="4"/>
    </row>
    <row r="67" spans="1:16" s="2" customFormat="1">
      <c r="A67" s="8" t="s">
        <v>4</v>
      </c>
      <c r="B67" s="8"/>
      <c r="C67" s="4">
        <f>C58-C59-C62-C63-C64-C65-C66-C60</f>
        <v>0</v>
      </c>
      <c r="E67" s="37"/>
      <c r="F67" s="8" t="s">
        <v>4</v>
      </c>
      <c r="G67" s="4">
        <f t="shared" ref="G67" si="15">G58-G59-G62-G63-G64-G65-G66-G60</f>
        <v>0</v>
      </c>
      <c r="H67" s="4"/>
      <c r="I67" s="4"/>
      <c r="J67" s="4"/>
      <c r="K67" s="4"/>
      <c r="L67" s="4"/>
      <c r="M67" s="4"/>
      <c r="N67" s="4"/>
      <c r="O67" s="4"/>
      <c r="P67" s="4"/>
    </row>
    <row r="68" spans="1:16" s="2" customFormat="1">
      <c r="A68" s="13" t="s">
        <v>5</v>
      </c>
      <c r="B68" s="13"/>
      <c r="C68" s="14">
        <f>SUM(C69:C78)</f>
        <v>79000416.279592752</v>
      </c>
      <c r="E68" s="37"/>
      <c r="F68" s="13" t="s">
        <v>5</v>
      </c>
      <c r="G68" s="14">
        <f t="shared" ref="G68:L68" si="16">SUM(G69:G78)</f>
        <v>39686208.5403869</v>
      </c>
      <c r="H68" s="14">
        <f t="shared" si="16"/>
        <v>46638488.652192928</v>
      </c>
      <c r="I68" s="14">
        <f t="shared" si="16"/>
        <v>9843830.3159436211</v>
      </c>
      <c r="J68" s="14">
        <f t="shared" si="16"/>
        <v>13363506.810010746</v>
      </c>
      <c r="K68" s="14">
        <f t="shared" si="16"/>
        <v>4786261.1363961715</v>
      </c>
      <c r="L68" s="14">
        <f t="shared" si="16"/>
        <v>4368329.3650492895</v>
      </c>
      <c r="M68" s="14"/>
      <c r="N68" s="14"/>
      <c r="O68" s="14"/>
      <c r="P68" s="14"/>
    </row>
    <row r="69" spans="1:16" s="2" customFormat="1">
      <c r="A69" s="9" t="s">
        <v>229</v>
      </c>
      <c r="B69" s="9"/>
      <c r="C69" s="25">
        <f t="shared" ref="C69:C77" si="17">G69+H69+I69+J69+K69+L69+M69+N69+O69+P69</f>
        <v>24314192.706666663</v>
      </c>
      <c r="E69" s="37"/>
      <c r="F69" s="9" t="s">
        <v>230</v>
      </c>
      <c r="G69" s="175">
        <f>SUMIFS([2]岗位规划大表!$AD:$AD,[2]岗位规划大表!$H:$H,G57)</f>
        <v>2250120.966</v>
      </c>
      <c r="H69" s="175">
        <f>SUMIFS([2]岗位规划大表!$AD:$AD,[2]岗位规划大表!$H:$H,H57)</f>
        <v>4893605.6346666664</v>
      </c>
      <c r="I69" s="175">
        <f>SUMIFS([2]岗位规划大表!$AD:$AD,[2]岗位规划大表!$H:$H,I57)</f>
        <v>3649448.5233333339</v>
      </c>
      <c r="J69" s="175">
        <f>SUMIFS([2]岗位规划大表!$AD:$AD,[2]岗位规划大表!$H:$H,J57)</f>
        <v>6494212.0939999977</v>
      </c>
      <c r="K69" s="175">
        <f>SUMIFS([2]岗位规划大表!$AD:$AD,[2]岗位规划大表!$H:$H,K57)</f>
        <v>3472500.5960000004</v>
      </c>
      <c r="L69" s="175">
        <f>SUMIFS([2]岗位规划大表!$AD:$AD,[2]岗位规划大表!$H:$H,L57)</f>
        <v>3554304.8926666658</v>
      </c>
      <c r="M69" s="160"/>
      <c r="N69" s="25"/>
      <c r="O69" s="25"/>
      <c r="P69" s="25"/>
    </row>
    <row r="70" spans="1:16" s="2" customFormat="1">
      <c r="A70" s="3" t="s">
        <v>231</v>
      </c>
      <c r="B70" s="3"/>
      <c r="C70" s="25">
        <f t="shared" si="17"/>
        <v>4268403.5035992386</v>
      </c>
      <c r="E70" s="37"/>
      <c r="F70" s="3" t="s">
        <v>231</v>
      </c>
      <c r="G70" s="160">
        <f>[1]人均!$D$4*SUMIFS([2]岗位规划大表!$AA:$AA,[2]岗位规划大表!$H:$H,G57,[2]岗位规划大表!$AE:$AE,"驻京")+[1]人均!$D$3*SUMIFS([2]岗位规划大表!$AA:$AA,[2]岗位规划大表!$H:$H,G57,[2]岗位规划大表!$AE:$AE,"非驻京")+SUMIFS([1]管理费用统计表!$N:$N,[1]管理费用统计表!$F:$F,G57)</f>
        <v>1390280.6663461283</v>
      </c>
      <c r="H70" s="160">
        <f>[1]人均!$D$4*SUMIFS([2]岗位规划大表!$AA:$AA,[2]岗位规划大表!$H:$H,H57,[2]岗位规划大表!$AE:$AE,"驻京")+[1]人均!$D$3*SUMIFS([2]岗位规划大表!$AA:$AA,[2]岗位规划大表!$H:$H,H57,[2]岗位规划大表!$AE:$AE,"非驻京")+SUMIFS([1]管理费用统计表!$N:$N,[1]管理费用统计表!$F:$F,H57)</f>
        <v>627750.3931053445</v>
      </c>
      <c r="I70" s="160">
        <f>[1]人均!$D$4*SUMIFS([2]岗位规划大表!$AA:$AA,[2]岗位规划大表!$H:$H,I57,[2]岗位规划大表!$AE:$AE,"驻京")+[1]人均!$D$3*SUMIFS([2]岗位规划大表!$AA:$AA,[2]岗位规划大表!$H:$H,I57,[2]岗位规划大表!$AE:$AE,"非驻京")+SUMIFS([1]管理费用统计表!$N:$N,[1]管理费用统计表!$F:$F,I57)</f>
        <v>565737.25398425467</v>
      </c>
      <c r="J70" s="160">
        <f>[1]人均!$D$4*SUMIFS([2]岗位规划大表!$AA:$AA,[2]岗位规划大表!$H:$H,J57,[2]岗位规划大表!$AE:$AE,"驻京")+[1]人均!$D$3*SUMIFS([2]岗位规划大表!$AA:$AA,[2]岗位规划大表!$H:$H,J57,[2]岗位规划大表!$AE:$AE,"非驻京")+SUMIFS([1]管理费用统计表!$N:$N,[1]管理费用统计表!$F:$F,J57)</f>
        <v>617650.17738471658</v>
      </c>
      <c r="K70" s="160">
        <f>[1]人均!$D$4*SUMIFS([2]岗位规划大表!$AA:$AA,[2]岗位规划大表!$H:$H,K57,[2]岗位规划大表!$AE:$AE,"驻京")+[1]人均!$D$3*SUMIFS([2]岗位规划大表!$AA:$AA,[2]岗位规划大表!$H:$H,K57,[2]岗位规划大表!$AE:$AE,"非驻京")+SUMIFS([1]管理费用统计表!$N:$N,[1]管理费用统计表!$F:$F,K57)</f>
        <v>628760.54039617081</v>
      </c>
      <c r="L70" s="160">
        <f>[1]人均!$D$4*SUMIFS([2]岗位规划大表!$AA:$AA,[2]岗位规划大表!$H:$H,L57,[2]岗位规划大表!$AE:$AE,"驻京")+[1]人均!$D$3*SUMIFS([2]岗位规划大表!$AA:$AA,[2]岗位规划大表!$H:$H,L57,[2]岗位规划大表!$AE:$AE,"非驻京")+SUMIFS([1]管理费用统计表!$N:$N,[1]管理费用统计表!$F:$F,L57)</f>
        <v>438224.47238262347</v>
      </c>
      <c r="M70" s="177"/>
      <c r="N70" s="42"/>
      <c r="O70" s="25"/>
      <c r="P70" s="25"/>
    </row>
    <row r="71" spans="1:16" s="2" customFormat="1">
      <c r="A71" s="8" t="s">
        <v>6</v>
      </c>
      <c r="B71" s="8"/>
      <c r="C71" s="25">
        <f>G71+H71+I71+J71+K71+L71+M71+N71+O71+P71</f>
        <v>2826000</v>
      </c>
      <c r="E71" s="37"/>
      <c r="F71" s="8" t="s">
        <v>6</v>
      </c>
      <c r="G71" s="160">
        <f>SUMIFS(人员规划!$AB:$AB,人员规划!$G:$G,G57)*3000</f>
        <v>138000</v>
      </c>
      <c r="H71" s="160">
        <f>SUMIFS(人员规划!$AB:$AB,人员规划!$G:$G,H57)*3000</f>
        <v>540000</v>
      </c>
      <c r="I71" s="160">
        <f>SUMIFS(人员规划!$AB:$AB,人员规划!$G:$G,I57)*3000</f>
        <v>426000</v>
      </c>
      <c r="J71" s="160">
        <f>SUMIFS(人员规划!$AB:$AB,人员规划!$G:$G,J57)*3000</f>
        <v>798000</v>
      </c>
      <c r="K71" s="160">
        <f>SUMIFS(人员规划!$AB:$AB,人员规划!$G:$G,K57)*3000</f>
        <v>570000</v>
      </c>
      <c r="L71" s="160">
        <f>SUMIFS(人员规划!$AB:$AB,人员规划!$G:$G,L57)*3000</f>
        <v>354000</v>
      </c>
      <c r="M71" s="160"/>
      <c r="N71" s="25"/>
      <c r="O71" s="25"/>
      <c r="P71" s="25"/>
    </row>
    <row r="72" spans="1:16" s="2" customFormat="1">
      <c r="A72" s="8" t="s">
        <v>7</v>
      </c>
      <c r="B72" s="8"/>
      <c r="C72" s="25">
        <f t="shared" si="17"/>
        <v>2371800</v>
      </c>
      <c r="E72" s="37"/>
      <c r="F72" s="8" t="s">
        <v>7</v>
      </c>
      <c r="G72" s="28">
        <f>VLOOKUP(G57,'[3]2019年差旅费-二级利润中心明细'!$B:$AF,31,0)</f>
        <v>306000</v>
      </c>
      <c r="H72" s="28">
        <f>VLOOKUP(H57,'[3]2019年差旅费-二级利润中心明细'!$B:$AF,31,0)</f>
        <v>1424000</v>
      </c>
      <c r="I72" s="28">
        <f>VLOOKUP(I57,'[3]2019年差旅费-二级利润中心明细'!$B:$AF,31,0)</f>
        <v>142000</v>
      </c>
      <c r="J72" s="25">
        <f>VLOOKUP(J57,'[3]2019年差旅费-二级利润中心明细'!$B:$AF,31,0)</f>
        <v>393000</v>
      </c>
      <c r="K72" s="155">
        <f>VLOOKUP(K57,'[3]2019年差旅费-二级利润中心明细'!$B:$AF,31,0)</f>
        <v>95000</v>
      </c>
      <c r="L72" s="155">
        <f>VLOOKUP(L57,'[3]2019年差旅费-二级利润中心明细'!$B:$AF,31,0)</f>
        <v>11800</v>
      </c>
      <c r="M72" s="155"/>
      <c r="N72" s="4"/>
      <c r="O72" s="4"/>
      <c r="P72" s="4"/>
    </row>
    <row r="73" spans="1:16" s="2" customFormat="1">
      <c r="A73" s="8" t="s">
        <v>8</v>
      </c>
      <c r="B73" s="8"/>
      <c r="C73" s="25">
        <f t="shared" si="17"/>
        <v>450000</v>
      </c>
      <c r="E73" s="37"/>
      <c r="F73" s="8" t="s">
        <v>8</v>
      </c>
      <c r="G73" s="351">
        <f>SUMIFS(市场费!$F:$F,市场费!$B:$B,G57)</f>
        <v>450000</v>
      </c>
      <c r="H73" s="351">
        <f>SUMIFS(市场费!$F:$F,市场费!$B:$B,H57)</f>
        <v>0</v>
      </c>
      <c r="I73" s="351">
        <f>SUMIFS(市场费!$F:$F,市场费!$B:$B,I57)</f>
        <v>0</v>
      </c>
      <c r="J73" s="351">
        <f>SUMIFS(市场费!$F:$F,市场费!$B:$B,J57)</f>
        <v>0</v>
      </c>
      <c r="K73" s="351">
        <f>SUMIFS(市场费!$F:$F,市场费!$B:$B,K57)</f>
        <v>0</v>
      </c>
      <c r="L73" s="351">
        <f>SUMIFS(市场费!$F:$F,市场费!$B:$B,L57)</f>
        <v>0</v>
      </c>
      <c r="M73" s="163"/>
      <c r="N73" s="28"/>
      <c r="O73" s="28"/>
      <c r="P73" s="28"/>
    </row>
    <row r="74" spans="1:16" s="2" customFormat="1">
      <c r="A74" s="8" t="s">
        <v>9</v>
      </c>
      <c r="B74" s="8"/>
      <c r="C74" s="25">
        <f t="shared" si="17"/>
        <v>370000</v>
      </c>
      <c r="E74" s="37"/>
      <c r="F74" s="8" t="s">
        <v>9</v>
      </c>
      <c r="G74" s="351">
        <f>SUMIFS(市场费!$I:$I,市场费!$B:$B,G57)</f>
        <v>220000</v>
      </c>
      <c r="H74" s="351">
        <f>SUMIFS(市场费!$I:$I,市场费!$B:$B,H57)</f>
        <v>40000</v>
      </c>
      <c r="I74" s="351">
        <f>SUMIFS(市场费!$I:$I,市场费!$B:$B,I57)</f>
        <v>40000</v>
      </c>
      <c r="J74" s="351">
        <f>SUMIFS(市场费!$I:$I,市场费!$B:$B,J57)</f>
        <v>40000</v>
      </c>
      <c r="K74" s="351">
        <f>SUMIFS(市场费!$I:$I,市场费!$B:$B,K57)</f>
        <v>20000</v>
      </c>
      <c r="L74" s="351">
        <f>SUMIFS(市场费!$I:$I,市场费!$B:$B,L57)</f>
        <v>10000</v>
      </c>
      <c r="M74" s="155"/>
      <c r="N74" s="28"/>
      <c r="O74" s="28"/>
      <c r="P74" s="4"/>
    </row>
    <row r="75" spans="1:16" s="2" customFormat="1">
      <c r="A75" s="8" t="s">
        <v>232</v>
      </c>
      <c r="B75" s="8"/>
      <c r="C75" s="25">
        <f t="shared" si="17"/>
        <v>0</v>
      </c>
      <c r="E75" s="37"/>
      <c r="F75" s="8" t="s">
        <v>232</v>
      </c>
      <c r="G75" s="4"/>
      <c r="H75" s="4"/>
      <c r="I75" s="4"/>
      <c r="J75" s="4"/>
      <c r="K75" s="4"/>
      <c r="L75" s="4"/>
      <c r="M75" s="4"/>
      <c r="N75" s="4"/>
      <c r="O75" s="4"/>
      <c r="P75" s="4"/>
    </row>
    <row r="76" spans="1:16">
      <c r="A76" s="8" t="s">
        <v>5228</v>
      </c>
      <c r="B76" s="8"/>
      <c r="C76" s="25">
        <f t="shared" si="17"/>
        <v>34931806.908040769</v>
      </c>
      <c r="D76" s="26"/>
      <c r="E76" s="37"/>
      <c r="F76" s="8" t="s">
        <v>5228</v>
      </c>
      <c r="G76" s="28">
        <f>费用分摊!J5+费用分摊!H21</f>
        <v>34931806.908040769</v>
      </c>
      <c r="H76" s="28"/>
      <c r="I76" s="28"/>
      <c r="J76" s="4"/>
      <c r="K76" s="4"/>
      <c r="L76" s="4"/>
      <c r="M76" s="4"/>
      <c r="N76" s="4"/>
      <c r="O76" s="4"/>
      <c r="P76" s="4"/>
    </row>
    <row r="77" spans="1:16" s="2" customFormat="1">
      <c r="A77" s="16" t="s">
        <v>192</v>
      </c>
      <c r="B77" s="16"/>
      <c r="C77" s="25">
        <f t="shared" si="17"/>
        <v>0</v>
      </c>
      <c r="E77" s="37"/>
      <c r="F77" s="9" t="s">
        <v>192</v>
      </c>
      <c r="G77" s="4">
        <v>0</v>
      </c>
      <c r="H77" s="4">
        <v>0</v>
      </c>
      <c r="I77" s="4">
        <v>0</v>
      </c>
      <c r="J77" s="4">
        <v>0</v>
      </c>
      <c r="K77" s="4">
        <v>0</v>
      </c>
      <c r="L77" s="4">
        <v>0</v>
      </c>
      <c r="M77" s="4"/>
      <c r="N77" s="4"/>
      <c r="O77" s="4"/>
      <c r="P77" s="4"/>
    </row>
    <row r="78" spans="1:16" s="2" customFormat="1">
      <c r="A78" s="9" t="s">
        <v>193</v>
      </c>
      <c r="B78" s="9"/>
      <c r="C78" s="25">
        <f>SUM(G78:L78)-G68</f>
        <v>9468213.1612860784</v>
      </c>
      <c r="E78" s="37"/>
      <c r="F78" s="9" t="s">
        <v>193</v>
      </c>
      <c r="G78" s="27"/>
      <c r="H78" s="175">
        <f>H84/$G$84*($G$68)+费用分摊!O34</f>
        <v>39113132.624420919</v>
      </c>
      <c r="I78" s="175">
        <f>I84/$G$84*($G$68)+费用分摊!U34</f>
        <v>5020644.5386260329</v>
      </c>
      <c r="J78" s="175">
        <f>J84/$G$84*($G$68)+费用分摊!R34</f>
        <v>5020644.5386260329</v>
      </c>
      <c r="K78" s="27"/>
      <c r="L78" s="27"/>
      <c r="M78" s="27"/>
      <c r="N78" s="4"/>
      <c r="O78" s="4"/>
      <c r="P78" s="4"/>
    </row>
    <row r="79" spans="1:16" s="2" customFormat="1">
      <c r="A79" s="13" t="s">
        <v>13</v>
      </c>
      <c r="B79" s="13"/>
      <c r="C79" s="12">
        <f>C67-C68</f>
        <v>-79000416.279592752</v>
      </c>
      <c r="E79" s="37"/>
      <c r="F79" s="13" t="s">
        <v>13</v>
      </c>
      <c r="G79" s="14">
        <f>G81/0.85</f>
        <v>0</v>
      </c>
      <c r="H79" s="14">
        <f t="shared" ref="H79:L79" si="18">H81/0.85</f>
        <v>0</v>
      </c>
      <c r="I79" s="14">
        <f t="shared" si="18"/>
        <v>0</v>
      </c>
      <c r="J79" s="14" t="e">
        <f t="shared" si="18"/>
        <v>#REF!</v>
      </c>
      <c r="K79" s="14">
        <f t="shared" si="18"/>
        <v>0</v>
      </c>
      <c r="L79" s="14">
        <f t="shared" si="18"/>
        <v>0</v>
      </c>
      <c r="M79" s="14"/>
      <c r="N79" s="14"/>
      <c r="O79" s="14"/>
      <c r="P79" s="14"/>
    </row>
    <row r="80" spans="1:16" s="2" customFormat="1">
      <c r="A80" s="3" t="s">
        <v>14</v>
      </c>
      <c r="B80" s="3"/>
      <c r="C80" s="7">
        <f>IF(C79&gt;0,C79*0.15,0)</f>
        <v>0</v>
      </c>
      <c r="E80" s="39"/>
      <c r="F80" s="3" t="s">
        <v>14</v>
      </c>
      <c r="G80" s="25">
        <f>IF(G79&lt;0,0,G79*0.15)</f>
        <v>0</v>
      </c>
      <c r="H80" s="25">
        <f t="shared" ref="H80:L80" si="19">IF(H79&lt;0,0,H79*0.15)</f>
        <v>0</v>
      </c>
      <c r="I80" s="25">
        <f t="shared" si="19"/>
        <v>0</v>
      </c>
      <c r="J80" s="25" t="e">
        <f t="shared" si="19"/>
        <v>#REF!</v>
      </c>
      <c r="K80" s="160">
        <f t="shared" si="19"/>
        <v>0</v>
      </c>
      <c r="L80" s="25">
        <f t="shared" si="19"/>
        <v>0</v>
      </c>
      <c r="M80" s="25"/>
      <c r="N80" s="25"/>
      <c r="O80" s="25"/>
      <c r="P80" s="25"/>
    </row>
    <row r="81" spans="1:16" s="17" customFormat="1">
      <c r="A81" s="13" t="s">
        <v>15</v>
      </c>
      <c r="B81" s="13"/>
      <c r="C81" s="12">
        <f>C79-C80</f>
        <v>-79000416.279592752</v>
      </c>
      <c r="D81" s="26"/>
      <c r="E81" s="40"/>
      <c r="F81" s="13" t="s">
        <v>15</v>
      </c>
      <c r="G81" s="14"/>
      <c r="H81" s="158">
        <f>10000*SUMIFS(业绩净利!E:E,业绩净利!B:B,H57)</f>
        <v>0</v>
      </c>
      <c r="I81" s="158">
        <f>10000*SUMIFS(业绩净利!F:F,业绩净利!C:C,I57)</f>
        <v>0</v>
      </c>
      <c r="J81" s="158" t="e">
        <f>10000*SUMIFS(业绩净利!#REF!,业绩净利!D:D,J57)</f>
        <v>#REF!</v>
      </c>
      <c r="K81" s="158"/>
      <c r="L81" s="158"/>
      <c r="M81" s="158"/>
      <c r="N81" s="14"/>
      <c r="O81" s="14"/>
      <c r="P81" s="14"/>
    </row>
    <row r="82" spans="1:16">
      <c r="A82" s="18" t="s">
        <v>196</v>
      </c>
      <c r="B82" s="18"/>
      <c r="C82" s="23">
        <f>C81/C68</f>
        <v>-1</v>
      </c>
      <c r="D82" s="2"/>
      <c r="E82" s="36"/>
      <c r="F82" s="18" t="s">
        <v>196</v>
      </c>
      <c r="G82" s="18">
        <f t="shared" ref="G82:L82" si="20">G81/G68</f>
        <v>0</v>
      </c>
      <c r="H82" s="23">
        <f t="shared" si="20"/>
        <v>0</v>
      </c>
      <c r="I82" s="23">
        <f t="shared" si="20"/>
        <v>0</v>
      </c>
      <c r="J82" s="23" t="e">
        <f t="shared" si="20"/>
        <v>#REF!</v>
      </c>
      <c r="K82" s="23">
        <f t="shared" si="20"/>
        <v>0</v>
      </c>
      <c r="L82" s="23">
        <f t="shared" si="20"/>
        <v>0</v>
      </c>
      <c r="M82" s="23"/>
      <c r="N82" s="18"/>
      <c r="O82" s="18"/>
      <c r="P82" s="18"/>
    </row>
    <row r="84" spans="1:16">
      <c r="F84" t="s">
        <v>233</v>
      </c>
      <c r="G84" s="21">
        <f>SUM(H84:M84)</f>
        <v>100000</v>
      </c>
      <c r="H84" s="159">
        <f>业绩净利!I16</f>
        <v>80000</v>
      </c>
      <c r="I84" s="159">
        <f>业绩净利!I19</f>
        <v>10000</v>
      </c>
      <c r="J84" s="159">
        <f>业绩净利!I17</f>
        <v>10000</v>
      </c>
      <c r="K84" s="159">
        <f>SUMIFS(业绩净利!$F:$F,业绩净利!$B:$B,K57)</f>
        <v>0</v>
      </c>
      <c r="L84" s="159">
        <f>SUMIFS(业绩净利!$F:$F,业绩净利!$B:$B,L57)</f>
        <v>0</v>
      </c>
      <c r="M84" s="159">
        <f>SUMIFS(业绩净利!$F:$F,业绩净利!$B:$B,M57)</f>
        <v>0</v>
      </c>
      <c r="N84" s="159">
        <f>SUMIFS(业绩净利!$F:$F,业绩净利!$B:$B,N57)</f>
        <v>0</v>
      </c>
    </row>
  </sheetData>
  <phoneticPr fontId="15" type="noConversion"/>
  <conditionalFormatting sqref="H25:K25">
    <cfRule type="duplicateValues" dxfId="434" priority="6"/>
  </conditionalFormatting>
  <conditionalFormatting sqref="H25:K25">
    <cfRule type="duplicateValues" dxfId="433" priority="5"/>
  </conditionalFormatting>
  <conditionalFormatting sqref="H25:K25">
    <cfRule type="duplicateValues" dxfId="432" priority="7"/>
  </conditionalFormatting>
  <conditionalFormatting sqref="H25:K25">
    <cfRule type="duplicateValues" dxfId="431" priority="1"/>
  </conditionalFormatting>
  <conditionalFormatting sqref="H25:K25">
    <cfRule type="duplicateValues" dxfId="430" priority="2"/>
    <cfRule type="duplicateValues" dxfId="429" priority="3"/>
  </conditionalFormatting>
  <conditionalFormatting sqref="H25:K25">
    <cfRule type="duplicateValues" dxfId="428" priority="4"/>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topLeftCell="A55" workbookViewId="0">
      <selection activeCell="G77" sqref="G77"/>
    </sheetView>
  </sheetViews>
  <sheetFormatPr defaultRowHeight="13.5"/>
  <cols>
    <col min="1" max="1" width="15.125" bestFit="1" customWidth="1"/>
    <col min="2" max="2" width="15.125" customWidth="1"/>
    <col min="3" max="3" width="18.375" bestFit="1" customWidth="1"/>
    <col min="4" max="4" width="37.25" customWidth="1"/>
    <col min="5" max="5" width="19.5" customWidth="1"/>
    <col min="6" max="6" width="15.125" bestFit="1" customWidth="1"/>
    <col min="7" max="7" width="25.625" customWidth="1"/>
    <col min="8" max="8" width="23.625" customWidth="1"/>
    <col min="9" max="9" width="24.625" customWidth="1"/>
    <col min="10" max="10" width="17.25" bestFit="1" customWidth="1"/>
    <col min="11" max="11" width="20.375" customWidth="1"/>
    <col min="12" max="12" width="23" customWidth="1"/>
    <col min="13" max="13" width="19.375" customWidth="1"/>
  </cols>
  <sheetData>
    <row r="1" spans="1:5">
      <c r="A1" s="1" t="s">
        <v>234</v>
      </c>
      <c r="B1" s="1" t="s">
        <v>1738</v>
      </c>
      <c r="C1" s="1" t="s">
        <v>1633</v>
      </c>
      <c r="D1" s="2"/>
      <c r="E1" s="33"/>
    </row>
    <row r="2" spans="1:5">
      <c r="A2" s="3" t="s">
        <v>235</v>
      </c>
      <c r="B2" s="3"/>
      <c r="C2" s="4">
        <f>C30+C58-C31</f>
        <v>0</v>
      </c>
      <c r="D2" s="2" t="s">
        <v>236</v>
      </c>
      <c r="E2" s="33"/>
    </row>
    <row r="3" spans="1:5">
      <c r="A3" s="3" t="s">
        <v>237</v>
      </c>
      <c r="B3" s="3"/>
      <c r="C3" s="4">
        <f>C59</f>
        <v>0</v>
      </c>
      <c r="D3" s="2" t="s">
        <v>236</v>
      </c>
      <c r="E3" s="33"/>
    </row>
    <row r="4" spans="1:5">
      <c r="A4" s="3" t="s">
        <v>2</v>
      </c>
      <c r="B4" s="3"/>
      <c r="C4" s="4">
        <f>+C32+C60</f>
        <v>0</v>
      </c>
      <c r="D4" s="2" t="s">
        <v>236</v>
      </c>
      <c r="E4" s="33"/>
    </row>
    <row r="5" spans="1:5">
      <c r="A5" s="3" t="s">
        <v>238</v>
      </c>
      <c r="B5" s="3"/>
      <c r="C5" s="5"/>
      <c r="D5" s="2" t="s">
        <v>239</v>
      </c>
      <c r="E5" s="33"/>
    </row>
    <row r="6" spans="1:5">
      <c r="A6" s="15" t="s">
        <v>10</v>
      </c>
      <c r="B6" s="15"/>
      <c r="C6" s="19">
        <f>+C34+C62</f>
        <v>0</v>
      </c>
      <c r="D6" s="2" t="s">
        <v>236</v>
      </c>
      <c r="E6" s="33"/>
    </row>
    <row r="7" spans="1:5">
      <c r="A7" s="15" t="s">
        <v>11</v>
      </c>
      <c r="B7" s="15"/>
      <c r="C7" s="19">
        <f>+C35+C63</f>
        <v>0</v>
      </c>
      <c r="D7" s="2" t="s">
        <v>236</v>
      </c>
      <c r="E7" s="33"/>
    </row>
    <row r="8" spans="1:5">
      <c r="A8" s="15" t="s">
        <v>12</v>
      </c>
      <c r="B8" s="15"/>
      <c r="C8" s="19">
        <f>+C36+C64</f>
        <v>0</v>
      </c>
      <c r="D8" s="11" t="s">
        <v>240</v>
      </c>
      <c r="E8" s="34"/>
    </row>
    <row r="9" spans="1:5">
      <c r="A9" s="15" t="s">
        <v>241</v>
      </c>
      <c r="B9" s="15"/>
      <c r="C9" s="78">
        <f>(C2-C3)/1.16*0.16-C4/1.06*0.06</f>
        <v>0</v>
      </c>
      <c r="D9" s="2" t="s">
        <v>239</v>
      </c>
      <c r="E9" s="33"/>
    </row>
    <row r="10" spans="1:5">
      <c r="A10" s="3" t="s">
        <v>3</v>
      </c>
      <c r="B10" s="3"/>
      <c r="C10" s="4">
        <f>C9*0.12</f>
        <v>0</v>
      </c>
      <c r="D10" s="2" t="s">
        <v>239</v>
      </c>
      <c r="E10" s="33"/>
    </row>
    <row r="11" spans="1:5">
      <c r="A11" s="8" t="s">
        <v>4</v>
      </c>
      <c r="B11" s="8"/>
      <c r="C11" s="4">
        <f>C2-C3-C4-C6-C7-C8-C9-C10</f>
        <v>0</v>
      </c>
      <c r="D11" s="2" t="s">
        <v>239</v>
      </c>
      <c r="E11" s="33"/>
    </row>
    <row r="12" spans="1:5">
      <c r="A12" s="13" t="s">
        <v>5</v>
      </c>
      <c r="B12" s="13"/>
      <c r="C12" s="158">
        <f>SUM(C13:C22)</f>
        <v>23781343.437403366</v>
      </c>
      <c r="D12" s="26" t="s">
        <v>242</v>
      </c>
      <c r="E12" s="35"/>
    </row>
    <row r="13" spans="1:5">
      <c r="A13" s="9" t="s">
        <v>243</v>
      </c>
      <c r="B13" s="9"/>
      <c r="C13" s="22">
        <f>+C41+C69</f>
        <v>12959401.43</v>
      </c>
      <c r="D13" s="26" t="s">
        <v>244</v>
      </c>
      <c r="E13" s="35"/>
    </row>
    <row r="14" spans="1:5">
      <c r="A14" s="3" t="s">
        <v>176</v>
      </c>
      <c r="B14" s="3"/>
      <c r="C14" s="4">
        <f t="shared" ref="C14:C22" si="0">+C42+C70</f>
        <v>1643059.4904464795</v>
      </c>
      <c r="D14" s="26" t="s">
        <v>245</v>
      </c>
      <c r="E14" s="35"/>
    </row>
    <row r="15" spans="1:5">
      <c r="A15" s="8" t="s">
        <v>6</v>
      </c>
      <c r="B15" s="8"/>
      <c r="C15" s="4">
        <f t="shared" si="0"/>
        <v>1128000</v>
      </c>
      <c r="D15" s="26" t="s">
        <v>246</v>
      </c>
      <c r="E15" s="35"/>
    </row>
    <row r="16" spans="1:5">
      <c r="A16" s="8" t="s">
        <v>7</v>
      </c>
      <c r="B16" s="8"/>
      <c r="C16" s="31">
        <f t="shared" si="0"/>
        <v>816000</v>
      </c>
      <c r="D16" s="26" t="s">
        <v>247</v>
      </c>
      <c r="E16" s="35"/>
    </row>
    <row r="17" spans="1:14">
      <c r="A17" s="8" t="s">
        <v>8</v>
      </c>
      <c r="B17" s="8"/>
      <c r="C17" s="4">
        <f t="shared" si="0"/>
        <v>100000</v>
      </c>
      <c r="D17" s="26" t="s">
        <v>248</v>
      </c>
      <c r="E17" s="35"/>
    </row>
    <row r="18" spans="1:14">
      <c r="A18" s="8" t="s">
        <v>9</v>
      </c>
      <c r="B18" s="8"/>
      <c r="C18" s="4">
        <f t="shared" si="0"/>
        <v>1001600</v>
      </c>
      <c r="D18" s="26" t="s">
        <v>249</v>
      </c>
      <c r="E18" s="35"/>
    </row>
    <row r="19" spans="1:14">
      <c r="A19" s="8" t="s">
        <v>178</v>
      </c>
      <c r="B19" s="8"/>
      <c r="C19" s="4">
        <f t="shared" si="0"/>
        <v>0</v>
      </c>
      <c r="D19" s="2" t="s">
        <v>177</v>
      </c>
      <c r="E19" s="33"/>
    </row>
    <row r="20" spans="1:14">
      <c r="A20" s="8" t="s">
        <v>5228</v>
      </c>
      <c r="B20" s="8"/>
      <c r="C20" s="4">
        <f t="shared" si="0"/>
        <v>2172722.763216306</v>
      </c>
      <c r="D20" s="26" t="s">
        <v>250</v>
      </c>
      <c r="E20" s="35"/>
    </row>
    <row r="21" spans="1:14">
      <c r="A21" s="16" t="s">
        <v>179</v>
      </c>
      <c r="B21" s="16"/>
      <c r="C21" s="4">
        <f t="shared" si="0"/>
        <v>0</v>
      </c>
      <c r="D21" s="2"/>
      <c r="E21" s="33"/>
    </row>
    <row r="22" spans="1:14">
      <c r="A22" s="9" t="s">
        <v>180</v>
      </c>
      <c r="B22" s="9"/>
      <c r="C22" s="4">
        <f t="shared" si="0"/>
        <v>3960559.7537405826</v>
      </c>
      <c r="D22" s="2"/>
      <c r="E22" s="33"/>
    </row>
    <row r="23" spans="1:14">
      <c r="A23" s="13" t="s">
        <v>13</v>
      </c>
      <c r="B23" s="13"/>
      <c r="C23" s="12">
        <f>C11-C12</f>
        <v>-23781343.437403366</v>
      </c>
      <c r="D23" s="2" t="s">
        <v>172</v>
      </c>
      <c r="E23" s="33"/>
    </row>
    <row r="24" spans="1:14">
      <c r="A24" s="3" t="s">
        <v>14</v>
      </c>
      <c r="B24" s="3"/>
      <c r="C24" s="7">
        <f>IF(C23&gt;0,C23*0.15,0)</f>
        <v>0</v>
      </c>
      <c r="D24" s="2" t="s">
        <v>172</v>
      </c>
      <c r="E24" s="33"/>
    </row>
    <row r="25" spans="1:14">
      <c r="A25" s="13" t="s">
        <v>15</v>
      </c>
      <c r="B25" s="13"/>
      <c r="C25" s="12">
        <f>C23-C24</f>
        <v>-23781343.437403366</v>
      </c>
      <c r="D25" s="26" t="s">
        <v>251</v>
      </c>
      <c r="E25" s="35"/>
      <c r="F25" t="s">
        <v>183</v>
      </c>
      <c r="H25" s="151" t="str">
        <f>VLOOKUP(H29,业绩净利!$B:$D,3,0)</f>
        <v>郭大勇</v>
      </c>
      <c r="I25" s="151" t="str">
        <f>VLOOKUP(I29,业绩净利!$B:$D,3,0)</f>
        <v>林伟</v>
      </c>
      <c r="J25" s="151" t="str">
        <f>VLOOKUP(J29,业绩净利!$B:$D,3,0)</f>
        <v>卞予</v>
      </c>
      <c r="K25" s="151" t="str">
        <f>VLOOKUP(K29,业绩净利!$B:$D,3,0)</f>
        <v>张涛3</v>
      </c>
      <c r="L25" s="151" t="str">
        <f>VLOOKUP(L29,业绩净利!$B:$D,3,0)</f>
        <v>封廷祥</v>
      </c>
      <c r="M25" s="151" t="e">
        <f>VLOOKUP(M29,业绩净利!$B:$D,3,0)</f>
        <v>#N/A</v>
      </c>
    </row>
    <row r="26" spans="1:14">
      <c r="A26" s="18" t="s">
        <v>182</v>
      </c>
      <c r="B26" s="18"/>
      <c r="C26" s="18">
        <f>C25/C12</f>
        <v>-1</v>
      </c>
      <c r="D26" s="2" t="s">
        <v>172</v>
      </c>
      <c r="E26" s="33"/>
      <c r="F26" t="s">
        <v>252</v>
      </c>
      <c r="G26" s="159">
        <f>SUM(H26:N26)</f>
        <v>172000000</v>
      </c>
      <c r="H26" s="159">
        <f>SUMIFS(业绩净利!$F:$F,业绩净利!$B:$B,H29)*10000</f>
        <v>28000000</v>
      </c>
      <c r="I26" s="159">
        <f>SUMIFS(业绩净利!$F:$F,业绩净利!$B:$B,I29)*10000</f>
        <v>28000000</v>
      </c>
      <c r="J26" s="159">
        <f>SUMIFS(业绩净利!$F:$F,业绩净利!$B:$B,J29)*10000</f>
        <v>32000000</v>
      </c>
      <c r="K26" s="159">
        <f>SUMIFS(业绩净利!$F:$F,业绩净利!$B:$B,K29)*10000</f>
        <v>28000000</v>
      </c>
      <c r="L26" s="159">
        <f>SUMIFS(业绩净利!$F:$F,业绩净利!$B:$B,L29)*10000</f>
        <v>56000000</v>
      </c>
      <c r="M26" s="159">
        <f>SUMIFS(业绩净利!$F:$F,业绩净利!$B:$B,M29)*10000</f>
        <v>0</v>
      </c>
      <c r="N26" s="21"/>
    </row>
    <row r="27" spans="1:14">
      <c r="E27" s="36"/>
      <c r="F27" t="s">
        <v>253</v>
      </c>
      <c r="G27" s="159">
        <f>10000*SUMIFS(业绩净利!D:D,业绩净利!A:A,一事!G29)</f>
        <v>0</v>
      </c>
      <c r="H27" s="159">
        <f>10000*SUMIFS(业绩净利!$E:$E,业绩净利!$B:$B,H29)</f>
        <v>2690000</v>
      </c>
      <c r="I27" s="159">
        <f>10000*SUMIFS(业绩净利!$E:$E,业绩净利!$B:$B,I29)</f>
        <v>4300000</v>
      </c>
      <c r="J27" s="159">
        <f>10000*SUMIFS(业绩净利!$E:$E,业绩净利!$B:$B,J29)</f>
        <v>1210000</v>
      </c>
      <c r="K27" s="159">
        <f>10000*SUMIFS(业绩净利!$E:$E,业绩净利!$B:$B,K29)</f>
        <v>1900000</v>
      </c>
      <c r="L27" s="159">
        <f>10000*SUMIFS(业绩净利!$E:$E,业绩净利!$B:$B,L29)</f>
        <v>3050000</v>
      </c>
      <c r="M27" s="159">
        <f>10000*SUMIFS(业绩净利!$E:$E,业绩净利!$B:$B,M29)</f>
        <v>0</v>
      </c>
      <c r="N27" s="21"/>
    </row>
    <row r="28" spans="1:14">
      <c r="E28" s="36"/>
      <c r="F28" t="s">
        <v>254</v>
      </c>
      <c r="G28" s="159">
        <f>G39-G40-G51</f>
        <v>-3556131.783069171</v>
      </c>
      <c r="H28" s="159">
        <f>H39-H40-H51</f>
        <v>-4285520.4533798564</v>
      </c>
      <c r="I28" s="159">
        <f t="shared" ref="I28:M28" si="1">I39-I40-I51</f>
        <v>-6316473.7404386802</v>
      </c>
      <c r="J28" s="159">
        <f t="shared" si="1"/>
        <v>-2574263.8339327648</v>
      </c>
      <c r="K28" s="159">
        <f t="shared" si="1"/>
        <v>-3289835.4486739743</v>
      </c>
      <c r="L28" s="159">
        <f t="shared" si="1"/>
        <v>-5650862.7831325671</v>
      </c>
      <c r="M28" s="159">
        <f t="shared" si="1"/>
        <v>-518473.8975324257</v>
      </c>
      <c r="N28" s="21"/>
    </row>
    <row r="29" spans="1:14" s="2" customFormat="1">
      <c r="A29" s="1" t="s">
        <v>255</v>
      </c>
      <c r="B29" s="1" t="s">
        <v>1634</v>
      </c>
      <c r="C29" s="1" t="s">
        <v>1735</v>
      </c>
      <c r="E29" s="33"/>
      <c r="F29" s="1" t="s">
        <v>255</v>
      </c>
      <c r="G29" s="13" t="s">
        <v>1740</v>
      </c>
      <c r="H29" s="13" t="s">
        <v>1741</v>
      </c>
      <c r="I29" s="13" t="s">
        <v>1742</v>
      </c>
      <c r="J29" s="157" t="s">
        <v>1743</v>
      </c>
      <c r="K29" s="157" t="s">
        <v>1744</v>
      </c>
      <c r="L29" s="157" t="s">
        <v>1745</v>
      </c>
      <c r="M29" s="176" t="s">
        <v>5040</v>
      </c>
    </row>
    <row r="30" spans="1:14" s="2" customFormat="1">
      <c r="A30" s="3" t="s">
        <v>0</v>
      </c>
      <c r="B30" s="3"/>
      <c r="C30" s="4">
        <f>G30+H30+I30+J30+K30+L30+M30</f>
        <v>0</v>
      </c>
      <c r="D30" s="26" t="s">
        <v>256</v>
      </c>
      <c r="E30" s="37">
        <f>G30+H30+I30+J30+K30+L30</f>
        <v>0</v>
      </c>
      <c r="F30" s="3" t="s">
        <v>257</v>
      </c>
      <c r="G30" s="28"/>
      <c r="H30" s="28"/>
      <c r="I30" s="28"/>
      <c r="J30" s="28"/>
      <c r="K30" s="28"/>
      <c r="L30" s="4"/>
      <c r="M30" s="4"/>
    </row>
    <row r="31" spans="1:14" s="2" customFormat="1">
      <c r="A31" s="3" t="s">
        <v>1</v>
      </c>
      <c r="B31" s="3"/>
      <c r="C31" s="4">
        <f>G31+H31+I31+J31+K31+L31+M31</f>
        <v>0</v>
      </c>
      <c r="D31" s="2" t="s">
        <v>258</v>
      </c>
      <c r="E31" s="37">
        <f t="shared" ref="E31" si="2">G31+H31+I31+J31+K31+L31</f>
        <v>0</v>
      </c>
      <c r="F31" s="3" t="s">
        <v>259</v>
      </c>
      <c r="G31" s="4"/>
      <c r="H31" s="4"/>
      <c r="I31" s="4"/>
      <c r="J31" s="4"/>
      <c r="K31" s="4"/>
      <c r="L31" s="4"/>
      <c r="M31" s="4"/>
    </row>
    <row r="32" spans="1:14" s="2" customFormat="1">
      <c r="A32" s="3" t="s">
        <v>2</v>
      </c>
      <c r="B32" s="3"/>
      <c r="C32" s="4">
        <f>G32+H32+I32+J32+K32+L32+M32</f>
        <v>0</v>
      </c>
      <c r="D32" s="2" t="s">
        <v>258</v>
      </c>
      <c r="E32" s="37"/>
      <c r="F32" s="3" t="s">
        <v>2</v>
      </c>
      <c r="G32" s="28"/>
      <c r="H32" s="28"/>
      <c r="I32" s="28"/>
      <c r="J32" s="163"/>
      <c r="K32" s="163"/>
      <c r="L32" s="4"/>
      <c r="M32" s="4"/>
    </row>
    <row r="33" spans="1:13" s="2" customFormat="1">
      <c r="A33" s="3" t="s">
        <v>260</v>
      </c>
      <c r="B33" s="3"/>
      <c r="C33" s="29"/>
      <c r="D33" s="2" t="s">
        <v>261</v>
      </c>
      <c r="E33" s="38"/>
      <c r="F33" s="3" t="s">
        <v>260</v>
      </c>
      <c r="G33" s="29"/>
      <c r="H33" s="29"/>
      <c r="I33" s="29"/>
      <c r="J33" s="29"/>
      <c r="K33" s="29"/>
      <c r="L33" s="6"/>
      <c r="M33" s="6"/>
    </row>
    <row r="34" spans="1:13" s="2" customFormat="1">
      <c r="A34" s="15" t="s">
        <v>10</v>
      </c>
      <c r="B34" s="15"/>
      <c r="C34" s="4">
        <f>G34+H34+I34+J34+K34+L34+M34</f>
        <v>0</v>
      </c>
      <c r="D34" s="11" t="s">
        <v>262</v>
      </c>
      <c r="E34" s="37"/>
      <c r="F34" s="10" t="s">
        <v>10</v>
      </c>
      <c r="G34" s="4"/>
      <c r="H34" s="4"/>
      <c r="I34" s="4"/>
      <c r="J34" s="4"/>
      <c r="K34" s="4"/>
      <c r="L34" s="4"/>
      <c r="M34" s="4"/>
    </row>
    <row r="35" spans="1:13" s="2" customFormat="1">
      <c r="A35" s="15" t="s">
        <v>11</v>
      </c>
      <c r="B35" s="15"/>
      <c r="C35" s="4">
        <f>G35+H35+I35+J35+K35+L35+M35</f>
        <v>0</v>
      </c>
      <c r="D35" s="11" t="s">
        <v>263</v>
      </c>
      <c r="E35" s="37"/>
      <c r="F35" s="10" t="s">
        <v>11</v>
      </c>
      <c r="G35" s="4"/>
      <c r="H35" s="4"/>
      <c r="I35" s="4"/>
      <c r="J35" s="4"/>
      <c r="K35" s="4"/>
      <c r="L35" s="4"/>
      <c r="M35" s="4"/>
    </row>
    <row r="36" spans="1:13" s="2" customFormat="1">
      <c r="A36" s="15" t="s">
        <v>12</v>
      </c>
      <c r="B36" s="15"/>
      <c r="C36" s="4">
        <f>G36+H36+I36+J36+K36+L36+M36</f>
        <v>0</v>
      </c>
      <c r="D36" s="11" t="s">
        <v>264</v>
      </c>
      <c r="E36" s="37"/>
      <c r="F36" s="10" t="s">
        <v>12</v>
      </c>
      <c r="G36" s="4"/>
      <c r="H36" s="4"/>
      <c r="I36" s="4"/>
      <c r="J36" s="4"/>
      <c r="K36" s="4"/>
      <c r="L36" s="4"/>
      <c r="M36" s="4"/>
    </row>
    <row r="37" spans="1:13" s="2" customFormat="1">
      <c r="A37" s="15" t="s">
        <v>170</v>
      </c>
      <c r="B37" s="15"/>
      <c r="C37" s="78">
        <f>(C30-C31)/1.16*0.16-C32/1.06*0.06</f>
        <v>0</v>
      </c>
      <c r="D37" s="2" t="s">
        <v>265</v>
      </c>
      <c r="E37" s="37"/>
      <c r="F37" s="15" t="s">
        <v>170</v>
      </c>
      <c r="G37" s="79">
        <f>(G30-G31)/1.16*0.16-G32/1.06*0.06</f>
        <v>0</v>
      </c>
      <c r="H37" s="79"/>
      <c r="I37" s="79"/>
      <c r="J37" s="79"/>
      <c r="K37" s="79"/>
      <c r="L37" s="79"/>
      <c r="M37" s="79">
        <f t="shared" ref="M37" si="3">(M30-M31)/1.16*0.16-M32/1.06*0.06</f>
        <v>0</v>
      </c>
    </row>
    <row r="38" spans="1:13" s="2" customFormat="1">
      <c r="A38" s="3" t="s">
        <v>3</v>
      </c>
      <c r="B38" s="3"/>
      <c r="C38" s="4">
        <f>C37*0.12</f>
        <v>0</v>
      </c>
      <c r="D38" s="2" t="s">
        <v>265</v>
      </c>
      <c r="E38" s="37"/>
      <c r="F38" s="3" t="s">
        <v>3</v>
      </c>
      <c r="G38" s="4">
        <f>G37*0.12</f>
        <v>0</v>
      </c>
      <c r="H38" s="4"/>
      <c r="I38" s="4"/>
      <c r="J38" s="4"/>
      <c r="K38" s="4"/>
      <c r="L38" s="4"/>
      <c r="M38" s="4">
        <f t="shared" ref="M38" si="4">M37*0.12</f>
        <v>0</v>
      </c>
    </row>
    <row r="39" spans="1:13" s="2" customFormat="1">
      <c r="A39" s="8" t="s">
        <v>4</v>
      </c>
      <c r="B39" s="8"/>
      <c r="C39" s="4">
        <f>C30-C31-C32-C34-C35-C36-C37-C38</f>
        <v>0</v>
      </c>
      <c r="D39" s="2" t="s">
        <v>265</v>
      </c>
      <c r="E39" s="37"/>
      <c r="F39" s="8" t="s">
        <v>4</v>
      </c>
      <c r="G39" s="4">
        <f>G30-G31-G32-G34-G35-G36-G37-G38</f>
        <v>0</v>
      </c>
      <c r="H39" s="4"/>
      <c r="I39" s="4"/>
      <c r="J39" s="4"/>
      <c r="K39" s="4"/>
      <c r="L39" s="4"/>
      <c r="M39" s="4">
        <f t="shared" ref="M39" si="5">M30-M31-M32-M34-M35-M36-M37-M38</f>
        <v>0</v>
      </c>
    </row>
    <row r="40" spans="1:13" s="2" customFormat="1">
      <c r="A40" s="13" t="s">
        <v>5</v>
      </c>
      <c r="B40" s="13"/>
      <c r="C40" s="14">
        <f>SUM(C41:C50)</f>
        <v>7164841.9217961505</v>
      </c>
      <c r="D40" s="2" t="s">
        <v>265</v>
      </c>
      <c r="E40" s="37"/>
      <c r="F40" s="13" t="s">
        <v>5</v>
      </c>
      <c r="G40" s="14">
        <f t="shared" ref="G40:M40" si="6">SUM(G41:G50)</f>
        <v>3556131.783069171</v>
      </c>
      <c r="H40" s="14">
        <f t="shared" si="6"/>
        <v>1120814.5710269152</v>
      </c>
      <c r="I40" s="14">
        <f t="shared" si="6"/>
        <v>1257650.2110269153</v>
      </c>
      <c r="J40" s="14">
        <f t="shared" si="6"/>
        <v>1150734.4221680588</v>
      </c>
      <c r="K40" s="14">
        <f t="shared" si="6"/>
        <v>1054541.3310269155</v>
      </c>
      <c r="L40" s="14">
        <f t="shared" si="6"/>
        <v>2062627.4890149198</v>
      </c>
      <c r="M40" s="14">
        <f t="shared" si="6"/>
        <v>518473.8975324257</v>
      </c>
    </row>
    <row r="41" spans="1:13" s="2" customFormat="1">
      <c r="A41" s="9" t="s">
        <v>266</v>
      </c>
      <c r="B41" s="9"/>
      <c r="C41" s="4">
        <f t="shared" ref="C41:C49" si="7">G41+H41+I41+J41+K41+L41+M41</f>
        <v>3751292.4739999999</v>
      </c>
      <c r="D41" s="2" t="s">
        <v>267</v>
      </c>
      <c r="E41" s="37"/>
      <c r="F41" s="9" t="s">
        <v>268</v>
      </c>
      <c r="G41" s="175">
        <f>SUMIFS([2]岗位规划大表!$AD:$AD,[2]岗位规划大表!$H:$H,G29)</f>
        <v>1584988.6279999998</v>
      </c>
      <c r="H41" s="175">
        <f>SUMIFS([2]岗位规划大表!$AD:$AD,[2]岗位规划大表!$H:$H,H29)</f>
        <v>294616.60399999999</v>
      </c>
      <c r="I41" s="175">
        <f>SUMIFS([2]岗位规划大表!$AD:$AD,[2]岗位规划大表!$H:$H,I29)</f>
        <v>431452.24400000001</v>
      </c>
      <c r="J41" s="175">
        <f>SUMIFS([2]岗位规划大表!$AD:$AD,[2]岗位规划大表!$H:$H,J29)</f>
        <v>241835.71600000001</v>
      </c>
      <c r="K41" s="175">
        <f>SUMIFS([2]岗位规划大表!$AD:$AD,[2]岗位规划大表!$H:$H,K29)</f>
        <v>228343.364</v>
      </c>
      <c r="L41" s="175">
        <f>SUMIFS([2]岗位规划大表!$AD:$AD,[2]岗位规划大表!$H:$H,L29)</f>
        <v>657524.348</v>
      </c>
      <c r="M41" s="175">
        <f>SUMIFS([2]岗位规划大表!$AD:$AD,[2]岗位规划大表!$H:$H,M29)</f>
        <v>312531.57</v>
      </c>
    </row>
    <row r="42" spans="1:13" s="2" customFormat="1">
      <c r="A42" s="3" t="s">
        <v>269</v>
      </c>
      <c r="B42" s="3"/>
      <c r="C42" s="4">
        <f>G42+H42+I42+J42+K42+L42+M42</f>
        <v>425762.86321595672</v>
      </c>
      <c r="D42" s="2" t="s">
        <v>267</v>
      </c>
      <c r="E42" s="37"/>
      <c r="F42" s="3" t="s">
        <v>269</v>
      </c>
      <c r="G42" s="160">
        <f>[1]人均!$D$4*SUMIFS([2]岗位规划大表!$AA:$AA,[2]岗位规划大表!$H:$H,G29,[2]岗位规划大表!$AE:$AE,"驻京")+[1]人均!$D$3*SUMIFS([2]岗位规划大表!$AA:$AA,[2]岗位规划大表!$H:$H,G29,[2]岗位规划大表!$AE:$AE,"非驻京")+SUMIFS([1]管理费用统计表!$N:$N,[1]管理费用统计表!$F:$F,G29)</f>
        <v>173356.57048897678</v>
      </c>
      <c r="H42" s="160">
        <f>[1]人均!$D$4*SUMIFS([2]岗位规划大表!$AA:$AA,[2]岗位规划大表!$H:$H,H29,[2]岗位规划大表!$AE:$AE,"驻京")+[1]人均!$D$3*SUMIFS([2]岗位规划大表!$AA:$AA,[2]岗位规划大表!$H:$H,H29,[2]岗位规划大表!$AE:$AE,"非驻京")+SUMIFS([1]管理费用统计表!$N:$N,[1]管理费用统计表!$F:$F,H29)</f>
        <v>43292.793038910859</v>
      </c>
      <c r="I42" s="160">
        <f>[1]人均!$D$4*SUMIFS([2]岗位规划大表!$AA:$AA,[2]岗位规划大表!$H:$H,I29,[2]岗位规划大表!$AE:$AE,"驻京")+[1]人均!$D$3*SUMIFS([2]岗位规划大表!$AA:$AA,[2]岗位规划大表!$H:$H,I29,[2]岗位规划大表!$AE:$AE,"非驻京")+SUMIFS([1]管理费用统计表!$N:$N,[1]管理费用统计表!$F:$F,I29)</f>
        <v>43292.793038910859</v>
      </c>
      <c r="J42" s="160">
        <f>[1]人均!$D$4*SUMIFS([2]岗位规划大表!$AA:$AA,[2]岗位规划大表!$H:$H,J29,[2]岗位规划大表!$AE:$AE,"驻京")+[1]人均!$D$3*SUMIFS([2]岗位规划大表!$AA:$AA,[2]岗位规划大表!$H:$H,J29,[2]岗位规划大表!$AE:$AE,"非驻京")+SUMIFS([1]管理费用统计表!$N:$N,[1]管理费用统计表!$F:$F,J29)</f>
        <v>43292.793038910859</v>
      </c>
      <c r="K42" s="160">
        <f>[1]人均!$D$4*SUMIFS([2]岗位规划大表!$AA:$AA,[2]岗位规划大表!$H:$H,K29,[2]岗位规划大表!$AE:$AE,"驻京")+[1]人均!$D$3*SUMIFS([2]岗位规划大表!$AA:$AA,[2]岗位规划大表!$H:$H,K29,[2]岗位规划大表!$AE:$AE,"非驻京")+SUMIFS([1]管理费用统计表!$N:$N,[1]管理费用统计表!$F:$F,K29)</f>
        <v>43292.793038910859</v>
      </c>
      <c r="L42" s="160">
        <f>[1]人均!$D$4*SUMIFS([2]岗位规划大表!$AA:$AA,[2]岗位规划大表!$H:$H,L29,[2]岗位规划大表!$AE:$AE,"驻京")+[1]人均!$D$3*SUMIFS([2]岗位规划大表!$AA:$AA,[2]岗位规划大表!$H:$H,L29,[2]岗位规划大表!$AE:$AE,"非驻京")+SUMIFS([1]管理费用统计表!$N:$N,[1]管理费用统计表!$F:$F,L29)</f>
        <v>43292.793038910859</v>
      </c>
      <c r="M42" s="160">
        <f>[1]人均!$D$4*SUMIFS([2]岗位规划大表!$AA:$AA,[2]岗位规划大表!$H:$H,M29,[2]岗位规划大表!$AE:$AE,"驻京")+[1]人均!$D$3*SUMIFS([2]岗位规划大表!$AA:$AA,[2]岗位规划大表!$H:$H,M29,[2]岗位规划大表!$AE:$AE,"非驻京")+SUMIFS([1]管理费用统计表!$N:$N,[1]管理费用统计表!$F:$F,M29)</f>
        <v>35942.327532425712</v>
      </c>
    </row>
    <row r="43" spans="1:13" s="2" customFormat="1">
      <c r="A43" s="8" t="s">
        <v>6</v>
      </c>
      <c r="B43" s="8"/>
      <c r="C43" s="4">
        <f t="shared" si="7"/>
        <v>354000</v>
      </c>
      <c r="D43" s="2" t="s">
        <v>267</v>
      </c>
      <c r="E43" s="37"/>
      <c r="F43" s="8" t="s">
        <v>6</v>
      </c>
      <c r="G43" s="160">
        <f>SUMIFS(人员规划!$AB:$AB,人员规划!$G:$G,G29)*3000</f>
        <v>144000</v>
      </c>
      <c r="H43" s="160">
        <f>SUMIFS(人员规划!$AB:$AB,人员规划!$G:$G,H29)*3000</f>
        <v>36000</v>
      </c>
      <c r="I43" s="160">
        <f>SUMIFS(人员规划!$AB:$AB,人员规划!$G:$G,I29)*3000</f>
        <v>36000</v>
      </c>
      <c r="J43" s="160">
        <f>SUMIFS(人员规划!$AB:$AB,人员规划!$G:$G,J29)*3000</f>
        <v>36000</v>
      </c>
      <c r="K43" s="160">
        <f>SUMIFS(人员规划!$AB:$AB,人员规划!$G:$G,K29)*3000</f>
        <v>36000</v>
      </c>
      <c r="L43" s="160">
        <f>SUMIFS(人员规划!$AB:$AB,人员规划!$G:$G,L29)*3000</f>
        <v>36000</v>
      </c>
      <c r="M43" s="160">
        <f>SUMIFS(人员规划!$AB:$AB,人员规划!$G:$G,M29)*3000</f>
        <v>30000</v>
      </c>
    </row>
    <row r="44" spans="1:13" s="2" customFormat="1">
      <c r="A44" s="8" t="s">
        <v>7</v>
      </c>
      <c r="B44" s="8"/>
      <c r="C44" s="4">
        <f>G44+H44+I44+J44+K44+L44+M44</f>
        <v>552000</v>
      </c>
      <c r="D44" s="2" t="s">
        <v>258</v>
      </c>
      <c r="E44" s="37"/>
      <c r="F44" s="8" t="s">
        <v>7</v>
      </c>
      <c r="G44" s="28">
        <f>VLOOKUP(G29,'[3]2019年差旅费-二级利润中心明细'!$B:$AF,31,0)</f>
        <v>132000</v>
      </c>
      <c r="H44" s="351">
        <f>VLOOKUP(H29,'[3]2019年差旅费-二级利润中心明细'!$B:$AF,31,0)</f>
        <v>72000</v>
      </c>
      <c r="I44" s="351">
        <f>VLOOKUP(I29,'[3]2019年差旅费-二级利润中心明细'!$B:$AF,31,0)</f>
        <v>72000</v>
      </c>
      <c r="J44" s="351">
        <f>VLOOKUP(J29,'[3]2019年差旅费-二级利润中心明细'!$B:$AF,31,0)</f>
        <v>72000</v>
      </c>
      <c r="K44" s="351">
        <f>VLOOKUP(K29,'[3]2019年差旅费-二级利润中心明细'!$B:$AF,31,0)</f>
        <v>72000</v>
      </c>
      <c r="L44" s="351">
        <f>VLOOKUP(L29,'[3]2019年差旅费-二级利润中心明细'!$B:$AF,31,0)</f>
        <v>72000</v>
      </c>
      <c r="M44" s="351">
        <f>VLOOKUP(M29,'[3]2019年差旅费-二级利润中心明细'!$B:$AF,31,0)</f>
        <v>60000</v>
      </c>
    </row>
    <row r="45" spans="1:13" s="2" customFormat="1">
      <c r="A45" s="8" t="s">
        <v>8</v>
      </c>
      <c r="B45" s="8"/>
      <c r="C45" s="4">
        <f t="shared" si="7"/>
        <v>0</v>
      </c>
      <c r="D45" s="2" t="s">
        <v>258</v>
      </c>
      <c r="E45" s="37"/>
      <c r="F45" s="8" t="s">
        <v>8</v>
      </c>
      <c r="G45" s="163">
        <f>SUMIFS(市场费!$F:$F,市场费!$B:$B,G29)</f>
        <v>0</v>
      </c>
      <c r="H45" s="351">
        <f>SUMIFS(市场费!$F:$F,市场费!$B:$B,H29)</f>
        <v>0</v>
      </c>
      <c r="I45" s="351">
        <f>SUMIFS(市场费!$F:$F,市场费!$B:$B,I29)</f>
        <v>0</v>
      </c>
      <c r="J45" s="351">
        <f>SUMIFS(市场费!$F:$F,市场费!$B:$B,J29)</f>
        <v>0</v>
      </c>
      <c r="K45" s="351">
        <f>SUMIFS(市场费!$F:$F,市场费!$B:$B,K29)</f>
        <v>0</v>
      </c>
      <c r="L45" s="351">
        <f>SUMIFS(市场费!$F:$F,市场费!$B:$B,L29)</f>
        <v>0</v>
      </c>
      <c r="M45" s="351">
        <f>SUMIFS(市场费!$F:$F,市场费!$B:$B,M29)</f>
        <v>0</v>
      </c>
    </row>
    <row r="46" spans="1:13" s="2" customFormat="1">
      <c r="A46" s="8" t="s">
        <v>9</v>
      </c>
      <c r="B46" s="8"/>
      <c r="C46" s="4">
        <f>G46+H46+I46+J46+K46+L46+M46</f>
        <v>761600</v>
      </c>
      <c r="D46" s="2" t="s">
        <v>258</v>
      </c>
      <c r="E46" s="37"/>
      <c r="F46" s="8" t="s">
        <v>9</v>
      </c>
      <c r="G46" s="163">
        <f>SUMIFS(市场费!$I:$I,市场费!$B:$B,G29)</f>
        <v>201600</v>
      </c>
      <c r="H46" s="351">
        <f>SUMIFS(市场费!$I:$I,市场费!$B:$B,H29)</f>
        <v>96000</v>
      </c>
      <c r="I46" s="351">
        <f>SUMIFS(市场费!$I:$I,市场费!$B:$B,I29)</f>
        <v>96000</v>
      </c>
      <c r="J46" s="351">
        <f>SUMIFS(市场费!$I:$I,市场费!$B:$B,J29)</f>
        <v>96000</v>
      </c>
      <c r="K46" s="351">
        <f>SUMIFS(市场费!$I:$I,市场费!$B:$B,K29)</f>
        <v>96000</v>
      </c>
      <c r="L46" s="351">
        <f>SUMIFS(市场费!$I:$I,市场费!$B:$B,L29)</f>
        <v>96000</v>
      </c>
      <c r="M46" s="351">
        <f>SUMIFS(市场费!$I:$I,市场费!$B:$B,M29)</f>
        <v>80000</v>
      </c>
    </row>
    <row r="47" spans="1:13" s="2" customFormat="1">
      <c r="A47" s="8" t="s">
        <v>270</v>
      </c>
      <c r="B47" s="8"/>
      <c r="C47" s="4">
        <f t="shared" si="7"/>
        <v>0</v>
      </c>
      <c r="D47" s="2" t="s">
        <v>258</v>
      </c>
      <c r="E47" s="37"/>
      <c r="F47" s="8" t="s">
        <v>270</v>
      </c>
      <c r="G47" s="4">
        <v>0</v>
      </c>
      <c r="H47" s="4">
        <v>0</v>
      </c>
      <c r="I47" s="4">
        <v>0</v>
      </c>
      <c r="J47" s="4">
        <v>0</v>
      </c>
      <c r="K47" s="4">
        <v>0</v>
      </c>
      <c r="L47" s="4">
        <v>0</v>
      </c>
      <c r="M47" s="4">
        <v>0</v>
      </c>
    </row>
    <row r="48" spans="1:13">
      <c r="A48" s="8" t="s">
        <v>5228</v>
      </c>
      <c r="B48" s="8"/>
      <c r="C48" s="4">
        <f t="shared" si="7"/>
        <v>0</v>
      </c>
      <c r="D48" s="2" t="s">
        <v>258</v>
      </c>
      <c r="E48" s="37"/>
      <c r="F48" s="8" t="s">
        <v>5228</v>
      </c>
      <c r="G48" s="4">
        <v>0</v>
      </c>
      <c r="H48" s="4">
        <v>0</v>
      </c>
      <c r="I48" s="4">
        <v>0</v>
      </c>
      <c r="J48" s="4">
        <v>0</v>
      </c>
      <c r="K48" s="4">
        <v>0</v>
      </c>
      <c r="L48" s="4">
        <v>0</v>
      </c>
      <c r="M48" s="4">
        <v>0</v>
      </c>
    </row>
    <row r="49" spans="1:13" s="2" customFormat="1">
      <c r="A49" s="16" t="s">
        <v>271</v>
      </c>
      <c r="B49" s="16"/>
      <c r="C49" s="4">
        <f t="shared" si="7"/>
        <v>0</v>
      </c>
      <c r="D49" s="2" t="s">
        <v>258</v>
      </c>
      <c r="E49" s="37"/>
      <c r="F49" s="9" t="s">
        <v>271</v>
      </c>
      <c r="G49" s="4">
        <v>0</v>
      </c>
      <c r="H49" s="4">
        <v>0</v>
      </c>
      <c r="I49" s="4">
        <v>0</v>
      </c>
      <c r="J49" s="4">
        <v>0</v>
      </c>
      <c r="K49" s="4">
        <v>0</v>
      </c>
      <c r="L49" s="4">
        <v>0</v>
      </c>
      <c r="M49" s="4">
        <v>0</v>
      </c>
    </row>
    <row r="50" spans="1:13" s="2" customFormat="1">
      <c r="A50" s="9" t="s">
        <v>272</v>
      </c>
      <c r="B50" s="9"/>
      <c r="C50" s="175">
        <f>SUM(G50:M50)-G40</f>
        <v>1320186.5845801942</v>
      </c>
      <c r="D50" s="2" t="s">
        <v>258</v>
      </c>
      <c r="E50" s="37"/>
      <c r="F50" s="9" t="s">
        <v>272</v>
      </c>
      <c r="G50" s="32">
        <f>费用分摊!L38</f>
        <v>1320186.5845801942</v>
      </c>
      <c r="H50" s="73">
        <f>$G$40/$G$26*H26</f>
        <v>578905.17398800456</v>
      </c>
      <c r="I50" s="32">
        <f t="shared" ref="I50:M50" si="8">$G$40/$G$26*I26</f>
        <v>578905.17398800456</v>
      </c>
      <c r="J50" s="32">
        <f t="shared" si="8"/>
        <v>661605.91312914807</v>
      </c>
      <c r="K50" s="32">
        <f t="shared" si="8"/>
        <v>578905.17398800456</v>
      </c>
      <c r="L50" s="32">
        <f t="shared" si="8"/>
        <v>1157810.3479760091</v>
      </c>
      <c r="M50" s="32">
        <f t="shared" si="8"/>
        <v>0</v>
      </c>
    </row>
    <row r="51" spans="1:13" s="2" customFormat="1">
      <c r="A51" s="13" t="s">
        <v>13</v>
      </c>
      <c r="B51" s="13"/>
      <c r="C51" s="12">
        <f>C39-C40</f>
        <v>-7164841.9217961505</v>
      </c>
      <c r="D51" s="2" t="s">
        <v>265</v>
      </c>
      <c r="E51" s="37"/>
      <c r="F51" s="13" t="s">
        <v>13</v>
      </c>
      <c r="G51" s="14">
        <f>G53/0.85</f>
        <v>0</v>
      </c>
      <c r="H51" s="14">
        <f t="shared" ref="H51:M51" si="9">H53/0.85</f>
        <v>3164705.8823529412</v>
      </c>
      <c r="I51" s="14">
        <f t="shared" si="9"/>
        <v>5058823.5294117648</v>
      </c>
      <c r="J51" s="14">
        <f t="shared" si="9"/>
        <v>1423529.411764706</v>
      </c>
      <c r="K51" s="14">
        <f t="shared" si="9"/>
        <v>2235294.1176470588</v>
      </c>
      <c r="L51" s="14">
        <f t="shared" si="9"/>
        <v>3588235.2941176472</v>
      </c>
      <c r="M51" s="14">
        <f t="shared" si="9"/>
        <v>0</v>
      </c>
    </row>
    <row r="52" spans="1:13" s="2" customFormat="1">
      <c r="A52" s="3" t="s">
        <v>14</v>
      </c>
      <c r="B52" s="3"/>
      <c r="C52" s="7">
        <f>IF(C51&gt;0,C51*0.15,0)</f>
        <v>0</v>
      </c>
      <c r="D52" s="2" t="s">
        <v>265</v>
      </c>
      <c r="E52" s="39"/>
      <c r="F52" s="3" t="s">
        <v>14</v>
      </c>
      <c r="G52" s="25">
        <f>IF(G51&lt;0,0,G51*0.15)</f>
        <v>0</v>
      </c>
      <c r="H52" s="25">
        <f t="shared" ref="H52:M52" si="10">IF(H51&lt;0,0,H51*0.15)</f>
        <v>474705.88235294115</v>
      </c>
      <c r="I52" s="25">
        <f t="shared" si="10"/>
        <v>758823.5294117647</v>
      </c>
      <c r="J52" s="25">
        <f t="shared" si="10"/>
        <v>213529.4117647059</v>
      </c>
      <c r="K52" s="25">
        <f t="shared" si="10"/>
        <v>335294.1176470588</v>
      </c>
      <c r="L52" s="25">
        <f t="shared" si="10"/>
        <v>538235.29411764711</v>
      </c>
      <c r="M52" s="25">
        <f t="shared" si="10"/>
        <v>0</v>
      </c>
    </row>
    <row r="53" spans="1:13" s="17" customFormat="1">
      <c r="A53" s="13" t="s">
        <v>15</v>
      </c>
      <c r="B53" s="13"/>
      <c r="C53" s="12">
        <f>C51-C52</f>
        <v>-7164841.9217961505</v>
      </c>
      <c r="D53" s="26" t="s">
        <v>273</v>
      </c>
      <c r="E53" s="40"/>
      <c r="F53" s="13" t="s">
        <v>15</v>
      </c>
      <c r="G53" s="14"/>
      <c r="H53" s="14">
        <f>H27</f>
        <v>2690000</v>
      </c>
      <c r="I53" s="14">
        <f t="shared" ref="I53:M53" si="11">I27</f>
        <v>4300000</v>
      </c>
      <c r="J53" s="14">
        <f t="shared" si="11"/>
        <v>1210000</v>
      </c>
      <c r="K53" s="14">
        <f t="shared" si="11"/>
        <v>1900000</v>
      </c>
      <c r="L53" s="14">
        <f t="shared" si="11"/>
        <v>3050000</v>
      </c>
      <c r="M53" s="14">
        <f t="shared" si="11"/>
        <v>0</v>
      </c>
    </row>
    <row r="54" spans="1:13">
      <c r="A54" s="18" t="s">
        <v>274</v>
      </c>
      <c r="B54" s="18"/>
      <c r="C54" s="23">
        <f>C53/C40</f>
        <v>-1</v>
      </c>
      <c r="D54" s="2" t="s">
        <v>275</v>
      </c>
      <c r="E54" s="36"/>
      <c r="F54" s="18" t="s">
        <v>274</v>
      </c>
      <c r="G54" s="18">
        <f t="shared" ref="G54:M54" si="12">G53/G40</f>
        <v>0</v>
      </c>
      <c r="H54" s="23">
        <f t="shared" si="12"/>
        <v>2.4000401757226997</v>
      </c>
      <c r="I54" s="23">
        <f t="shared" si="12"/>
        <v>3.4190746857100272</v>
      </c>
      <c r="J54" s="18">
        <f t="shared" si="12"/>
        <v>1.0515023942016795</v>
      </c>
      <c r="K54" s="18">
        <f t="shared" si="12"/>
        <v>1.8017311831199394</v>
      </c>
      <c r="L54" s="18">
        <f t="shared" si="12"/>
        <v>1.4786964763359354</v>
      </c>
      <c r="M54" s="18">
        <f t="shared" si="12"/>
        <v>0</v>
      </c>
    </row>
    <row r="55" spans="1:13">
      <c r="E55" s="36"/>
    </row>
    <row r="56" spans="1:13">
      <c r="E56" s="36"/>
    </row>
    <row r="57" spans="1:13" s="2" customFormat="1">
      <c r="A57" s="1" t="s">
        <v>276</v>
      </c>
      <c r="B57" s="1" t="s">
        <v>1634</v>
      </c>
      <c r="C57" s="1" t="s">
        <v>1736</v>
      </c>
      <c r="E57" s="33"/>
      <c r="F57" s="1" t="s">
        <v>276</v>
      </c>
      <c r="G57" s="13" t="s">
        <v>744</v>
      </c>
      <c r="H57" s="13" t="s">
        <v>746</v>
      </c>
      <c r="I57" s="13" t="s">
        <v>745</v>
      </c>
      <c r="J57" s="13"/>
      <c r="K57" s="13"/>
      <c r="L57" s="13"/>
    </row>
    <row r="58" spans="1:13" s="2" customFormat="1">
      <c r="A58" s="3" t="s">
        <v>0</v>
      </c>
      <c r="B58" s="3"/>
      <c r="C58" s="4">
        <f>G58+H58+I58+J58+K58+L58</f>
        <v>0</v>
      </c>
      <c r="D58" s="2" t="s">
        <v>258</v>
      </c>
      <c r="E58" s="37">
        <f>G58+H58+I58+J58+K58+L58</f>
        <v>0</v>
      </c>
      <c r="F58" s="3" t="s">
        <v>257</v>
      </c>
      <c r="G58" s="28"/>
      <c r="H58" s="28"/>
      <c r="I58" s="28"/>
      <c r="J58" s="25"/>
      <c r="K58" s="4"/>
      <c r="L58" s="4"/>
    </row>
    <row r="59" spans="1:13" s="2" customFormat="1">
      <c r="A59" s="3" t="s">
        <v>1</v>
      </c>
      <c r="B59" s="3"/>
      <c r="C59" s="4">
        <f>G59+H59+I59+J59+K59+L59</f>
        <v>0</v>
      </c>
      <c r="D59" s="2" t="s">
        <v>258</v>
      </c>
      <c r="E59" s="37">
        <f t="shared" ref="E59:E60" si="13">G59+H59+I59+J59+K59+L59</f>
        <v>0</v>
      </c>
      <c r="F59" s="3" t="s">
        <v>259</v>
      </c>
      <c r="G59" s="4"/>
      <c r="H59" s="4"/>
      <c r="I59" s="4"/>
      <c r="J59" s="25"/>
      <c r="K59" s="4"/>
      <c r="L59" s="4"/>
    </row>
    <row r="60" spans="1:13" s="2" customFormat="1">
      <c r="A60" s="3" t="s">
        <v>2</v>
      </c>
      <c r="B60" s="3"/>
      <c r="C60" s="4">
        <f>G60+H60+I60+J60+K60+L60</f>
        <v>0</v>
      </c>
      <c r="D60" s="2" t="s">
        <v>258</v>
      </c>
      <c r="E60" s="37">
        <f t="shared" si="13"/>
        <v>0</v>
      </c>
      <c r="F60" s="3" t="s">
        <v>2</v>
      </c>
      <c r="G60" s="4"/>
      <c r="H60" s="4"/>
      <c r="I60" s="4"/>
      <c r="J60" s="4"/>
      <c r="K60" s="4"/>
      <c r="L60" s="4"/>
    </row>
    <row r="61" spans="1:13" s="2" customFormat="1">
      <c r="A61" s="3" t="s">
        <v>260</v>
      </c>
      <c r="B61" s="3"/>
      <c r="C61" s="6" t="e">
        <f>(C58-C59-C60)/C58</f>
        <v>#DIV/0!</v>
      </c>
      <c r="D61" s="2" t="s">
        <v>261</v>
      </c>
      <c r="E61" s="38"/>
      <c r="F61" s="3" t="s">
        <v>260</v>
      </c>
      <c r="G61" s="6"/>
      <c r="H61" s="164"/>
      <c r="I61" s="164"/>
      <c r="J61" s="6"/>
      <c r="K61" s="6"/>
      <c r="L61" s="6"/>
    </row>
    <row r="62" spans="1:13" s="2" customFormat="1">
      <c r="A62" s="15" t="s">
        <v>10</v>
      </c>
      <c r="B62" s="15"/>
      <c r="C62" s="4">
        <f t="shared" ref="C62:C64" si="14">G62+H62+I62+J62+K62+L62</f>
        <v>0</v>
      </c>
      <c r="D62" s="11" t="s">
        <v>262</v>
      </c>
      <c r="E62" s="37"/>
      <c r="F62" s="10" t="s">
        <v>10</v>
      </c>
      <c r="G62" s="4"/>
      <c r="H62" s="4"/>
      <c r="I62" s="4"/>
      <c r="J62" s="4"/>
      <c r="K62" s="4"/>
      <c r="L62" s="4"/>
    </row>
    <row r="63" spans="1:13" s="2" customFormat="1">
      <c r="A63" s="15" t="s">
        <v>11</v>
      </c>
      <c r="B63" s="15"/>
      <c r="C63" s="4">
        <f t="shared" si="14"/>
        <v>0</v>
      </c>
      <c r="D63" s="11" t="s">
        <v>263</v>
      </c>
      <c r="E63" s="37"/>
      <c r="F63" s="10" t="s">
        <v>11</v>
      </c>
      <c r="G63" s="4"/>
      <c r="H63" s="4"/>
      <c r="I63" s="4"/>
      <c r="J63" s="4"/>
      <c r="K63" s="4"/>
      <c r="L63" s="4"/>
    </row>
    <row r="64" spans="1:13" s="2" customFormat="1">
      <c r="A64" s="15" t="s">
        <v>12</v>
      </c>
      <c r="B64" s="15"/>
      <c r="C64" s="4">
        <f t="shared" si="14"/>
        <v>0</v>
      </c>
      <c r="D64" s="11" t="s">
        <v>264</v>
      </c>
      <c r="E64" s="37"/>
      <c r="F64" s="10" t="s">
        <v>12</v>
      </c>
      <c r="G64" s="4"/>
      <c r="H64" s="4"/>
      <c r="I64" s="4"/>
      <c r="J64" s="4"/>
      <c r="K64" s="4"/>
      <c r="L64" s="4"/>
    </row>
    <row r="65" spans="1:12" s="2" customFormat="1">
      <c r="A65" s="15" t="s">
        <v>170</v>
      </c>
      <c r="B65" s="15"/>
      <c r="C65" s="78">
        <f>(C58-C59)/1.16*0.16-C60/1.06*0.06</f>
        <v>0</v>
      </c>
      <c r="D65" s="2" t="s">
        <v>265</v>
      </c>
      <c r="E65" s="37"/>
      <c r="F65" s="15" t="s">
        <v>170</v>
      </c>
      <c r="G65" s="79">
        <f>(G58-G59)/1.16*0.16-G60/1.06*0.06</f>
        <v>0</v>
      </c>
      <c r="H65" s="79"/>
      <c r="I65" s="79"/>
      <c r="J65" s="79">
        <f t="shared" ref="J65:L65" si="15">(J58-J59)/1.16*0.16-J60/1.06*0.06</f>
        <v>0</v>
      </c>
      <c r="K65" s="79">
        <f t="shared" si="15"/>
        <v>0</v>
      </c>
      <c r="L65" s="79">
        <f t="shared" si="15"/>
        <v>0</v>
      </c>
    </row>
    <row r="66" spans="1:12" s="2" customFormat="1">
      <c r="A66" s="3" t="s">
        <v>3</v>
      </c>
      <c r="B66" s="3"/>
      <c r="C66" s="4">
        <f>C65*0.12</f>
        <v>0</v>
      </c>
      <c r="D66" s="2" t="s">
        <v>265</v>
      </c>
      <c r="E66" s="37"/>
      <c r="F66" s="3" t="s">
        <v>3</v>
      </c>
      <c r="G66" s="4">
        <f>G65*0.12</f>
        <v>0</v>
      </c>
      <c r="H66" s="4"/>
      <c r="I66" s="4"/>
      <c r="J66" s="4">
        <f t="shared" ref="J66:L66" si="16">J65*0.12</f>
        <v>0</v>
      </c>
      <c r="K66" s="4">
        <f t="shared" si="16"/>
        <v>0</v>
      </c>
      <c r="L66" s="4">
        <f t="shared" si="16"/>
        <v>0</v>
      </c>
    </row>
    <row r="67" spans="1:12" s="2" customFormat="1">
      <c r="A67" s="8" t="s">
        <v>4</v>
      </c>
      <c r="B67" s="8"/>
      <c r="C67" s="4">
        <f>C58-C59-C62-C63-C64-C65-C66-C60</f>
        <v>0</v>
      </c>
      <c r="D67" s="2" t="s">
        <v>265</v>
      </c>
      <c r="E67" s="37"/>
      <c r="F67" s="8" t="s">
        <v>4</v>
      </c>
      <c r="G67" s="4">
        <f>G58-G59-G62-G63-G64-G65-G66-G60</f>
        <v>0</v>
      </c>
      <c r="H67" s="4"/>
      <c r="I67" s="4"/>
      <c r="J67" s="4">
        <f>J58-J59-J62-J63-J64-J65-J66-J60</f>
        <v>0</v>
      </c>
      <c r="K67" s="4"/>
      <c r="L67" s="4"/>
    </row>
    <row r="68" spans="1:12" s="2" customFormat="1">
      <c r="A68" s="13" t="s">
        <v>5</v>
      </c>
      <c r="B68" s="13"/>
      <c r="C68" s="14">
        <f>SUM(C69:C78)</f>
        <v>16616501.515607217</v>
      </c>
      <c r="D68" s="2" t="s">
        <v>265</v>
      </c>
      <c r="E68" s="37"/>
      <c r="F68" s="13" t="s">
        <v>5</v>
      </c>
      <c r="G68" s="14">
        <f t="shared" ref="G68:L68" si="17">SUM(G69:G78)</f>
        <v>4688360.0849997047</v>
      </c>
      <c r="H68" s="14">
        <f t="shared" si="17"/>
        <v>8193681.9934172751</v>
      </c>
      <c r="I68" s="14">
        <f t="shared" si="17"/>
        <v>8422819.5221899431</v>
      </c>
      <c r="J68" s="14">
        <f t="shared" si="17"/>
        <v>0</v>
      </c>
      <c r="K68" s="14">
        <f t="shared" si="17"/>
        <v>0</v>
      </c>
      <c r="L68" s="14">
        <f t="shared" si="17"/>
        <v>0</v>
      </c>
    </row>
    <row r="69" spans="1:12" s="2" customFormat="1">
      <c r="A69" s="9" t="s">
        <v>266</v>
      </c>
      <c r="B69" s="9"/>
      <c r="C69" s="4">
        <f>G69+H69+I69</f>
        <v>9208108.9560000002</v>
      </c>
      <c r="D69" s="2" t="s">
        <v>267</v>
      </c>
      <c r="E69" s="37"/>
      <c r="F69" s="9" t="s">
        <v>268</v>
      </c>
      <c r="G69" s="175">
        <f>SUMIFS([2]岗位规划大表!$AD:$AD,[2]岗位规划大表!$H:$H,G57)</f>
        <v>1941012.2760000001</v>
      </c>
      <c r="H69" s="175">
        <f>SUMIFS([2]岗位规划大表!$AD:$AD,[2]岗位规划大表!$H:$H,H57)</f>
        <v>3697711.5200000005</v>
      </c>
      <c r="I69" s="175">
        <f>SUMIFS([2]岗位规划大表!$AD:$AD,[2]岗位规划大表!$H:$H,I57)</f>
        <v>3569385.16</v>
      </c>
      <c r="J69" s="25"/>
      <c r="K69" s="4"/>
      <c r="L69" s="4"/>
    </row>
    <row r="70" spans="1:12" s="2" customFormat="1">
      <c r="A70" s="3" t="s">
        <v>269</v>
      </c>
      <c r="B70" s="3"/>
      <c r="C70" s="22">
        <f t="shared" ref="C70:C75" si="18">G70+H70+I70</f>
        <v>1217296.6272305227</v>
      </c>
      <c r="D70" s="2" t="s">
        <v>258</v>
      </c>
      <c r="E70" s="37"/>
      <c r="F70" s="3" t="s">
        <v>269</v>
      </c>
      <c r="G70" s="160">
        <f>[1]人均!$D$4*SUMIFS([2]岗位规划大表!$AA:$AA,[2]岗位规划大表!$H:$H,G57,[2]岗位规划大表!$AE:$AE,"驻京")+[1]人均!$D$3*SUMIFS([2]岗位规划大表!$AA:$AA,[2]岗位规划大表!$H:$H,G57,[2]岗位规划大表!$AE:$AE,"非驻京")+SUMIFS([1]管理费用统计表!$N:$N,[1]管理费用统计表!$F:$F,G57)</f>
        <v>158625.04578339923</v>
      </c>
      <c r="H70" s="160">
        <f>[1]人均!$D$4*SUMIFS([2]岗位规划大表!$AA:$AA,[2]岗位规划大表!$H:$H,H57,[2]岗位规划大表!$AE:$AE,"驻京")+[1]人均!$D$3*SUMIFS([2]岗位规划大表!$AA:$AA,[2]岗位规划大表!$H:$H,H57,[2]岗位规划大表!$AE:$AE,"非驻京")+SUMIFS([1]管理费用统计表!$N:$N,[1]管理费用统计表!$F:$F,H57)</f>
        <v>377603.84633722744</v>
      </c>
      <c r="I70" s="160">
        <f>[1]人均!$D$4*SUMIFS([2]岗位规划大表!$AA:$AA,[2]岗位规划大表!$H:$H,I57,[2]岗位规划大表!$AE:$AE,"驻京")+[1]人均!$D$3*SUMIFS([2]岗位规划大表!$AA:$AA,[2]岗位规划大表!$H:$H,I57,[2]岗位规划大表!$AE:$AE,"非驻京")+SUMIFS([1]管理费用统计表!$N:$N,[1]管理费用统计表!$F:$F,I57)</f>
        <v>681067.73510989617</v>
      </c>
      <c r="J70" s="25"/>
      <c r="K70" s="4"/>
      <c r="L70" s="4"/>
    </row>
    <row r="71" spans="1:12" s="2" customFormat="1">
      <c r="A71" s="8" t="s">
        <v>6</v>
      </c>
      <c r="B71" s="8"/>
      <c r="C71" s="22">
        <f t="shared" si="18"/>
        <v>774000</v>
      </c>
      <c r="D71" s="2" t="s">
        <v>277</v>
      </c>
      <c r="E71" s="37"/>
      <c r="F71" s="8" t="s">
        <v>6</v>
      </c>
      <c r="G71" s="160">
        <f>SUMIFS(人员规划!$AB:$AB,人员规划!$G:$G,G57)*3000</f>
        <v>108000</v>
      </c>
      <c r="H71" s="160">
        <f>SUMIFS(人员规划!$AB:$AB,人员规划!$G:$G,H57)*3000</f>
        <v>312000</v>
      </c>
      <c r="I71" s="160">
        <f>SUMIFS(人员规划!$AB:$AB,人员规划!$G:$G,I57)*3000</f>
        <v>354000</v>
      </c>
      <c r="J71" s="25"/>
      <c r="K71" s="4"/>
      <c r="L71" s="4"/>
    </row>
    <row r="72" spans="1:12" s="2" customFormat="1">
      <c r="A72" s="8" t="s">
        <v>7</v>
      </c>
      <c r="B72" s="8"/>
      <c r="C72" s="22">
        <f>G72+H72+I72</f>
        <v>264000</v>
      </c>
      <c r="D72" s="2" t="s">
        <v>258</v>
      </c>
      <c r="E72" s="37"/>
      <c r="F72" s="8" t="s">
        <v>7</v>
      </c>
      <c r="G72" s="28">
        <f>VLOOKUP(G57,'[3]2019年差旅费-二级利润中心明细'!$B:$AF,31,0)</f>
        <v>48000</v>
      </c>
      <c r="H72" s="351">
        <f>VLOOKUP(H57,'[3]2019年差旅费-二级利润中心明细'!$B:$AF,31,0)</f>
        <v>102000</v>
      </c>
      <c r="I72" s="351">
        <f>VLOOKUP(I57,'[3]2019年差旅费-二级利润中心明细'!$B:$AF,31,0)</f>
        <v>114000</v>
      </c>
      <c r="J72" s="25"/>
      <c r="K72" s="4"/>
      <c r="L72" s="4"/>
    </row>
    <row r="73" spans="1:12" s="2" customFormat="1">
      <c r="A73" s="8" t="s">
        <v>8</v>
      </c>
      <c r="B73" s="8"/>
      <c r="C73" s="25">
        <f t="shared" si="18"/>
        <v>100000</v>
      </c>
      <c r="D73" s="2" t="s">
        <v>258</v>
      </c>
      <c r="E73" s="37"/>
      <c r="F73" s="8" t="s">
        <v>8</v>
      </c>
      <c r="G73" s="163">
        <f>SUMIFS(市场费!$F:$F,市场费!$B:$B,G57)</f>
        <v>100000</v>
      </c>
      <c r="H73" s="351">
        <f>SUMIFS(市场费!$F:$F,市场费!$B:$B,H57)</f>
        <v>0</v>
      </c>
      <c r="I73" s="351">
        <f>SUMIFS(市场费!$F:$F,市场费!$B:$B,I57)</f>
        <v>0</v>
      </c>
      <c r="J73" s="25"/>
      <c r="K73" s="4"/>
      <c r="L73" s="4"/>
    </row>
    <row r="74" spans="1:12" s="2" customFormat="1">
      <c r="A74" s="8" t="s">
        <v>9</v>
      </c>
      <c r="B74" s="8"/>
      <c r="C74" s="25">
        <f>G74+H74+I74</f>
        <v>240000</v>
      </c>
      <c r="D74" s="2" t="s">
        <v>258</v>
      </c>
      <c r="E74" s="37"/>
      <c r="F74" s="8" t="s">
        <v>9</v>
      </c>
      <c r="G74" s="163">
        <f>SUMIFS(市场费!$I:$I,市场费!$B:$B,G57)</f>
        <v>160000</v>
      </c>
      <c r="H74" s="351">
        <f>SUMIFS(市场费!$I:$I,市场费!$B:$B,H57)</f>
        <v>40000</v>
      </c>
      <c r="I74" s="351">
        <f>SUMIFS(市场费!$I:$I,市场费!$B:$B,I57)</f>
        <v>40000</v>
      </c>
      <c r="J74" s="25"/>
      <c r="K74" s="4"/>
      <c r="L74" s="4"/>
    </row>
    <row r="75" spans="1:12" s="2" customFormat="1">
      <c r="A75" s="8" t="s">
        <v>270</v>
      </c>
      <c r="B75" s="8"/>
      <c r="C75" s="4">
        <f t="shared" si="18"/>
        <v>0</v>
      </c>
      <c r="D75" s="2" t="s">
        <v>258</v>
      </c>
      <c r="E75" s="37"/>
      <c r="F75" s="8" t="s">
        <v>270</v>
      </c>
      <c r="G75" s="4"/>
      <c r="H75" s="4"/>
      <c r="I75" s="4"/>
      <c r="J75" s="4"/>
      <c r="K75" s="4"/>
      <c r="L75" s="4"/>
    </row>
    <row r="76" spans="1:12">
      <c r="A76" s="8" t="s">
        <v>5228</v>
      </c>
      <c r="B76" s="8"/>
      <c r="C76" s="28">
        <f>SUM(G76:I76)</f>
        <v>2172722.763216306</v>
      </c>
      <c r="D76" s="26" t="s">
        <v>278</v>
      </c>
      <c r="E76" s="37"/>
      <c r="F76" s="8" t="s">
        <v>5228</v>
      </c>
      <c r="G76" s="28">
        <f>费用分摊!J6+费用分摊!H22</f>
        <v>2172722.763216306</v>
      </c>
      <c r="H76" s="28"/>
      <c r="I76" s="28"/>
      <c r="J76" s="4"/>
      <c r="K76" s="4"/>
      <c r="L76" s="4"/>
    </row>
    <row r="77" spans="1:12" s="2" customFormat="1">
      <c r="A77" s="16" t="s">
        <v>271</v>
      </c>
      <c r="B77" s="16"/>
      <c r="C77" s="4">
        <f t="shared" ref="C77" si="19">G77+H77+I77+J77+K77+L77</f>
        <v>0</v>
      </c>
      <c r="D77" s="2" t="s">
        <v>258</v>
      </c>
      <c r="E77" s="37"/>
      <c r="F77" s="9" t="s">
        <v>271</v>
      </c>
      <c r="G77" s="4">
        <v>0</v>
      </c>
      <c r="H77" s="4">
        <v>0</v>
      </c>
      <c r="I77" s="4">
        <v>0</v>
      </c>
      <c r="J77" s="4">
        <v>0</v>
      </c>
      <c r="K77" s="4">
        <v>0</v>
      </c>
      <c r="L77" s="4">
        <v>0</v>
      </c>
    </row>
    <row r="78" spans="1:12" s="2" customFormat="1">
      <c r="A78" s="9" t="s">
        <v>272</v>
      </c>
      <c r="B78" s="9"/>
      <c r="C78" s="4">
        <f>SUM(G78:I78)-G68</f>
        <v>2640373.1691603884</v>
      </c>
      <c r="D78" s="2" t="s">
        <v>279</v>
      </c>
      <c r="E78" s="37"/>
      <c r="F78" s="9" t="s">
        <v>280</v>
      </c>
      <c r="G78" s="4"/>
      <c r="H78" s="175">
        <f>$G$68/$G$84*H84+费用分摊!O38</f>
        <v>3664366.6270800466</v>
      </c>
      <c r="I78" s="175">
        <f>$G$68/$G$84*I84+费用分摊!R38</f>
        <v>3664366.6270800466</v>
      </c>
      <c r="J78" s="4"/>
      <c r="K78" s="4"/>
      <c r="L78" s="4"/>
    </row>
    <row r="79" spans="1:12" s="2" customFormat="1">
      <c r="A79" s="13" t="s">
        <v>13</v>
      </c>
      <c r="B79" s="13"/>
      <c r="C79" s="12">
        <f>C67-C68</f>
        <v>-16616501.515607217</v>
      </c>
      <c r="D79" s="2" t="s">
        <v>265</v>
      </c>
      <c r="E79" s="37"/>
      <c r="F79" s="13" t="s">
        <v>13</v>
      </c>
      <c r="G79" s="14">
        <f>G81/0.85</f>
        <v>0</v>
      </c>
      <c r="H79" s="14">
        <f t="shared" ref="H79:L79" si="20">H81/0.85</f>
        <v>0</v>
      </c>
      <c r="I79" s="14">
        <f t="shared" si="20"/>
        <v>0</v>
      </c>
      <c r="J79" s="14">
        <f t="shared" si="20"/>
        <v>0</v>
      </c>
      <c r="K79" s="14">
        <f t="shared" si="20"/>
        <v>0</v>
      </c>
      <c r="L79" s="14">
        <f t="shared" si="20"/>
        <v>0</v>
      </c>
    </row>
    <row r="80" spans="1:12" s="2" customFormat="1">
      <c r="A80" s="3" t="s">
        <v>14</v>
      </c>
      <c r="B80" s="3"/>
      <c r="C80" s="7">
        <f>IF(C79&gt;0,C79*0.15,0)</f>
        <v>0</v>
      </c>
      <c r="D80" s="2" t="s">
        <v>265</v>
      </c>
      <c r="E80" s="39"/>
      <c r="F80" s="3" t="s">
        <v>14</v>
      </c>
      <c r="G80" s="25">
        <f>IF(G79&lt;0,0,G79*0.15)</f>
        <v>0</v>
      </c>
      <c r="H80" s="25">
        <f t="shared" ref="H80:L80" si="21">IF(H79&lt;0,0,H79*0.15)</f>
        <v>0</v>
      </c>
      <c r="I80" s="25">
        <f t="shared" si="21"/>
        <v>0</v>
      </c>
      <c r="J80" s="25">
        <f t="shared" si="21"/>
        <v>0</v>
      </c>
      <c r="K80" s="25">
        <f t="shared" si="21"/>
        <v>0</v>
      </c>
      <c r="L80" s="25">
        <f t="shared" si="21"/>
        <v>0</v>
      </c>
    </row>
    <row r="81" spans="1:12" s="17" customFormat="1">
      <c r="A81" s="13" t="s">
        <v>15</v>
      </c>
      <c r="B81" s="13"/>
      <c r="C81" s="12">
        <f>C79-C80</f>
        <v>-16616501.515607217</v>
      </c>
      <c r="D81" s="26" t="s">
        <v>281</v>
      </c>
      <c r="E81" s="40"/>
      <c r="F81" s="13" t="s">
        <v>15</v>
      </c>
      <c r="G81" s="14"/>
      <c r="H81" s="158">
        <f>10000*SUMIFS(业绩净利!E:E,业绩净利!B:B,H57)</f>
        <v>0</v>
      </c>
      <c r="I81" s="158">
        <f>10000*SUMIFS(业绩净利!F:F,业绩净利!C:C,I57)</f>
        <v>0</v>
      </c>
      <c r="J81" s="14"/>
      <c r="K81" s="14"/>
      <c r="L81" s="14"/>
    </row>
    <row r="82" spans="1:12">
      <c r="A82" s="18" t="s">
        <v>282</v>
      </c>
      <c r="B82" s="18"/>
      <c r="C82" s="23">
        <f>C81/C68</f>
        <v>-1</v>
      </c>
      <c r="D82" s="2" t="s">
        <v>265</v>
      </c>
      <c r="E82" s="36"/>
      <c r="F82" s="18" t="s">
        <v>282</v>
      </c>
      <c r="G82" s="18">
        <f t="shared" ref="G82:L82" si="22">G81/G68</f>
        <v>0</v>
      </c>
      <c r="H82" s="23">
        <f t="shared" si="22"/>
        <v>0</v>
      </c>
      <c r="I82" s="23">
        <f t="shared" si="22"/>
        <v>0</v>
      </c>
      <c r="J82" s="18" t="e">
        <f t="shared" si="22"/>
        <v>#DIV/0!</v>
      </c>
      <c r="K82" s="18" t="e">
        <f t="shared" si="22"/>
        <v>#DIV/0!</v>
      </c>
      <c r="L82" s="18" t="e">
        <f t="shared" si="22"/>
        <v>#DIV/0!</v>
      </c>
    </row>
    <row r="84" spans="1:12">
      <c r="F84" t="s">
        <v>283</v>
      </c>
      <c r="G84" s="168">
        <f>SUM(H84:I84)</f>
        <v>40000</v>
      </c>
      <c r="H84" s="159">
        <f>业绩净利!I3</f>
        <v>20000</v>
      </c>
      <c r="I84" s="159">
        <f>业绩净利!I4</f>
        <v>20000</v>
      </c>
    </row>
    <row r="89" spans="1:12">
      <c r="G89">
        <f>480+1380</f>
        <v>1860</v>
      </c>
    </row>
  </sheetData>
  <phoneticPr fontId="15" type="noConversion"/>
  <conditionalFormatting sqref="H25:M25">
    <cfRule type="duplicateValues" dxfId="427" priority="6"/>
  </conditionalFormatting>
  <conditionalFormatting sqref="H25:M25">
    <cfRule type="duplicateValues" dxfId="426" priority="5"/>
  </conditionalFormatting>
  <conditionalFormatting sqref="H25:M25">
    <cfRule type="duplicateValues" dxfId="425" priority="7"/>
  </conditionalFormatting>
  <conditionalFormatting sqref="H25:M25">
    <cfRule type="duplicateValues" dxfId="424" priority="1"/>
  </conditionalFormatting>
  <conditionalFormatting sqref="H25:M25">
    <cfRule type="duplicateValues" dxfId="423" priority="2"/>
    <cfRule type="duplicateValues" dxfId="422" priority="3"/>
  </conditionalFormatting>
  <conditionalFormatting sqref="H25:M25">
    <cfRule type="duplicateValues" dxfId="421" priority="4"/>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topLeftCell="A58" workbookViewId="0">
      <selection activeCell="G77" sqref="G77"/>
    </sheetView>
  </sheetViews>
  <sheetFormatPr defaultRowHeight="13.5"/>
  <cols>
    <col min="1" max="1" width="15.125" bestFit="1" customWidth="1"/>
    <col min="2" max="2" width="18.375" customWidth="1"/>
    <col min="3" max="3" width="18.375" bestFit="1" customWidth="1"/>
    <col min="4" max="4" width="37.25" customWidth="1"/>
    <col min="5" max="5" width="19.5" customWidth="1"/>
    <col min="6" max="6" width="15.125" bestFit="1" customWidth="1"/>
    <col min="7" max="7" width="25.625" customWidth="1"/>
    <col min="8" max="8" width="23.625" customWidth="1"/>
    <col min="9" max="9" width="21.875" customWidth="1"/>
    <col min="10" max="10" width="17.25" bestFit="1" customWidth="1"/>
    <col min="11" max="11" width="20.375" customWidth="1"/>
    <col min="12" max="12" width="23" customWidth="1"/>
    <col min="13" max="13" width="19.375" customWidth="1"/>
    <col min="14" max="14" width="18.625" customWidth="1"/>
  </cols>
  <sheetData>
    <row r="1" spans="1:5">
      <c r="A1" s="1" t="s">
        <v>284</v>
      </c>
      <c r="B1" s="1" t="s">
        <v>1634</v>
      </c>
      <c r="C1" s="1" t="s">
        <v>1633</v>
      </c>
      <c r="D1" s="2"/>
      <c r="E1" s="33"/>
    </row>
    <row r="2" spans="1:5">
      <c r="A2" s="3" t="s">
        <v>285</v>
      </c>
      <c r="B2" s="3"/>
      <c r="C2" s="4">
        <f>C30+C58-C31</f>
        <v>0</v>
      </c>
      <c r="D2" s="2" t="s">
        <v>286</v>
      </c>
      <c r="E2" s="33"/>
    </row>
    <row r="3" spans="1:5">
      <c r="A3" s="3" t="s">
        <v>287</v>
      </c>
      <c r="B3" s="3"/>
      <c r="C3" s="4">
        <f>C59</f>
        <v>0</v>
      </c>
      <c r="D3" s="2" t="s">
        <v>286</v>
      </c>
      <c r="E3" s="33"/>
    </row>
    <row r="4" spans="1:5">
      <c r="A4" s="3" t="s">
        <v>2</v>
      </c>
      <c r="B4" s="3"/>
      <c r="C4" s="4">
        <f>+C32+C60</f>
        <v>0</v>
      </c>
      <c r="D4" s="2" t="s">
        <v>286</v>
      </c>
      <c r="E4" s="33"/>
    </row>
    <row r="5" spans="1:5">
      <c r="A5" s="3" t="s">
        <v>288</v>
      </c>
      <c r="B5" s="3"/>
      <c r="C5" s="5"/>
      <c r="D5" s="2" t="s">
        <v>289</v>
      </c>
      <c r="E5" s="33"/>
    </row>
    <row r="6" spans="1:5">
      <c r="A6" s="15" t="s">
        <v>10</v>
      </c>
      <c r="B6" s="15"/>
      <c r="C6" s="19">
        <f>+C34+C62</f>
        <v>0</v>
      </c>
      <c r="D6" s="2" t="s">
        <v>286</v>
      </c>
      <c r="E6" s="33"/>
    </row>
    <row r="7" spans="1:5">
      <c r="A7" s="15" t="s">
        <v>11</v>
      </c>
      <c r="B7" s="15"/>
      <c r="C7" s="19">
        <f>+C35+C63</f>
        <v>0</v>
      </c>
      <c r="D7" s="2" t="s">
        <v>286</v>
      </c>
      <c r="E7" s="33"/>
    </row>
    <row r="8" spans="1:5">
      <c r="A8" s="15" t="s">
        <v>12</v>
      </c>
      <c r="B8" s="15"/>
      <c r="C8" s="19">
        <f>+C36+C64</f>
        <v>0</v>
      </c>
      <c r="D8" s="11" t="s">
        <v>290</v>
      </c>
      <c r="E8" s="34"/>
    </row>
    <row r="9" spans="1:5">
      <c r="A9" s="15" t="s">
        <v>291</v>
      </c>
      <c r="B9" s="15"/>
      <c r="C9" s="78">
        <f>(C2-C3)/1.16*0.16-C4/1.06*0.06</f>
        <v>0</v>
      </c>
      <c r="D9" s="2" t="s">
        <v>289</v>
      </c>
      <c r="E9" s="33"/>
    </row>
    <row r="10" spans="1:5">
      <c r="A10" s="3" t="s">
        <v>3</v>
      </c>
      <c r="B10" s="3"/>
      <c r="C10" s="4">
        <f>C9*0.12</f>
        <v>0</v>
      </c>
      <c r="D10" s="2" t="s">
        <v>289</v>
      </c>
      <c r="E10" s="33"/>
    </row>
    <row r="11" spans="1:5">
      <c r="A11" s="8" t="s">
        <v>4</v>
      </c>
      <c r="B11" s="8"/>
      <c r="C11" s="4">
        <f>C2-C3-C4-C6-C7-C8-C9-C10</f>
        <v>0</v>
      </c>
      <c r="D11" s="2" t="s">
        <v>289</v>
      </c>
      <c r="E11" s="33"/>
    </row>
    <row r="12" spans="1:5">
      <c r="A12" s="13" t="s">
        <v>5</v>
      </c>
      <c r="B12" s="13"/>
      <c r="C12" s="158">
        <f>SUM(C13:C22)</f>
        <v>20513342.611411817</v>
      </c>
      <c r="D12" s="26" t="s">
        <v>90</v>
      </c>
      <c r="E12" s="35"/>
    </row>
    <row r="13" spans="1:5">
      <c r="A13" s="9" t="s">
        <v>41</v>
      </c>
      <c r="B13" s="9"/>
      <c r="C13" s="22">
        <f t="shared" ref="C13:C22" si="0">+C41+C69</f>
        <v>8407607.1206666678</v>
      </c>
      <c r="D13" s="26" t="s">
        <v>42</v>
      </c>
      <c r="E13" s="35"/>
    </row>
    <row r="14" spans="1:5">
      <c r="A14" s="3" t="s">
        <v>116</v>
      </c>
      <c r="B14" s="3"/>
      <c r="C14" s="4">
        <f t="shared" si="0"/>
        <v>1480089.2784403455</v>
      </c>
      <c r="D14" s="26" t="s">
        <v>44</v>
      </c>
      <c r="E14" s="35"/>
    </row>
    <row r="15" spans="1:5">
      <c r="A15" s="8" t="s">
        <v>6</v>
      </c>
      <c r="B15" s="8"/>
      <c r="C15" s="4">
        <f t="shared" si="0"/>
        <v>870000</v>
      </c>
      <c r="D15" s="26" t="s">
        <v>93</v>
      </c>
      <c r="E15" s="35"/>
    </row>
    <row r="16" spans="1:5">
      <c r="A16" s="8" t="s">
        <v>7</v>
      </c>
      <c r="B16" s="8"/>
      <c r="C16" s="31">
        <f t="shared" si="0"/>
        <v>660000</v>
      </c>
      <c r="D16" s="26" t="s">
        <v>94</v>
      </c>
      <c r="E16" s="35"/>
    </row>
    <row r="17" spans="1:14">
      <c r="A17" s="8" t="s">
        <v>8</v>
      </c>
      <c r="B17" s="8"/>
      <c r="C17" s="4">
        <f>+C45+C73</f>
        <v>100000</v>
      </c>
      <c r="D17" s="26" t="s">
        <v>47</v>
      </c>
      <c r="E17" s="35"/>
    </row>
    <row r="18" spans="1:14">
      <c r="A18" s="8" t="s">
        <v>9</v>
      </c>
      <c r="B18" s="8"/>
      <c r="C18" s="4">
        <f t="shared" si="0"/>
        <v>686400</v>
      </c>
      <c r="D18" s="26" t="s">
        <v>96</v>
      </c>
      <c r="E18" s="35"/>
    </row>
    <row r="19" spans="1:14">
      <c r="A19" s="8" t="s">
        <v>76</v>
      </c>
      <c r="B19" s="8"/>
      <c r="C19" s="4">
        <f t="shared" si="0"/>
        <v>0</v>
      </c>
      <c r="D19" s="2" t="s">
        <v>88</v>
      </c>
      <c r="E19" s="33"/>
    </row>
    <row r="20" spans="1:14">
      <c r="A20" s="8" t="s">
        <v>5228</v>
      </c>
      <c r="B20" s="8"/>
      <c r="C20" s="4">
        <f t="shared" si="0"/>
        <v>5586361.3816081528</v>
      </c>
      <c r="D20" s="26" t="s">
        <v>97</v>
      </c>
      <c r="E20" s="35"/>
    </row>
    <row r="21" spans="1:14">
      <c r="A21" s="16" t="s">
        <v>124</v>
      </c>
      <c r="B21" s="16"/>
      <c r="C21" s="4">
        <f t="shared" si="0"/>
        <v>0</v>
      </c>
      <c r="D21" s="2"/>
      <c r="E21" s="33"/>
    </row>
    <row r="22" spans="1:14">
      <c r="A22" s="9" t="s">
        <v>125</v>
      </c>
      <c r="B22" s="9"/>
      <c r="C22" s="4">
        <f t="shared" si="0"/>
        <v>2722884.8306966498</v>
      </c>
      <c r="D22" s="2"/>
      <c r="E22" s="33"/>
    </row>
    <row r="23" spans="1:14">
      <c r="A23" s="13" t="s">
        <v>13</v>
      </c>
      <c r="B23" s="14"/>
      <c r="C23" s="12">
        <f>C11-C12</f>
        <v>-20513342.611411817</v>
      </c>
      <c r="D23" s="2" t="s">
        <v>31</v>
      </c>
      <c r="E23" s="33"/>
    </row>
    <row r="24" spans="1:14">
      <c r="A24" s="3" t="s">
        <v>14</v>
      </c>
      <c r="B24" s="3"/>
      <c r="C24" s="7">
        <f>IF(C23&gt;0,C23*0.15,0)</f>
        <v>0</v>
      </c>
      <c r="D24" s="2" t="s">
        <v>31</v>
      </c>
      <c r="E24" s="33"/>
    </row>
    <row r="25" spans="1:14">
      <c r="A25" s="13" t="s">
        <v>15</v>
      </c>
      <c r="B25" s="13"/>
      <c r="C25" s="12">
        <f>C23-C24</f>
        <v>-20513342.611411817</v>
      </c>
      <c r="D25" s="26" t="s">
        <v>98</v>
      </c>
      <c r="E25" s="35"/>
      <c r="F25" t="s">
        <v>54</v>
      </c>
      <c r="H25" s="151" t="str">
        <f>VLOOKUP(H29,业绩净利!$B:$D,3,0)</f>
        <v>岳秀1</v>
      </c>
      <c r="I25" s="151" t="e">
        <f>VLOOKUP(I29,业绩净利!$B:$D,3,0)</f>
        <v>#N/A</v>
      </c>
      <c r="J25" s="151" t="e">
        <f>VLOOKUP(J29,业绩净利!$B:$D,3,0)</f>
        <v>#N/A</v>
      </c>
      <c r="K25" s="151" t="str">
        <f>VLOOKUP(K29,业绩净利!$B:$D,3,0)</f>
        <v>常哲</v>
      </c>
      <c r="L25" s="151" t="str">
        <f>VLOOKUP(L29,业绩净利!$B:$D,3,0)</f>
        <v>赵立涛</v>
      </c>
      <c r="M25" s="151" t="e">
        <f>VLOOKUP(M29,业绩净利!$B:$D,3,0)</f>
        <v>#N/A</v>
      </c>
    </row>
    <row r="26" spans="1:14">
      <c r="A26" s="18" t="s">
        <v>282</v>
      </c>
      <c r="B26" s="18"/>
      <c r="C26" s="18">
        <f>C25/C12</f>
        <v>-1</v>
      </c>
      <c r="D26" s="2" t="s">
        <v>265</v>
      </c>
      <c r="E26" s="33"/>
      <c r="F26" t="s">
        <v>292</v>
      </c>
      <c r="G26" s="159">
        <f>SUM(H26:N26)</f>
        <v>120000000</v>
      </c>
      <c r="H26" s="159">
        <f>SUMIFS(业绩净利!$F:$F,业绩净利!$B:$B,H29)*10000</f>
        <v>70000000</v>
      </c>
      <c r="I26" s="159">
        <f>SUMIFS(业绩净利!$F:$F,业绩净利!$B:$B,I29)*10000</f>
        <v>0</v>
      </c>
      <c r="J26" s="159">
        <f>SUMIFS(业绩净利!$F:$F,业绩净利!$B:$B,J29)*10000</f>
        <v>0</v>
      </c>
      <c r="K26" s="159">
        <f>SUMIFS(业绩净利!$F:$F,业绩净利!$B:$B,K29)*10000</f>
        <v>15000000</v>
      </c>
      <c r="L26" s="159">
        <f>SUMIFS(业绩净利!$F:$F,业绩净利!$B:$B,L29)*10000</f>
        <v>35000000</v>
      </c>
      <c r="M26" s="159">
        <f>SUMIFS(业绩净利!$F:$F,业绩净利!$B:$B,M29)*10000</f>
        <v>0</v>
      </c>
      <c r="N26" s="159">
        <f>SUMIFS(业绩净利!$F:$F,业绩净利!$B:$B,一事!N29)*10000</f>
        <v>0</v>
      </c>
    </row>
    <row r="27" spans="1:14">
      <c r="E27" s="36"/>
      <c r="F27" t="s">
        <v>253</v>
      </c>
      <c r="G27" s="159"/>
      <c r="H27" s="159">
        <f>10000*SUMIFS(业绩净利!$E:$E,业绩净利!$B:$B,H29)</f>
        <v>4000000</v>
      </c>
      <c r="I27" s="159">
        <f>10000*SUMIFS(业绩净利!$E:$E,业绩净利!$B:$B,I29)</f>
        <v>0</v>
      </c>
      <c r="J27" s="159">
        <f>10000*SUMIFS(业绩净利!$E:$E,业绩净利!$B:$B,J29)</f>
        <v>0</v>
      </c>
      <c r="K27" s="159">
        <f>10000*SUMIFS(业绩净利!$E:$E,业绩净利!$B:$B,K29)</f>
        <v>700000</v>
      </c>
      <c r="L27" s="159">
        <f>10000*SUMIFS(业绩净利!$E:$E,业绩净利!$B:$B,L29)</f>
        <v>2000000</v>
      </c>
      <c r="M27" s="159">
        <f>10000*SUMIFS(业绩净利!$E:$E,业绩净利!$B:$B,M29)</f>
        <v>0</v>
      </c>
      <c r="N27" s="159">
        <f>10000*SUMIFS(业绩净利!$E:$E,业绩净利!$B:$B,一事!N29)</f>
        <v>0</v>
      </c>
    </row>
    <row r="28" spans="1:14">
      <c r="E28" s="36"/>
      <c r="F28" t="s">
        <v>254</v>
      </c>
      <c r="G28" s="159">
        <f>G39-G40-G51</f>
        <v>-4083355.6828133827</v>
      </c>
      <c r="H28" s="159">
        <f>H39-H40-H51</f>
        <v>-7789898.951621227</v>
      </c>
      <c r="I28" s="21">
        <f t="shared" ref="I28:N28" si="1">I39-I40-I51</f>
        <v>-70516.554173151817</v>
      </c>
      <c r="J28" s="21">
        <f t="shared" si="1"/>
        <v>0</v>
      </c>
      <c r="K28" s="21">
        <f t="shared" si="1"/>
        <v>-1711410.7491552895</v>
      </c>
      <c r="L28" s="21">
        <f t="shared" si="1"/>
        <v>-4015321.590330069</v>
      </c>
      <c r="M28" s="21">
        <f t="shared" si="1"/>
        <v>0</v>
      </c>
      <c r="N28" s="21">
        <f t="shared" si="1"/>
        <v>0</v>
      </c>
    </row>
    <row r="29" spans="1:14" s="2" customFormat="1">
      <c r="A29" s="1" t="s">
        <v>255</v>
      </c>
      <c r="B29" s="1" t="s">
        <v>1634</v>
      </c>
      <c r="C29" s="1" t="s">
        <v>1735</v>
      </c>
      <c r="E29" s="33"/>
      <c r="F29" s="1" t="s">
        <v>255</v>
      </c>
      <c r="G29" s="157" t="s">
        <v>1755</v>
      </c>
      <c r="H29" s="150" t="s">
        <v>1749</v>
      </c>
      <c r="I29" s="169" t="s">
        <v>1750</v>
      </c>
      <c r="J29" s="169" t="s">
        <v>1751</v>
      </c>
      <c r="K29" s="150" t="s">
        <v>1752</v>
      </c>
      <c r="L29" s="150" t="s">
        <v>1753</v>
      </c>
      <c r="M29" s="169" t="s">
        <v>1754</v>
      </c>
      <c r="N29" s="13"/>
    </row>
    <row r="30" spans="1:14" s="2" customFormat="1">
      <c r="A30" s="3" t="s">
        <v>0</v>
      </c>
      <c r="B30" s="3"/>
      <c r="C30" s="30">
        <f>SUM(H30:M30)</f>
        <v>0</v>
      </c>
      <c r="D30" s="26" t="s">
        <v>256</v>
      </c>
      <c r="E30" s="37">
        <f>G30+H30+I30+J30+K30+L30</f>
        <v>0</v>
      </c>
      <c r="F30" s="3" t="s">
        <v>257</v>
      </c>
      <c r="G30" s="28"/>
      <c r="H30" s="28"/>
      <c r="I30" s="28"/>
      <c r="J30" s="28"/>
      <c r="K30" s="28"/>
      <c r="L30" s="28"/>
      <c r="M30" s="28"/>
      <c r="N30" s="4"/>
    </row>
    <row r="31" spans="1:14" s="2" customFormat="1">
      <c r="A31" s="3" t="s">
        <v>1</v>
      </c>
      <c r="B31" s="3"/>
      <c r="C31" s="30">
        <f>SUM(H31:M31)</f>
        <v>0</v>
      </c>
      <c r="D31" s="2" t="s">
        <v>258</v>
      </c>
      <c r="E31" s="37">
        <f t="shared" ref="E31" si="2">G31+H31+I31+J31+K31+L31</f>
        <v>0</v>
      </c>
      <c r="F31" s="3" t="s">
        <v>259</v>
      </c>
      <c r="G31" s="4"/>
      <c r="H31" s="4"/>
      <c r="I31" s="4"/>
      <c r="J31" s="4"/>
      <c r="K31" s="4"/>
      <c r="L31" s="4"/>
      <c r="M31" s="4"/>
      <c r="N31" s="4"/>
    </row>
    <row r="32" spans="1:14" s="2" customFormat="1">
      <c r="A32" s="3" t="s">
        <v>2</v>
      </c>
      <c r="B32" s="3"/>
      <c r="C32" s="4">
        <f t="shared" ref="C32:C36" si="3">G32+H32+I32+J32+K32+L32</f>
        <v>0</v>
      </c>
      <c r="D32" s="2" t="s">
        <v>258</v>
      </c>
      <c r="E32" s="37"/>
      <c r="F32" s="3" t="s">
        <v>2</v>
      </c>
      <c r="G32" s="28"/>
      <c r="H32" s="28"/>
      <c r="I32" s="28"/>
      <c r="J32" s="28"/>
      <c r="K32" s="28"/>
      <c r="L32" s="4"/>
      <c r="M32" s="4"/>
      <c r="N32" s="4"/>
    </row>
    <row r="33" spans="1:14" s="2" customFormat="1">
      <c r="A33" s="3" t="s">
        <v>260</v>
      </c>
      <c r="B33" s="3"/>
      <c r="C33" s="29"/>
      <c r="D33" s="2" t="s">
        <v>261</v>
      </c>
      <c r="E33" s="38"/>
      <c r="F33" s="3" t="s">
        <v>260</v>
      </c>
      <c r="G33" s="29"/>
      <c r="H33" s="29"/>
      <c r="I33" s="29"/>
      <c r="J33" s="29"/>
      <c r="K33" s="29"/>
      <c r="L33" s="6"/>
      <c r="M33" s="6"/>
      <c r="N33" s="6"/>
    </row>
    <row r="34" spans="1:14" s="2" customFormat="1">
      <c r="A34" s="15" t="s">
        <v>10</v>
      </c>
      <c r="B34" s="15"/>
      <c r="C34" s="4">
        <f>G34+H34+I34+J34+K34+L34</f>
        <v>0</v>
      </c>
      <c r="D34" s="11" t="s">
        <v>262</v>
      </c>
      <c r="E34" s="37"/>
      <c r="F34" s="10" t="s">
        <v>10</v>
      </c>
      <c r="G34" s="4"/>
      <c r="H34" s="4"/>
      <c r="I34" s="4"/>
      <c r="J34" s="4"/>
      <c r="K34" s="4"/>
      <c r="L34" s="4"/>
      <c r="M34" s="4"/>
      <c r="N34" s="4"/>
    </row>
    <row r="35" spans="1:14" s="2" customFormat="1">
      <c r="A35" s="15" t="s">
        <v>11</v>
      </c>
      <c r="B35" s="15"/>
      <c r="C35" s="4">
        <f>G35+H35+I35+J35+K35+L35</f>
        <v>0</v>
      </c>
      <c r="D35" s="11" t="s">
        <v>263</v>
      </c>
      <c r="E35" s="37"/>
      <c r="F35" s="10" t="s">
        <v>11</v>
      </c>
      <c r="G35" s="4"/>
      <c r="H35" s="4"/>
      <c r="I35" s="4"/>
      <c r="J35" s="4"/>
      <c r="K35" s="4"/>
      <c r="L35" s="4"/>
      <c r="M35" s="4"/>
      <c r="N35" s="4"/>
    </row>
    <row r="36" spans="1:14" s="2" customFormat="1">
      <c r="A36" s="15" t="s">
        <v>12</v>
      </c>
      <c r="B36" s="15"/>
      <c r="C36" s="4">
        <f t="shared" si="3"/>
        <v>0</v>
      </c>
      <c r="D36" s="11" t="s">
        <v>264</v>
      </c>
      <c r="E36" s="37"/>
      <c r="F36" s="10" t="s">
        <v>12</v>
      </c>
      <c r="G36" s="4"/>
      <c r="H36" s="4"/>
      <c r="I36" s="4"/>
      <c r="J36" s="4"/>
      <c r="K36" s="4"/>
      <c r="L36" s="4"/>
      <c r="M36" s="4"/>
      <c r="N36" s="4"/>
    </row>
    <row r="37" spans="1:14" s="2" customFormat="1">
      <c r="A37" s="15" t="s">
        <v>170</v>
      </c>
      <c r="B37" s="15"/>
      <c r="C37" s="30">
        <f>SUM(H37:M37)</f>
        <v>0</v>
      </c>
      <c r="D37" s="2" t="s">
        <v>265</v>
      </c>
      <c r="E37" s="37"/>
      <c r="F37" s="15" t="s">
        <v>170</v>
      </c>
      <c r="G37" s="78">
        <f>(G30-G31)/1.16*0.16-G32/1.06*0.06</f>
        <v>0</v>
      </c>
      <c r="H37" s="78"/>
      <c r="I37" s="78"/>
      <c r="J37" s="78"/>
      <c r="K37" s="78"/>
      <c r="L37" s="78"/>
      <c r="M37" s="78"/>
      <c r="N37" s="78">
        <f t="shared" ref="N37" si="4">(N30-N31)/1.16*0.16-N32/1.06*0.06</f>
        <v>0</v>
      </c>
    </row>
    <row r="38" spans="1:14" s="2" customFormat="1">
      <c r="A38" s="3" t="s">
        <v>3</v>
      </c>
      <c r="B38" s="3"/>
      <c r="C38" s="4">
        <f>C37*0.12</f>
        <v>0</v>
      </c>
      <c r="D38" s="2" t="s">
        <v>265</v>
      </c>
      <c r="E38" s="37"/>
      <c r="F38" s="3" t="s">
        <v>3</v>
      </c>
      <c r="G38" s="4">
        <f>G37*0.12</f>
        <v>0</v>
      </c>
      <c r="H38" s="4"/>
      <c r="I38" s="4"/>
      <c r="J38" s="4"/>
      <c r="K38" s="4"/>
      <c r="L38" s="4"/>
      <c r="M38" s="4"/>
      <c r="N38" s="4">
        <f t="shared" ref="N38" si="5">N37*0.12</f>
        <v>0</v>
      </c>
    </row>
    <row r="39" spans="1:14" s="2" customFormat="1">
      <c r="A39" s="8" t="s">
        <v>4</v>
      </c>
      <c r="B39" s="8"/>
      <c r="C39" s="4">
        <f>C30-C31-C32-C34-C35-C36-C37-C38</f>
        <v>0</v>
      </c>
      <c r="D39" s="2" t="s">
        <v>265</v>
      </c>
      <c r="E39" s="37"/>
      <c r="F39" s="8" t="s">
        <v>4</v>
      </c>
      <c r="G39" s="4">
        <f>G30-G31-G32-G34-G35-G36-G37-G38</f>
        <v>0</v>
      </c>
      <c r="H39" s="4"/>
      <c r="I39" s="4"/>
      <c r="J39" s="4"/>
      <c r="K39" s="4"/>
      <c r="L39" s="4"/>
      <c r="M39" s="4"/>
      <c r="N39" s="4">
        <f t="shared" ref="N39" si="6">N30-N31-N32-N34-N35-N36-N37-N38</f>
        <v>0</v>
      </c>
    </row>
    <row r="40" spans="1:14" s="2" customFormat="1">
      <c r="A40" s="13" t="s">
        <v>5</v>
      </c>
      <c r="B40" s="13"/>
      <c r="C40" s="14">
        <f>SUM(C41:C50)</f>
        <v>5704794.904103267</v>
      </c>
      <c r="D40" s="2" t="s">
        <v>265</v>
      </c>
      <c r="E40" s="37"/>
      <c r="F40" s="13" t="s">
        <v>5</v>
      </c>
      <c r="G40" s="14">
        <f>SUM(G41:G50)</f>
        <v>4083355.6828133827</v>
      </c>
      <c r="H40" s="14">
        <f t="shared" ref="H40:N40" si="7">SUM(H41:H50)</f>
        <v>3084016.5986800506</v>
      </c>
      <c r="I40" s="14">
        <f t="shared" si="7"/>
        <v>70516.554173151817</v>
      </c>
      <c r="J40" s="14">
        <f t="shared" si="7"/>
        <v>0</v>
      </c>
      <c r="K40" s="14">
        <f t="shared" si="7"/>
        <v>887881.33739058371</v>
      </c>
      <c r="L40" s="14">
        <f t="shared" si="7"/>
        <v>1662380.4138594808</v>
      </c>
      <c r="M40" s="14">
        <f t="shared" si="7"/>
        <v>0</v>
      </c>
      <c r="N40" s="14">
        <f t="shared" si="7"/>
        <v>0</v>
      </c>
    </row>
    <row r="41" spans="1:14" s="2" customFormat="1">
      <c r="A41" s="9" t="s">
        <v>266</v>
      </c>
      <c r="B41" s="9"/>
      <c r="C41" s="4">
        <f>G41+H41+I41+J41+K41+L41+M41</f>
        <v>1597877.3246666668</v>
      </c>
      <c r="D41" s="2" t="s">
        <v>267</v>
      </c>
      <c r="E41" s="37"/>
      <c r="F41" s="9" t="s">
        <v>268</v>
      </c>
      <c r="G41" s="175">
        <f>SUMIFS([2]岗位规划大表!$AD:$AD,[2]岗位规划大表!$H:$H,G29)</f>
        <v>819666.94799999997</v>
      </c>
      <c r="H41" s="175">
        <f>SUMIFS([2]岗位规划大表!$AD:$AD,[2]岗位规划大表!$H:$H,H29)</f>
        <v>430766.32400000002</v>
      </c>
      <c r="I41" s="175">
        <f>SUMIFS([2]岗位规划大表!$AD:$AD,[2]岗位规划大表!$H:$H,I29)</f>
        <v>41166.08866666667</v>
      </c>
      <c r="J41" s="175">
        <f>SUMIFS([2]岗位规划大表!$AD:$AD,[2]岗位规划大表!$H:$H,J29)</f>
        <v>0</v>
      </c>
      <c r="K41" s="175">
        <f>SUMIFS([2]岗位规划大表!$AD:$AD,[2]岗位规划大表!$H:$H,K29)</f>
        <v>106169.084</v>
      </c>
      <c r="L41" s="175">
        <f>SUMIFS([2]岗位规划大表!$AD:$AD,[2]岗位规划大表!$H:$H,L29)</f>
        <v>200108.88</v>
      </c>
      <c r="M41" s="175">
        <f>SUMIFS([2]岗位规划大表!$AD:$AD,[2]岗位规划大表!$H:$H,M29)</f>
        <v>0</v>
      </c>
      <c r="N41" s="4"/>
    </row>
    <row r="42" spans="1:14" s="2" customFormat="1">
      <c r="A42" s="3" t="s">
        <v>269</v>
      </c>
      <c r="B42" s="3"/>
      <c r="C42" s="4">
        <f t="shared" ref="C42:C49" si="8">G42+H42+I42+J42+K42+L42+M42</f>
        <v>267632.7487399503</v>
      </c>
      <c r="D42" s="2" t="s">
        <v>267</v>
      </c>
      <c r="E42" s="37"/>
      <c r="F42" s="3" t="s">
        <v>269</v>
      </c>
      <c r="G42" s="160">
        <f>[1]人均!$D$4*SUMIFS([2]岗位规划大表!$AA:$AA,[2]岗位规划大表!$H:$H,G29,[2]岗位规划大表!$AE:$AE,"驻京")+[1]人均!$D$3*SUMIFS([2]岗位规划大表!$AA:$AA,[2]岗位规划大表!$H:$H,G29,[2]岗位规划大表!$AE:$AE,"非驻京")+SUMIFS([1]管理费用统计表!$N:$N,[1]管理费用统计表!$F:$F,G29)</f>
        <v>130403.90411673256</v>
      </c>
      <c r="H42" s="160">
        <f>[1]人均!$D$4*SUMIFS([2]岗位规划大表!$AA:$AA,[2]岗位规划大表!$H:$H,H29,[2]岗位规划大表!$AE:$AE,"驻京")+[1]人均!$D$3*SUMIFS([2]岗位规划大表!$AA:$AA,[2]岗位规划大表!$H:$H,H29,[2]岗位规划大表!$AE:$AE,"非驻京")+SUMIFS([1]管理费用统计表!$N:$N,[1]管理费用统计表!$F:$F,H29)</f>
        <v>43292.793038910859</v>
      </c>
      <c r="I42" s="160">
        <f>[1]人均!$D$4*SUMIFS([2]岗位规划大表!$AA:$AA,[2]岗位规划大表!$H:$H,I29,[2]岗位规划大表!$AE:$AE,"驻京")+[1]人均!$D$3*SUMIFS([2]岗位规划大表!$AA:$AA,[2]岗位规划大表!$H:$H,I29,[2]岗位规划大表!$AE:$AE,"非驻京")+SUMIFS([1]管理费用统计表!$N:$N,[1]管理费用统计表!$F:$F,I29)</f>
        <v>7350.4655064851431</v>
      </c>
      <c r="J42" s="160">
        <f>[1]人均!$D$4*SUMIFS([2]岗位规划大表!$AA:$AA,[2]岗位规划大表!$H:$H,J29,[2]岗位规划大表!$AE:$AE,"驻京")+[1]人均!$D$3*SUMIFS([2]岗位规划大表!$AA:$AA,[2]岗位规划大表!$H:$H,J29,[2]岗位规划大表!$AE:$AE,"非驻京")+SUMIFS([1]管理费用统计表!$N:$N,[1]管理费用统计表!$F:$F,J29)</f>
        <v>0</v>
      </c>
      <c r="K42" s="160">
        <f>[1]人均!$D$4*SUMIFS([2]岗位规划大表!$AA:$AA,[2]岗位规划大表!$H:$H,K29,[2]岗位规划大表!$AE:$AE,"驻京")+[1]人均!$D$3*SUMIFS([2]岗位规划大表!$AA:$AA,[2]岗位规划大表!$H:$H,K29,[2]岗位规划大表!$AE:$AE,"非驻京")+SUMIFS([1]管理费用统计表!$N:$N,[1]管理费用统计表!$F:$F,K29)</f>
        <v>43292.793038910859</v>
      </c>
      <c r="L42" s="160">
        <f>[1]人均!$D$4*SUMIFS([2]岗位规划大表!$AA:$AA,[2]岗位规划大表!$H:$H,L29,[2]岗位规划大表!$AE:$AE,"驻京")+[1]人均!$D$3*SUMIFS([2]岗位规划大表!$AA:$AA,[2]岗位规划大表!$H:$H,L29,[2]岗位规划大表!$AE:$AE,"非驻京")+SUMIFS([1]管理费用统计表!$N:$N,[1]管理费用统计表!$F:$F,L29)</f>
        <v>43292.793038910859</v>
      </c>
      <c r="M42" s="160">
        <f>[1]人均!$D$4*SUMIFS([2]岗位规划大表!$AA:$AA,[2]岗位规划大表!$H:$H,M29,[2]岗位规划大表!$AE:$AE,"驻京")+[1]人均!$D$3*SUMIFS([2]岗位规划大表!$AA:$AA,[2]岗位规划大表!$H:$H,M29,[2]岗位规划大表!$AE:$AE,"非驻京")+SUMIFS([1]管理费用统计表!$N:$N,[1]管理费用统计表!$F:$F,M29)</f>
        <v>0</v>
      </c>
      <c r="N42" s="4"/>
    </row>
    <row r="43" spans="1:14" s="2" customFormat="1">
      <c r="A43" s="8" t="s">
        <v>6</v>
      </c>
      <c r="B43" s="8"/>
      <c r="C43" s="4">
        <f t="shared" si="8"/>
        <v>222000</v>
      </c>
      <c r="D43" s="2" t="s">
        <v>267</v>
      </c>
      <c r="E43" s="37"/>
      <c r="F43" s="8" t="s">
        <v>6</v>
      </c>
      <c r="G43" s="160">
        <f>SUMIFS(人员规划!$AB:$AB,人员规划!$G:$G,G29)*3000</f>
        <v>108000</v>
      </c>
      <c r="H43" s="160">
        <f>SUMIFS(人员规划!$AB:$AB,人员规划!$G:$G,H29)*3000</f>
        <v>36000</v>
      </c>
      <c r="I43" s="160">
        <f>SUMIFS(人员规划!$AB:$AB,人员规划!$G:$G,I29)*3000</f>
        <v>6000</v>
      </c>
      <c r="J43" s="160">
        <f>SUMIFS(人员规划!$AB:$AB,人员规划!$G:$G,J29)*3000</f>
        <v>0</v>
      </c>
      <c r="K43" s="160">
        <f>SUMIFS(人员规划!$AB:$AB,人员规划!$G:$G,K29)*3000</f>
        <v>36000</v>
      </c>
      <c r="L43" s="160">
        <f>SUMIFS(人员规划!$AB:$AB,人员规划!$G:$G,L29)*3000</f>
        <v>36000</v>
      </c>
      <c r="M43" s="160">
        <f>SUMIFS(人员规划!$AB:$AB,人员规划!$G:$G,M29)*3000</f>
        <v>0</v>
      </c>
      <c r="N43" s="4"/>
    </row>
    <row r="44" spans="1:14" s="2" customFormat="1">
      <c r="A44" s="8" t="s">
        <v>7</v>
      </c>
      <c r="B44" s="8"/>
      <c r="C44" s="4">
        <f t="shared" si="8"/>
        <v>408000</v>
      </c>
      <c r="D44" s="2" t="s">
        <v>258</v>
      </c>
      <c r="E44" s="37"/>
      <c r="F44" s="8" t="s">
        <v>7</v>
      </c>
      <c r="G44" s="28">
        <f>VLOOKUP(G29,'[3]2019年差旅费-二级利润中心明细'!$B:$AF,31,0)</f>
        <v>120000</v>
      </c>
      <c r="H44" s="351">
        <f>VLOOKUP(H29,'[3]2019年差旅费-二级利润中心明细'!$B:$AF,31,0)</f>
        <v>96000</v>
      </c>
      <c r="I44" s="351">
        <f>IFERROR(VLOOKUP(I29,'[3]2019年差旅费-二级利润中心明细'!$B:$AF,31,0),0)</f>
        <v>0</v>
      </c>
      <c r="J44" s="351">
        <f>IFERROR(VLOOKUP(J29,'[3]2019年差旅费-二级利润中心明细'!$B:$AF,31,0),0)</f>
        <v>0</v>
      </c>
      <c r="K44" s="351">
        <f>IFERROR(VLOOKUP(K29,'[3]2019年差旅费-二级利润中心明细'!$B:$AF,31,0),0)</f>
        <v>96000</v>
      </c>
      <c r="L44" s="351">
        <f>IFERROR(VLOOKUP(L29,'[3]2019年差旅费-二级利润中心明细'!$B:$AF,31,0),0)</f>
        <v>96000</v>
      </c>
      <c r="M44" s="351">
        <f>IFERROR(VLOOKUP(M29,'[3]2019年差旅费-二级利润中心明细'!$B:$AF,31,0),0)</f>
        <v>0</v>
      </c>
      <c r="N44" s="351">
        <f>IFERROR(VLOOKUP(N29,'[3]2019年差旅费-二级利润中心明细'!$B:$AF,31,0),0)</f>
        <v>0</v>
      </c>
    </row>
    <row r="45" spans="1:14" s="2" customFormat="1">
      <c r="A45" s="8" t="s">
        <v>8</v>
      </c>
      <c r="B45" s="8"/>
      <c r="C45" s="4">
        <f>G45+H45+I45+J45+K45+L45+M45</f>
        <v>0</v>
      </c>
      <c r="D45" s="2" t="s">
        <v>258</v>
      </c>
      <c r="E45" s="37"/>
      <c r="F45" s="8" t="s">
        <v>8</v>
      </c>
      <c r="G45" s="163">
        <f>SUMIFS(市场费!$F:$F,市场费!$B:$B,G29)</f>
        <v>0</v>
      </c>
      <c r="H45" s="351">
        <f>SUMIFS(市场费!$F:$F,市场费!$B:$B,H29)</f>
        <v>0</v>
      </c>
      <c r="I45" s="351">
        <f>SUMIFS(市场费!$F:$F,市场费!$B:$B,I29)</f>
        <v>0</v>
      </c>
      <c r="J45" s="351">
        <f>SUMIFS(市场费!$F:$F,市场费!$B:$B,J29)</f>
        <v>0</v>
      </c>
      <c r="K45" s="351">
        <f>SUMIFS(市场费!$F:$F,市场费!$B:$B,K29)</f>
        <v>0</v>
      </c>
      <c r="L45" s="351">
        <f>SUMIFS(市场费!$F:$F,市场费!$B:$B,L29)</f>
        <v>0</v>
      </c>
      <c r="M45" s="351">
        <f>SUMIFS(市场费!$F:$F,市场费!$B:$B,M29)</f>
        <v>0</v>
      </c>
      <c r="N45" s="28"/>
    </row>
    <row r="46" spans="1:14" s="2" customFormat="1">
      <c r="A46" s="8" t="s">
        <v>9</v>
      </c>
      <c r="B46" s="8"/>
      <c r="C46" s="4">
        <f>G46+H46+I46+J46+K46+L46+M46</f>
        <v>486400</v>
      </c>
      <c r="D46" s="2" t="s">
        <v>258</v>
      </c>
      <c r="E46" s="37"/>
      <c r="F46" s="8" t="s">
        <v>9</v>
      </c>
      <c r="G46" s="163">
        <f>SUMIFS(市场费!$I:$I,市场费!$B:$B,G29)</f>
        <v>182400</v>
      </c>
      <c r="H46" s="351">
        <f>SUMIFS(市场费!$I:$I,市场费!$B:$B,H29)</f>
        <v>96000</v>
      </c>
      <c r="I46" s="351">
        <f>SUMIFS(市场费!$I:$I,市场费!$B:$B,I29)</f>
        <v>16000</v>
      </c>
      <c r="J46" s="351">
        <f>SUMIFS(市场费!$I:$I,市场费!$B:$B,J29)</f>
        <v>0</v>
      </c>
      <c r="K46" s="351">
        <f>SUMIFS(市场费!$I:$I,市场费!$B:$B,K29)</f>
        <v>96000</v>
      </c>
      <c r="L46" s="351">
        <f>SUMIFS(市场费!$I:$I,市场费!$B:$B,L29)</f>
        <v>96000</v>
      </c>
      <c r="M46" s="351">
        <f>SUMIFS(市场费!$I:$I,市场费!$B:$B,M29)</f>
        <v>0</v>
      </c>
      <c r="N46" s="28"/>
    </row>
    <row r="47" spans="1:14" s="2" customFormat="1">
      <c r="A47" s="8" t="s">
        <v>270</v>
      </c>
      <c r="B47" s="8"/>
      <c r="C47" s="4">
        <f t="shared" si="8"/>
        <v>0</v>
      </c>
      <c r="D47" s="2" t="s">
        <v>258</v>
      </c>
      <c r="E47" s="37"/>
      <c r="F47" s="8" t="s">
        <v>270</v>
      </c>
      <c r="G47" s="4">
        <v>0</v>
      </c>
      <c r="H47" s="4">
        <v>0</v>
      </c>
      <c r="I47" s="4">
        <v>0</v>
      </c>
      <c r="J47" s="4">
        <v>0</v>
      </c>
      <c r="K47" s="4">
        <v>0</v>
      </c>
      <c r="L47" s="4">
        <v>0</v>
      </c>
      <c r="M47" s="4">
        <v>0</v>
      </c>
      <c r="N47" s="4">
        <v>0</v>
      </c>
    </row>
    <row r="48" spans="1:14">
      <c r="A48" s="8" t="s">
        <v>5228</v>
      </c>
      <c r="B48" s="8"/>
      <c r="C48" s="4">
        <f t="shared" si="8"/>
        <v>0</v>
      </c>
      <c r="D48" s="2" t="s">
        <v>258</v>
      </c>
      <c r="E48" s="37"/>
      <c r="F48" s="8" t="s">
        <v>5228</v>
      </c>
      <c r="G48" s="4">
        <v>0</v>
      </c>
      <c r="H48" s="4">
        <v>0</v>
      </c>
      <c r="I48" s="4">
        <v>0</v>
      </c>
      <c r="J48" s="4">
        <v>0</v>
      </c>
      <c r="K48" s="4">
        <v>0</v>
      </c>
      <c r="L48" s="4">
        <v>0</v>
      </c>
      <c r="M48" s="4">
        <v>0</v>
      </c>
      <c r="N48" s="4">
        <v>0</v>
      </c>
    </row>
    <row r="49" spans="1:14" s="2" customFormat="1">
      <c r="A49" s="16" t="s">
        <v>271</v>
      </c>
      <c r="B49" s="16"/>
      <c r="C49" s="4">
        <f t="shared" si="8"/>
        <v>0</v>
      </c>
      <c r="D49" s="2" t="s">
        <v>258</v>
      </c>
      <c r="E49" s="37"/>
      <c r="F49" s="9" t="s">
        <v>271</v>
      </c>
      <c r="G49" s="4">
        <v>0</v>
      </c>
      <c r="H49" s="4">
        <v>0</v>
      </c>
      <c r="I49" s="4">
        <v>0</v>
      </c>
      <c r="J49" s="4">
        <v>0</v>
      </c>
      <c r="K49" s="4">
        <v>0</v>
      </c>
      <c r="L49" s="4">
        <v>0</v>
      </c>
      <c r="M49" s="4">
        <v>0</v>
      </c>
      <c r="N49" s="4">
        <v>0</v>
      </c>
    </row>
    <row r="50" spans="1:14" s="2" customFormat="1">
      <c r="A50" s="9" t="s">
        <v>272</v>
      </c>
      <c r="B50" s="9"/>
      <c r="C50" s="4">
        <f>SUM(G50:M50)-G40</f>
        <v>2722884.8306966498</v>
      </c>
      <c r="D50" s="2" t="s">
        <v>258</v>
      </c>
      <c r="E50" s="37"/>
      <c r="F50" s="9" t="s">
        <v>272</v>
      </c>
      <c r="G50" s="32">
        <f>费用分摊!L33</f>
        <v>2722884.8306966503</v>
      </c>
      <c r="H50" s="32">
        <f>$G$40/$G$26*H26</f>
        <v>2381957.4816411398</v>
      </c>
      <c r="I50" s="32">
        <f t="shared" ref="I50:N50" si="9">$G$40/$G$26*I26</f>
        <v>0</v>
      </c>
      <c r="J50" s="32">
        <f t="shared" si="9"/>
        <v>0</v>
      </c>
      <c r="K50" s="32">
        <f t="shared" si="9"/>
        <v>510419.4603516729</v>
      </c>
      <c r="L50" s="32">
        <f t="shared" si="9"/>
        <v>1190978.7408205699</v>
      </c>
      <c r="M50" s="32">
        <f t="shared" si="9"/>
        <v>0</v>
      </c>
      <c r="N50" s="32">
        <f t="shared" si="9"/>
        <v>0</v>
      </c>
    </row>
    <row r="51" spans="1:14" s="2" customFormat="1">
      <c r="A51" s="13" t="s">
        <v>13</v>
      </c>
      <c r="B51" s="13"/>
      <c r="C51" s="12">
        <f>C39-C40</f>
        <v>-5704794.904103267</v>
      </c>
      <c r="D51" s="2" t="s">
        <v>265</v>
      </c>
      <c r="E51" s="37"/>
      <c r="F51" s="13" t="s">
        <v>13</v>
      </c>
      <c r="G51" s="14">
        <f>G53/0.85</f>
        <v>0</v>
      </c>
      <c r="H51" s="14">
        <f t="shared" ref="H51:N51" si="10">H53/0.85</f>
        <v>4705882.3529411769</v>
      </c>
      <c r="I51" s="14">
        <f t="shared" si="10"/>
        <v>0</v>
      </c>
      <c r="J51" s="14">
        <f t="shared" si="10"/>
        <v>0</v>
      </c>
      <c r="K51" s="14">
        <f t="shared" si="10"/>
        <v>823529.4117647059</v>
      </c>
      <c r="L51" s="14">
        <f t="shared" si="10"/>
        <v>2352941.1764705884</v>
      </c>
      <c r="M51" s="14">
        <f t="shared" si="10"/>
        <v>0</v>
      </c>
      <c r="N51" s="14">
        <f t="shared" si="10"/>
        <v>0</v>
      </c>
    </row>
    <row r="52" spans="1:14" s="2" customFormat="1">
      <c r="A52" s="3" t="s">
        <v>14</v>
      </c>
      <c r="B52" s="3"/>
      <c r="C52" s="7">
        <f>IF(C51&gt;0,C51*0.15,0)</f>
        <v>0</v>
      </c>
      <c r="D52" s="2" t="s">
        <v>265</v>
      </c>
      <c r="E52" s="39"/>
      <c r="F52" s="3" t="s">
        <v>14</v>
      </c>
      <c r="G52" s="25">
        <f>IF(G51&lt;0,0,G51*0.15)</f>
        <v>0</v>
      </c>
      <c r="H52" s="25">
        <f t="shared" ref="H52:N52" si="11">IF(H51&lt;0,0,H51*0.15)</f>
        <v>705882.3529411765</v>
      </c>
      <c r="I52" s="25">
        <f t="shared" si="11"/>
        <v>0</v>
      </c>
      <c r="J52" s="25">
        <f t="shared" si="11"/>
        <v>0</v>
      </c>
      <c r="K52" s="25">
        <f t="shared" si="11"/>
        <v>123529.41176470587</v>
      </c>
      <c r="L52" s="25">
        <f t="shared" si="11"/>
        <v>352941.17647058825</v>
      </c>
      <c r="M52" s="25">
        <f t="shared" si="11"/>
        <v>0</v>
      </c>
      <c r="N52" s="25">
        <f t="shared" si="11"/>
        <v>0</v>
      </c>
    </row>
    <row r="53" spans="1:14" s="17" customFormat="1">
      <c r="A53" s="13" t="s">
        <v>15</v>
      </c>
      <c r="B53" s="13"/>
      <c r="C53" s="12">
        <f>C51-C52</f>
        <v>-5704794.904103267</v>
      </c>
      <c r="D53" s="26" t="s">
        <v>273</v>
      </c>
      <c r="E53" s="40"/>
      <c r="F53" s="13" t="s">
        <v>15</v>
      </c>
      <c r="G53" s="14"/>
      <c r="H53" s="14">
        <f>H27</f>
        <v>4000000</v>
      </c>
      <c r="I53" s="14">
        <f t="shared" ref="I53:N53" si="12">I27</f>
        <v>0</v>
      </c>
      <c r="J53" s="14">
        <f t="shared" si="12"/>
        <v>0</v>
      </c>
      <c r="K53" s="14">
        <f t="shared" si="12"/>
        <v>700000</v>
      </c>
      <c r="L53" s="14">
        <f t="shared" si="12"/>
        <v>2000000</v>
      </c>
      <c r="M53" s="14">
        <f t="shared" si="12"/>
        <v>0</v>
      </c>
      <c r="N53" s="14">
        <f t="shared" si="12"/>
        <v>0</v>
      </c>
    </row>
    <row r="54" spans="1:14">
      <c r="A54" s="18" t="s">
        <v>282</v>
      </c>
      <c r="B54" s="18"/>
      <c r="C54" s="23">
        <f>C53/C40</f>
        <v>-1</v>
      </c>
      <c r="D54" s="2" t="s">
        <v>265</v>
      </c>
      <c r="E54" s="36"/>
      <c r="F54" s="18" t="s">
        <v>282</v>
      </c>
      <c r="G54" s="18">
        <f t="shared" ref="G54:N54" si="13">G53/G40</f>
        <v>0</v>
      </c>
      <c r="H54" s="23">
        <f t="shared" si="13"/>
        <v>1.2970098804630259</v>
      </c>
      <c r="I54" s="23">
        <f t="shared" si="13"/>
        <v>0</v>
      </c>
      <c r="J54" s="23" t="e">
        <f t="shared" si="13"/>
        <v>#DIV/0!</v>
      </c>
      <c r="K54" s="23">
        <f t="shared" si="13"/>
        <v>0.78839364059306305</v>
      </c>
      <c r="L54" s="23">
        <f t="shared" si="13"/>
        <v>1.2030940591730634</v>
      </c>
      <c r="M54" s="23" t="e">
        <f t="shared" si="13"/>
        <v>#DIV/0!</v>
      </c>
      <c r="N54" s="18" t="e">
        <f t="shared" si="13"/>
        <v>#DIV/0!</v>
      </c>
    </row>
    <row r="55" spans="1:14">
      <c r="E55" s="36"/>
    </row>
    <row r="56" spans="1:14">
      <c r="E56" s="36"/>
    </row>
    <row r="57" spans="1:14" s="2" customFormat="1">
      <c r="A57" s="1" t="s">
        <v>255</v>
      </c>
      <c r="B57" s="1" t="s">
        <v>1634</v>
      </c>
      <c r="C57" s="1" t="s">
        <v>1736</v>
      </c>
      <c r="E57" s="33"/>
      <c r="F57" s="1" t="s">
        <v>255</v>
      </c>
      <c r="G57" s="13" t="s">
        <v>4854</v>
      </c>
      <c r="H57" s="13" t="s">
        <v>737</v>
      </c>
      <c r="I57" s="13"/>
      <c r="J57" s="13"/>
      <c r="K57" s="13"/>
      <c r="L57" s="13"/>
    </row>
    <row r="58" spans="1:14" s="2" customFormat="1">
      <c r="A58" s="3" t="s">
        <v>0</v>
      </c>
      <c r="B58" s="3"/>
      <c r="C58" s="4">
        <f>G58+H58+I58+J58+K58+L58</f>
        <v>0</v>
      </c>
      <c r="D58" s="2" t="s">
        <v>258</v>
      </c>
      <c r="E58" s="37">
        <f>G58+H58+I58+J58+K58+L58</f>
        <v>0</v>
      </c>
      <c r="F58" s="3" t="s">
        <v>257</v>
      </c>
      <c r="G58" s="28"/>
      <c r="H58" s="28"/>
      <c r="I58" s="28"/>
      <c r="J58" s="25"/>
      <c r="K58" s="4"/>
      <c r="L58" s="4"/>
    </row>
    <row r="59" spans="1:14" s="2" customFormat="1">
      <c r="A59" s="3" t="s">
        <v>1</v>
      </c>
      <c r="B59" s="3"/>
      <c r="C59" s="4">
        <f>G59+H59+I59+J59+K59+L59</f>
        <v>0</v>
      </c>
      <c r="D59" s="2" t="s">
        <v>258</v>
      </c>
      <c r="E59" s="37">
        <f t="shared" ref="E59:E60" si="14">G59+H59+I59+J59+K59+L59</f>
        <v>0</v>
      </c>
      <c r="F59" s="3" t="s">
        <v>259</v>
      </c>
      <c r="G59" s="4"/>
      <c r="H59" s="4"/>
      <c r="I59" s="4"/>
      <c r="J59" s="25"/>
      <c r="K59" s="4"/>
      <c r="L59" s="4"/>
    </row>
    <row r="60" spans="1:14" s="2" customFormat="1">
      <c r="A60" s="3" t="s">
        <v>2</v>
      </c>
      <c r="B60" s="3"/>
      <c r="C60" s="4">
        <f>G60+H60+I60+J60+K60+L60</f>
        <v>0</v>
      </c>
      <c r="D60" s="2" t="s">
        <v>258</v>
      </c>
      <c r="E60" s="37">
        <f t="shared" si="14"/>
        <v>0</v>
      </c>
      <c r="F60" s="3" t="s">
        <v>2</v>
      </c>
      <c r="G60" s="4"/>
      <c r="H60" s="4"/>
      <c r="I60" s="4"/>
      <c r="J60" s="4"/>
      <c r="K60" s="4"/>
      <c r="L60" s="4"/>
    </row>
    <row r="61" spans="1:14" s="2" customFormat="1">
      <c r="A61" s="3" t="s">
        <v>260</v>
      </c>
      <c r="B61" s="3"/>
      <c r="C61" s="6" t="e">
        <f>(C58-C59-C60)/C58</f>
        <v>#DIV/0!</v>
      </c>
      <c r="D61" s="2" t="s">
        <v>261</v>
      </c>
      <c r="E61" s="38"/>
      <c r="F61" s="3" t="s">
        <v>260</v>
      </c>
      <c r="G61" s="6"/>
      <c r="H61" s="164"/>
      <c r="I61" s="6"/>
      <c r="J61" s="6"/>
      <c r="K61" s="6"/>
      <c r="L61" s="6"/>
    </row>
    <row r="62" spans="1:14" s="2" customFormat="1">
      <c r="A62" s="15" t="s">
        <v>10</v>
      </c>
      <c r="B62" s="15"/>
      <c r="C62" s="4">
        <f t="shared" ref="C62:C64" si="15">G62+H62+I62+J62+K62+L62</f>
        <v>0</v>
      </c>
      <c r="D62" s="11" t="s">
        <v>262</v>
      </c>
      <c r="E62" s="37"/>
      <c r="F62" s="10" t="s">
        <v>10</v>
      </c>
      <c r="G62" s="4"/>
      <c r="H62" s="4"/>
      <c r="I62" s="4"/>
      <c r="J62" s="4"/>
      <c r="K62" s="4"/>
      <c r="L62" s="4"/>
    </row>
    <row r="63" spans="1:14" s="2" customFormat="1">
      <c r="A63" s="15" t="s">
        <v>11</v>
      </c>
      <c r="B63" s="15"/>
      <c r="C63" s="4">
        <f t="shared" si="15"/>
        <v>0</v>
      </c>
      <c r="D63" s="11" t="s">
        <v>263</v>
      </c>
      <c r="E63" s="37"/>
      <c r="F63" s="10" t="s">
        <v>11</v>
      </c>
      <c r="G63" s="4"/>
      <c r="H63" s="4"/>
      <c r="I63" s="4"/>
      <c r="J63" s="4"/>
      <c r="K63" s="4"/>
      <c r="L63" s="4"/>
    </row>
    <row r="64" spans="1:14" s="2" customFormat="1">
      <c r="A64" s="15" t="s">
        <v>12</v>
      </c>
      <c r="B64" s="15"/>
      <c r="C64" s="4">
        <f t="shared" si="15"/>
        <v>0</v>
      </c>
      <c r="D64" s="11" t="s">
        <v>264</v>
      </c>
      <c r="E64" s="37"/>
      <c r="F64" s="10" t="s">
        <v>12</v>
      </c>
      <c r="G64" s="4"/>
      <c r="H64" s="4"/>
      <c r="I64" s="4"/>
      <c r="J64" s="4"/>
      <c r="K64" s="4"/>
      <c r="L64" s="4"/>
    </row>
    <row r="65" spans="1:12" s="2" customFormat="1">
      <c r="A65" s="15" t="s">
        <v>170</v>
      </c>
      <c r="B65" s="15"/>
      <c r="C65" s="78">
        <f>(C58-C59)/1.16*0.16-C60/1.06*0.06</f>
        <v>0</v>
      </c>
      <c r="D65" s="2" t="s">
        <v>265</v>
      </c>
      <c r="E65" s="37"/>
      <c r="F65" s="15" t="s">
        <v>170</v>
      </c>
      <c r="G65" s="78">
        <f>(G58-G59)/1.16*0.16-G60/1.06*0.06</f>
        <v>0</v>
      </c>
      <c r="H65" s="78"/>
      <c r="I65" s="78"/>
      <c r="J65" s="78"/>
      <c r="K65" s="78"/>
      <c r="L65" s="78"/>
    </row>
    <row r="66" spans="1:12" s="2" customFormat="1">
      <c r="A66" s="3" t="s">
        <v>3</v>
      </c>
      <c r="B66" s="3"/>
      <c r="C66" s="4">
        <f>C65*0.12</f>
        <v>0</v>
      </c>
      <c r="D66" s="2" t="s">
        <v>265</v>
      </c>
      <c r="E66" s="37"/>
      <c r="F66" s="3" t="s">
        <v>3</v>
      </c>
      <c r="G66" s="4">
        <f>G65*0.12</f>
        <v>0</v>
      </c>
      <c r="H66" s="4"/>
      <c r="I66" s="4"/>
      <c r="J66" s="4"/>
      <c r="K66" s="4"/>
      <c r="L66" s="4"/>
    </row>
    <row r="67" spans="1:12" s="2" customFormat="1">
      <c r="A67" s="8" t="s">
        <v>4</v>
      </c>
      <c r="B67" s="8"/>
      <c r="C67" s="4">
        <f>C58-C59-C62-C63-C64-C65-C66-C60</f>
        <v>0</v>
      </c>
      <c r="D67" s="2" t="s">
        <v>265</v>
      </c>
      <c r="E67" s="37"/>
      <c r="F67" s="8" t="s">
        <v>4</v>
      </c>
      <c r="G67" s="4">
        <f>G58-G59-G62-G63-G64-G65-G66-G60</f>
        <v>0</v>
      </c>
      <c r="H67" s="4"/>
      <c r="I67" s="4"/>
      <c r="J67" s="4"/>
      <c r="K67" s="4"/>
      <c r="L67" s="4"/>
    </row>
    <row r="68" spans="1:12" s="2" customFormat="1">
      <c r="A68" s="13" t="s">
        <v>5</v>
      </c>
      <c r="B68" s="13"/>
      <c r="C68" s="14">
        <f>SUM(C69:C78)</f>
        <v>14808547.707308548</v>
      </c>
      <c r="D68" s="2" t="s">
        <v>265</v>
      </c>
      <c r="E68" s="37"/>
      <c r="F68" s="13" t="s">
        <v>5</v>
      </c>
      <c r="G68" s="14">
        <f t="shared" ref="G68:H68" si="16">SUM(G69:G78)</f>
        <v>8088916.0030582184</v>
      </c>
      <c r="H68" s="14">
        <f t="shared" si="16"/>
        <v>14808547.707308548</v>
      </c>
      <c r="I68" s="14"/>
      <c r="J68" s="14"/>
      <c r="K68" s="14"/>
      <c r="L68" s="14"/>
    </row>
    <row r="69" spans="1:12" s="2" customFormat="1">
      <c r="A69" s="9" t="s">
        <v>266</v>
      </c>
      <c r="B69" s="9"/>
      <c r="C69" s="4">
        <f>G69+H69+I69</f>
        <v>6809729.7960000001</v>
      </c>
      <c r="D69" s="2" t="s">
        <v>267</v>
      </c>
      <c r="E69" s="37"/>
      <c r="F69" s="9" t="s">
        <v>268</v>
      </c>
      <c r="G69" s="175">
        <f>SUMIFS([2]岗位规划大表!$AD:$AD,[2]岗位规划大表!$H:$H,G57)</f>
        <v>1908408.9839999999</v>
      </c>
      <c r="H69" s="175">
        <f>SUMIFS([2]岗位规划大表!$AD:$AD,[2]岗位规划大表!$H:$H,H57)</f>
        <v>4901320.8119999999</v>
      </c>
      <c r="I69" s="25"/>
      <c r="J69" s="25"/>
      <c r="K69" s="4"/>
      <c r="L69" s="4"/>
    </row>
    <row r="70" spans="1:12" s="2" customFormat="1">
      <c r="A70" s="3" t="s">
        <v>269</v>
      </c>
      <c r="B70" s="3"/>
      <c r="C70" s="22">
        <f t="shared" ref="C70:C76" si="17">G70+H70+I70</f>
        <v>1212456.5297003952</v>
      </c>
      <c r="D70" s="2" t="s">
        <v>258</v>
      </c>
      <c r="E70" s="37"/>
      <c r="F70" s="3" t="s">
        <v>269</v>
      </c>
      <c r="G70" s="160">
        <f>[1]人均!$D$4*SUMIFS([2]岗位规划大表!$AA:$AA,[2]岗位规划大表!$H:$H,G57,[2]岗位规划大表!$AE:$AE,"驻京")+[1]人均!$D$3*SUMIFS([2]岗位规划大表!$AA:$AA,[2]岗位规划大表!$H:$H,G57,[2]岗位规划大表!$AE:$AE,"非驻京")+SUMIFS([1]管理费用统计表!$N:$N,[1]管理费用统计表!$F:$F,G57)</f>
        <v>130145.6374500659</v>
      </c>
      <c r="H70" s="160">
        <f>[1]人均!$D$4*SUMIFS([2]岗位规划大表!$AA:$AA,[2]岗位规划大表!$H:$H,H57,[2]岗位规划大表!$AE:$AE,"驻京")+[1]人均!$D$3*SUMIFS([2]岗位规划大表!$AA:$AA,[2]岗位规划大表!$H:$H,H57,[2]岗位规划大表!$AE:$AE,"非驻京")+SUMIFS([1]管理费用统计表!$N:$N,[1]管理费用统计表!$F:$F,H57)</f>
        <v>1082310.8922503293</v>
      </c>
      <c r="I70" s="25"/>
      <c r="J70" s="25"/>
      <c r="K70" s="4"/>
      <c r="L70" s="4"/>
    </row>
    <row r="71" spans="1:12" s="2" customFormat="1">
      <c r="A71" s="8" t="s">
        <v>6</v>
      </c>
      <c r="B71" s="8"/>
      <c r="C71" s="22">
        <f t="shared" si="17"/>
        <v>648000</v>
      </c>
      <c r="D71" s="2" t="s">
        <v>277</v>
      </c>
      <c r="E71" s="37"/>
      <c r="F71" s="8" t="s">
        <v>6</v>
      </c>
      <c r="G71" s="160">
        <f>SUMIFS(人员规划!$AB:$AB,人员规划!$G:$G,G57)*3000</f>
        <v>108000</v>
      </c>
      <c r="H71" s="160">
        <f>SUMIFS(人员规划!$AB:$AB,人员规划!$G:$G,H57)*3000</f>
        <v>540000</v>
      </c>
      <c r="I71" s="25"/>
      <c r="J71" s="25"/>
      <c r="K71" s="4"/>
      <c r="L71" s="4"/>
    </row>
    <row r="72" spans="1:12" s="2" customFormat="1">
      <c r="A72" s="8" t="s">
        <v>7</v>
      </c>
      <c r="B72" s="8"/>
      <c r="C72" s="22">
        <f t="shared" si="17"/>
        <v>252000</v>
      </c>
      <c r="D72" s="2" t="s">
        <v>258</v>
      </c>
      <c r="E72" s="37"/>
      <c r="F72" s="8" t="s">
        <v>7</v>
      </c>
      <c r="G72" s="28">
        <f>IFERROR(VLOOKUP(G57,'[3]2019年差旅费-二级利润中心明细'!$B:$AF,31,0),0)</f>
        <v>96000</v>
      </c>
      <c r="H72" s="351">
        <f>IFERROR(VLOOKUP(H57,'[3]2019年差旅费-二级利润中心明细'!$B:$AF,31,0),0)</f>
        <v>156000</v>
      </c>
      <c r="I72" s="28"/>
      <c r="J72" s="25"/>
      <c r="K72" s="4"/>
      <c r="L72" s="4"/>
    </row>
    <row r="73" spans="1:12" s="2" customFormat="1">
      <c r="A73" s="8" t="s">
        <v>8</v>
      </c>
      <c r="B73" s="8"/>
      <c r="C73" s="25">
        <f t="shared" si="17"/>
        <v>100000</v>
      </c>
      <c r="D73" s="2" t="s">
        <v>258</v>
      </c>
      <c r="E73" s="37"/>
      <c r="F73" s="8" t="s">
        <v>8</v>
      </c>
      <c r="G73" s="163">
        <f>SUMIFS(市场费!$F:$F,市场费!$B:$B,G57)</f>
        <v>100000</v>
      </c>
      <c r="H73" s="351">
        <f>SUMIFS(市场费!$F:$F,市场费!$B:$B,H57)</f>
        <v>0</v>
      </c>
      <c r="I73" s="28"/>
      <c r="J73" s="25"/>
      <c r="K73" s="4"/>
      <c r="L73" s="4"/>
    </row>
    <row r="74" spans="1:12" s="2" customFormat="1">
      <c r="A74" s="8" t="s">
        <v>9</v>
      </c>
      <c r="B74" s="8"/>
      <c r="C74" s="25">
        <f t="shared" si="17"/>
        <v>200000</v>
      </c>
      <c r="D74" s="2" t="s">
        <v>258</v>
      </c>
      <c r="E74" s="37"/>
      <c r="F74" s="8" t="s">
        <v>9</v>
      </c>
      <c r="G74" s="163">
        <f>SUMIFS(市场费!$I:$I,市场费!$B:$B,G57)</f>
        <v>160000</v>
      </c>
      <c r="H74" s="351">
        <f>SUMIFS(市场费!$I:$I,市场费!$B:$B,H57)</f>
        <v>40000</v>
      </c>
      <c r="I74" s="28"/>
      <c r="J74" s="25"/>
      <c r="K74" s="4"/>
      <c r="L74" s="4"/>
    </row>
    <row r="75" spans="1:12" s="2" customFormat="1">
      <c r="A75" s="8" t="s">
        <v>270</v>
      </c>
      <c r="B75" s="8"/>
      <c r="C75" s="4">
        <f t="shared" si="17"/>
        <v>0</v>
      </c>
      <c r="D75" s="2" t="s">
        <v>258</v>
      </c>
      <c r="E75" s="37"/>
      <c r="F75" s="8" t="s">
        <v>270</v>
      </c>
      <c r="G75" s="4"/>
      <c r="H75" s="4"/>
      <c r="I75" s="4"/>
      <c r="J75" s="4"/>
      <c r="K75" s="4"/>
      <c r="L75" s="4"/>
    </row>
    <row r="76" spans="1:12">
      <c r="A76" s="8" t="s">
        <v>5228</v>
      </c>
      <c r="B76" s="8"/>
      <c r="C76" s="25">
        <f t="shared" si="17"/>
        <v>5586361.3816081528</v>
      </c>
      <c r="D76" s="26" t="s">
        <v>278</v>
      </c>
      <c r="E76" s="37"/>
      <c r="F76" s="8" t="s">
        <v>5228</v>
      </c>
      <c r="G76" s="28">
        <f>费用分摊!J7+费用分摊!H23</f>
        <v>5586361.3816081528</v>
      </c>
      <c r="H76" s="28"/>
      <c r="I76" s="28"/>
      <c r="J76" s="4"/>
      <c r="K76" s="4"/>
      <c r="L76" s="4"/>
    </row>
    <row r="77" spans="1:12" s="2" customFormat="1">
      <c r="A77" s="16" t="s">
        <v>293</v>
      </c>
      <c r="B77" s="16"/>
      <c r="C77" s="4">
        <f t="shared" ref="C77" si="18">G77+H77+I77+J77+K77+L77</f>
        <v>0</v>
      </c>
      <c r="D77" s="2" t="s">
        <v>294</v>
      </c>
      <c r="E77" s="37"/>
      <c r="F77" s="9" t="s">
        <v>293</v>
      </c>
      <c r="G77" s="4">
        <v>0</v>
      </c>
      <c r="H77" s="4">
        <v>0</v>
      </c>
      <c r="I77" s="4"/>
      <c r="J77" s="4"/>
      <c r="K77" s="4"/>
      <c r="L77" s="4"/>
    </row>
    <row r="78" spans="1:12" s="2" customFormat="1">
      <c r="A78" s="9" t="s">
        <v>295</v>
      </c>
      <c r="B78" s="9"/>
      <c r="C78" s="4">
        <f>+H78+I78-G68</f>
        <v>0</v>
      </c>
      <c r="D78" s="2" t="s">
        <v>294</v>
      </c>
      <c r="E78" s="37"/>
      <c r="F78" s="9" t="s">
        <v>295</v>
      </c>
      <c r="G78" s="155"/>
      <c r="H78" s="4">
        <f>G68+费用分摊!O33</f>
        <v>8088916.0030582184</v>
      </c>
      <c r="I78" s="4"/>
      <c r="J78" s="4"/>
      <c r="K78" s="4"/>
      <c r="L78" s="4"/>
    </row>
    <row r="79" spans="1:12" s="2" customFormat="1">
      <c r="A79" s="13" t="s">
        <v>13</v>
      </c>
      <c r="B79" s="13"/>
      <c r="C79" s="12">
        <f>C67-C68</f>
        <v>-14808547.707308548</v>
      </c>
      <c r="D79" s="2" t="s">
        <v>296</v>
      </c>
      <c r="E79" s="37"/>
      <c r="F79" s="13" t="s">
        <v>13</v>
      </c>
      <c r="G79" s="14">
        <f>G81/0.85</f>
        <v>0</v>
      </c>
      <c r="H79" s="14">
        <f t="shared" ref="H79" si="19">H81/0.85</f>
        <v>0</v>
      </c>
      <c r="I79" s="14"/>
      <c r="J79" s="14"/>
      <c r="K79" s="14"/>
      <c r="L79" s="14"/>
    </row>
    <row r="80" spans="1:12" s="2" customFormat="1">
      <c r="A80" s="3" t="s">
        <v>14</v>
      </c>
      <c r="B80" s="3"/>
      <c r="C80" s="7">
        <f>IF(C79&gt;0,C79*0.15,0)</f>
        <v>0</v>
      </c>
      <c r="D80" s="2" t="s">
        <v>296</v>
      </c>
      <c r="E80" s="39"/>
      <c r="F80" s="3" t="s">
        <v>14</v>
      </c>
      <c r="G80" s="25">
        <f>IF(G79&lt;0,0,G79*0.15)</f>
        <v>0</v>
      </c>
      <c r="H80" s="25">
        <f t="shared" ref="H80" si="20">IF(H79&lt;0,0,H79*0.15)</f>
        <v>0</v>
      </c>
      <c r="I80" s="25"/>
      <c r="J80" s="25"/>
      <c r="K80" s="25"/>
      <c r="L80" s="25"/>
    </row>
    <row r="81" spans="1:12" s="17" customFormat="1">
      <c r="A81" s="13" t="s">
        <v>15</v>
      </c>
      <c r="B81" s="13"/>
      <c r="C81" s="12">
        <f>C79-C80</f>
        <v>-14808547.707308548</v>
      </c>
      <c r="D81" s="26" t="s">
        <v>297</v>
      </c>
      <c r="E81" s="40"/>
      <c r="F81" s="13" t="s">
        <v>15</v>
      </c>
      <c r="G81" s="14"/>
      <c r="H81" s="158">
        <f>10000*SUMIFS(业绩净利!E:E,业绩净利!B:B,H57)</f>
        <v>0</v>
      </c>
      <c r="I81" s="14"/>
      <c r="J81" s="14"/>
      <c r="K81" s="14"/>
      <c r="L81" s="14"/>
    </row>
    <row r="82" spans="1:12">
      <c r="A82" s="18" t="s">
        <v>282</v>
      </c>
      <c r="B82" s="18"/>
      <c r="C82" s="18">
        <f>C81/C68</f>
        <v>-1</v>
      </c>
      <c r="D82" s="2" t="s">
        <v>265</v>
      </c>
      <c r="E82" s="36"/>
      <c r="F82" s="18" t="s">
        <v>282</v>
      </c>
      <c r="G82" s="18">
        <f t="shared" ref="G82:H82" si="21">G81/G68</f>
        <v>0</v>
      </c>
      <c r="H82" s="23">
        <f t="shared" si="21"/>
        <v>0</v>
      </c>
      <c r="I82" s="23"/>
      <c r="J82" s="18"/>
      <c r="K82" s="18"/>
      <c r="L82" s="18"/>
    </row>
    <row r="84" spans="1:12">
      <c r="F84" t="s">
        <v>283</v>
      </c>
      <c r="G84" s="21">
        <f>SUM(H84:I84)</f>
        <v>20000</v>
      </c>
      <c r="H84" s="21">
        <f>业绩净利!I11</f>
        <v>20000</v>
      </c>
      <c r="I84" s="21"/>
    </row>
  </sheetData>
  <phoneticPr fontId="15" type="noConversion"/>
  <conditionalFormatting sqref="H25:M25">
    <cfRule type="duplicateValues" dxfId="420" priority="6"/>
  </conditionalFormatting>
  <conditionalFormatting sqref="H25:M25">
    <cfRule type="duplicateValues" dxfId="419" priority="5"/>
  </conditionalFormatting>
  <conditionalFormatting sqref="H25:M25">
    <cfRule type="duplicateValues" dxfId="418" priority="7"/>
  </conditionalFormatting>
  <conditionalFormatting sqref="H25:M25">
    <cfRule type="duplicateValues" dxfId="417" priority="1"/>
  </conditionalFormatting>
  <conditionalFormatting sqref="H25:M25">
    <cfRule type="duplicateValues" dxfId="416" priority="2"/>
    <cfRule type="duplicateValues" dxfId="415" priority="3"/>
  </conditionalFormatting>
  <conditionalFormatting sqref="H25:M25">
    <cfRule type="duplicateValues" dxfId="414" priority="4"/>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topLeftCell="B52" workbookViewId="0">
      <selection activeCell="H77" sqref="H77"/>
    </sheetView>
  </sheetViews>
  <sheetFormatPr defaultRowHeight="13.5"/>
  <cols>
    <col min="1" max="1" width="15.125" bestFit="1" customWidth="1"/>
    <col min="2" max="2" width="15.125" customWidth="1"/>
    <col min="3" max="3" width="18.375" bestFit="1" customWidth="1"/>
    <col min="4" max="4" width="37.25" customWidth="1"/>
    <col min="5" max="5" width="19.5" customWidth="1"/>
    <col min="6" max="6" width="15.125" bestFit="1" customWidth="1"/>
    <col min="7" max="7" width="25.625" customWidth="1"/>
    <col min="8" max="8" width="23.625" customWidth="1"/>
    <col min="9" max="9" width="21.875" customWidth="1"/>
    <col min="10" max="10" width="17.25" bestFit="1" customWidth="1"/>
    <col min="11" max="11" width="20.375" customWidth="1"/>
    <col min="12" max="12" width="23" customWidth="1"/>
    <col min="13" max="13" width="19.375" customWidth="1"/>
  </cols>
  <sheetData>
    <row r="1" spans="1:5">
      <c r="A1" s="1" t="s">
        <v>298</v>
      </c>
      <c r="B1" s="1" t="s">
        <v>1634</v>
      </c>
      <c r="C1" s="1" t="s">
        <v>1633</v>
      </c>
      <c r="D1" s="2"/>
      <c r="E1" s="33"/>
    </row>
    <row r="2" spans="1:5">
      <c r="A2" s="3" t="s">
        <v>299</v>
      </c>
      <c r="B2" s="3"/>
      <c r="C2" s="4">
        <f>C30+C58-C31</f>
        <v>0</v>
      </c>
      <c r="D2" s="2" t="s">
        <v>300</v>
      </c>
      <c r="E2" s="33"/>
    </row>
    <row r="3" spans="1:5">
      <c r="A3" s="3" t="s">
        <v>301</v>
      </c>
      <c r="B3" s="3"/>
      <c r="C3" s="4">
        <f>C59</f>
        <v>0</v>
      </c>
      <c r="D3" s="2" t="s">
        <v>300</v>
      </c>
      <c r="E3" s="33"/>
    </row>
    <row r="4" spans="1:5">
      <c r="A4" s="3" t="s">
        <v>2</v>
      </c>
      <c r="B4" s="3"/>
      <c r="C4" s="4">
        <f>+C32+C60</f>
        <v>0</v>
      </c>
      <c r="D4" s="2" t="s">
        <v>300</v>
      </c>
      <c r="E4" s="33"/>
    </row>
    <row r="5" spans="1:5">
      <c r="A5" s="3" t="s">
        <v>302</v>
      </c>
      <c r="B5" s="3"/>
      <c r="C5" s="5"/>
      <c r="D5" s="2" t="s">
        <v>303</v>
      </c>
      <c r="E5" s="33"/>
    </row>
    <row r="6" spans="1:5">
      <c r="A6" s="15" t="s">
        <v>10</v>
      </c>
      <c r="B6" s="15"/>
      <c r="C6" s="19">
        <f>+C34+C62</f>
        <v>0</v>
      </c>
      <c r="D6" s="2" t="s">
        <v>300</v>
      </c>
      <c r="E6" s="33"/>
    </row>
    <row r="7" spans="1:5">
      <c r="A7" s="15" t="s">
        <v>11</v>
      </c>
      <c r="B7" s="15"/>
      <c r="C7" s="19">
        <f>+C35+C63</f>
        <v>0</v>
      </c>
      <c r="D7" s="2" t="s">
        <v>300</v>
      </c>
      <c r="E7" s="33"/>
    </row>
    <row r="8" spans="1:5">
      <c r="A8" s="15" t="s">
        <v>12</v>
      </c>
      <c r="B8" s="15"/>
      <c r="C8" s="19">
        <f>+C36+C64</f>
        <v>0</v>
      </c>
      <c r="D8" s="11" t="s">
        <v>304</v>
      </c>
      <c r="E8" s="34"/>
    </row>
    <row r="9" spans="1:5">
      <c r="A9" s="15" t="s">
        <v>305</v>
      </c>
      <c r="B9" s="15"/>
      <c r="C9" s="78">
        <f>(C2-C3)/1.16*0.16-C4/1.06*0.06</f>
        <v>0</v>
      </c>
      <c r="D9" s="2" t="s">
        <v>303</v>
      </c>
      <c r="E9" s="33"/>
    </row>
    <row r="10" spans="1:5">
      <c r="A10" s="3" t="s">
        <v>3</v>
      </c>
      <c r="B10" s="3"/>
      <c r="C10" s="4">
        <f>C9*0.12</f>
        <v>0</v>
      </c>
      <c r="D10" s="2" t="s">
        <v>303</v>
      </c>
      <c r="E10" s="33"/>
    </row>
    <row r="11" spans="1:5">
      <c r="A11" s="8" t="s">
        <v>4</v>
      </c>
      <c r="B11" s="8"/>
      <c r="C11" s="4">
        <f>C2-C3-C4-C6-C7-C8-C9-C10</f>
        <v>0</v>
      </c>
      <c r="D11" s="2" t="s">
        <v>303</v>
      </c>
      <c r="E11" s="33"/>
    </row>
    <row r="12" spans="1:5">
      <c r="A12" s="13" t="s">
        <v>5</v>
      </c>
      <c r="B12" s="13"/>
      <c r="C12" s="158">
        <f>SUM(C13:C22)</f>
        <v>18104296.600295424</v>
      </c>
      <c r="D12" s="26" t="s">
        <v>90</v>
      </c>
      <c r="E12" s="35"/>
    </row>
    <row r="13" spans="1:5">
      <c r="A13" s="9" t="s">
        <v>41</v>
      </c>
      <c r="B13" s="9"/>
      <c r="C13" s="22">
        <f t="shared" ref="C13:C22" si="0">+C41+C69</f>
        <v>8959140.3173333332</v>
      </c>
      <c r="D13" s="26" t="s">
        <v>42</v>
      </c>
      <c r="E13" s="35"/>
    </row>
    <row r="14" spans="1:5">
      <c r="A14" s="3" t="s">
        <v>116</v>
      </c>
      <c r="B14" s="3"/>
      <c r="C14" s="4">
        <f t="shared" si="0"/>
        <v>893794.39524442516</v>
      </c>
      <c r="D14" s="26" t="s">
        <v>44</v>
      </c>
      <c r="E14" s="35"/>
    </row>
    <row r="15" spans="1:5">
      <c r="A15" s="8" t="s">
        <v>6</v>
      </c>
      <c r="B15" s="8"/>
      <c r="C15" s="4">
        <f t="shared" si="0"/>
        <v>840000</v>
      </c>
      <c r="D15" s="26" t="s">
        <v>93</v>
      </c>
      <c r="E15" s="35"/>
    </row>
    <row r="16" spans="1:5">
      <c r="A16" s="8" t="s">
        <v>7</v>
      </c>
      <c r="B16" s="8"/>
      <c r="C16" s="31">
        <f t="shared" si="0"/>
        <v>695000</v>
      </c>
      <c r="D16" s="26" t="s">
        <v>94</v>
      </c>
      <c r="E16" s="35"/>
    </row>
    <row r="17" spans="1:14">
      <c r="A17" s="8" t="s">
        <v>8</v>
      </c>
      <c r="B17" s="8"/>
      <c r="C17" s="4">
        <f t="shared" si="0"/>
        <v>100000</v>
      </c>
      <c r="D17" s="26" t="s">
        <v>47</v>
      </c>
      <c r="E17" s="35"/>
    </row>
    <row r="18" spans="1:14">
      <c r="A18" s="8" t="s">
        <v>9</v>
      </c>
      <c r="B18" s="8"/>
      <c r="C18" s="4">
        <f t="shared" si="0"/>
        <v>766400</v>
      </c>
      <c r="D18" s="26" t="s">
        <v>96</v>
      </c>
      <c r="E18" s="35"/>
    </row>
    <row r="19" spans="1:14">
      <c r="A19" s="8" t="s">
        <v>76</v>
      </c>
      <c r="B19" s="8"/>
      <c r="C19" s="4">
        <f t="shared" si="0"/>
        <v>0</v>
      </c>
      <c r="D19" s="2" t="s">
        <v>88</v>
      </c>
      <c r="E19" s="33"/>
    </row>
    <row r="20" spans="1:14">
      <c r="A20" s="8" t="s">
        <v>5228</v>
      </c>
      <c r="B20" s="8"/>
      <c r="C20" s="4">
        <f t="shared" si="0"/>
        <v>2879542.0724122305</v>
      </c>
      <c r="D20" s="26" t="s">
        <v>97</v>
      </c>
      <c r="E20" s="35"/>
    </row>
    <row r="21" spans="1:14">
      <c r="A21" s="16" t="s">
        <v>124</v>
      </c>
      <c r="B21" s="16"/>
      <c r="C21" s="4">
        <f t="shared" si="0"/>
        <v>0</v>
      </c>
      <c r="D21" s="2"/>
      <c r="E21" s="33"/>
    </row>
    <row r="22" spans="1:14">
      <c r="A22" s="9" t="s">
        <v>125</v>
      </c>
      <c r="B22" s="9"/>
      <c r="C22" s="4">
        <f t="shared" si="0"/>
        <v>2970419.815305437</v>
      </c>
      <c r="D22" s="2"/>
      <c r="E22" s="33"/>
    </row>
    <row r="23" spans="1:14">
      <c r="A23" s="13" t="s">
        <v>13</v>
      </c>
      <c r="B23" s="13"/>
      <c r="C23" s="12">
        <f>C11-C12</f>
        <v>-18104296.600295424</v>
      </c>
      <c r="D23" s="2" t="s">
        <v>31</v>
      </c>
      <c r="E23" s="33"/>
    </row>
    <row r="24" spans="1:14">
      <c r="A24" s="3" t="s">
        <v>14</v>
      </c>
      <c r="B24" s="3"/>
      <c r="C24" s="7">
        <f>IF(C23&gt;0,C23*0.15,0)</f>
        <v>0</v>
      </c>
      <c r="D24" s="2" t="s">
        <v>31</v>
      </c>
      <c r="E24" s="33"/>
    </row>
    <row r="25" spans="1:14">
      <c r="A25" s="13" t="s">
        <v>15</v>
      </c>
      <c r="B25" s="13"/>
      <c r="C25" s="12">
        <f>C23-C24</f>
        <v>-18104296.600295424</v>
      </c>
      <c r="D25" s="26" t="s">
        <v>98</v>
      </c>
      <c r="E25" s="35"/>
      <c r="F25" t="s">
        <v>54</v>
      </c>
      <c r="H25" s="151" t="str">
        <f>VLOOKUP(H29,业绩净利!$B:$D,3,0)</f>
        <v>廉达铭</v>
      </c>
      <c r="I25" s="151" t="str">
        <f>VLOOKUP(I29,业绩净利!$B:$D,3,0)</f>
        <v>孔邦</v>
      </c>
      <c r="J25" s="151" t="e">
        <f>VLOOKUP(J29,业绩净利!$B:$D,3,0)</f>
        <v>#N/A</v>
      </c>
      <c r="K25" s="151" t="str">
        <f>VLOOKUP(K29,业绩净利!$B:$D,3,0)</f>
        <v>王坤</v>
      </c>
    </row>
    <row r="26" spans="1:14">
      <c r="A26" s="18" t="s">
        <v>282</v>
      </c>
      <c r="B26" s="18"/>
      <c r="C26" s="18">
        <f>C25/C12</f>
        <v>-1</v>
      </c>
      <c r="D26" s="2" t="s">
        <v>265</v>
      </c>
      <c r="E26" s="33"/>
      <c r="F26" t="s">
        <v>292</v>
      </c>
      <c r="G26" s="159">
        <f>SUM(H26:N26)</f>
        <v>100000000</v>
      </c>
      <c r="H26" s="159">
        <f>SUMIFS(业绩净利!$F:$F,业绩净利!$B:$B,H29)*10000</f>
        <v>40000000</v>
      </c>
      <c r="I26" s="159">
        <f>SUMIFS(业绩净利!$F:$F,业绩净利!$B:$B,I29)*10000</f>
        <v>30000000</v>
      </c>
      <c r="J26" s="159">
        <f>SUMIFS(业绩净利!$F:$F,业绩净利!$B:$B,J29)*10000</f>
        <v>0</v>
      </c>
      <c r="K26" s="159">
        <f>SUMIFS(业绩净利!$F:$F,业绩净利!$B:$B,K29)*10000</f>
        <v>30000000</v>
      </c>
      <c r="L26" s="159">
        <f>SUMIFS(业绩净利!$F:$F,业绩净利!$B:$B,一事!L29)*10000</f>
        <v>0</v>
      </c>
      <c r="M26" s="21"/>
      <c r="N26" s="21"/>
    </row>
    <row r="27" spans="1:14">
      <c r="E27" s="36"/>
      <c r="F27" t="s">
        <v>101</v>
      </c>
      <c r="G27" s="159"/>
      <c r="H27" s="159">
        <f>10000*SUMIFS(业绩净利!$E:$E,业绩净利!$B:$B,H29)</f>
        <v>2650000</v>
      </c>
      <c r="I27" s="159">
        <f>10000*SUMIFS(业绩净利!$E:$E,业绩净利!$B:$B,I29)</f>
        <v>1300000</v>
      </c>
      <c r="J27" s="159">
        <f>10000*SUMIFS(业绩净利!$E:$E,业绩净利!$B:$B,J29)</f>
        <v>0</v>
      </c>
      <c r="K27" s="159">
        <f>10000*SUMIFS(业绩净利!$E:$E,业绩净利!$B:$B,K29)</f>
        <v>800000</v>
      </c>
      <c r="L27" s="159">
        <f>10000*SUMIFS(业绩净利!$E:$E,业绩净利!$B:$B,一事!L29)</f>
        <v>0</v>
      </c>
      <c r="M27" s="21"/>
      <c r="N27" s="21"/>
    </row>
    <row r="28" spans="1:14">
      <c r="E28" s="36"/>
      <c r="F28" t="s">
        <v>307</v>
      </c>
      <c r="G28" s="159">
        <f>G39-G40-G51</f>
        <v>-2851709.2659671502</v>
      </c>
      <c r="H28" s="159">
        <f>H39-H40-H51</f>
        <v>-4775350.3542493004</v>
      </c>
      <c r="I28" s="21">
        <f t="shared" ref="I28:M28" si="1">I39-I40-I51</f>
        <v>-3072824.6615349385</v>
      </c>
      <c r="J28" s="21">
        <f t="shared" si="1"/>
        <v>-521590.27703891083</v>
      </c>
      <c r="K28" s="21">
        <f t="shared" si="1"/>
        <v>-2242395.3094389727</v>
      </c>
      <c r="L28" s="21">
        <f t="shared" si="1"/>
        <v>0</v>
      </c>
      <c r="M28" s="21">
        <f t="shared" si="1"/>
        <v>0</v>
      </c>
      <c r="N28" s="21"/>
    </row>
    <row r="29" spans="1:14" s="2" customFormat="1">
      <c r="A29" s="1" t="s">
        <v>308</v>
      </c>
      <c r="B29" s="1" t="s">
        <v>1634</v>
      </c>
      <c r="C29" s="1" t="s">
        <v>1735</v>
      </c>
      <c r="E29" s="33"/>
      <c r="F29" s="1" t="s">
        <v>308</v>
      </c>
      <c r="G29" s="157" t="s">
        <v>1767</v>
      </c>
      <c r="H29" s="150" t="s">
        <v>1757</v>
      </c>
      <c r="I29" s="150" t="s">
        <v>1758</v>
      </c>
      <c r="J29" s="169" t="s">
        <v>1756</v>
      </c>
      <c r="K29" s="150" t="s">
        <v>1759</v>
      </c>
      <c r="L29" s="13"/>
      <c r="M29" s="13"/>
    </row>
    <row r="30" spans="1:14" s="2" customFormat="1">
      <c r="A30" s="3" t="s">
        <v>0</v>
      </c>
      <c r="B30" s="3"/>
      <c r="C30" s="30">
        <f>SUM(H30:L30)</f>
        <v>0</v>
      </c>
      <c r="D30" s="26" t="s">
        <v>134</v>
      </c>
      <c r="E30" s="37">
        <f>G30+H30+I30+J30+K30+L30</f>
        <v>0</v>
      </c>
      <c r="F30" s="3" t="s">
        <v>62</v>
      </c>
      <c r="G30" s="28"/>
      <c r="H30" s="28"/>
      <c r="I30" s="28"/>
      <c r="J30" s="28"/>
      <c r="K30" s="28"/>
      <c r="L30" s="4"/>
      <c r="M30" s="4"/>
    </row>
    <row r="31" spans="1:14" s="2" customFormat="1">
      <c r="A31" s="3" t="s">
        <v>1</v>
      </c>
      <c r="B31" s="3"/>
      <c r="C31" s="30">
        <f>SUM(H31:L31)</f>
        <v>0</v>
      </c>
      <c r="D31" s="2" t="s">
        <v>88</v>
      </c>
      <c r="E31" s="37">
        <f t="shared" ref="E31" si="2">G31+H31+I31+J31+K31+L31</f>
        <v>0</v>
      </c>
      <c r="F31" s="3" t="s">
        <v>35</v>
      </c>
      <c r="G31" s="4"/>
      <c r="H31" s="4"/>
      <c r="I31" s="4"/>
      <c r="J31" s="4"/>
      <c r="K31" s="4"/>
      <c r="L31" s="4"/>
      <c r="M31" s="4"/>
    </row>
    <row r="32" spans="1:14" s="2" customFormat="1">
      <c r="A32" s="3" t="s">
        <v>2</v>
      </c>
      <c r="B32" s="3"/>
      <c r="C32" s="4">
        <f t="shared" ref="C32:C36" si="3">G32+H32+I32+J32+K32+L32</f>
        <v>0</v>
      </c>
      <c r="D32" s="2" t="s">
        <v>88</v>
      </c>
      <c r="E32" s="37"/>
      <c r="F32" s="3" t="s">
        <v>2</v>
      </c>
      <c r="G32" s="28"/>
      <c r="H32" s="28"/>
      <c r="I32" s="28"/>
      <c r="J32" s="28"/>
      <c r="K32" s="28"/>
      <c r="L32" s="4"/>
      <c r="M32" s="4"/>
    </row>
    <row r="33" spans="1:13" s="2" customFormat="1">
      <c r="A33" s="3" t="s">
        <v>109</v>
      </c>
      <c r="B33" s="3"/>
      <c r="C33" s="29"/>
      <c r="D33" s="2" t="s">
        <v>139</v>
      </c>
      <c r="E33" s="38"/>
      <c r="F33" s="3" t="s">
        <v>109</v>
      </c>
      <c r="G33" s="29"/>
      <c r="H33" s="29"/>
      <c r="I33" s="29"/>
      <c r="J33" s="29"/>
      <c r="K33" s="29"/>
      <c r="L33" s="6"/>
      <c r="M33" s="6"/>
    </row>
    <row r="34" spans="1:13" s="2" customFormat="1">
      <c r="A34" s="15" t="s">
        <v>10</v>
      </c>
      <c r="B34" s="15"/>
      <c r="C34" s="4">
        <f>G34+H34+I34+J34+K34+L34</f>
        <v>0</v>
      </c>
      <c r="D34" s="11" t="s">
        <v>67</v>
      </c>
      <c r="E34" s="37"/>
      <c r="F34" s="10" t="s">
        <v>10</v>
      </c>
      <c r="G34" s="4"/>
      <c r="H34" s="4"/>
      <c r="I34" s="4"/>
      <c r="J34" s="4"/>
      <c r="K34" s="4"/>
      <c r="L34" s="4"/>
      <c r="M34" s="4"/>
    </row>
    <row r="35" spans="1:13" s="2" customFormat="1">
      <c r="A35" s="15" t="s">
        <v>11</v>
      </c>
      <c r="B35" s="15"/>
      <c r="C35" s="4">
        <f>G35+H35+I35+J35+K35+L35</f>
        <v>0</v>
      </c>
      <c r="D35" s="11" t="s">
        <v>141</v>
      </c>
      <c r="E35" s="37"/>
      <c r="F35" s="10" t="s">
        <v>11</v>
      </c>
      <c r="G35" s="4"/>
      <c r="H35" s="4"/>
      <c r="I35" s="4"/>
      <c r="J35" s="4"/>
      <c r="K35" s="4"/>
      <c r="L35" s="4"/>
      <c r="M35" s="4"/>
    </row>
    <row r="36" spans="1:13" s="2" customFormat="1">
      <c r="A36" s="15" t="s">
        <v>12</v>
      </c>
      <c r="B36" s="15"/>
      <c r="C36" s="4">
        <f t="shared" si="3"/>
        <v>0</v>
      </c>
      <c r="D36" s="11" t="s">
        <v>38</v>
      </c>
      <c r="E36" s="37"/>
      <c r="F36" s="10" t="s">
        <v>12</v>
      </c>
      <c r="G36" s="4"/>
      <c r="H36" s="4"/>
      <c r="I36" s="4"/>
      <c r="J36" s="4"/>
      <c r="K36" s="4"/>
      <c r="L36" s="4"/>
      <c r="M36" s="4"/>
    </row>
    <row r="37" spans="1:13" s="2" customFormat="1">
      <c r="A37" s="15" t="s">
        <v>39</v>
      </c>
      <c r="B37" s="15"/>
      <c r="C37" s="78">
        <f>(C30-C31)/1.16*0.16-C32/1.06*0.06</f>
        <v>0</v>
      </c>
      <c r="D37" s="2" t="s">
        <v>31</v>
      </c>
      <c r="E37" s="37"/>
      <c r="F37" s="15" t="s">
        <v>39</v>
      </c>
      <c r="G37" s="78"/>
      <c r="H37" s="78"/>
      <c r="I37" s="78"/>
      <c r="J37" s="78"/>
      <c r="K37" s="78"/>
      <c r="L37" s="78">
        <f t="shared" ref="L37:M37" si="4">(L30-L31)/1.16*0.16-L32/1.06*0.06</f>
        <v>0</v>
      </c>
      <c r="M37" s="78">
        <f t="shared" si="4"/>
        <v>0</v>
      </c>
    </row>
    <row r="38" spans="1:13" s="2" customFormat="1">
      <c r="A38" s="3" t="s">
        <v>3</v>
      </c>
      <c r="B38" s="3"/>
      <c r="C38" s="4">
        <f>C37*0.12</f>
        <v>0</v>
      </c>
      <c r="D38" s="2" t="s">
        <v>31</v>
      </c>
      <c r="E38" s="37"/>
      <c r="F38" s="3" t="s">
        <v>3</v>
      </c>
      <c r="G38" s="4"/>
      <c r="H38" s="4"/>
      <c r="I38" s="4"/>
      <c r="J38" s="4"/>
      <c r="K38" s="4"/>
      <c r="L38" s="4">
        <f t="shared" ref="L38:M38" si="5">L37*0.12</f>
        <v>0</v>
      </c>
      <c r="M38" s="4">
        <f t="shared" si="5"/>
        <v>0</v>
      </c>
    </row>
    <row r="39" spans="1:13" s="2" customFormat="1">
      <c r="A39" s="8" t="s">
        <v>4</v>
      </c>
      <c r="B39" s="8"/>
      <c r="C39" s="4">
        <f>C30-C31-C32-C34-C35-C36-C37-C38</f>
        <v>0</v>
      </c>
      <c r="D39" s="2" t="s">
        <v>31</v>
      </c>
      <c r="E39" s="37"/>
      <c r="F39" s="8" t="s">
        <v>4</v>
      </c>
      <c r="G39" s="4"/>
      <c r="H39" s="4"/>
      <c r="I39" s="4"/>
      <c r="J39" s="4"/>
      <c r="K39" s="4"/>
      <c r="L39" s="4">
        <f t="shared" ref="L39:M39" si="6">L30-L31-L32-L34-L35-L36-L37-L38</f>
        <v>0</v>
      </c>
      <c r="M39" s="4">
        <f t="shared" si="6"/>
        <v>0</v>
      </c>
    </row>
    <row r="40" spans="1:13" s="2" customFormat="1">
      <c r="A40" s="13" t="s">
        <v>5</v>
      </c>
      <c r="B40" s="13"/>
      <c r="C40" s="14">
        <f>SUM(C41:C50)</f>
        <v>5023925.3081444753</v>
      </c>
      <c r="D40" s="2" t="s">
        <v>31</v>
      </c>
      <c r="E40" s="37"/>
      <c r="F40" s="13" t="s">
        <v>5</v>
      </c>
      <c r="G40" s="14">
        <f t="shared" ref="G40:M40" si="7">SUM(G41:G50)</f>
        <v>2851709.2659671502</v>
      </c>
      <c r="H40" s="14">
        <f t="shared" si="7"/>
        <v>1657703.2954257708</v>
      </c>
      <c r="I40" s="14">
        <f t="shared" si="7"/>
        <v>1543412.8968290561</v>
      </c>
      <c r="J40" s="14">
        <f t="shared" si="7"/>
        <v>521590.27703891083</v>
      </c>
      <c r="K40" s="14">
        <f t="shared" si="7"/>
        <v>1301218.8388507375</v>
      </c>
      <c r="L40" s="14">
        <f t="shared" si="7"/>
        <v>0</v>
      </c>
      <c r="M40" s="14">
        <f t="shared" si="7"/>
        <v>0</v>
      </c>
    </row>
    <row r="41" spans="1:13" s="2" customFormat="1">
      <c r="A41" s="9" t="s">
        <v>41</v>
      </c>
      <c r="B41" s="9"/>
      <c r="C41" s="4">
        <f t="shared" ref="C41:C49" si="8">G41+H41+I41+J41+K41+L41</f>
        <v>2555942.7820000001</v>
      </c>
      <c r="D41" s="2" t="s">
        <v>73</v>
      </c>
      <c r="E41" s="37"/>
      <c r="F41" s="9" t="s">
        <v>74</v>
      </c>
      <c r="G41" s="175">
        <f>SUMIFS([2]岗位规划大表!$AD:$AD,[2]岗位规划大表!$H:$H,G29)</f>
        <v>1355118.7420000001</v>
      </c>
      <c r="H41" s="175">
        <f>SUMIFS([2]岗位规划大表!$AD:$AD,[2]岗位规划大表!$H:$H,H29)</f>
        <v>264898.516</v>
      </c>
      <c r="I41" s="175">
        <f>SUMIFS([2]岗位规划大表!$AD:$AD,[2]岗位规划大表!$H:$H,I29)</f>
        <v>439254.04399999999</v>
      </c>
      <c r="J41" s="175">
        <f>SUMIFS([2]岗位规划大表!$AD:$AD,[2]岗位规划大表!$H:$H,J29)</f>
        <v>274297.484</v>
      </c>
      <c r="K41" s="175">
        <f>SUMIFS([2]岗位规划大表!$AD:$AD,[2]岗位规划大表!$H:$H,K29)</f>
        <v>222373.99599999998</v>
      </c>
      <c r="L41" s="4"/>
      <c r="M41" s="4"/>
    </row>
    <row r="42" spans="1:13" s="2" customFormat="1">
      <c r="A42" s="3" t="s">
        <v>116</v>
      </c>
      <c r="B42" s="3"/>
      <c r="C42" s="4">
        <f t="shared" si="8"/>
        <v>277935.59078757238</v>
      </c>
      <c r="D42" s="2" t="s">
        <v>73</v>
      </c>
      <c r="E42" s="37"/>
      <c r="F42" s="3" t="s">
        <v>116</v>
      </c>
      <c r="G42" s="160">
        <f>[1]人均!$D$4*SUMIFS([2]岗位规划大表!$AA:$AA,[2]岗位规划大表!$H:$H,G29,[2]岗位规划大表!$AE:$AE,"驻京")+[1]人均!$D$3*SUMIFS([2]岗位规划大表!$AA:$AA,[2]岗位规划大表!$H:$H,G29,[2]岗位规划大表!$AE:$AE,"非驻京")+SUMIFS([1]管理费用统计表!$N:$N,[1]管理费用统计表!$F:$F,G29)</f>
        <v>122543.58861024743</v>
      </c>
      <c r="H42" s="160">
        <f>[1]人均!$D$4*SUMIFS([2]岗位规划大表!$AA:$AA,[2]岗位规划大表!$H:$H,H29,[2]岗位规划大表!$AE:$AE,"驻京")+[1]人均!$D$3*SUMIFS([2]岗位规划大表!$AA:$AA,[2]岗位规划大表!$H:$H,H29,[2]岗位规划大表!$AE:$AE,"非驻京")+SUMIFS([1]管理费用统计表!$N:$N,[1]管理费用统计表!$F:$F,H29)</f>
        <v>48121.073038910858</v>
      </c>
      <c r="I42" s="160">
        <f>[1]人均!$D$4*SUMIFS([2]岗位规划大表!$AA:$AA,[2]岗位规划大表!$H:$H,I29,[2]岗位规划大表!$AE:$AE,"驻京")+[1]人均!$D$3*SUMIFS([2]岗位规划大表!$AA:$AA,[2]岗位规划大表!$H:$H,I29,[2]岗位规划大表!$AE:$AE,"非驻京")+SUMIFS([1]管理费用统计表!$N:$N,[1]管理费用统计表!$F:$F,I29)</f>
        <v>44646.073038910858</v>
      </c>
      <c r="J42" s="160">
        <f>[1]人均!$D$4*SUMIFS([2]岗位规划大表!$AA:$AA,[2]岗位规划大表!$H:$H,J29,[2]岗位规划大表!$AE:$AE,"驻京")+[1]人均!$D$3*SUMIFS([2]岗位规划大表!$AA:$AA,[2]岗位规划大表!$H:$H,J29,[2]岗位规划大表!$AE:$AE,"非驻京")+SUMIFS([1]管理费用统计表!$N:$N,[1]管理费用统计表!$F:$F,J29)</f>
        <v>43292.793038910859</v>
      </c>
      <c r="K42" s="160">
        <f>[1]人均!$D$4*SUMIFS([2]岗位规划大表!$AA:$AA,[2]岗位规划大表!$H:$H,K29,[2]岗位规划大表!$AE:$AE,"驻京")+[1]人均!$D$3*SUMIFS([2]岗位规划大表!$AA:$AA,[2]岗位规划大表!$H:$H,K29,[2]岗位规划大表!$AE:$AE,"非驻京")+SUMIFS([1]管理费用统计表!$N:$N,[1]管理费用统计表!$F:$F,K29)</f>
        <v>19332.063060592383</v>
      </c>
      <c r="L42" s="4"/>
      <c r="M42" s="4"/>
    </row>
    <row r="43" spans="1:13" s="2" customFormat="1">
      <c r="A43" s="8" t="s">
        <v>6</v>
      </c>
      <c r="B43" s="8"/>
      <c r="C43" s="4">
        <f t="shared" si="8"/>
        <v>246000</v>
      </c>
      <c r="D43" s="2" t="s">
        <v>73</v>
      </c>
      <c r="E43" s="37"/>
      <c r="F43" s="8" t="s">
        <v>6</v>
      </c>
      <c r="G43" s="160">
        <f>SUMIFS(人员规划!$AB:$AB,人员规划!$G:$G,G29)*3000</f>
        <v>102000</v>
      </c>
      <c r="H43" s="160">
        <f>SUMIFS(人员规划!$AB:$AB,人员规划!$G:$G,H29)*3000</f>
        <v>36000</v>
      </c>
      <c r="I43" s="160">
        <f>SUMIFS(人员规划!$AB:$AB,人员规划!$G:$G,I29)*3000</f>
        <v>36000</v>
      </c>
      <c r="J43" s="160">
        <f>SUMIFS(人员规划!$AB:$AB,人员规划!$G:$G,J29)*3000</f>
        <v>36000</v>
      </c>
      <c r="K43" s="160">
        <f>SUMIFS(人员规划!$AB:$AB,人员规划!$G:$G,K29)*3000</f>
        <v>36000</v>
      </c>
      <c r="L43" s="4"/>
      <c r="M43" s="4"/>
    </row>
    <row r="44" spans="1:13" s="2" customFormat="1">
      <c r="A44" s="8" t="s">
        <v>7</v>
      </c>
      <c r="B44" s="8"/>
      <c r="C44" s="4">
        <f t="shared" si="8"/>
        <v>338000</v>
      </c>
      <c r="D44" s="2" t="s">
        <v>88</v>
      </c>
      <c r="E44" s="37"/>
      <c r="F44" s="8" t="s">
        <v>7</v>
      </c>
      <c r="G44" s="28">
        <f>IFERROR(VLOOKUP(G29,'[3]2019年差旅费-二级利润中心明细'!$B:$AF,31,0),0)</f>
        <v>50000</v>
      </c>
      <c r="H44" s="351">
        <f>IFERROR(VLOOKUP(H29,'[3]2019年差旅费-二级利润中心明细'!$B:$AF,31,0),0)</f>
        <v>72000</v>
      </c>
      <c r="I44" s="351">
        <f>IFERROR(VLOOKUP(I29,'[3]2019年差旅费-二级利润中心明细'!$B:$AF,31,0),0)</f>
        <v>72000</v>
      </c>
      <c r="J44" s="351">
        <f>IFERROR(VLOOKUP(J29,'[3]2019年差旅费-二级利润中心明细'!$B:$AF,31,0),0)</f>
        <v>72000</v>
      </c>
      <c r="K44" s="351">
        <f>IFERROR(VLOOKUP(K29,'[3]2019年差旅费-二级利润中心明细'!$B:$AF,31,0),0)</f>
        <v>72000</v>
      </c>
      <c r="L44" s="351">
        <f>IFERROR(VLOOKUP(L29,'[3]2019年差旅费-二级利润中心明细'!$B:$AF,31,0),0)</f>
        <v>0</v>
      </c>
      <c r="M44" s="351">
        <f>IFERROR(VLOOKUP(M29,'[3]2019年差旅费-二级利润中心明细'!$B:$AF,31,0),0)</f>
        <v>0</v>
      </c>
    </row>
    <row r="45" spans="1:13" s="2" customFormat="1">
      <c r="A45" s="8" t="s">
        <v>8</v>
      </c>
      <c r="B45" s="8"/>
      <c r="C45" s="4">
        <f t="shared" si="8"/>
        <v>0</v>
      </c>
      <c r="D45" s="2" t="s">
        <v>88</v>
      </c>
      <c r="E45" s="37"/>
      <c r="F45" s="8" t="s">
        <v>8</v>
      </c>
      <c r="G45" s="163">
        <f>SUMIFS(市场费!$F:$F,市场费!$B:$B,G29)</f>
        <v>0</v>
      </c>
      <c r="H45" s="351">
        <f>SUMIFS(市场费!$F:$F,市场费!$B:$B,H29)</f>
        <v>0</v>
      </c>
      <c r="I45" s="351">
        <f>SUMIFS(市场费!$F:$F,市场费!$B:$B,I29)</f>
        <v>0</v>
      </c>
      <c r="J45" s="351">
        <f>SUMIFS(市场费!$F:$F,市场费!$B:$B,J29)</f>
        <v>0</v>
      </c>
      <c r="K45" s="351">
        <f>SUMIFS(市场费!$F:$F,市场费!$B:$B,K29)</f>
        <v>0</v>
      </c>
      <c r="L45" s="163">
        <f>SUMIFS(市场费!$F:$F,市场费!$B:$B,L29)</f>
        <v>0</v>
      </c>
      <c r="M45" s="163">
        <f>SUMIFS(市场费!$F:$F,市场费!$B:$B,M29)</f>
        <v>0</v>
      </c>
    </row>
    <row r="46" spans="1:13" s="2" customFormat="1">
      <c r="A46" s="8" t="s">
        <v>9</v>
      </c>
      <c r="B46" s="8"/>
      <c r="C46" s="4">
        <f t="shared" si="8"/>
        <v>566400</v>
      </c>
      <c r="D46" s="2" t="s">
        <v>88</v>
      </c>
      <c r="E46" s="37"/>
      <c r="F46" s="8" t="s">
        <v>9</v>
      </c>
      <c r="G46" s="163">
        <f>SUMIFS(市场费!$I:$I,市场费!$B:$B,G29)</f>
        <v>182400</v>
      </c>
      <c r="H46" s="351">
        <f>SUMIFS(市场费!$I:$I,市场费!$B:$B,H29)</f>
        <v>96000</v>
      </c>
      <c r="I46" s="351">
        <f>SUMIFS(市场费!$I:$I,市场费!$B:$B,I29)</f>
        <v>96000</v>
      </c>
      <c r="J46" s="351">
        <f>SUMIFS(市场费!$I:$I,市场费!$B:$B,J29)</f>
        <v>96000</v>
      </c>
      <c r="K46" s="351">
        <f>SUMIFS(市场费!$I:$I,市场费!$B:$B,K29)</f>
        <v>96000</v>
      </c>
      <c r="L46" s="163">
        <f>SUMIFS(市场费!$I:$I,市场费!$B:$B,L29)</f>
        <v>0</v>
      </c>
      <c r="M46" s="163">
        <f>SUMIFS(市场费!$I:$I,市场费!$B:$B,M29)</f>
        <v>0</v>
      </c>
    </row>
    <row r="47" spans="1:13" s="2" customFormat="1">
      <c r="A47" s="8" t="s">
        <v>76</v>
      </c>
      <c r="B47" s="8"/>
      <c r="C47" s="4">
        <f t="shared" si="8"/>
        <v>0</v>
      </c>
      <c r="D47" s="2" t="s">
        <v>88</v>
      </c>
      <c r="E47" s="37"/>
      <c r="F47" s="8" t="s">
        <v>76</v>
      </c>
      <c r="G47" s="4">
        <v>0</v>
      </c>
      <c r="H47" s="4">
        <v>0</v>
      </c>
      <c r="I47" s="4">
        <v>0</v>
      </c>
      <c r="J47" s="4">
        <v>0</v>
      </c>
      <c r="K47" s="4">
        <v>0</v>
      </c>
      <c r="L47" s="4">
        <v>0</v>
      </c>
      <c r="M47" s="4">
        <v>0</v>
      </c>
    </row>
    <row r="48" spans="1:13">
      <c r="A48" s="8" t="s">
        <v>5228</v>
      </c>
      <c r="B48" s="8"/>
      <c r="C48" s="4">
        <f t="shared" si="8"/>
        <v>0</v>
      </c>
      <c r="D48" s="2" t="s">
        <v>88</v>
      </c>
      <c r="E48" s="37"/>
      <c r="F48" s="8" t="s">
        <v>5228</v>
      </c>
      <c r="G48" s="4">
        <v>0</v>
      </c>
      <c r="H48" s="4">
        <v>0</v>
      </c>
      <c r="I48" s="4">
        <v>0</v>
      </c>
      <c r="J48" s="4">
        <v>0</v>
      </c>
      <c r="K48" s="4">
        <v>0</v>
      </c>
      <c r="L48" s="4">
        <v>0</v>
      </c>
      <c r="M48" s="4">
        <v>0</v>
      </c>
    </row>
    <row r="49" spans="1:13" s="2" customFormat="1">
      <c r="A49" s="16" t="s">
        <v>124</v>
      </c>
      <c r="B49" s="16"/>
      <c r="C49" s="4">
        <f t="shared" si="8"/>
        <v>0</v>
      </c>
      <c r="D49" s="2" t="s">
        <v>88</v>
      </c>
      <c r="E49" s="37"/>
      <c r="F49" s="9" t="s">
        <v>124</v>
      </c>
      <c r="G49" s="4">
        <v>0</v>
      </c>
      <c r="H49" s="4">
        <v>0</v>
      </c>
      <c r="I49" s="4">
        <v>0</v>
      </c>
      <c r="J49" s="4">
        <v>0</v>
      </c>
      <c r="K49" s="4">
        <v>0</v>
      </c>
      <c r="L49" s="4">
        <v>0</v>
      </c>
      <c r="M49" s="4">
        <v>0</v>
      </c>
    </row>
    <row r="50" spans="1:13" s="2" customFormat="1">
      <c r="A50" s="9" t="s">
        <v>125</v>
      </c>
      <c r="B50" s="9"/>
      <c r="C50" s="4">
        <f>G50</f>
        <v>1039646.9353569029</v>
      </c>
      <c r="D50" s="2" t="s">
        <v>209</v>
      </c>
      <c r="E50" s="37"/>
      <c r="F50" s="9" t="s">
        <v>212</v>
      </c>
      <c r="G50" s="32">
        <f>费用分摊!L37</f>
        <v>1039646.9353569029</v>
      </c>
      <c r="H50" s="32">
        <f>$G$40/$G$26*H26</f>
        <v>1140683.70638686</v>
      </c>
      <c r="I50" s="32">
        <f t="shared" ref="I50:M50" si="9">$G$40/$G$26*I26</f>
        <v>855512.77979014511</v>
      </c>
      <c r="J50" s="32">
        <f t="shared" si="9"/>
        <v>0</v>
      </c>
      <c r="K50" s="32">
        <f t="shared" si="9"/>
        <v>855512.77979014511</v>
      </c>
      <c r="L50" s="32">
        <f t="shared" si="9"/>
        <v>0</v>
      </c>
      <c r="M50" s="32">
        <f t="shared" si="9"/>
        <v>0</v>
      </c>
    </row>
    <row r="51" spans="1:13" s="2" customFormat="1">
      <c r="A51" s="13" t="s">
        <v>13</v>
      </c>
      <c r="B51" s="13"/>
      <c r="C51" s="12">
        <f>C39-C40</f>
        <v>-5023925.3081444753</v>
      </c>
      <c r="D51" s="2" t="s">
        <v>265</v>
      </c>
      <c r="E51" s="37"/>
      <c r="F51" s="13" t="s">
        <v>13</v>
      </c>
      <c r="G51" s="14">
        <f>G53/0.85</f>
        <v>0</v>
      </c>
      <c r="H51" s="14">
        <f t="shared" ref="H51:M51" si="10">H53/0.85</f>
        <v>3117647.0588235296</v>
      </c>
      <c r="I51" s="14">
        <f t="shared" si="10"/>
        <v>1529411.7647058824</v>
      </c>
      <c r="J51" s="14">
        <f t="shared" si="10"/>
        <v>0</v>
      </c>
      <c r="K51" s="14">
        <f t="shared" si="10"/>
        <v>941176.4705882353</v>
      </c>
      <c r="L51" s="14">
        <f t="shared" si="10"/>
        <v>0</v>
      </c>
      <c r="M51" s="14">
        <f t="shared" si="10"/>
        <v>0</v>
      </c>
    </row>
    <row r="52" spans="1:13" s="2" customFormat="1">
      <c r="A52" s="3" t="s">
        <v>14</v>
      </c>
      <c r="B52" s="3"/>
      <c r="C52" s="7">
        <f>IF(C51&gt;0,C51*0.15,0)</f>
        <v>0</v>
      </c>
      <c r="D52" s="2" t="s">
        <v>265</v>
      </c>
      <c r="E52" s="39"/>
      <c r="F52" s="3" t="s">
        <v>14</v>
      </c>
      <c r="G52" s="25">
        <f>IF(G51&lt;0,0,G51*0.15)</f>
        <v>0</v>
      </c>
      <c r="H52" s="25">
        <f t="shared" ref="H52:M52" si="11">IF(H51&lt;0,0,H51*0.15)</f>
        <v>467647.05882352946</v>
      </c>
      <c r="I52" s="25">
        <f t="shared" si="11"/>
        <v>229411.76470588235</v>
      </c>
      <c r="J52" s="25">
        <f t="shared" si="11"/>
        <v>0</v>
      </c>
      <c r="K52" s="25">
        <f t="shared" si="11"/>
        <v>141176.4705882353</v>
      </c>
      <c r="L52" s="25">
        <f t="shared" si="11"/>
        <v>0</v>
      </c>
      <c r="M52" s="25">
        <f t="shared" si="11"/>
        <v>0</v>
      </c>
    </row>
    <row r="53" spans="1:13" s="17" customFormat="1">
      <c r="A53" s="13" t="s">
        <v>15</v>
      </c>
      <c r="B53" s="13"/>
      <c r="C53" s="12">
        <f>C51-C52</f>
        <v>-5023925.3081444753</v>
      </c>
      <c r="D53" s="26" t="s">
        <v>273</v>
      </c>
      <c r="E53" s="40"/>
      <c r="F53" s="13" t="s">
        <v>15</v>
      </c>
      <c r="G53" s="14"/>
      <c r="H53" s="14">
        <f>H27</f>
        <v>2650000</v>
      </c>
      <c r="I53" s="14">
        <f t="shared" ref="I53:M53" si="12">I27</f>
        <v>1300000</v>
      </c>
      <c r="J53" s="14">
        <f t="shared" si="12"/>
        <v>0</v>
      </c>
      <c r="K53" s="14">
        <f t="shared" si="12"/>
        <v>800000</v>
      </c>
      <c r="L53" s="14">
        <f t="shared" si="12"/>
        <v>0</v>
      </c>
      <c r="M53" s="14">
        <f t="shared" si="12"/>
        <v>0</v>
      </c>
    </row>
    <row r="54" spans="1:13">
      <c r="A54" s="18" t="s">
        <v>282</v>
      </c>
      <c r="B54" s="18"/>
      <c r="C54" s="18">
        <f>C53/C40</f>
        <v>-1</v>
      </c>
      <c r="D54" s="2" t="s">
        <v>265</v>
      </c>
      <c r="E54" s="36"/>
      <c r="F54" s="18" t="s">
        <v>282</v>
      </c>
      <c r="G54" s="18">
        <f t="shared" ref="G54:M54" si="13">G53/G40</f>
        <v>0</v>
      </c>
      <c r="H54" s="23">
        <f t="shared" si="13"/>
        <v>1.5985972925989533</v>
      </c>
      <c r="I54" s="23">
        <f t="shared" si="13"/>
        <v>0.84228919083859655</v>
      </c>
      <c r="J54" s="23">
        <f t="shared" si="13"/>
        <v>0</v>
      </c>
      <c r="K54" s="23">
        <f t="shared" si="13"/>
        <v>0.61480819068572357</v>
      </c>
      <c r="L54" s="18" t="e">
        <f t="shared" si="13"/>
        <v>#DIV/0!</v>
      </c>
      <c r="M54" s="18" t="e">
        <f t="shared" si="13"/>
        <v>#DIV/0!</v>
      </c>
    </row>
    <row r="55" spans="1:13">
      <c r="E55" s="36"/>
    </row>
    <row r="56" spans="1:13">
      <c r="E56" s="36"/>
    </row>
    <row r="57" spans="1:13" s="2" customFormat="1">
      <c r="A57" s="1" t="s">
        <v>255</v>
      </c>
      <c r="B57" s="1" t="s">
        <v>1634</v>
      </c>
      <c r="C57" s="1" t="s">
        <v>1736</v>
      </c>
      <c r="E57" s="33"/>
      <c r="F57" s="1" t="s">
        <v>255</v>
      </c>
      <c r="G57" s="13" t="s">
        <v>4855</v>
      </c>
      <c r="H57" s="13" t="s">
        <v>1761</v>
      </c>
      <c r="I57" s="13"/>
      <c r="J57" s="13"/>
      <c r="K57" s="13"/>
      <c r="L57" s="13"/>
    </row>
    <row r="58" spans="1:13" s="2" customFormat="1">
      <c r="A58" s="3" t="s">
        <v>0</v>
      </c>
      <c r="B58" s="3"/>
      <c r="C58" s="4">
        <f>G58+H58+I58+J58+K58+L58</f>
        <v>0</v>
      </c>
      <c r="D58" s="2" t="s">
        <v>190</v>
      </c>
      <c r="E58" s="37">
        <f>G58+H58+I58+J58+K58+L58</f>
        <v>0</v>
      </c>
      <c r="F58" s="3" t="s">
        <v>164</v>
      </c>
      <c r="G58" s="28"/>
      <c r="H58" s="28"/>
      <c r="I58" s="4"/>
      <c r="J58" s="25"/>
      <c r="K58" s="4"/>
      <c r="L58" s="4"/>
    </row>
    <row r="59" spans="1:13" s="2" customFormat="1">
      <c r="A59" s="3" t="s">
        <v>1</v>
      </c>
      <c r="B59" s="3"/>
      <c r="C59" s="4">
        <f>G59+H59+I59+J59+K59+L59</f>
        <v>0</v>
      </c>
      <c r="D59" s="2" t="s">
        <v>190</v>
      </c>
      <c r="E59" s="37">
        <f t="shared" ref="E59:E60" si="14">G59+H59+I59+J59+K59+L59</f>
        <v>0</v>
      </c>
      <c r="F59" s="3" t="s">
        <v>223</v>
      </c>
      <c r="G59" s="4"/>
      <c r="H59" s="4"/>
      <c r="I59" s="4"/>
      <c r="J59" s="25"/>
      <c r="K59" s="4"/>
      <c r="L59" s="4"/>
    </row>
    <row r="60" spans="1:13" s="2" customFormat="1">
      <c r="A60" s="3" t="s">
        <v>2</v>
      </c>
      <c r="B60" s="3"/>
      <c r="C60" s="4">
        <f>G60+H60+I60+J60+K60+L60</f>
        <v>0</v>
      </c>
      <c r="D60" s="2" t="s">
        <v>190</v>
      </c>
      <c r="E60" s="37">
        <f t="shared" si="14"/>
        <v>0</v>
      </c>
      <c r="F60" s="3" t="s">
        <v>2</v>
      </c>
      <c r="G60" s="4"/>
      <c r="H60" s="4"/>
      <c r="I60" s="4"/>
      <c r="J60" s="4"/>
      <c r="K60" s="4"/>
      <c r="L60" s="4"/>
    </row>
    <row r="61" spans="1:13" s="2" customFormat="1">
      <c r="A61" s="3" t="s">
        <v>224</v>
      </c>
      <c r="B61" s="3"/>
      <c r="C61" s="6" t="e">
        <f>(C58-C59-C60)/C58</f>
        <v>#DIV/0!</v>
      </c>
      <c r="D61" s="2" t="s">
        <v>309</v>
      </c>
      <c r="E61" s="38"/>
      <c r="F61" s="3" t="s">
        <v>224</v>
      </c>
      <c r="G61" s="164"/>
      <c r="H61" s="6"/>
      <c r="I61" s="6"/>
      <c r="J61" s="6"/>
      <c r="K61" s="6"/>
      <c r="L61" s="6"/>
    </row>
    <row r="62" spans="1:13" s="2" customFormat="1">
      <c r="A62" s="15" t="s">
        <v>10</v>
      </c>
      <c r="B62" s="15"/>
      <c r="C62" s="4">
        <f t="shared" ref="C62:C64" si="15">G62+H62+I62+J62+K62+L62</f>
        <v>0</v>
      </c>
      <c r="D62" s="11" t="s">
        <v>310</v>
      </c>
      <c r="E62" s="37"/>
      <c r="F62" s="10" t="s">
        <v>10</v>
      </c>
      <c r="G62" s="4"/>
      <c r="H62" s="4"/>
      <c r="I62" s="4"/>
      <c r="J62" s="4"/>
      <c r="K62" s="4"/>
      <c r="L62" s="4"/>
    </row>
    <row r="63" spans="1:13" s="2" customFormat="1">
      <c r="A63" s="15" t="s">
        <v>11</v>
      </c>
      <c r="B63" s="15"/>
      <c r="C63" s="4">
        <f t="shared" si="15"/>
        <v>0</v>
      </c>
      <c r="D63" s="11" t="s">
        <v>311</v>
      </c>
      <c r="E63" s="37"/>
      <c r="F63" s="10" t="s">
        <v>11</v>
      </c>
      <c r="G63" s="4"/>
      <c r="H63" s="4"/>
      <c r="I63" s="4"/>
      <c r="J63" s="4"/>
      <c r="K63" s="4"/>
      <c r="L63" s="4"/>
    </row>
    <row r="64" spans="1:13" s="2" customFormat="1">
      <c r="A64" s="15" t="s">
        <v>12</v>
      </c>
      <c r="B64" s="15"/>
      <c r="C64" s="4">
        <f t="shared" si="15"/>
        <v>0</v>
      </c>
      <c r="D64" s="11" t="s">
        <v>312</v>
      </c>
      <c r="E64" s="37"/>
      <c r="F64" s="10" t="s">
        <v>12</v>
      </c>
      <c r="G64" s="4"/>
      <c r="H64" s="4"/>
      <c r="I64" s="4"/>
      <c r="J64" s="4"/>
      <c r="K64" s="4"/>
      <c r="L64" s="4"/>
    </row>
    <row r="65" spans="1:12" s="2" customFormat="1">
      <c r="A65" s="15" t="s">
        <v>313</v>
      </c>
      <c r="B65" s="15"/>
      <c r="C65" s="78">
        <f>(C58-C59)/1.16*0.16-C60/1.06*0.06</f>
        <v>0</v>
      </c>
      <c r="D65" s="2" t="s">
        <v>306</v>
      </c>
      <c r="E65" s="37"/>
      <c r="F65" s="15" t="s">
        <v>313</v>
      </c>
      <c r="G65" s="78"/>
      <c r="H65" s="78"/>
      <c r="I65" s="78">
        <f t="shared" ref="I65:L65" si="16">(I58-I59)/1.16*0.16-I60/1.06*0.06</f>
        <v>0</v>
      </c>
      <c r="J65" s="78">
        <f t="shared" si="16"/>
        <v>0</v>
      </c>
      <c r="K65" s="78">
        <f t="shared" si="16"/>
        <v>0</v>
      </c>
      <c r="L65" s="78">
        <f t="shared" si="16"/>
        <v>0</v>
      </c>
    </row>
    <row r="66" spans="1:12" s="2" customFormat="1">
      <c r="A66" s="3" t="s">
        <v>3</v>
      </c>
      <c r="B66" s="3"/>
      <c r="C66" s="4">
        <f>C65*0.12</f>
        <v>0</v>
      </c>
      <c r="D66" s="2" t="s">
        <v>306</v>
      </c>
      <c r="E66" s="37"/>
      <c r="F66" s="3" t="s">
        <v>3</v>
      </c>
      <c r="G66" s="4"/>
      <c r="H66" s="4"/>
      <c r="I66" s="4">
        <f t="shared" ref="I66:L66" si="17">I65*0.12</f>
        <v>0</v>
      </c>
      <c r="J66" s="4">
        <f t="shared" si="17"/>
        <v>0</v>
      </c>
      <c r="K66" s="4">
        <f t="shared" si="17"/>
        <v>0</v>
      </c>
      <c r="L66" s="4">
        <f t="shared" si="17"/>
        <v>0</v>
      </c>
    </row>
    <row r="67" spans="1:12" s="2" customFormat="1">
      <c r="A67" s="8" t="s">
        <v>4</v>
      </c>
      <c r="B67" s="8"/>
      <c r="C67" s="4">
        <f>C58-C59-C62-C63-C64-C65-C66-C60</f>
        <v>0</v>
      </c>
      <c r="D67" s="2" t="s">
        <v>306</v>
      </c>
      <c r="E67" s="37"/>
      <c r="F67" s="8" t="s">
        <v>4</v>
      </c>
      <c r="G67" s="4"/>
      <c r="H67" s="4"/>
      <c r="I67" s="4">
        <f>I58-I59-I62-I63-I64-I65-I66-I60</f>
        <v>0</v>
      </c>
      <c r="J67" s="4">
        <f>J58-J59-J62-J63-J64-J65-J66-J60</f>
        <v>0</v>
      </c>
      <c r="K67" s="4"/>
      <c r="L67" s="4"/>
    </row>
    <row r="68" spans="1:12" s="2" customFormat="1">
      <c r="A68" s="13" t="s">
        <v>5</v>
      </c>
      <c r="B68" s="13"/>
      <c r="C68" s="14">
        <f>SUM(C69:C78)</f>
        <v>13080371.29215095</v>
      </c>
      <c r="D68" s="2" t="s">
        <v>306</v>
      </c>
      <c r="E68" s="37"/>
      <c r="F68" s="13" t="s">
        <v>5</v>
      </c>
      <c r="G68" s="14">
        <f t="shared" ref="G68:L68" si="18">SUM(G69:G78)</f>
        <v>13080371.292150952</v>
      </c>
      <c r="H68" s="14">
        <f t="shared" si="18"/>
        <v>5246836.6251956299</v>
      </c>
      <c r="I68" s="14">
        <f t="shared" si="18"/>
        <v>0</v>
      </c>
      <c r="J68" s="14">
        <f t="shared" si="18"/>
        <v>0</v>
      </c>
      <c r="K68" s="14">
        <f t="shared" si="18"/>
        <v>0</v>
      </c>
      <c r="L68" s="14">
        <f t="shared" si="18"/>
        <v>0</v>
      </c>
    </row>
    <row r="69" spans="1:12" s="2" customFormat="1">
      <c r="A69" s="9" t="s">
        <v>314</v>
      </c>
      <c r="B69" s="9"/>
      <c r="C69" s="4">
        <f>G69+H69+I69</f>
        <v>6403197.5353333335</v>
      </c>
      <c r="D69" s="2" t="s">
        <v>315</v>
      </c>
      <c r="E69" s="37"/>
      <c r="F69" s="9" t="s">
        <v>316</v>
      </c>
      <c r="G69" s="175">
        <f>SUMIFS([2]岗位规划大表!$AD:$AD,[2]岗位规划大表!$H:$H,G57)</f>
        <v>4595876.6833333336</v>
      </c>
      <c r="H69" s="175">
        <f>SUMIFS([2]岗位规划大表!$AD:$AD,[2]岗位规划大表!$H:$H,H57)</f>
        <v>1807320.852</v>
      </c>
      <c r="I69" s="25"/>
      <c r="J69" s="25"/>
      <c r="K69" s="4"/>
      <c r="L69" s="4"/>
    </row>
    <row r="70" spans="1:12" s="2" customFormat="1">
      <c r="A70" s="3" t="s">
        <v>317</v>
      </c>
      <c r="B70" s="3"/>
      <c r="C70" s="22">
        <f t="shared" ref="C70:C72" si="19">G70+H70+I70</f>
        <v>615858.80445685284</v>
      </c>
      <c r="D70" s="2" t="s">
        <v>318</v>
      </c>
      <c r="E70" s="37"/>
      <c r="F70" s="3" t="s">
        <v>317</v>
      </c>
      <c r="G70" s="160">
        <f>[1]人均!$D$4*SUMIFS([2]岗位规划大表!$AA:$AA,[2]岗位规划大表!$H:$H,G57,[2]岗位规划大表!$AE:$AE,"驻京")+[1]人均!$D$3*SUMIFS([2]岗位规划大表!$AA:$AA,[2]岗位规划大表!$H:$H,G57,[2]岗位规划大表!$AE:$AE,"非驻京")+SUMIFS([1]管理费用统计表!$N:$N,[1]管理费用统计表!$F:$F,G57)</f>
        <v>483885.10367345368</v>
      </c>
      <c r="H70" s="160">
        <f>[1]人均!$D$4*SUMIFS([2]岗位规划大表!$AA:$AA,[2]岗位规划大表!$H:$H,H57,[2]岗位规划大表!$AE:$AE,"驻京")+[1]人均!$D$3*SUMIFS([2]岗位规划大表!$AA:$AA,[2]岗位规划大表!$H:$H,H57,[2]岗位规划大表!$AE:$AE,"非驻京")+SUMIFS([1]管理费用统计表!$N:$N,[1]管理费用统计表!$F:$F,H57)</f>
        <v>131973.70078339922</v>
      </c>
      <c r="I70" s="25"/>
      <c r="J70" s="25"/>
      <c r="K70" s="4"/>
      <c r="L70" s="4"/>
    </row>
    <row r="71" spans="1:12" s="2" customFormat="1">
      <c r="A71" s="8" t="s">
        <v>6</v>
      </c>
      <c r="B71" s="8"/>
      <c r="C71" s="22">
        <f t="shared" si="19"/>
        <v>594000</v>
      </c>
      <c r="D71" s="2" t="s">
        <v>319</v>
      </c>
      <c r="E71" s="37"/>
      <c r="F71" s="8" t="s">
        <v>6</v>
      </c>
      <c r="G71" s="160">
        <f>SUMIFS(人员规划!$AB:$AB,人员规划!$G:$G,G57)*3000</f>
        <v>486000</v>
      </c>
      <c r="H71" s="160">
        <f>SUMIFS(人员规划!$AB:$AB,人员规划!$G:$G,H57)*3000</f>
        <v>108000</v>
      </c>
      <c r="I71" s="25"/>
      <c r="J71" s="25"/>
      <c r="K71" s="4"/>
      <c r="L71" s="4"/>
    </row>
    <row r="72" spans="1:12" s="2" customFormat="1">
      <c r="A72" s="8" t="s">
        <v>7</v>
      </c>
      <c r="B72" s="8"/>
      <c r="C72" s="22">
        <f t="shared" si="19"/>
        <v>357000</v>
      </c>
      <c r="D72" s="2" t="s">
        <v>318</v>
      </c>
      <c r="E72" s="37"/>
      <c r="F72" s="8" t="s">
        <v>7</v>
      </c>
      <c r="G72" s="28">
        <f>IFERROR(VLOOKUP(G57,'[3]2019年差旅费-二级利润中心明细'!$B:$AF,31,0),0)</f>
        <v>297000</v>
      </c>
      <c r="H72" s="351">
        <f>IFERROR(VLOOKUP(H57,'[3]2019年差旅费-二级利润中心明细'!$B:$AF,31,0),0)</f>
        <v>60000</v>
      </c>
      <c r="I72" s="351">
        <f>IFERROR(VLOOKUP(I57,'[3]2019年差旅费-二级利润中心明细'!$B:$AF,31,0),0)</f>
        <v>0</v>
      </c>
      <c r="J72" s="25"/>
      <c r="K72" s="4"/>
      <c r="L72" s="4"/>
    </row>
    <row r="73" spans="1:12" s="2" customFormat="1">
      <c r="A73" s="8" t="s">
        <v>8</v>
      </c>
      <c r="B73" s="8"/>
      <c r="C73" s="25">
        <f>SUM(G73:H73)</f>
        <v>100000</v>
      </c>
      <c r="D73" s="2" t="s">
        <v>318</v>
      </c>
      <c r="E73" s="37"/>
      <c r="F73" s="8" t="s">
        <v>8</v>
      </c>
      <c r="G73" s="163">
        <f>SUMIFS(市场费!$F:$F,市场费!$B:$B,G57)</f>
        <v>0</v>
      </c>
      <c r="H73" s="351">
        <f>SUMIFS(市场费!$F:$F,市场费!$B:$B,H57)</f>
        <v>100000</v>
      </c>
      <c r="I73" s="163">
        <f>SUMIFS(市场费!$F:$F,市场费!$B:$B,I57)</f>
        <v>0</v>
      </c>
      <c r="J73" s="25"/>
      <c r="K73" s="4"/>
      <c r="L73" s="4"/>
    </row>
    <row r="74" spans="1:12" s="2" customFormat="1">
      <c r="A74" s="8" t="s">
        <v>9</v>
      </c>
      <c r="B74" s="8"/>
      <c r="C74" s="25">
        <f>SUM(G74:H74)</f>
        <v>200000</v>
      </c>
      <c r="D74" s="2" t="s">
        <v>318</v>
      </c>
      <c r="E74" s="37"/>
      <c r="F74" s="8" t="s">
        <v>9</v>
      </c>
      <c r="G74" s="163">
        <f>SUMIFS(市场费!$I:$I,市场费!$B:$B,G57)</f>
        <v>40000</v>
      </c>
      <c r="H74" s="351">
        <f>SUMIFS(市场费!$I:$I,市场费!$B:$B,H57)</f>
        <v>160000</v>
      </c>
      <c r="I74" s="163">
        <f>SUMIFS(市场费!$I:$I,市场费!$B:$B,I57)</f>
        <v>0</v>
      </c>
      <c r="J74" s="25"/>
      <c r="K74" s="4"/>
      <c r="L74" s="4"/>
    </row>
    <row r="75" spans="1:12" s="2" customFormat="1">
      <c r="A75" s="8" t="s">
        <v>320</v>
      </c>
      <c r="B75" s="8"/>
      <c r="C75" s="4">
        <f>G75+H75+I75</f>
        <v>0</v>
      </c>
      <c r="D75" s="2" t="s">
        <v>321</v>
      </c>
      <c r="E75" s="37"/>
      <c r="F75" s="8" t="s">
        <v>320</v>
      </c>
      <c r="G75" s="4"/>
      <c r="H75" s="4"/>
      <c r="I75" s="4"/>
      <c r="J75" s="4"/>
      <c r="K75" s="4"/>
      <c r="L75" s="4"/>
    </row>
    <row r="76" spans="1:12">
      <c r="A76" s="8" t="s">
        <v>5228</v>
      </c>
      <c r="B76" s="8"/>
      <c r="C76" s="28">
        <f>SUM(G76:H76)</f>
        <v>2879542.0724122305</v>
      </c>
      <c r="D76" s="26" t="s">
        <v>322</v>
      </c>
      <c r="E76" s="37"/>
      <c r="F76" s="8" t="s">
        <v>5228</v>
      </c>
      <c r="G76" s="28"/>
      <c r="H76" s="28">
        <f>费用分摊!J8+费用分摊!H24</f>
        <v>2879542.0724122305</v>
      </c>
      <c r="I76" s="28"/>
      <c r="J76" s="4"/>
      <c r="K76" s="4"/>
      <c r="L76" s="4"/>
    </row>
    <row r="77" spans="1:12" s="2" customFormat="1">
      <c r="A77" s="16" t="s">
        <v>323</v>
      </c>
      <c r="B77" s="16"/>
      <c r="C77" s="4">
        <f t="shared" ref="C77" si="20">G77+H77+I77+J77+K77+L77</f>
        <v>0</v>
      </c>
      <c r="D77" s="2" t="s">
        <v>324</v>
      </c>
      <c r="E77" s="37"/>
      <c r="F77" s="9" t="s">
        <v>323</v>
      </c>
      <c r="G77" s="4">
        <v>0</v>
      </c>
      <c r="H77" s="4">
        <v>0</v>
      </c>
      <c r="I77" s="4">
        <v>0</v>
      </c>
      <c r="J77" s="4">
        <v>0</v>
      </c>
      <c r="K77" s="4">
        <v>0</v>
      </c>
      <c r="L77" s="4">
        <v>0</v>
      </c>
    </row>
    <row r="78" spans="1:12" s="2" customFormat="1">
      <c r="A78" s="9" t="s">
        <v>325</v>
      </c>
      <c r="B78" s="9"/>
      <c r="C78" s="4">
        <f>G78-H68</f>
        <v>1930772.8799485341</v>
      </c>
      <c r="D78" s="2" t="s">
        <v>324</v>
      </c>
      <c r="E78" s="37"/>
      <c r="F78" s="9" t="s">
        <v>325</v>
      </c>
      <c r="G78" s="4">
        <f>H68+费用分摊!O37</f>
        <v>7177609.505144164</v>
      </c>
      <c r="H78" s="27"/>
      <c r="I78" s="4"/>
      <c r="J78" s="4"/>
      <c r="K78" s="4"/>
      <c r="L78" s="4"/>
    </row>
    <row r="79" spans="1:12" s="2" customFormat="1">
      <c r="A79" s="13" t="s">
        <v>13</v>
      </c>
      <c r="B79" s="13"/>
      <c r="C79" s="12">
        <f>C67-C68</f>
        <v>-13080371.29215095</v>
      </c>
      <c r="D79" s="2" t="s">
        <v>326</v>
      </c>
      <c r="E79" s="37"/>
      <c r="F79" s="13" t="s">
        <v>13</v>
      </c>
      <c r="G79" s="14">
        <f>G81/0.85</f>
        <v>0</v>
      </c>
      <c r="H79" s="14">
        <f t="shared" ref="H79:L79" si="21">H81/0.85</f>
        <v>0</v>
      </c>
      <c r="I79" s="14">
        <f t="shared" si="21"/>
        <v>0</v>
      </c>
      <c r="J79" s="14">
        <f t="shared" si="21"/>
        <v>0</v>
      </c>
      <c r="K79" s="14">
        <f t="shared" si="21"/>
        <v>0</v>
      </c>
      <c r="L79" s="14">
        <f t="shared" si="21"/>
        <v>0</v>
      </c>
    </row>
    <row r="80" spans="1:12" s="2" customFormat="1">
      <c r="A80" s="3" t="s">
        <v>14</v>
      </c>
      <c r="B80" s="3"/>
      <c r="C80" s="7">
        <f>IF(C79&gt;0,C79*0.15,0)</f>
        <v>0</v>
      </c>
      <c r="D80" s="2" t="s">
        <v>326</v>
      </c>
      <c r="E80" s="39"/>
      <c r="F80" s="3" t="s">
        <v>14</v>
      </c>
      <c r="G80" s="25">
        <f>IF(G79&lt;0,0,G79*0.15)</f>
        <v>0</v>
      </c>
      <c r="H80" s="25">
        <f t="shared" ref="H80:L80" si="22">IF(H79&lt;0,0,H79*0.15)</f>
        <v>0</v>
      </c>
      <c r="I80" s="25">
        <f t="shared" si="22"/>
        <v>0</v>
      </c>
      <c r="J80" s="25">
        <f t="shared" si="22"/>
        <v>0</v>
      </c>
      <c r="K80" s="25">
        <f t="shared" si="22"/>
        <v>0</v>
      </c>
      <c r="L80" s="25">
        <f t="shared" si="22"/>
        <v>0</v>
      </c>
    </row>
    <row r="81" spans="1:12" s="17" customFormat="1">
      <c r="A81" s="13" t="s">
        <v>15</v>
      </c>
      <c r="B81" s="13"/>
      <c r="C81" s="12">
        <f>C79-C80</f>
        <v>-13080371.29215095</v>
      </c>
      <c r="D81" s="26" t="s">
        <v>327</v>
      </c>
      <c r="E81" s="40"/>
      <c r="F81" s="13" t="s">
        <v>15</v>
      </c>
      <c r="G81" s="158">
        <f>10000*SUMIFS(业绩净利!D:D,业绩净利!A:A,G57)</f>
        <v>0</v>
      </c>
      <c r="H81" s="14"/>
      <c r="I81" s="14"/>
      <c r="J81" s="14"/>
      <c r="K81" s="14"/>
      <c r="L81" s="14"/>
    </row>
    <row r="82" spans="1:12">
      <c r="A82" s="18" t="s">
        <v>196</v>
      </c>
      <c r="B82" s="18"/>
      <c r="C82" s="23">
        <f>C81/C68</f>
        <v>-1</v>
      </c>
      <c r="D82" s="2" t="s">
        <v>194</v>
      </c>
      <c r="E82" s="36"/>
      <c r="F82" s="18" t="s">
        <v>196</v>
      </c>
      <c r="G82" s="23">
        <f t="shared" ref="G82:L82" si="23">G81/G68</f>
        <v>0</v>
      </c>
      <c r="H82" s="18">
        <f t="shared" si="23"/>
        <v>0</v>
      </c>
      <c r="I82" s="18" t="e">
        <f t="shared" si="23"/>
        <v>#DIV/0!</v>
      </c>
      <c r="J82" s="18" t="e">
        <f t="shared" si="23"/>
        <v>#DIV/0!</v>
      </c>
      <c r="K82" s="18" t="e">
        <f t="shared" si="23"/>
        <v>#DIV/0!</v>
      </c>
      <c r="L82" s="18" t="e">
        <f t="shared" si="23"/>
        <v>#DIV/0!</v>
      </c>
    </row>
  </sheetData>
  <phoneticPr fontId="15" type="noConversion"/>
  <conditionalFormatting sqref="H25:K25">
    <cfRule type="duplicateValues" dxfId="413" priority="6"/>
  </conditionalFormatting>
  <conditionalFormatting sqref="H25:K25">
    <cfRule type="duplicateValues" dxfId="412" priority="5"/>
  </conditionalFormatting>
  <conditionalFormatting sqref="H25:K25">
    <cfRule type="duplicateValues" dxfId="411" priority="7"/>
  </conditionalFormatting>
  <conditionalFormatting sqref="H25:K25">
    <cfRule type="duplicateValues" dxfId="410" priority="1"/>
  </conditionalFormatting>
  <conditionalFormatting sqref="H25:K25">
    <cfRule type="duplicateValues" dxfId="409" priority="2"/>
    <cfRule type="duplicateValues" dxfId="408" priority="3"/>
  </conditionalFormatting>
  <conditionalFormatting sqref="H25:K25">
    <cfRule type="duplicateValues" dxfId="407" priority="4"/>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topLeftCell="D52" workbookViewId="0">
      <selection activeCell="I77" sqref="I77"/>
    </sheetView>
  </sheetViews>
  <sheetFormatPr defaultRowHeight="13.5"/>
  <cols>
    <col min="1" max="1" width="15.125" bestFit="1" customWidth="1"/>
    <col min="2" max="2" width="15.125" customWidth="1"/>
    <col min="3" max="3" width="18.375" bestFit="1" customWidth="1"/>
    <col min="4" max="4" width="37.25" customWidth="1"/>
    <col min="5" max="5" width="19.5" customWidth="1"/>
    <col min="6" max="6" width="15.125" bestFit="1" customWidth="1"/>
    <col min="7" max="7" width="25.625" customWidth="1"/>
    <col min="8" max="8" width="23.625" customWidth="1"/>
    <col min="9" max="9" width="21.875" customWidth="1"/>
    <col min="10" max="10" width="17.25" bestFit="1" customWidth="1"/>
    <col min="11" max="11" width="20.375" customWidth="1"/>
    <col min="12" max="12" width="23" customWidth="1"/>
    <col min="13" max="13" width="19.375" customWidth="1"/>
  </cols>
  <sheetData>
    <row r="1" spans="1:5">
      <c r="A1" s="1" t="s">
        <v>328</v>
      </c>
      <c r="B1" s="1" t="s">
        <v>1634</v>
      </c>
      <c r="C1" s="1" t="s">
        <v>1633</v>
      </c>
      <c r="D1" s="2"/>
      <c r="E1" s="33"/>
    </row>
    <row r="2" spans="1:5">
      <c r="A2" s="3" t="s">
        <v>329</v>
      </c>
      <c r="B2" s="3"/>
      <c r="C2" s="4">
        <f>C30+C58-C31</f>
        <v>0</v>
      </c>
      <c r="D2" s="2" t="s">
        <v>330</v>
      </c>
      <c r="E2" s="33"/>
    </row>
    <row r="3" spans="1:5">
      <c r="A3" s="3" t="s">
        <v>331</v>
      </c>
      <c r="B3" s="3"/>
      <c r="C3" s="4">
        <f>C59</f>
        <v>0</v>
      </c>
      <c r="D3" s="2" t="s">
        <v>330</v>
      </c>
      <c r="E3" s="33"/>
    </row>
    <row r="4" spans="1:5">
      <c r="A4" s="3" t="s">
        <v>2</v>
      </c>
      <c r="B4" s="3"/>
      <c r="C4" s="4">
        <f>+C32+C60</f>
        <v>0</v>
      </c>
      <c r="D4" s="2" t="s">
        <v>330</v>
      </c>
      <c r="E4" s="33"/>
    </row>
    <row r="5" spans="1:5">
      <c r="A5" s="3" t="s">
        <v>332</v>
      </c>
      <c r="B5" s="3"/>
      <c r="C5" s="5"/>
      <c r="D5" s="2" t="s">
        <v>333</v>
      </c>
      <c r="E5" s="33"/>
    </row>
    <row r="6" spans="1:5">
      <c r="A6" s="15" t="s">
        <v>10</v>
      </c>
      <c r="B6" s="15"/>
      <c r="C6" s="19">
        <f>+C34+C62</f>
        <v>0</v>
      </c>
      <c r="D6" s="2" t="s">
        <v>330</v>
      </c>
      <c r="E6" s="33"/>
    </row>
    <row r="7" spans="1:5">
      <c r="A7" s="15" t="s">
        <v>11</v>
      </c>
      <c r="B7" s="15"/>
      <c r="C7" s="19">
        <f>+C35+C63</f>
        <v>0</v>
      </c>
      <c r="D7" s="2" t="s">
        <v>330</v>
      </c>
      <c r="E7" s="33"/>
    </row>
    <row r="8" spans="1:5">
      <c r="A8" s="15" t="s">
        <v>12</v>
      </c>
      <c r="B8" s="15"/>
      <c r="C8" s="19">
        <f>+C36+C64</f>
        <v>0</v>
      </c>
      <c r="D8" s="11" t="s">
        <v>334</v>
      </c>
      <c r="E8" s="34"/>
    </row>
    <row r="9" spans="1:5">
      <c r="A9" s="15" t="s">
        <v>335</v>
      </c>
      <c r="B9" s="15"/>
      <c r="C9" s="78">
        <f>(C2-C3)/1.16*0.16-C4/1.06*0.06</f>
        <v>0</v>
      </c>
      <c r="D9" s="2" t="s">
        <v>333</v>
      </c>
      <c r="E9" s="33"/>
    </row>
    <row r="10" spans="1:5">
      <c r="A10" s="3" t="s">
        <v>3</v>
      </c>
      <c r="B10" s="3"/>
      <c r="C10" s="4">
        <f>C9*0.12</f>
        <v>0</v>
      </c>
      <c r="D10" s="2" t="s">
        <v>333</v>
      </c>
      <c r="E10" s="33"/>
    </row>
    <row r="11" spans="1:5">
      <c r="A11" s="8" t="s">
        <v>4</v>
      </c>
      <c r="B11" s="8"/>
      <c r="C11" s="4">
        <f>C2-C3-C4-C6-C7-C8-C9-C10</f>
        <v>0</v>
      </c>
      <c r="D11" s="2" t="s">
        <v>333</v>
      </c>
      <c r="E11" s="33"/>
    </row>
    <row r="12" spans="1:5">
      <c r="A12" s="13" t="s">
        <v>5</v>
      </c>
      <c r="B12" s="13"/>
      <c r="C12" s="158">
        <f>SUM(C13:C22)</f>
        <v>15397106.777926348</v>
      </c>
      <c r="D12" s="26" t="s">
        <v>90</v>
      </c>
      <c r="E12" s="35"/>
    </row>
    <row r="13" spans="1:5">
      <c r="A13" s="9" t="s">
        <v>41</v>
      </c>
      <c r="B13" s="9"/>
      <c r="C13" s="22">
        <f t="shared" ref="C13:C22" si="0">+C41+C69</f>
        <v>7460964.4879999999</v>
      </c>
      <c r="D13" s="26" t="s">
        <v>42</v>
      </c>
      <c r="E13" s="35"/>
    </row>
    <row r="14" spans="1:5">
      <c r="A14" s="3" t="s">
        <v>116</v>
      </c>
      <c r="B14" s="3"/>
      <c r="C14" s="4">
        <f t="shared" si="0"/>
        <v>992853.91532797564</v>
      </c>
      <c r="D14" s="26" t="s">
        <v>44</v>
      </c>
      <c r="E14" s="35"/>
    </row>
    <row r="15" spans="1:5">
      <c r="A15" s="8" t="s">
        <v>6</v>
      </c>
      <c r="B15" s="8"/>
      <c r="C15" s="4">
        <f t="shared" si="0"/>
        <v>738000</v>
      </c>
      <c r="D15" s="26" t="s">
        <v>93</v>
      </c>
      <c r="E15" s="35"/>
    </row>
    <row r="16" spans="1:5">
      <c r="A16" s="8" t="s">
        <v>7</v>
      </c>
      <c r="B16" s="8"/>
      <c r="C16" s="31">
        <f t="shared" si="0"/>
        <v>1412000</v>
      </c>
      <c r="D16" s="26" t="s">
        <v>94</v>
      </c>
      <c r="E16" s="35"/>
    </row>
    <row r="17" spans="1:14">
      <c r="A17" s="8" t="s">
        <v>8</v>
      </c>
      <c r="B17" s="8"/>
      <c r="C17" s="4">
        <f t="shared" si="0"/>
        <v>100000</v>
      </c>
      <c r="D17" s="26" t="s">
        <v>47</v>
      </c>
      <c r="E17" s="35"/>
    </row>
    <row r="18" spans="1:14">
      <c r="A18" s="8" t="s">
        <v>9</v>
      </c>
      <c r="B18" s="8"/>
      <c r="C18" s="4">
        <f t="shared" si="0"/>
        <v>654400</v>
      </c>
      <c r="D18" s="26" t="s">
        <v>96</v>
      </c>
      <c r="E18" s="35"/>
    </row>
    <row r="19" spans="1:14">
      <c r="A19" s="8" t="s">
        <v>76</v>
      </c>
      <c r="B19" s="8"/>
      <c r="C19" s="4">
        <f t="shared" si="0"/>
        <v>0</v>
      </c>
      <c r="D19" s="2" t="s">
        <v>88</v>
      </c>
      <c r="E19" s="33"/>
    </row>
    <row r="20" spans="1:14">
      <c r="A20" s="8" t="s">
        <v>5228</v>
      </c>
      <c r="B20" s="8"/>
      <c r="C20" s="4">
        <f t="shared" si="0"/>
        <v>1439771.0362061153</v>
      </c>
      <c r="D20" s="26" t="s">
        <v>97</v>
      </c>
      <c r="E20" s="35"/>
    </row>
    <row r="21" spans="1:14">
      <c r="A21" s="16" t="s">
        <v>124</v>
      </c>
      <c r="B21" s="16"/>
      <c r="C21" s="4">
        <f t="shared" si="0"/>
        <v>0</v>
      </c>
      <c r="D21" s="2"/>
      <c r="E21" s="33"/>
    </row>
    <row r="22" spans="1:14">
      <c r="A22" s="9" t="s">
        <v>125</v>
      </c>
      <c r="B22" s="9"/>
      <c r="C22" s="4">
        <f t="shared" si="0"/>
        <v>2599117.3383922572</v>
      </c>
      <c r="D22" s="2"/>
      <c r="E22" s="33"/>
    </row>
    <row r="23" spans="1:14">
      <c r="A23" s="13" t="s">
        <v>13</v>
      </c>
      <c r="B23" s="13"/>
      <c r="C23" s="12">
        <f>C11-C12</f>
        <v>-15397106.777926348</v>
      </c>
      <c r="D23" s="2" t="s">
        <v>31</v>
      </c>
      <c r="E23" s="33"/>
    </row>
    <row r="24" spans="1:14">
      <c r="A24" s="3" t="s">
        <v>14</v>
      </c>
      <c r="B24" s="3"/>
      <c r="C24" s="7">
        <f>IF(C23&gt;0,C23*0.15,0)</f>
        <v>0</v>
      </c>
      <c r="D24" s="2" t="s">
        <v>31</v>
      </c>
      <c r="E24" s="33"/>
    </row>
    <row r="25" spans="1:14">
      <c r="A25" s="13" t="s">
        <v>15</v>
      </c>
      <c r="B25" s="13"/>
      <c r="C25" s="12">
        <f>C23-C24</f>
        <v>-15397106.777926348</v>
      </c>
      <c r="D25" s="26" t="s">
        <v>98</v>
      </c>
      <c r="E25" s="35"/>
      <c r="F25" t="s">
        <v>54</v>
      </c>
      <c r="H25" s="151" t="str">
        <f>VLOOKUP(H29,业绩净利!$B:$D,3,0)</f>
        <v>刘春健</v>
      </c>
      <c r="I25" s="151" t="str">
        <f>VLOOKUP(I29,业绩净利!$B:$D,3,0)</f>
        <v>卢德军</v>
      </c>
      <c r="J25" s="151" t="e">
        <f>VLOOKUP(J29,业绩净利!$B:$D,3,0)</f>
        <v>#N/A</v>
      </c>
      <c r="K25" s="151" t="e">
        <f>VLOOKUP(K29,业绩净利!$B:$D,3,0)</f>
        <v>#N/A</v>
      </c>
    </row>
    <row r="26" spans="1:14">
      <c r="A26" s="18" t="s">
        <v>282</v>
      </c>
      <c r="B26" s="18"/>
      <c r="C26" s="18">
        <f>C25/C12</f>
        <v>-1</v>
      </c>
      <c r="D26" s="2" t="s">
        <v>265</v>
      </c>
      <c r="E26" s="33"/>
      <c r="F26" t="s">
        <v>292</v>
      </c>
      <c r="G26" s="159">
        <f>SUM(H26:N26)</f>
        <v>65000000</v>
      </c>
      <c r="H26" s="159">
        <f>SUMIFS(业绩净利!$F:$F,业绩净利!$B:$B,H29)*10000</f>
        <v>40000000</v>
      </c>
      <c r="I26" s="159">
        <f>SUMIFS(业绩净利!$F:$F,业绩净利!$B:$B,I29)*10000</f>
        <v>25000000</v>
      </c>
      <c r="J26" s="159">
        <f>SUMIFS(业绩净利!$F:$F,业绩净利!$B:$B,J29)*10000</f>
        <v>0</v>
      </c>
      <c r="K26" s="159">
        <f>SUMIFS(业绩净利!$F:$F,业绩净利!$B:$B,K29)*10000</f>
        <v>0</v>
      </c>
      <c r="L26" s="159">
        <f>SUMIFS(业绩净利!$F:$F,业绩净利!$B:$B,L29)*10000</f>
        <v>0</v>
      </c>
      <c r="M26" s="159">
        <f>SUMIFS(业绩净利!$F:$F,业绩净利!$B:$B,M29)*10000</f>
        <v>0</v>
      </c>
      <c r="N26" s="21"/>
    </row>
    <row r="27" spans="1:14">
      <c r="E27" s="36"/>
      <c r="F27" t="s">
        <v>253</v>
      </c>
      <c r="G27" s="159"/>
      <c r="H27" s="159">
        <f>10000*SUMIFS(业绩净利!$E:$E,业绩净利!$B:$B,H29)</f>
        <v>4150000</v>
      </c>
      <c r="I27" s="159">
        <f>10000*SUMIFS(业绩净利!$E:$E,业绩净利!$B:$B,I29)</f>
        <v>1200000</v>
      </c>
      <c r="J27" s="159">
        <f>10000*SUMIFS(业绩净利!$E:$E,业绩净利!$B:$B,J29)</f>
        <v>0</v>
      </c>
      <c r="K27" s="159">
        <f>10000*SUMIFS(业绩净利!$E:$E,业绩净利!$B:$B,K29)</f>
        <v>0</v>
      </c>
      <c r="L27" s="159" t="e">
        <f>10000*SUMIFS(业绩净利!#REF!,业绩净利!F:F,L29)</f>
        <v>#REF!</v>
      </c>
      <c r="M27" s="159" t="e">
        <f>10000*SUMIFS(业绩净利!#REF!,业绩净利!#REF!,M29)</f>
        <v>#REF!</v>
      </c>
      <c r="N27" s="21"/>
    </row>
    <row r="28" spans="1:14">
      <c r="E28" s="36"/>
      <c r="F28" t="s">
        <v>254</v>
      </c>
      <c r="G28" s="159">
        <f>G39-G40-G51</f>
        <v>-4246991.32950899</v>
      </c>
      <c r="H28" s="159">
        <f>H39-H40-H51</f>
        <v>-8222201.8640670683</v>
      </c>
      <c r="I28" s="21">
        <f t="shared" ref="I28:M28" si="1">I39-I40-I51</f>
        <v>-3559885.8465785682</v>
      </c>
      <c r="J28" s="21">
        <f t="shared" si="1"/>
        <v>-737079.61753242568</v>
      </c>
      <c r="K28" s="21">
        <f t="shared" si="1"/>
        <v>0</v>
      </c>
      <c r="L28" s="21" t="e">
        <f t="shared" si="1"/>
        <v>#REF!</v>
      </c>
      <c r="M28" s="21" t="e">
        <f t="shared" si="1"/>
        <v>#REF!</v>
      </c>
      <c r="N28" s="21"/>
    </row>
    <row r="29" spans="1:14" s="2" customFormat="1">
      <c r="A29" s="1" t="s">
        <v>255</v>
      </c>
      <c r="B29" s="1" t="s">
        <v>1634</v>
      </c>
      <c r="C29" s="1" t="s">
        <v>1735</v>
      </c>
      <c r="E29" s="33"/>
      <c r="F29" s="1" t="s">
        <v>255</v>
      </c>
      <c r="G29" s="157" t="s">
        <v>1768</v>
      </c>
      <c r="H29" s="150" t="s">
        <v>1763</v>
      </c>
      <c r="I29" s="150" t="s">
        <v>1764</v>
      </c>
      <c r="J29" s="169" t="s">
        <v>1765</v>
      </c>
      <c r="K29" s="169" t="s">
        <v>1766</v>
      </c>
      <c r="L29" s="13"/>
      <c r="M29" s="13"/>
    </row>
    <row r="30" spans="1:14" s="2" customFormat="1">
      <c r="A30" s="3" t="s">
        <v>0</v>
      </c>
      <c r="B30" s="3"/>
      <c r="C30" s="30">
        <f>SUM(H30:K30)</f>
        <v>0</v>
      </c>
      <c r="D30" s="26" t="s">
        <v>256</v>
      </c>
      <c r="E30" s="37">
        <f>G30+H30+I30+J30+K30+L30</f>
        <v>0</v>
      </c>
      <c r="F30" s="3" t="s">
        <v>257</v>
      </c>
      <c r="G30" s="28"/>
      <c r="H30" s="28"/>
      <c r="I30" s="28"/>
      <c r="J30" s="28"/>
      <c r="K30" s="28"/>
      <c r="L30" s="4"/>
      <c r="M30" s="4"/>
    </row>
    <row r="31" spans="1:14" s="2" customFormat="1">
      <c r="A31" s="3" t="s">
        <v>1</v>
      </c>
      <c r="B31" s="3"/>
      <c r="C31" s="30">
        <f>SUM(H31:K31)</f>
        <v>0</v>
      </c>
      <c r="D31" s="2" t="s">
        <v>258</v>
      </c>
      <c r="E31" s="37">
        <f t="shared" ref="E31" si="2">G31+H31+I31+J31+K31+L31</f>
        <v>0</v>
      </c>
      <c r="F31" s="3" t="s">
        <v>259</v>
      </c>
      <c r="G31" s="4"/>
      <c r="H31" s="4"/>
      <c r="I31" s="4"/>
      <c r="J31" s="4"/>
      <c r="K31" s="4"/>
      <c r="L31" s="4"/>
      <c r="M31" s="4"/>
    </row>
    <row r="32" spans="1:14" s="2" customFormat="1">
      <c r="A32" s="3" t="s">
        <v>2</v>
      </c>
      <c r="B32" s="3"/>
      <c r="C32" s="4">
        <f t="shared" ref="C32:C36" si="3">G32+H32+I32+J32+K32+L32</f>
        <v>0</v>
      </c>
      <c r="D32" s="2" t="s">
        <v>258</v>
      </c>
      <c r="E32" s="37"/>
      <c r="F32" s="3" t="s">
        <v>2</v>
      </c>
      <c r="G32" s="28"/>
      <c r="H32" s="28"/>
      <c r="I32" s="28"/>
      <c r="J32" s="28"/>
      <c r="K32" s="28"/>
      <c r="L32" s="4"/>
      <c r="M32" s="4"/>
    </row>
    <row r="33" spans="1:13" s="2" customFormat="1">
      <c r="A33" s="3" t="s">
        <v>260</v>
      </c>
      <c r="B33" s="3"/>
      <c r="C33" s="29"/>
      <c r="D33" s="2" t="s">
        <v>261</v>
      </c>
      <c r="E33" s="38"/>
      <c r="F33" s="3" t="s">
        <v>260</v>
      </c>
      <c r="G33" s="29"/>
      <c r="H33" s="29"/>
      <c r="I33" s="29"/>
      <c r="J33" s="29"/>
      <c r="K33" s="29"/>
      <c r="L33" s="6"/>
      <c r="M33" s="6"/>
    </row>
    <row r="34" spans="1:13" s="2" customFormat="1">
      <c r="A34" s="15" t="s">
        <v>10</v>
      </c>
      <c r="B34" s="15"/>
      <c r="C34" s="4">
        <f>G34+H34+I34+J34+K34+L34</f>
        <v>0</v>
      </c>
      <c r="D34" s="11" t="s">
        <v>262</v>
      </c>
      <c r="E34" s="37"/>
      <c r="F34" s="10" t="s">
        <v>10</v>
      </c>
      <c r="G34" s="4"/>
      <c r="H34" s="4"/>
      <c r="I34" s="4"/>
      <c r="J34" s="4"/>
      <c r="K34" s="4"/>
      <c r="L34" s="4"/>
      <c r="M34" s="4"/>
    </row>
    <row r="35" spans="1:13" s="2" customFormat="1">
      <c r="A35" s="15" t="s">
        <v>11</v>
      </c>
      <c r="B35" s="15"/>
      <c r="C35" s="4">
        <f>G35+H35+I35+J35+K35+L35</f>
        <v>0</v>
      </c>
      <c r="D35" s="11" t="s">
        <v>263</v>
      </c>
      <c r="E35" s="37"/>
      <c r="F35" s="10" t="s">
        <v>11</v>
      </c>
      <c r="G35" s="4"/>
      <c r="H35" s="4"/>
      <c r="I35" s="4"/>
      <c r="J35" s="4"/>
      <c r="K35" s="4"/>
      <c r="L35" s="4"/>
      <c r="M35" s="4"/>
    </row>
    <row r="36" spans="1:13" s="2" customFormat="1">
      <c r="A36" s="15" t="s">
        <v>12</v>
      </c>
      <c r="B36" s="15"/>
      <c r="C36" s="4">
        <f t="shared" si="3"/>
        <v>0</v>
      </c>
      <c r="D36" s="11" t="s">
        <v>264</v>
      </c>
      <c r="E36" s="37"/>
      <c r="F36" s="10" t="s">
        <v>12</v>
      </c>
      <c r="G36" s="4"/>
      <c r="H36" s="4"/>
      <c r="I36" s="4"/>
      <c r="J36" s="4"/>
      <c r="K36" s="4"/>
      <c r="L36" s="4"/>
      <c r="M36" s="4"/>
    </row>
    <row r="37" spans="1:13" s="2" customFormat="1">
      <c r="A37" s="15" t="s">
        <v>170</v>
      </c>
      <c r="B37" s="15"/>
      <c r="C37" s="78">
        <f>(C30-C31)/1.16*0.16-C32/1.06*0.06</f>
        <v>0</v>
      </c>
      <c r="D37" s="2" t="s">
        <v>265</v>
      </c>
      <c r="E37" s="37"/>
      <c r="F37" s="15" t="s">
        <v>170</v>
      </c>
      <c r="G37" s="78"/>
      <c r="H37" s="78"/>
      <c r="I37" s="78"/>
      <c r="J37" s="78"/>
      <c r="K37" s="78"/>
      <c r="L37" s="78">
        <f t="shared" ref="L37:M37" si="4">(L30-L31)/1.16*0.16-L32/1.06*0.06</f>
        <v>0</v>
      </c>
      <c r="M37" s="78">
        <f t="shared" si="4"/>
        <v>0</v>
      </c>
    </row>
    <row r="38" spans="1:13" s="2" customFormat="1">
      <c r="A38" s="3" t="s">
        <v>3</v>
      </c>
      <c r="B38" s="3"/>
      <c r="C38" s="4">
        <f>C37*0.12</f>
        <v>0</v>
      </c>
      <c r="D38" s="2" t="s">
        <v>265</v>
      </c>
      <c r="E38" s="37"/>
      <c r="F38" s="3" t="s">
        <v>3</v>
      </c>
      <c r="G38" s="4"/>
      <c r="H38" s="4"/>
      <c r="I38" s="4"/>
      <c r="J38" s="4"/>
      <c r="K38" s="4"/>
      <c r="L38" s="4">
        <f t="shared" ref="L38:M38" si="5">L37*0.12</f>
        <v>0</v>
      </c>
      <c r="M38" s="4">
        <f t="shared" si="5"/>
        <v>0</v>
      </c>
    </row>
    <row r="39" spans="1:13" s="2" customFormat="1">
      <c r="A39" s="8" t="s">
        <v>4</v>
      </c>
      <c r="B39" s="8"/>
      <c r="C39" s="4">
        <f>C30-C31-C32-C34-C35-C36-C37-C38</f>
        <v>0</v>
      </c>
      <c r="D39" s="2" t="s">
        <v>265</v>
      </c>
      <c r="E39" s="37"/>
      <c r="F39" s="8" t="s">
        <v>4</v>
      </c>
      <c r="G39" s="4"/>
      <c r="H39" s="4"/>
      <c r="I39" s="4"/>
      <c r="J39" s="4"/>
      <c r="K39" s="4"/>
      <c r="L39" s="4">
        <f t="shared" ref="L39:M39" si="6">L30-L31-L32-L34-L35-L36-L37-L38</f>
        <v>0</v>
      </c>
      <c r="M39" s="4">
        <f t="shared" si="6"/>
        <v>0</v>
      </c>
    </row>
    <row r="40" spans="1:13" s="2" customFormat="1">
      <c r="A40" s="13" t="s">
        <v>5</v>
      </c>
      <c r="B40" s="13"/>
      <c r="C40" s="14">
        <f>SUM(C41:C50)</f>
        <v>6225049.6811192371</v>
      </c>
      <c r="D40" s="2" t="s">
        <v>265</v>
      </c>
      <c r="E40" s="37"/>
      <c r="F40" s="13" t="s">
        <v>5</v>
      </c>
      <c r="G40" s="14">
        <f t="shared" ref="G40:M40" si="7">SUM(G41:G50)</f>
        <v>4246991.32950899</v>
      </c>
      <c r="H40" s="14">
        <f t="shared" si="7"/>
        <v>3339848.9228905975</v>
      </c>
      <c r="I40" s="14">
        <f t="shared" si="7"/>
        <v>2148121.140696215</v>
      </c>
      <c r="J40" s="14">
        <f t="shared" si="7"/>
        <v>737079.61753242568</v>
      </c>
      <c r="K40" s="14">
        <f t="shared" si="7"/>
        <v>0</v>
      </c>
      <c r="L40" s="14">
        <f t="shared" si="7"/>
        <v>0</v>
      </c>
      <c r="M40" s="14">
        <f t="shared" si="7"/>
        <v>0</v>
      </c>
    </row>
    <row r="41" spans="1:13" s="2" customFormat="1">
      <c r="A41" s="9" t="s">
        <v>266</v>
      </c>
      <c r="B41" s="9"/>
      <c r="C41" s="4">
        <f t="shared" ref="C41:C45" si="8">G41+H41+I41+J41+K41+L41</f>
        <v>2289638.9899999998</v>
      </c>
      <c r="D41" s="2" t="s">
        <v>267</v>
      </c>
      <c r="E41" s="37"/>
      <c r="F41" s="9" t="s">
        <v>268</v>
      </c>
      <c r="G41" s="175">
        <f>SUMIFS([2]岗位规划大表!$AD:$AD,[2]岗位规划大表!$H:$H,G29)</f>
        <v>1149595.612</v>
      </c>
      <c r="H41" s="175">
        <f>SUMIFS([2]岗位规划大表!$AD:$AD,[2]岗位规划大表!$H:$H,H29)</f>
        <v>431023.00400000002</v>
      </c>
      <c r="I41" s="175">
        <f>SUMIFS([2]岗位规划大表!$AD:$AD,[2]岗位规划大表!$H:$H,I29)</f>
        <v>217883.084</v>
      </c>
      <c r="J41" s="175">
        <f>SUMIFS([2]岗位规划大表!$AD:$AD,[2]岗位规划大表!$H:$H,J29)</f>
        <v>491137.29</v>
      </c>
      <c r="K41" s="175">
        <f>SUMIFS([2]岗位规划大表!$AD:$AD,[2]岗位规划大表!$H:$H,K29)</f>
        <v>0</v>
      </c>
      <c r="L41" s="4"/>
      <c r="M41" s="4"/>
    </row>
    <row r="42" spans="1:13" s="2" customFormat="1">
      <c r="A42" s="3" t="s">
        <v>269</v>
      </c>
      <c r="B42" s="3"/>
      <c r="C42" s="4">
        <f t="shared" si="8"/>
        <v>253893.35272698</v>
      </c>
      <c r="D42" s="2" t="s">
        <v>267</v>
      </c>
      <c r="E42" s="37"/>
      <c r="F42" s="3" t="s">
        <v>269</v>
      </c>
      <c r="G42" s="160">
        <f>[1]人均!$D$4*SUMIFS([2]岗位规划大表!$AA:$AA,[2]岗位规划大表!$H:$H,G29,[2]岗位规划大表!$AE:$AE,"驻京")+[1]人均!$D$3*SUMIFS([2]岗位规划大表!$AA:$AA,[2]岗位规划大表!$H:$H,G29,[2]岗位规划大表!$AE:$AE,"非驻京")+SUMIFS([1]管理费用统计表!$N:$N,[1]管理费用统计表!$F:$F,G29)</f>
        <v>129878.37911673257</v>
      </c>
      <c r="H42" s="160">
        <f>[1]人均!$D$4*SUMIFS([2]岗位规划大表!$AA:$AA,[2]岗位规划大表!$H:$H,H29,[2]岗位规划大表!$AE:$AE,"驻京")+[1]人均!$D$3*SUMIFS([2]岗位规划大表!$AA:$AA,[2]岗位规划大表!$H:$H,H29,[2]岗位规划大表!$AE:$AE,"非驻京")+SUMIFS([1]管理费用统计表!$N:$N,[1]管理费用统计表!$F:$F,H29)</f>
        <v>43292.793038910859</v>
      </c>
      <c r="I42" s="160">
        <f>[1]人均!$D$4*SUMIFS([2]岗位规划大表!$AA:$AA,[2]岗位规划大表!$H:$H,I29,[2]岗位规划大表!$AE:$AE,"驻京")+[1]人均!$D$3*SUMIFS([2]岗位规划大表!$AA:$AA,[2]岗位规划大表!$H:$H,I29,[2]岗位规划大表!$AE:$AE,"非驻京")+SUMIFS([1]管理费用统计表!$N:$N,[1]管理费用统计表!$F:$F,I29)</f>
        <v>44779.853038910856</v>
      </c>
      <c r="J42" s="160">
        <f>[1]人均!$D$4*SUMIFS([2]岗位规划大表!$AA:$AA,[2]岗位规划大表!$H:$H,J29,[2]岗位规划大表!$AE:$AE,"驻京")+[1]人均!$D$3*SUMIFS([2]岗位规划大表!$AA:$AA,[2]岗位规划大表!$H:$H,J29,[2]岗位规划大表!$AE:$AE,"非驻京")+SUMIFS([1]管理费用统计表!$N:$N,[1]管理费用统计表!$F:$F,J29)</f>
        <v>35942.327532425712</v>
      </c>
      <c r="K42" s="160">
        <f>[1]人均!$D$4*SUMIFS([2]岗位规划大表!$AA:$AA,[2]岗位规划大表!$H:$H,K29,[2]岗位规划大表!$AE:$AE,"驻京")+[1]人均!$D$3*SUMIFS([2]岗位规划大表!$AA:$AA,[2]岗位规划大表!$H:$H,K29,[2]岗位规划大表!$AE:$AE,"非驻京")+SUMIFS([1]管理费用统计表!$N:$N,[1]管理费用统计表!$F:$F,K29)</f>
        <v>0</v>
      </c>
      <c r="L42" s="4"/>
      <c r="M42" s="4"/>
    </row>
    <row r="43" spans="1:13" s="2" customFormat="1">
      <c r="A43" s="8" t="s">
        <v>6</v>
      </c>
      <c r="B43" s="8"/>
      <c r="C43" s="4">
        <f t="shared" si="8"/>
        <v>210000</v>
      </c>
      <c r="D43" s="2" t="s">
        <v>267</v>
      </c>
      <c r="E43" s="37"/>
      <c r="F43" s="8" t="s">
        <v>6</v>
      </c>
      <c r="G43" s="160">
        <f>SUMIFS(人员规划!$AB:$AB,人员规划!$G:$G,G29)*3000</f>
        <v>108000</v>
      </c>
      <c r="H43" s="160">
        <f>SUMIFS(人员规划!$AB:$AB,人员规划!$G:$G,H29)*3000</f>
        <v>36000</v>
      </c>
      <c r="I43" s="160">
        <f>SUMIFS(人员规划!$AB:$AB,人员规划!$G:$G,I29)*3000</f>
        <v>36000</v>
      </c>
      <c r="J43" s="160">
        <f>SUMIFS(人员规划!$AB:$AB,人员规划!$G:$G,J29)*3000</f>
        <v>30000</v>
      </c>
      <c r="K43" s="160">
        <f>SUMIFS(人员规划!$AB:$AB,人员规划!$G:$G,K29)*3000</f>
        <v>0</v>
      </c>
      <c r="L43" s="4"/>
      <c r="M43" s="4"/>
    </row>
    <row r="44" spans="1:13" s="2" customFormat="1">
      <c r="A44" s="8" t="s">
        <v>7</v>
      </c>
      <c r="B44" s="8"/>
      <c r="C44" s="4">
        <f>G44+H44+I44+J44+K44+L44</f>
        <v>418000</v>
      </c>
      <c r="D44" s="2" t="s">
        <v>258</v>
      </c>
      <c r="E44" s="37"/>
      <c r="F44" s="8" t="s">
        <v>7</v>
      </c>
      <c r="G44" s="28">
        <f>IFERROR(VLOOKUP(G29,'[3]2019年差旅费-二级利润中心明细'!$B:$AF,31,0),0)</f>
        <v>78000</v>
      </c>
      <c r="H44" s="351">
        <f>IFERROR(VLOOKUP(H29,'[3]2019年差旅费-二级利润中心明细'!$B:$AF,31,0),0)</f>
        <v>120000</v>
      </c>
      <c r="I44" s="351">
        <f>IFERROR(VLOOKUP(I29,'[3]2019年差旅费-二级利润中心明细'!$B:$AF,31,0),0)</f>
        <v>120000</v>
      </c>
      <c r="J44" s="351">
        <f>IFERROR(VLOOKUP(J29,'[3]2019年差旅费-二级利润中心明细'!$B:$AF,31,0),0)</f>
        <v>100000</v>
      </c>
      <c r="K44" s="351">
        <f>IFERROR(VLOOKUP(K29,'[3]2019年差旅费-二级利润中心明细'!$B:$AF,31,0),0)</f>
        <v>0</v>
      </c>
      <c r="L44" s="351">
        <f>IFERROR(VLOOKUP(L29,'[3]2019年差旅费-二级利润中心明细'!$B:$AF,31,0),0)</f>
        <v>0</v>
      </c>
      <c r="M44" s="351">
        <f>IFERROR(VLOOKUP(M29,'[3]2019年差旅费-二级利润中心明细'!$B:$AF,31,0),0)</f>
        <v>0</v>
      </c>
    </row>
    <row r="45" spans="1:13" s="2" customFormat="1">
      <c r="A45" s="8" t="s">
        <v>8</v>
      </c>
      <c r="B45" s="8"/>
      <c r="C45" s="4">
        <f t="shared" si="8"/>
        <v>0</v>
      </c>
      <c r="D45" s="2" t="s">
        <v>258</v>
      </c>
      <c r="E45" s="37"/>
      <c r="F45" s="8" t="s">
        <v>8</v>
      </c>
      <c r="G45" s="163">
        <f>SUMIFS(市场费!$F:$F,市场费!$B:$B,G29)</f>
        <v>0</v>
      </c>
      <c r="H45" s="351">
        <f>SUMIFS(市场费!$F:$F,市场费!$B:$B,H29)</f>
        <v>0</v>
      </c>
      <c r="I45" s="351">
        <f>SUMIFS(市场费!$F:$F,市场费!$B:$B,I29)</f>
        <v>0</v>
      </c>
      <c r="J45" s="351">
        <f>SUMIFS(市场费!$F:$F,市场费!$B:$B,J29)</f>
        <v>0</v>
      </c>
      <c r="K45" s="351">
        <f>SUMIFS(市场费!$F:$F,市场费!$B:$B,K29)</f>
        <v>0</v>
      </c>
      <c r="L45" s="28"/>
      <c r="M45" s="28"/>
    </row>
    <row r="46" spans="1:13" s="2" customFormat="1">
      <c r="A46" s="8" t="s">
        <v>9</v>
      </c>
      <c r="B46" s="8"/>
      <c r="C46" s="4">
        <f>G46+H46+I46+J46+K46+L46</f>
        <v>454400</v>
      </c>
      <c r="D46" s="2" t="s">
        <v>258</v>
      </c>
      <c r="E46" s="37"/>
      <c r="F46" s="8" t="s">
        <v>9</v>
      </c>
      <c r="G46" s="163">
        <f>SUMIFS(市场费!$I:$I,市场费!$B:$B,G29)</f>
        <v>182400</v>
      </c>
      <c r="H46" s="351">
        <f>SUMIFS(市场费!$I:$I,市场费!$B:$B,H29)</f>
        <v>96000</v>
      </c>
      <c r="I46" s="351">
        <f>SUMIFS(市场费!$I:$I,市场费!$B:$B,I29)</f>
        <v>96000</v>
      </c>
      <c r="J46" s="351">
        <f>SUMIFS(市场费!$I:$I,市场费!$B:$B,J29)</f>
        <v>80000</v>
      </c>
      <c r="K46" s="351">
        <f>SUMIFS(市场费!$I:$I,市场费!$B:$B,K29)</f>
        <v>0</v>
      </c>
      <c r="L46" s="28"/>
      <c r="M46" s="28"/>
    </row>
    <row r="47" spans="1:13" s="2" customFormat="1">
      <c r="A47" s="8" t="s">
        <v>270</v>
      </c>
      <c r="B47" s="8"/>
      <c r="C47" s="4">
        <f t="shared" ref="C47:C49" si="9">G47+H47+I47+J47+K47+L47</f>
        <v>0</v>
      </c>
      <c r="D47" s="2" t="s">
        <v>258</v>
      </c>
      <c r="E47" s="37"/>
      <c r="F47" s="8" t="s">
        <v>270</v>
      </c>
      <c r="G47" s="4">
        <v>0</v>
      </c>
      <c r="H47" s="4">
        <v>0</v>
      </c>
      <c r="I47" s="4">
        <v>0</v>
      </c>
      <c r="J47" s="4">
        <v>0</v>
      </c>
      <c r="K47" s="4">
        <v>0</v>
      </c>
      <c r="L47" s="4">
        <v>0</v>
      </c>
      <c r="M47" s="4">
        <v>0</v>
      </c>
    </row>
    <row r="48" spans="1:13">
      <c r="A48" s="8" t="s">
        <v>5228</v>
      </c>
      <c r="B48" s="8"/>
      <c r="C48" s="4">
        <f t="shared" si="9"/>
        <v>0</v>
      </c>
      <c r="D48" s="2" t="s">
        <v>258</v>
      </c>
      <c r="E48" s="37"/>
      <c r="F48" s="8" t="s">
        <v>5228</v>
      </c>
      <c r="G48" s="4">
        <v>0</v>
      </c>
      <c r="H48" s="4">
        <v>0</v>
      </c>
      <c r="I48" s="4">
        <v>0</v>
      </c>
      <c r="J48" s="4">
        <v>0</v>
      </c>
      <c r="K48" s="4">
        <v>0</v>
      </c>
      <c r="L48" s="4">
        <v>0</v>
      </c>
      <c r="M48" s="4">
        <v>0</v>
      </c>
    </row>
    <row r="49" spans="1:13" s="2" customFormat="1">
      <c r="A49" s="16" t="s">
        <v>271</v>
      </c>
      <c r="B49" s="16"/>
      <c r="C49" s="4">
        <f t="shared" si="9"/>
        <v>0</v>
      </c>
      <c r="D49" s="2" t="s">
        <v>258</v>
      </c>
      <c r="E49" s="37"/>
      <c r="F49" s="9" t="s">
        <v>271</v>
      </c>
      <c r="G49" s="4">
        <v>0</v>
      </c>
      <c r="H49" s="4">
        <v>0</v>
      </c>
      <c r="I49" s="4">
        <v>0</v>
      </c>
      <c r="J49" s="4">
        <v>0</v>
      </c>
      <c r="K49" s="4">
        <v>0</v>
      </c>
      <c r="L49" s="4">
        <v>0</v>
      </c>
      <c r="M49" s="4">
        <v>0</v>
      </c>
    </row>
    <row r="50" spans="1:13" s="2" customFormat="1">
      <c r="A50" s="9" t="s">
        <v>272</v>
      </c>
      <c r="B50" s="9"/>
      <c r="C50" s="4">
        <f>G50</f>
        <v>2599117.3383922572</v>
      </c>
      <c r="D50" s="2" t="s">
        <v>258</v>
      </c>
      <c r="E50" s="37"/>
      <c r="F50" s="9" t="s">
        <v>272</v>
      </c>
      <c r="G50" s="32">
        <f>费用分摊!L35</f>
        <v>2599117.3383922572</v>
      </c>
      <c r="H50" s="32">
        <f>$G$40/$G$26*H26</f>
        <v>2613533.1258516866</v>
      </c>
      <c r="I50" s="32">
        <f t="shared" ref="I50:M50" si="10">$G$40/$G$26*I26</f>
        <v>1633458.2036573039</v>
      </c>
      <c r="J50" s="32">
        <f t="shared" si="10"/>
        <v>0</v>
      </c>
      <c r="K50" s="32">
        <f t="shared" si="10"/>
        <v>0</v>
      </c>
      <c r="L50" s="32">
        <f t="shared" si="10"/>
        <v>0</v>
      </c>
      <c r="M50" s="32">
        <f t="shared" si="10"/>
        <v>0</v>
      </c>
    </row>
    <row r="51" spans="1:13" s="2" customFormat="1">
      <c r="A51" s="13" t="s">
        <v>13</v>
      </c>
      <c r="B51" s="13"/>
      <c r="C51" s="12">
        <f>C39-C40</f>
        <v>-6225049.6811192371</v>
      </c>
      <c r="D51" s="2" t="s">
        <v>265</v>
      </c>
      <c r="E51" s="37"/>
      <c r="F51" s="13" t="s">
        <v>13</v>
      </c>
      <c r="G51" s="14">
        <f>G53/0.85</f>
        <v>0</v>
      </c>
      <c r="H51" s="14">
        <f t="shared" ref="H51:M51" si="11">H53/0.85</f>
        <v>4882352.9411764704</v>
      </c>
      <c r="I51" s="14">
        <f t="shared" si="11"/>
        <v>1411764.705882353</v>
      </c>
      <c r="J51" s="14">
        <f t="shared" si="11"/>
        <v>0</v>
      </c>
      <c r="K51" s="14">
        <f t="shared" si="11"/>
        <v>0</v>
      </c>
      <c r="L51" s="14" t="e">
        <f t="shared" si="11"/>
        <v>#REF!</v>
      </c>
      <c r="M51" s="14" t="e">
        <f t="shared" si="11"/>
        <v>#REF!</v>
      </c>
    </row>
    <row r="52" spans="1:13" s="2" customFormat="1">
      <c r="A52" s="3" t="s">
        <v>14</v>
      </c>
      <c r="B52" s="3"/>
      <c r="C52" s="7">
        <f>IF(C51&gt;0,C51*0.15,0)</f>
        <v>0</v>
      </c>
      <c r="D52" s="2" t="s">
        <v>265</v>
      </c>
      <c r="E52" s="39"/>
      <c r="F52" s="3" t="s">
        <v>14</v>
      </c>
      <c r="G52" s="25">
        <f>IF(G51&lt;0,0,G51*0.15)</f>
        <v>0</v>
      </c>
      <c r="H52" s="25">
        <f t="shared" ref="H52:M52" si="12">IF(H51&lt;0,0,H51*0.15)</f>
        <v>732352.94117647049</v>
      </c>
      <c r="I52" s="25">
        <f t="shared" si="12"/>
        <v>211764.70588235295</v>
      </c>
      <c r="J52" s="25">
        <f t="shared" si="12"/>
        <v>0</v>
      </c>
      <c r="K52" s="25">
        <f t="shared" si="12"/>
        <v>0</v>
      </c>
      <c r="L52" s="25" t="e">
        <f t="shared" si="12"/>
        <v>#REF!</v>
      </c>
      <c r="M52" s="25" t="e">
        <f t="shared" si="12"/>
        <v>#REF!</v>
      </c>
    </row>
    <row r="53" spans="1:13" s="17" customFormat="1">
      <c r="A53" s="13" t="s">
        <v>15</v>
      </c>
      <c r="B53" s="13"/>
      <c r="C53" s="12">
        <f>C51-C52</f>
        <v>-6225049.6811192371</v>
      </c>
      <c r="D53" s="26" t="s">
        <v>273</v>
      </c>
      <c r="E53" s="40"/>
      <c r="F53" s="13" t="s">
        <v>15</v>
      </c>
      <c r="G53" s="14"/>
      <c r="H53" s="14">
        <f>H27</f>
        <v>4150000</v>
      </c>
      <c r="I53" s="14">
        <f t="shared" ref="I53:M53" si="13">I27</f>
        <v>1200000</v>
      </c>
      <c r="J53" s="14">
        <f t="shared" si="13"/>
        <v>0</v>
      </c>
      <c r="K53" s="14">
        <f t="shared" si="13"/>
        <v>0</v>
      </c>
      <c r="L53" s="14" t="e">
        <f t="shared" si="13"/>
        <v>#REF!</v>
      </c>
      <c r="M53" s="14" t="e">
        <f t="shared" si="13"/>
        <v>#REF!</v>
      </c>
    </row>
    <row r="54" spans="1:13">
      <c r="A54" s="18" t="s">
        <v>336</v>
      </c>
      <c r="B54" s="18"/>
      <c r="C54" s="18">
        <f>C53/C40</f>
        <v>-1</v>
      </c>
      <c r="D54" s="2" t="s">
        <v>337</v>
      </c>
      <c r="E54" s="36"/>
      <c r="F54" s="18" t="s">
        <v>336</v>
      </c>
      <c r="G54" s="18">
        <f t="shared" ref="G54:M54" si="14">G53/G40</f>
        <v>0</v>
      </c>
      <c r="H54" s="18">
        <f t="shared" si="14"/>
        <v>1.2425711748686605</v>
      </c>
      <c r="I54" s="18">
        <f t="shared" si="14"/>
        <v>0.55862771296551506</v>
      </c>
      <c r="J54" s="18">
        <f t="shared" si="14"/>
        <v>0</v>
      </c>
      <c r="K54" s="18" t="e">
        <f t="shared" si="14"/>
        <v>#DIV/0!</v>
      </c>
      <c r="L54" s="18" t="e">
        <f t="shared" si="14"/>
        <v>#REF!</v>
      </c>
      <c r="M54" s="18" t="e">
        <f t="shared" si="14"/>
        <v>#REF!</v>
      </c>
    </row>
    <row r="55" spans="1:13">
      <c r="E55" s="36"/>
    </row>
    <row r="56" spans="1:13">
      <c r="E56" s="36"/>
    </row>
    <row r="57" spans="1:13" s="2" customFormat="1">
      <c r="A57" s="1" t="s">
        <v>338</v>
      </c>
      <c r="B57" s="1" t="s">
        <v>1634</v>
      </c>
      <c r="C57" s="1" t="s">
        <v>1736</v>
      </c>
      <c r="E57" s="33"/>
      <c r="F57" s="1" t="s">
        <v>338</v>
      </c>
      <c r="G57" s="13" t="s">
        <v>1769</v>
      </c>
      <c r="H57" s="13" t="s">
        <v>1770</v>
      </c>
      <c r="I57" s="13" t="s">
        <v>1771</v>
      </c>
      <c r="J57" s="13"/>
      <c r="K57" s="13"/>
      <c r="L57" s="13"/>
    </row>
    <row r="58" spans="1:13" s="2" customFormat="1">
      <c r="A58" s="3" t="s">
        <v>0</v>
      </c>
      <c r="B58" s="3"/>
      <c r="C58" s="4">
        <f>G58+H58+I58+J58+K58+L58</f>
        <v>0</v>
      </c>
      <c r="D58" s="2" t="s">
        <v>258</v>
      </c>
      <c r="E58" s="37">
        <f>G58+H58+I58+J58+K58+L58</f>
        <v>0</v>
      </c>
      <c r="F58" s="3" t="s">
        <v>257</v>
      </c>
      <c r="G58" s="28"/>
      <c r="H58" s="28"/>
      <c r="I58" s="4"/>
      <c r="J58" s="25"/>
      <c r="K58" s="4"/>
      <c r="L58" s="4"/>
    </row>
    <row r="59" spans="1:13" s="2" customFormat="1">
      <c r="A59" s="3" t="s">
        <v>1</v>
      </c>
      <c r="B59" s="3"/>
      <c r="C59" s="4">
        <f>G59+H59+I59+J59+K59+L59</f>
        <v>0</v>
      </c>
      <c r="D59" s="2" t="s">
        <v>258</v>
      </c>
      <c r="E59" s="37">
        <f t="shared" ref="E59:E60" si="15">G59+H59+I59+J59+K59+L59</f>
        <v>0</v>
      </c>
      <c r="F59" s="3" t="s">
        <v>259</v>
      </c>
      <c r="G59" s="4"/>
      <c r="H59" s="4"/>
      <c r="I59" s="4"/>
      <c r="J59" s="25"/>
      <c r="K59" s="4"/>
      <c r="L59" s="4"/>
    </row>
    <row r="60" spans="1:13" s="2" customFormat="1">
      <c r="A60" s="3" t="s">
        <v>2</v>
      </c>
      <c r="B60" s="3"/>
      <c r="C60" s="4">
        <f>G60+H60+I60+J60+K60+L60</f>
        <v>0</v>
      </c>
      <c r="D60" s="2" t="s">
        <v>258</v>
      </c>
      <c r="E60" s="37">
        <f t="shared" si="15"/>
        <v>0</v>
      </c>
      <c r="F60" s="3" t="s">
        <v>2</v>
      </c>
      <c r="G60" s="4"/>
      <c r="H60" s="4"/>
      <c r="I60" s="4"/>
      <c r="J60" s="4"/>
      <c r="K60" s="4"/>
      <c r="L60" s="4"/>
    </row>
    <row r="61" spans="1:13" s="2" customFormat="1">
      <c r="A61" s="3" t="s">
        <v>260</v>
      </c>
      <c r="B61" s="3"/>
      <c r="C61" s="6" t="e">
        <f>(C58-C59-C60)/C58</f>
        <v>#DIV/0!</v>
      </c>
      <c r="D61" s="2" t="s">
        <v>261</v>
      </c>
      <c r="E61" s="38"/>
      <c r="F61" s="3" t="s">
        <v>260</v>
      </c>
      <c r="G61" s="164"/>
      <c r="H61" s="6"/>
      <c r="I61" s="6"/>
      <c r="J61" s="6"/>
      <c r="K61" s="6"/>
      <c r="L61" s="6"/>
    </row>
    <row r="62" spans="1:13" s="2" customFormat="1">
      <c r="A62" s="15" t="s">
        <v>10</v>
      </c>
      <c r="B62" s="15"/>
      <c r="C62" s="4">
        <f t="shared" ref="C62:C64" si="16">G62+H62+I62+J62+K62+L62</f>
        <v>0</v>
      </c>
      <c r="D62" s="11" t="s">
        <v>262</v>
      </c>
      <c r="E62" s="37"/>
      <c r="F62" s="10" t="s">
        <v>10</v>
      </c>
      <c r="G62" s="4"/>
      <c r="H62" s="4"/>
      <c r="I62" s="4"/>
      <c r="J62" s="4"/>
      <c r="K62" s="4"/>
      <c r="L62" s="4"/>
    </row>
    <row r="63" spans="1:13" s="2" customFormat="1">
      <c r="A63" s="15" t="s">
        <v>11</v>
      </c>
      <c r="B63" s="15"/>
      <c r="C63" s="4">
        <f t="shared" si="16"/>
        <v>0</v>
      </c>
      <c r="D63" s="11" t="s">
        <v>263</v>
      </c>
      <c r="E63" s="37"/>
      <c r="F63" s="10" t="s">
        <v>11</v>
      </c>
      <c r="G63" s="4"/>
      <c r="H63" s="4"/>
      <c r="I63" s="4"/>
      <c r="J63" s="4"/>
      <c r="K63" s="4"/>
      <c r="L63" s="4"/>
    </row>
    <row r="64" spans="1:13" s="2" customFormat="1">
      <c r="A64" s="15" t="s">
        <v>12</v>
      </c>
      <c r="B64" s="15"/>
      <c r="C64" s="4">
        <f t="shared" si="16"/>
        <v>0</v>
      </c>
      <c r="D64" s="11" t="s">
        <v>264</v>
      </c>
      <c r="E64" s="37"/>
      <c r="F64" s="10" t="s">
        <v>12</v>
      </c>
      <c r="G64" s="4"/>
      <c r="H64" s="4"/>
      <c r="I64" s="4"/>
      <c r="J64" s="4"/>
      <c r="K64" s="4"/>
      <c r="L64" s="4"/>
    </row>
    <row r="65" spans="1:12" s="2" customFormat="1">
      <c r="A65" s="15" t="s">
        <v>170</v>
      </c>
      <c r="B65" s="15"/>
      <c r="C65" s="78">
        <f>(C58-C59)/1.16*0.16-C60/1.06*0.06</f>
        <v>0</v>
      </c>
      <c r="D65" s="2" t="s">
        <v>265</v>
      </c>
      <c r="E65" s="37"/>
      <c r="F65" s="15" t="s">
        <v>170</v>
      </c>
      <c r="G65" s="78"/>
      <c r="H65" s="78"/>
      <c r="I65" s="78"/>
      <c r="J65" s="78">
        <f t="shared" ref="J65:L65" si="17">(J58-J59)/1.16*0.16-J60/1.06*0.06</f>
        <v>0</v>
      </c>
      <c r="K65" s="78">
        <f t="shared" si="17"/>
        <v>0</v>
      </c>
      <c r="L65" s="78">
        <f t="shared" si="17"/>
        <v>0</v>
      </c>
    </row>
    <row r="66" spans="1:12" s="2" customFormat="1">
      <c r="A66" s="3" t="s">
        <v>3</v>
      </c>
      <c r="B66" s="3"/>
      <c r="C66" s="4">
        <f>C65*0.12</f>
        <v>0</v>
      </c>
      <c r="D66" s="2" t="s">
        <v>265</v>
      </c>
      <c r="E66" s="37"/>
      <c r="F66" s="3" t="s">
        <v>3</v>
      </c>
      <c r="G66" s="4"/>
      <c r="H66" s="4"/>
      <c r="I66" s="4"/>
      <c r="J66" s="4">
        <f t="shared" ref="J66:L66" si="18">J65*0.12</f>
        <v>0</v>
      </c>
      <c r="K66" s="4">
        <f t="shared" si="18"/>
        <v>0</v>
      </c>
      <c r="L66" s="4">
        <f t="shared" si="18"/>
        <v>0</v>
      </c>
    </row>
    <row r="67" spans="1:12" s="2" customFormat="1">
      <c r="A67" s="8" t="s">
        <v>4</v>
      </c>
      <c r="B67" s="8"/>
      <c r="C67" s="4">
        <f>C58-C59-C62-C63-C64-C65-C66-C60</f>
        <v>0</v>
      </c>
      <c r="D67" s="2" t="s">
        <v>265</v>
      </c>
      <c r="E67" s="37"/>
      <c r="F67" s="8" t="s">
        <v>4</v>
      </c>
      <c r="G67" s="4"/>
      <c r="H67" s="4"/>
      <c r="I67" s="4"/>
      <c r="J67" s="4">
        <f>J58-J59-J62-J63-J64-J65-J66-J60</f>
        <v>0</v>
      </c>
      <c r="K67" s="4"/>
      <c r="L67" s="4"/>
    </row>
    <row r="68" spans="1:12" s="2" customFormat="1">
      <c r="A68" s="13" t="s">
        <v>5</v>
      </c>
      <c r="B68" s="13"/>
      <c r="C68" s="14">
        <f>SUM(C69:C78)</f>
        <v>9172057.0968071111</v>
      </c>
      <c r="D68" s="2" t="s">
        <v>265</v>
      </c>
      <c r="E68" s="37"/>
      <c r="F68" s="13" t="s">
        <v>5</v>
      </c>
      <c r="G68" s="14">
        <f t="shared" ref="G68:L68" si="19">SUM(G69:G78)</f>
        <v>8113136.0696903784</v>
      </c>
      <c r="H68" s="14">
        <f t="shared" si="19"/>
        <v>1058921.0271167327</v>
      </c>
      <c r="I68" s="14">
        <f t="shared" si="19"/>
        <v>3813561.0124830296</v>
      </c>
      <c r="J68" s="14">
        <f t="shared" si="19"/>
        <v>0</v>
      </c>
      <c r="K68" s="14">
        <f t="shared" si="19"/>
        <v>0</v>
      </c>
      <c r="L68" s="14">
        <f t="shared" si="19"/>
        <v>0</v>
      </c>
    </row>
    <row r="69" spans="1:12" s="2" customFormat="1">
      <c r="A69" s="9" t="s">
        <v>266</v>
      </c>
      <c r="B69" s="9"/>
      <c r="C69" s="4">
        <f>G69+H69+I69</f>
        <v>5171325.4979999997</v>
      </c>
      <c r="D69" s="2" t="s">
        <v>267</v>
      </c>
      <c r="E69" s="37"/>
      <c r="F69" s="9" t="s">
        <v>268</v>
      </c>
      <c r="G69" s="175">
        <f>SUMIFS([2]岗位规划大表!$AD:$AD,[2]岗位规划大表!$H:$H,G57)</f>
        <v>2865576.8639999996</v>
      </c>
      <c r="H69" s="175">
        <f>SUMIFS([2]岗位规划大表!$AD:$AD,[2]岗位规划大表!$H:$H,H57)</f>
        <v>461042.64799999999</v>
      </c>
      <c r="I69" s="175">
        <f>SUMIFS([2]岗位规划大表!$AD:$AD,[2]岗位规划大表!$H:$H,I57)</f>
        <v>1844705.986</v>
      </c>
      <c r="J69" s="25"/>
      <c r="K69" s="4"/>
      <c r="L69" s="4"/>
    </row>
    <row r="70" spans="1:12" s="2" customFormat="1">
      <c r="A70" s="3" t="s">
        <v>269</v>
      </c>
      <c r="B70" s="3"/>
      <c r="C70" s="22">
        <f t="shared" ref="C70:C75" si="20">G70+H70+I70</f>
        <v>738960.56260099565</v>
      </c>
      <c r="D70" s="2" t="s">
        <v>258</v>
      </c>
      <c r="E70" s="37"/>
      <c r="F70" s="3" t="s">
        <v>269</v>
      </c>
      <c r="G70" s="160">
        <f>[1]人均!$D$4*SUMIFS([2]岗位规划大表!$AA:$AA,[2]岗位规划大表!$H:$H,G57,[2]岗位规划大表!$AE:$AE,"驻京")+[1]人均!$D$3*SUMIFS([2]岗位规划大表!$AA:$AA,[2]岗位规划大表!$H:$H,G57,[2]岗位规划大表!$AE:$AE,"非驻京")+SUMIFS([1]管理费用统计表!$N:$N,[1]管理费用统计表!$F:$F,G57)</f>
        <v>485998.19320734893</v>
      </c>
      <c r="H70" s="160">
        <f>[1]人均!$D$4*SUMIFS([2]岗位规划大表!$AA:$AA,[2]岗位规划大表!$H:$H,H57,[2]岗位规划大表!$AE:$AE,"驻京")+[1]人均!$D$3*SUMIFS([2]岗位规划大表!$AA:$AA,[2]岗位规划大表!$H:$H,H57,[2]岗位规划大表!$AE:$AE,"非驻京")+SUMIFS([1]管理费用统计表!$N:$N,[1]管理费用统计表!$F:$F,H57)</f>
        <v>129878.37911673257</v>
      </c>
      <c r="I70" s="160">
        <f>[1]人均!$D$4*SUMIFS([2]岗位规划大表!$AA:$AA,[2]岗位规划大表!$H:$H,I57,[2]岗位规划大表!$AE:$AE,"驻京")+[1]人均!$D$3*SUMIFS([2]岗位规划大表!$AA:$AA,[2]岗位规划大表!$H:$H,I57,[2]岗位规划大表!$AE:$AE,"非驻京")+SUMIFS([1]管理费用统计表!$N:$N,[1]管理费用统计表!$F:$F,I57)</f>
        <v>123083.99027691409</v>
      </c>
      <c r="J70" s="25"/>
      <c r="K70" s="4"/>
      <c r="L70" s="4"/>
    </row>
    <row r="71" spans="1:12" s="2" customFormat="1">
      <c r="A71" s="8" t="s">
        <v>6</v>
      </c>
      <c r="B71" s="8"/>
      <c r="C71" s="22">
        <f t="shared" si="20"/>
        <v>528000</v>
      </c>
      <c r="D71" s="2" t="s">
        <v>277</v>
      </c>
      <c r="E71" s="37"/>
      <c r="F71" s="8" t="s">
        <v>6</v>
      </c>
      <c r="G71" s="160">
        <f>SUMIFS(人员规划!$AB:$AB,人员规划!$G:$G,G57)*3000</f>
        <v>318000</v>
      </c>
      <c r="H71" s="160">
        <f>SUMIFS(人员规划!$AB:$AB,人员规划!$G:$G,H57)*3000</f>
        <v>108000</v>
      </c>
      <c r="I71" s="160">
        <f>SUMIFS(人员规划!$AB:$AB,人员规划!$G:$G,I57)*3000</f>
        <v>102000</v>
      </c>
      <c r="J71" s="25"/>
      <c r="K71" s="4"/>
      <c r="L71" s="4"/>
    </row>
    <row r="72" spans="1:12" s="2" customFormat="1">
      <c r="A72" s="8" t="s">
        <v>7</v>
      </c>
      <c r="B72" s="8"/>
      <c r="C72" s="171">
        <f>G72+H72+I72</f>
        <v>994000</v>
      </c>
      <c r="D72" s="2" t="s">
        <v>258</v>
      </c>
      <c r="E72" s="37"/>
      <c r="F72" s="8" t="s">
        <v>7</v>
      </c>
      <c r="G72" s="28">
        <f>IFERROR(VLOOKUP(G57,'[3]2019年差旅费-二级利润中心明细'!$B:$AF,31,0),0)</f>
        <v>590000</v>
      </c>
      <c r="H72" s="351">
        <f>IFERROR(VLOOKUP(H57,'[3]2019年差旅费-二级利润中心明细'!$B:$AF,31,0),0)</f>
        <v>360000</v>
      </c>
      <c r="I72" s="351">
        <f>IFERROR(VLOOKUP(I57,'[3]2019年差旅费-二级利润中心明细'!$B:$AF,31,0),0)</f>
        <v>44000</v>
      </c>
      <c r="J72" s="25"/>
      <c r="K72" s="4"/>
      <c r="L72" s="4"/>
    </row>
    <row r="73" spans="1:12" s="2" customFormat="1">
      <c r="A73" s="8" t="s">
        <v>8</v>
      </c>
      <c r="B73" s="8"/>
      <c r="C73" s="25">
        <f>G73+H73+I73</f>
        <v>100000</v>
      </c>
      <c r="D73" s="2" t="s">
        <v>258</v>
      </c>
      <c r="E73" s="37"/>
      <c r="F73" s="8" t="s">
        <v>8</v>
      </c>
      <c r="G73" s="163">
        <f>SUMIFS(市场费!$F:$F,市场费!$B:$B,G57)</f>
        <v>0</v>
      </c>
      <c r="H73" s="351">
        <f>SUMIFS(市场费!$F:$F,市场费!$B:$B,H57)</f>
        <v>0</v>
      </c>
      <c r="I73" s="351">
        <f>SUMIFS(市场费!$F:$F,市场费!$B:$B,I57)</f>
        <v>100000</v>
      </c>
      <c r="J73" s="25"/>
      <c r="K73" s="4"/>
      <c r="L73" s="4"/>
    </row>
    <row r="74" spans="1:12" s="2" customFormat="1">
      <c r="A74" s="8" t="s">
        <v>9</v>
      </c>
      <c r="B74" s="8"/>
      <c r="C74" s="25">
        <f t="shared" si="20"/>
        <v>200000</v>
      </c>
      <c r="D74" s="2" t="s">
        <v>258</v>
      </c>
      <c r="E74" s="37"/>
      <c r="F74" s="8" t="s">
        <v>9</v>
      </c>
      <c r="G74" s="163">
        <f>SUMIFS(市场费!$I:$I,市场费!$B:$B,G57)</f>
        <v>40000</v>
      </c>
      <c r="H74" s="351">
        <f>SUMIFS(市场费!$I:$I,市场费!$B:$B,H57)</f>
        <v>0</v>
      </c>
      <c r="I74" s="351">
        <f>SUMIFS(市场费!$I:$I,市场费!$B:$B,I57)</f>
        <v>160000</v>
      </c>
      <c r="J74" s="25"/>
      <c r="K74" s="4"/>
      <c r="L74" s="4"/>
    </row>
    <row r="75" spans="1:12" s="2" customFormat="1">
      <c r="A75" s="8" t="s">
        <v>270</v>
      </c>
      <c r="B75" s="8"/>
      <c r="C75" s="4">
        <f t="shared" si="20"/>
        <v>0</v>
      </c>
      <c r="D75" s="2" t="s">
        <v>258</v>
      </c>
      <c r="E75" s="37"/>
      <c r="F75" s="8" t="s">
        <v>270</v>
      </c>
      <c r="G75" s="4"/>
      <c r="H75" s="4"/>
      <c r="I75" s="4"/>
      <c r="J75" s="4"/>
      <c r="K75" s="4"/>
      <c r="L75" s="4"/>
    </row>
    <row r="76" spans="1:12">
      <c r="A76" s="8" t="s">
        <v>5228</v>
      </c>
      <c r="B76" s="8"/>
      <c r="C76" s="28">
        <f>+G76+H76+I76</f>
        <v>1439771.0362061153</v>
      </c>
      <c r="D76" s="26" t="s">
        <v>278</v>
      </c>
      <c r="E76" s="37"/>
      <c r="F76" s="8" t="s">
        <v>5228</v>
      </c>
      <c r="G76" s="28"/>
      <c r="H76" s="28"/>
      <c r="I76" s="28">
        <f>费用分摊!J9+费用分摊!H25</f>
        <v>1439771.0362061153</v>
      </c>
      <c r="J76" s="4"/>
      <c r="K76" s="4"/>
      <c r="L76" s="4"/>
    </row>
    <row r="77" spans="1:12" s="2" customFormat="1">
      <c r="A77" s="16" t="s">
        <v>271</v>
      </c>
      <c r="B77" s="16"/>
      <c r="C77" s="4">
        <f t="shared" ref="C77" si="21">G77+H77+I77+J77+K77+L77</f>
        <v>0</v>
      </c>
      <c r="D77" s="2" t="s">
        <v>258</v>
      </c>
      <c r="E77" s="37"/>
      <c r="F77" s="9" t="s">
        <v>271</v>
      </c>
      <c r="G77" s="4">
        <v>0</v>
      </c>
      <c r="H77" s="4">
        <v>0</v>
      </c>
      <c r="I77" s="4">
        <v>0</v>
      </c>
      <c r="J77" s="4">
        <v>0</v>
      </c>
      <c r="K77" s="4">
        <v>0</v>
      </c>
      <c r="L77" s="4">
        <v>0</v>
      </c>
    </row>
    <row r="78" spans="1:12" s="2" customFormat="1">
      <c r="A78" s="9" t="s">
        <v>272</v>
      </c>
      <c r="B78" s="9"/>
      <c r="C78" s="4"/>
      <c r="D78" s="2" t="s">
        <v>258</v>
      </c>
      <c r="E78" s="37"/>
      <c r="F78" s="9" t="s">
        <v>272</v>
      </c>
      <c r="G78" s="56">
        <f>+I68</f>
        <v>3813561.0124830296</v>
      </c>
      <c r="H78" s="27"/>
      <c r="I78" s="4"/>
      <c r="J78" s="4"/>
      <c r="K78" s="4"/>
      <c r="L78" s="4"/>
    </row>
    <row r="79" spans="1:12" s="2" customFormat="1">
      <c r="A79" s="13" t="s">
        <v>13</v>
      </c>
      <c r="B79" s="13"/>
      <c r="C79" s="12">
        <f>C67-C68</f>
        <v>-9172057.0968071111</v>
      </c>
      <c r="D79" s="2" t="s">
        <v>265</v>
      </c>
      <c r="E79" s="37"/>
      <c r="F79" s="13" t="s">
        <v>13</v>
      </c>
      <c r="G79" s="14">
        <f>G81/0.85</f>
        <v>0</v>
      </c>
      <c r="H79" s="14">
        <f t="shared" ref="H79:L79" si="22">H81/0.85</f>
        <v>0</v>
      </c>
      <c r="I79" s="14">
        <f t="shared" si="22"/>
        <v>0</v>
      </c>
      <c r="J79" s="14">
        <f t="shared" si="22"/>
        <v>0</v>
      </c>
      <c r="K79" s="14">
        <f t="shared" si="22"/>
        <v>0</v>
      </c>
      <c r="L79" s="14">
        <f t="shared" si="22"/>
        <v>0</v>
      </c>
    </row>
    <row r="80" spans="1:12" s="2" customFormat="1">
      <c r="A80" s="3" t="s">
        <v>14</v>
      </c>
      <c r="B80" s="3"/>
      <c r="C80" s="7">
        <f>IF(C79&gt;0,C79*0.15,0)</f>
        <v>0</v>
      </c>
      <c r="D80" s="2" t="s">
        <v>265</v>
      </c>
      <c r="E80" s="39"/>
      <c r="F80" s="3" t="s">
        <v>14</v>
      </c>
      <c r="G80" s="25">
        <f>IF(G79&lt;0,0,G79*0.15)</f>
        <v>0</v>
      </c>
      <c r="H80" s="25">
        <f t="shared" ref="H80:L80" si="23">IF(H79&lt;0,0,H79*0.15)</f>
        <v>0</v>
      </c>
      <c r="I80" s="25">
        <f t="shared" si="23"/>
        <v>0</v>
      </c>
      <c r="J80" s="25">
        <f t="shared" si="23"/>
        <v>0</v>
      </c>
      <c r="K80" s="25">
        <f t="shared" si="23"/>
        <v>0</v>
      </c>
      <c r="L80" s="25">
        <f t="shared" si="23"/>
        <v>0</v>
      </c>
    </row>
    <row r="81" spans="1:12" s="17" customFormat="1">
      <c r="A81" s="13" t="s">
        <v>15</v>
      </c>
      <c r="B81" s="13"/>
      <c r="C81" s="12">
        <f>C79-C80</f>
        <v>-9172057.0968071111</v>
      </c>
      <c r="D81" s="26" t="s">
        <v>281</v>
      </c>
      <c r="E81" s="40"/>
      <c r="F81" s="13" t="s">
        <v>15</v>
      </c>
      <c r="G81" s="158">
        <f>10000*SUMIFS(业绩净利!D:D,业绩净利!A:A,G57)</f>
        <v>0</v>
      </c>
      <c r="H81" s="158"/>
      <c r="I81" s="14"/>
      <c r="J81" s="14"/>
      <c r="K81" s="14"/>
      <c r="L81" s="14"/>
    </row>
    <row r="82" spans="1:12">
      <c r="A82" s="18" t="s">
        <v>282</v>
      </c>
      <c r="B82" s="18"/>
      <c r="C82" s="18">
        <f>C81/C68</f>
        <v>-1</v>
      </c>
      <c r="D82" s="2" t="s">
        <v>265</v>
      </c>
      <c r="E82" s="36"/>
      <c r="F82" s="18" t="s">
        <v>282</v>
      </c>
      <c r="G82" s="23">
        <f t="shared" ref="G82:L82" si="24">G81/G68</f>
        <v>0</v>
      </c>
      <c r="H82" s="18">
        <f t="shared" si="24"/>
        <v>0</v>
      </c>
      <c r="I82" s="18">
        <f t="shared" si="24"/>
        <v>0</v>
      </c>
      <c r="J82" s="18" t="e">
        <f t="shared" si="24"/>
        <v>#DIV/0!</v>
      </c>
      <c r="K82" s="18" t="e">
        <f t="shared" si="24"/>
        <v>#DIV/0!</v>
      </c>
      <c r="L82" s="18" t="e">
        <f t="shared" si="24"/>
        <v>#DIV/0!</v>
      </c>
    </row>
  </sheetData>
  <phoneticPr fontId="15" type="noConversion"/>
  <conditionalFormatting sqref="H25:K25">
    <cfRule type="duplicateValues" dxfId="406" priority="6"/>
  </conditionalFormatting>
  <conditionalFormatting sqref="H25:K25">
    <cfRule type="duplicateValues" dxfId="405" priority="5"/>
  </conditionalFormatting>
  <conditionalFormatting sqref="H25:K25">
    <cfRule type="duplicateValues" dxfId="404" priority="7"/>
  </conditionalFormatting>
  <conditionalFormatting sqref="H25:K25">
    <cfRule type="duplicateValues" dxfId="403" priority="1"/>
  </conditionalFormatting>
  <conditionalFormatting sqref="H25:K25">
    <cfRule type="duplicateValues" dxfId="402" priority="2"/>
    <cfRule type="duplicateValues" dxfId="401" priority="3"/>
  </conditionalFormatting>
  <conditionalFormatting sqref="H25:K25">
    <cfRule type="duplicateValues" dxfId="400" priority="4"/>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topLeftCell="D49" workbookViewId="0">
      <selection activeCell="E59" sqref="E59"/>
    </sheetView>
  </sheetViews>
  <sheetFormatPr defaultRowHeight="13.5"/>
  <cols>
    <col min="1" max="1" width="15.125" bestFit="1" customWidth="1"/>
    <col min="2" max="2" width="17.625" customWidth="1"/>
    <col min="3" max="3" width="18.375" bestFit="1" customWidth="1"/>
    <col min="4" max="4" width="37.25" customWidth="1"/>
    <col min="5" max="5" width="19.5" customWidth="1"/>
    <col min="6" max="6" width="15.125" bestFit="1" customWidth="1"/>
    <col min="7" max="7" width="32.5" customWidth="1"/>
    <col min="8" max="8" width="23.625" customWidth="1"/>
    <col min="9" max="9" width="21.875" customWidth="1"/>
    <col min="10" max="10" width="25" customWidth="1"/>
    <col min="11" max="11" width="20.375" customWidth="1"/>
    <col min="12" max="12" width="23" customWidth="1"/>
    <col min="13" max="13" width="19.375" customWidth="1"/>
  </cols>
  <sheetData>
    <row r="1" spans="1:5">
      <c r="A1" s="1" t="s">
        <v>339</v>
      </c>
      <c r="B1" s="1" t="s">
        <v>1634</v>
      </c>
      <c r="C1" s="1" t="s">
        <v>1633</v>
      </c>
      <c r="D1" s="2"/>
      <c r="E1" s="33"/>
    </row>
    <row r="2" spans="1:5">
      <c r="A2" s="3" t="s">
        <v>340</v>
      </c>
      <c r="B2" s="3"/>
      <c r="C2" s="4">
        <f>C30+C58-C31</f>
        <v>0</v>
      </c>
      <c r="D2" s="2" t="s">
        <v>341</v>
      </c>
      <c r="E2" s="33"/>
    </row>
    <row r="3" spans="1:5">
      <c r="A3" s="3" t="s">
        <v>342</v>
      </c>
      <c r="B3" s="3"/>
      <c r="C3" s="4">
        <f>C59</f>
        <v>0</v>
      </c>
      <c r="D3" s="2" t="s">
        <v>341</v>
      </c>
      <c r="E3" s="33"/>
    </row>
    <row r="4" spans="1:5">
      <c r="A4" s="3" t="s">
        <v>2</v>
      </c>
      <c r="B4" s="3"/>
      <c r="C4" s="4">
        <f>+C32+C60</f>
        <v>0</v>
      </c>
      <c r="D4" s="2" t="s">
        <v>341</v>
      </c>
      <c r="E4" s="33"/>
    </row>
    <row r="5" spans="1:5">
      <c r="A5" s="3" t="s">
        <v>343</v>
      </c>
      <c r="B5" s="3"/>
      <c r="C5" s="5"/>
      <c r="D5" s="2" t="s">
        <v>344</v>
      </c>
      <c r="E5" s="33"/>
    </row>
    <row r="6" spans="1:5">
      <c r="A6" s="15" t="s">
        <v>10</v>
      </c>
      <c r="B6" s="15"/>
      <c r="C6" s="19">
        <f>+C34+C62</f>
        <v>0</v>
      </c>
      <c r="D6" s="2" t="s">
        <v>341</v>
      </c>
      <c r="E6" s="33"/>
    </row>
    <row r="7" spans="1:5">
      <c r="A7" s="15" t="s">
        <v>11</v>
      </c>
      <c r="B7" s="15"/>
      <c r="C7" s="19">
        <f>+C35+C63</f>
        <v>0</v>
      </c>
      <c r="D7" s="2" t="s">
        <v>341</v>
      </c>
      <c r="E7" s="33"/>
    </row>
    <row r="8" spans="1:5">
      <c r="A8" s="15" t="s">
        <v>12</v>
      </c>
      <c r="B8" s="15"/>
      <c r="C8" s="19">
        <f>+C36+C64</f>
        <v>0</v>
      </c>
      <c r="D8" s="11" t="s">
        <v>345</v>
      </c>
      <c r="E8" s="34"/>
    </row>
    <row r="9" spans="1:5">
      <c r="A9" s="15" t="s">
        <v>346</v>
      </c>
      <c r="B9" s="15"/>
      <c r="C9" s="78">
        <f>(C2-C3)/1.16*0.16-C4/1.06*0.06</f>
        <v>0</v>
      </c>
      <c r="D9" s="2" t="s">
        <v>344</v>
      </c>
      <c r="E9" s="33"/>
    </row>
    <row r="10" spans="1:5">
      <c r="A10" s="3" t="s">
        <v>3</v>
      </c>
      <c r="B10" s="3"/>
      <c r="C10" s="4">
        <f>C9*0.12</f>
        <v>0</v>
      </c>
      <c r="D10" s="2" t="s">
        <v>344</v>
      </c>
      <c r="E10" s="33"/>
    </row>
    <row r="11" spans="1:5">
      <c r="A11" s="8" t="s">
        <v>4</v>
      </c>
      <c r="B11" s="8"/>
      <c r="C11" s="4">
        <f>C2-C3-C4-C6-C7-C8-C9-C10</f>
        <v>0</v>
      </c>
      <c r="D11" s="2" t="s">
        <v>344</v>
      </c>
      <c r="E11" s="33"/>
    </row>
    <row r="12" spans="1:5">
      <c r="A12" s="13" t="s">
        <v>5</v>
      </c>
      <c r="B12" s="13"/>
      <c r="C12" s="158">
        <f>SUM(C13:C22)</f>
        <v>23302038.035429344</v>
      </c>
      <c r="D12" s="26" t="s">
        <v>113</v>
      </c>
      <c r="E12" s="35"/>
    </row>
    <row r="13" spans="1:5">
      <c r="A13" s="9" t="s">
        <v>114</v>
      </c>
      <c r="B13" s="9"/>
      <c r="C13" s="22">
        <f t="shared" ref="C13:C22" si="0">+C41+C69</f>
        <v>9233635.4000000004</v>
      </c>
      <c r="D13" s="26" t="s">
        <v>91</v>
      </c>
      <c r="E13" s="35"/>
    </row>
    <row r="14" spans="1:5">
      <c r="A14" s="3" t="s">
        <v>116</v>
      </c>
      <c r="B14" s="3"/>
      <c r="C14" s="4">
        <f t="shared" si="0"/>
        <v>1128646.85840792</v>
      </c>
      <c r="D14" s="26" t="s">
        <v>92</v>
      </c>
      <c r="E14" s="35"/>
    </row>
    <row r="15" spans="1:5">
      <c r="A15" s="8" t="s">
        <v>6</v>
      </c>
      <c r="B15" s="8"/>
      <c r="C15" s="4">
        <f t="shared" si="0"/>
        <v>840000</v>
      </c>
      <c r="D15" s="26" t="s">
        <v>93</v>
      </c>
      <c r="E15" s="35"/>
    </row>
    <row r="16" spans="1:5">
      <c r="A16" s="8" t="s">
        <v>7</v>
      </c>
      <c r="B16" s="8"/>
      <c r="C16" s="31">
        <f t="shared" si="0"/>
        <v>1032800</v>
      </c>
      <c r="D16" s="26" t="s">
        <v>94</v>
      </c>
      <c r="E16" s="35"/>
    </row>
    <row r="17" spans="1:14">
      <c r="A17" s="8" t="s">
        <v>8</v>
      </c>
      <c r="B17" s="8"/>
      <c r="C17" s="4">
        <f t="shared" si="0"/>
        <v>100000</v>
      </c>
      <c r="D17" s="26" t="s">
        <v>47</v>
      </c>
      <c r="E17" s="35"/>
    </row>
    <row r="18" spans="1:14">
      <c r="A18" s="8" t="s">
        <v>9</v>
      </c>
      <c r="B18" s="8"/>
      <c r="C18" s="4">
        <f t="shared" si="0"/>
        <v>654400</v>
      </c>
      <c r="D18" s="26" t="s">
        <v>48</v>
      </c>
      <c r="E18" s="35"/>
    </row>
    <row r="19" spans="1:14">
      <c r="A19" s="8" t="s">
        <v>49</v>
      </c>
      <c r="B19" s="8"/>
      <c r="C19" s="4">
        <f t="shared" si="0"/>
        <v>0</v>
      </c>
      <c r="D19" s="2" t="s">
        <v>106</v>
      </c>
      <c r="E19" s="33"/>
    </row>
    <row r="20" spans="1:14">
      <c r="A20" s="8" t="s">
        <v>5228</v>
      </c>
      <c r="B20" s="8"/>
      <c r="C20" s="4">
        <f t="shared" si="0"/>
        <v>7465903.4540203828</v>
      </c>
      <c r="D20" s="26" t="s">
        <v>50</v>
      </c>
      <c r="E20" s="35"/>
    </row>
    <row r="21" spans="1:14">
      <c r="A21" s="16" t="s">
        <v>51</v>
      </c>
      <c r="B21" s="16"/>
      <c r="C21" s="4">
        <f t="shared" si="0"/>
        <v>0</v>
      </c>
      <c r="D21" s="2"/>
      <c r="E21" s="33"/>
    </row>
    <row r="22" spans="1:14">
      <c r="A22" s="9" t="s">
        <v>52</v>
      </c>
      <c r="B22" s="9"/>
      <c r="C22" s="4">
        <f t="shared" si="0"/>
        <v>2846652.3230010429</v>
      </c>
      <c r="D22" s="2"/>
      <c r="E22" s="33"/>
    </row>
    <row r="23" spans="1:14">
      <c r="A23" s="13" t="s">
        <v>13</v>
      </c>
      <c r="B23" s="14"/>
      <c r="C23" s="12">
        <f>C11-C12</f>
        <v>-23302038.035429344</v>
      </c>
      <c r="D23" s="2" t="s">
        <v>71</v>
      </c>
      <c r="E23" s="33"/>
    </row>
    <row r="24" spans="1:14">
      <c r="A24" s="3" t="s">
        <v>14</v>
      </c>
      <c r="B24" s="3"/>
      <c r="C24" s="7">
        <f>IF(C23&gt;0,C23*0.15,0)</f>
        <v>0</v>
      </c>
      <c r="D24" s="2" t="s">
        <v>71</v>
      </c>
      <c r="E24" s="33"/>
    </row>
    <row r="25" spans="1:14">
      <c r="A25" s="13" t="s">
        <v>15</v>
      </c>
      <c r="B25" s="13"/>
      <c r="C25" s="12">
        <f>C23-C24</f>
        <v>-23302038.035429344</v>
      </c>
      <c r="D25" s="26" t="s">
        <v>53</v>
      </c>
      <c r="E25" s="35"/>
      <c r="F25" t="s">
        <v>54</v>
      </c>
      <c r="H25" s="151" t="str">
        <f>VLOOKUP(H29,业绩净利!$B:$D,3,0)</f>
        <v>佀书磊</v>
      </c>
      <c r="I25" s="151" t="str">
        <f>VLOOKUP(I29,业绩净利!$B:$D,3,0)</f>
        <v>夏玉玺</v>
      </c>
      <c r="J25" s="151" t="e">
        <f>VLOOKUP(J29,业绩净利!$B:$D,3,0)</f>
        <v>#N/A</v>
      </c>
      <c r="K25" s="151" t="e">
        <f>VLOOKUP(K29,业绩净利!$B:$D,3,0)</f>
        <v>#N/A</v>
      </c>
    </row>
    <row r="26" spans="1:14">
      <c r="A26" s="18" t="s">
        <v>347</v>
      </c>
      <c r="B26" s="18"/>
      <c r="C26" s="18">
        <f>C25/C12</f>
        <v>-1</v>
      </c>
      <c r="D26" s="2" t="s">
        <v>348</v>
      </c>
      <c r="E26" s="33"/>
      <c r="F26" t="s">
        <v>349</v>
      </c>
      <c r="G26" s="159">
        <f>SUM(H26:N26)</f>
        <v>100000000</v>
      </c>
      <c r="H26" s="159">
        <f>SUMIFS(业绩净利!$F:$F,业绩净利!$B:$B,H29)*10000</f>
        <v>50000000</v>
      </c>
      <c r="I26" s="159">
        <f>SUMIFS(业绩净利!$F:$F,业绩净利!$B:$B,I29)*10000</f>
        <v>50000000</v>
      </c>
      <c r="J26" s="159">
        <f>SUMIFS(业绩净利!$F:$F,业绩净利!$B:$B,J29)*10000</f>
        <v>0</v>
      </c>
      <c r="K26" s="159">
        <f>SUMIFS(业绩净利!$F:$F,业绩净利!$B:$B,K29)*10000</f>
        <v>0</v>
      </c>
      <c r="L26" s="21"/>
      <c r="M26" s="21"/>
      <c r="N26" s="21"/>
    </row>
    <row r="27" spans="1:14">
      <c r="E27" s="36"/>
      <c r="F27" t="s">
        <v>350</v>
      </c>
      <c r="G27" s="159"/>
      <c r="H27" s="159">
        <f>10000*SUMIFS(业绩净利!$E:$E,业绩净利!$B:$B,H29)</f>
        <v>1200000</v>
      </c>
      <c r="I27" s="159">
        <f>10000*SUMIFS(业绩净利!$E:$E,业绩净利!$B:$B,I29)</f>
        <v>1200000</v>
      </c>
      <c r="J27" s="159">
        <f>10000*SUMIFS(业绩净利!$E:$E,业绩净利!$B:$B,J29)</f>
        <v>0</v>
      </c>
      <c r="K27" s="159">
        <f>10000*SUMIFS(业绩净利!$E:$E,业绩净利!$B:$B,K29)</f>
        <v>0</v>
      </c>
      <c r="L27" s="21"/>
      <c r="M27" s="21"/>
      <c r="N27" s="21"/>
    </row>
    <row r="28" spans="1:14">
      <c r="E28" s="36"/>
      <c r="F28" t="s">
        <v>351</v>
      </c>
      <c r="G28" s="159">
        <f>G39-G40-G51</f>
        <v>-2551071.9090559566</v>
      </c>
      <c r="H28" s="159">
        <f>H39-H40-H51</f>
        <v>-3333630.937449242</v>
      </c>
      <c r="I28" s="21">
        <f t="shared" ref="I28:K28" si="1">I39-I40-I51</f>
        <v>-3188480.1374492422</v>
      </c>
      <c r="J28" s="21">
        <f t="shared" si="1"/>
        <v>-717723.77753242571</v>
      </c>
      <c r="K28" s="21">
        <f t="shared" si="1"/>
        <v>0</v>
      </c>
      <c r="L28" s="21"/>
      <c r="M28" s="21"/>
      <c r="N28" s="21"/>
    </row>
    <row r="29" spans="1:14" s="2" customFormat="1">
      <c r="A29" s="1" t="s">
        <v>352</v>
      </c>
      <c r="B29" s="1" t="s">
        <v>1634</v>
      </c>
      <c r="C29" s="1" t="s">
        <v>1735</v>
      </c>
      <c r="E29" s="33"/>
      <c r="F29" s="1" t="s">
        <v>352</v>
      </c>
      <c r="G29" s="157" t="s">
        <v>1779</v>
      </c>
      <c r="H29" s="150" t="s">
        <v>1775</v>
      </c>
      <c r="I29" s="150" t="s">
        <v>1776</v>
      </c>
      <c r="J29" s="169" t="s">
        <v>1777</v>
      </c>
      <c r="K29" s="169" t="s">
        <v>1778</v>
      </c>
      <c r="L29" s="13"/>
      <c r="M29" s="13"/>
    </row>
    <row r="30" spans="1:14" s="2" customFormat="1">
      <c r="A30" s="3" t="s">
        <v>0</v>
      </c>
      <c r="B30" s="3"/>
      <c r="C30" s="30">
        <f>SUM(H30:K30)</f>
        <v>0</v>
      </c>
      <c r="D30" s="26" t="s">
        <v>353</v>
      </c>
      <c r="E30" s="37">
        <f>G30+H30+I30+J30+K30+L30</f>
        <v>0</v>
      </c>
      <c r="F30" s="3" t="s">
        <v>354</v>
      </c>
      <c r="G30" s="28"/>
      <c r="H30" s="28"/>
      <c r="I30" s="28"/>
      <c r="J30" s="28"/>
      <c r="K30" s="28"/>
      <c r="L30" s="4"/>
      <c r="M30" s="4"/>
    </row>
    <row r="31" spans="1:14" s="2" customFormat="1">
      <c r="A31" s="3" t="s">
        <v>1</v>
      </c>
      <c r="B31" s="3"/>
      <c r="C31" s="30">
        <f>SUM(H31:K31)</f>
        <v>0</v>
      </c>
      <c r="D31" s="2" t="s">
        <v>355</v>
      </c>
      <c r="E31" s="37">
        <f t="shared" ref="E31" si="2">G31+H31+I31+J31+K31+L31</f>
        <v>0</v>
      </c>
      <c r="F31" s="3" t="s">
        <v>356</v>
      </c>
      <c r="G31" s="4"/>
      <c r="H31" s="4"/>
      <c r="I31" s="4"/>
      <c r="J31" s="4"/>
      <c r="K31" s="4"/>
      <c r="L31" s="4"/>
      <c r="M31" s="4"/>
    </row>
    <row r="32" spans="1:14" s="2" customFormat="1">
      <c r="A32" s="3" t="s">
        <v>2</v>
      </c>
      <c r="B32" s="3"/>
      <c r="C32" s="30">
        <f>SUM(H32:K32)</f>
        <v>0</v>
      </c>
      <c r="D32" s="2" t="s">
        <v>355</v>
      </c>
      <c r="E32" s="37"/>
      <c r="F32" s="3" t="s">
        <v>2</v>
      </c>
      <c r="G32" s="28"/>
      <c r="H32" s="28"/>
      <c r="I32" s="28"/>
      <c r="J32" s="28"/>
      <c r="K32" s="28"/>
      <c r="L32" s="4"/>
      <c r="M32" s="4"/>
    </row>
    <row r="33" spans="1:13" s="2" customFormat="1">
      <c r="A33" s="3" t="s">
        <v>357</v>
      </c>
      <c r="B33" s="3"/>
      <c r="C33" s="29"/>
      <c r="D33" s="2" t="s">
        <v>358</v>
      </c>
      <c r="E33" s="38"/>
      <c r="F33" s="3" t="s">
        <v>357</v>
      </c>
      <c r="G33" s="29"/>
      <c r="H33" s="29"/>
      <c r="I33" s="29"/>
      <c r="J33" s="29"/>
      <c r="K33" s="29"/>
      <c r="L33" s="6"/>
      <c r="M33" s="6"/>
    </row>
    <row r="34" spans="1:13" s="2" customFormat="1">
      <c r="A34" s="15" t="s">
        <v>10</v>
      </c>
      <c r="B34" s="15"/>
      <c r="C34" s="4">
        <f>G34+H34+I34+J34+K34+L34</f>
        <v>0</v>
      </c>
      <c r="D34" s="11" t="s">
        <v>359</v>
      </c>
      <c r="E34" s="37"/>
      <c r="F34" s="10" t="s">
        <v>10</v>
      </c>
      <c r="G34" s="4"/>
      <c r="H34" s="4"/>
      <c r="I34" s="4"/>
      <c r="J34" s="4"/>
      <c r="K34" s="4"/>
      <c r="L34" s="4"/>
      <c r="M34" s="4"/>
    </row>
    <row r="35" spans="1:13" s="2" customFormat="1">
      <c r="A35" s="15" t="s">
        <v>11</v>
      </c>
      <c r="B35" s="15"/>
      <c r="C35" s="4">
        <f>G35+H35+I35+J35+K35+L35</f>
        <v>0</v>
      </c>
      <c r="D35" s="11" t="s">
        <v>360</v>
      </c>
      <c r="E35" s="37"/>
      <c r="F35" s="10" t="s">
        <v>11</v>
      </c>
      <c r="G35" s="4"/>
      <c r="H35" s="4"/>
      <c r="I35" s="4"/>
      <c r="J35" s="4"/>
      <c r="K35" s="4"/>
      <c r="L35" s="4"/>
      <c r="M35" s="4"/>
    </row>
    <row r="36" spans="1:13" s="2" customFormat="1">
      <c r="A36" s="15" t="s">
        <v>12</v>
      </c>
      <c r="B36" s="15"/>
      <c r="C36" s="4">
        <f t="shared" ref="C36" si="3">G36+H36+I36+J36+K36+L36</f>
        <v>0</v>
      </c>
      <c r="D36" s="11" t="s">
        <v>361</v>
      </c>
      <c r="E36" s="37"/>
      <c r="F36" s="10" t="s">
        <v>12</v>
      </c>
      <c r="G36" s="4"/>
      <c r="H36" s="4"/>
      <c r="I36" s="4"/>
      <c r="J36" s="4"/>
      <c r="K36" s="4"/>
      <c r="L36" s="4"/>
      <c r="M36" s="4"/>
    </row>
    <row r="37" spans="1:13" s="2" customFormat="1">
      <c r="A37" s="15" t="s">
        <v>362</v>
      </c>
      <c r="B37" s="15"/>
      <c r="C37" s="78">
        <f>(C30-C31)/1.16*0.16-C32/1.06*0.06</f>
        <v>0</v>
      </c>
      <c r="D37" s="2" t="s">
        <v>348</v>
      </c>
      <c r="E37" s="37"/>
      <c r="F37" s="15" t="s">
        <v>362</v>
      </c>
      <c r="G37" s="78">
        <f>(G30-G31)/1.16*0.16-G32/1.06*0.06</f>
        <v>0</v>
      </c>
      <c r="H37" s="78"/>
      <c r="I37" s="78"/>
      <c r="J37" s="78"/>
      <c r="K37" s="78"/>
      <c r="L37" s="78"/>
      <c r="M37" s="78"/>
    </row>
    <row r="38" spans="1:13" s="2" customFormat="1">
      <c r="A38" s="3" t="s">
        <v>3</v>
      </c>
      <c r="B38" s="3"/>
      <c r="C38" s="4">
        <f>C37*0.12</f>
        <v>0</v>
      </c>
      <c r="D38" s="2" t="s">
        <v>348</v>
      </c>
      <c r="E38" s="37"/>
      <c r="F38" s="3" t="s">
        <v>3</v>
      </c>
      <c r="G38" s="4">
        <f>G37*0.12</f>
        <v>0</v>
      </c>
      <c r="H38" s="4"/>
      <c r="I38" s="4"/>
      <c r="J38" s="4"/>
      <c r="K38" s="4"/>
      <c r="L38" s="4"/>
      <c r="M38" s="4"/>
    </row>
    <row r="39" spans="1:13" s="2" customFormat="1">
      <c r="A39" s="8" t="s">
        <v>4</v>
      </c>
      <c r="B39" s="8"/>
      <c r="C39" s="4">
        <f>C30-C31-C32-C34-C35-C36-C37-C38</f>
        <v>0</v>
      </c>
      <c r="D39" s="2" t="s">
        <v>348</v>
      </c>
      <c r="E39" s="37"/>
      <c r="F39" s="8" t="s">
        <v>4</v>
      </c>
      <c r="G39" s="4">
        <f>G30-G31-G32-G34-G35-G36-G37-G38</f>
        <v>0</v>
      </c>
      <c r="H39" s="4"/>
      <c r="I39" s="4"/>
      <c r="J39" s="4"/>
      <c r="K39" s="4"/>
      <c r="L39" s="4"/>
      <c r="M39" s="4"/>
    </row>
    <row r="40" spans="1:13" s="2" customFormat="1">
      <c r="A40" s="13" t="s">
        <v>5</v>
      </c>
      <c r="B40" s="13"/>
      <c r="C40" s="14">
        <f>SUM(C41:C50)</f>
        <v>4416305.4406662043</v>
      </c>
      <c r="D40" s="2" t="s">
        <v>348</v>
      </c>
      <c r="E40" s="37"/>
      <c r="F40" s="13" t="s">
        <v>5</v>
      </c>
      <c r="G40" s="14">
        <f>SUM(G41:G50)</f>
        <v>2551071.9090559566</v>
      </c>
      <c r="H40" s="14">
        <f t="shared" ref="H40:K40" si="4">SUM(H41:H50)</f>
        <v>1921866.2315668892</v>
      </c>
      <c r="I40" s="14">
        <f t="shared" si="4"/>
        <v>1776715.4315668892</v>
      </c>
      <c r="J40" s="14">
        <f t="shared" si="4"/>
        <v>717723.77753242571</v>
      </c>
      <c r="K40" s="14">
        <f t="shared" si="4"/>
        <v>0</v>
      </c>
      <c r="L40" s="14"/>
      <c r="M40" s="14"/>
    </row>
    <row r="41" spans="1:13" s="2" customFormat="1">
      <c r="A41" s="9" t="s">
        <v>363</v>
      </c>
      <c r="B41" s="9"/>
      <c r="C41" s="4">
        <f t="shared" ref="C41:C45" si="5">G41+H41+I41+J41+K41+L41</f>
        <v>2173566.4980000001</v>
      </c>
      <c r="D41" s="2" t="s">
        <v>364</v>
      </c>
      <c r="E41" s="37"/>
      <c r="F41" s="9" t="s">
        <v>365</v>
      </c>
      <c r="G41" s="175">
        <f>SUMIFS([2]岗位规划大表!$AD:$AD,[2]岗位规划大表!$H:$H,G29)</f>
        <v>1077505.04</v>
      </c>
      <c r="H41" s="175">
        <f>SUMIFS([2]岗位规划大表!$AD:$AD,[2]岗位规划大表!$H:$H,H29)</f>
        <v>375037.484</v>
      </c>
      <c r="I41" s="175">
        <f>SUMIFS([2]岗位规划大表!$AD:$AD,[2]岗位规划大表!$H:$H,I29)</f>
        <v>229886.68400000001</v>
      </c>
      <c r="J41" s="175">
        <f>SUMIFS([2]岗位规划大表!$AD:$AD,[2]岗位规划大表!$H:$H,J29)</f>
        <v>491137.29</v>
      </c>
      <c r="K41" s="175">
        <f>SUMIFS([2]岗位规划大表!$AD:$AD,[2]岗位规划大表!$H:$H,K29)</f>
        <v>0</v>
      </c>
      <c r="L41" s="4"/>
      <c r="M41" s="4"/>
    </row>
    <row r="42" spans="1:13" s="2" customFormat="1">
      <c r="A42" s="3" t="s">
        <v>366</v>
      </c>
      <c r="B42" s="3"/>
      <c r="C42" s="4">
        <f t="shared" si="5"/>
        <v>296343.24576589087</v>
      </c>
      <c r="D42" s="2" t="s">
        <v>364</v>
      </c>
      <c r="E42" s="37"/>
      <c r="F42" s="3" t="s">
        <v>366</v>
      </c>
      <c r="G42" s="160">
        <f>[1]人均!$D$4*SUMIFS([2]岗位规划大表!$AA:$AA,[2]岗位规划大表!$H:$H,G29,[2]岗位规划大表!$AE:$AE,"驻京")+[1]人均!$D$3*SUMIFS([2]岗位规划大表!$AA:$AA,[2]岗位规划大表!$H:$H,G29,[2]岗位规划大表!$AE:$AE,"非驻京")+SUMIFS([1]管理费用统计表!$N:$N,[1]管理费用统计表!$F:$F,G29)</f>
        <v>173171.17215564343</v>
      </c>
      <c r="H42" s="160">
        <f>[1]人均!$D$4*SUMIFS([2]岗位规划大表!$AA:$AA,[2]岗位规划大表!$H:$H,H29,[2]岗位规划大表!$AE:$AE,"驻京")+[1]人均!$D$3*SUMIFS([2]岗位规划大表!$AA:$AA,[2]岗位规划大表!$H:$H,H29,[2]岗位规划大表!$AE:$AE,"非驻京")+SUMIFS([1]管理费用统计表!$N:$N,[1]管理费用统计表!$F:$F,H29)</f>
        <v>43292.793038910859</v>
      </c>
      <c r="I42" s="160">
        <f>[1]人均!$D$4*SUMIFS([2]岗位规划大表!$AA:$AA,[2]岗位规划大表!$H:$H,I29,[2]岗位规划大表!$AE:$AE,"驻京")+[1]人均!$D$3*SUMIFS([2]岗位规划大表!$AA:$AA,[2]岗位规划大表!$H:$H,I29,[2]岗位规划大表!$AE:$AE,"非驻京")+SUMIFS([1]管理费用统计表!$N:$N,[1]管理费用统计表!$F:$F,I29)</f>
        <v>43292.793038910859</v>
      </c>
      <c r="J42" s="160">
        <f>[1]人均!$D$4*SUMIFS([2]岗位规划大表!$AA:$AA,[2]岗位规划大表!$H:$H,J29,[2]岗位规划大表!$AE:$AE,"驻京")+[1]人均!$D$3*SUMIFS([2]岗位规划大表!$AA:$AA,[2]岗位规划大表!$H:$H,J29,[2]岗位规划大表!$AE:$AE,"非驻京")+SUMIFS([1]管理费用统计表!$N:$N,[1]管理费用统计表!$F:$F,J29)</f>
        <v>36586.487532425715</v>
      </c>
      <c r="K42" s="160">
        <f>[1]人均!$D$4*SUMIFS([2]岗位规划大表!$AA:$AA,[2]岗位规划大表!$H:$H,K29,[2]岗位规划大表!$AE:$AE,"驻京")+[1]人均!$D$3*SUMIFS([2]岗位规划大表!$AA:$AA,[2]岗位规划大表!$H:$H,K29,[2]岗位规划大表!$AE:$AE,"非驻京")+SUMIFS([1]管理费用统计表!$N:$N,[1]管理费用统计表!$F:$F,K29)</f>
        <v>0</v>
      </c>
      <c r="L42" s="4"/>
      <c r="M42" s="4"/>
    </row>
    <row r="43" spans="1:13" s="2" customFormat="1">
      <c r="A43" s="8" t="s">
        <v>6</v>
      </c>
      <c r="B43" s="8"/>
      <c r="C43" s="4">
        <f t="shared" si="5"/>
        <v>246000</v>
      </c>
      <c r="D43" s="2" t="s">
        <v>364</v>
      </c>
      <c r="E43" s="37"/>
      <c r="F43" s="8" t="s">
        <v>6</v>
      </c>
      <c r="G43" s="160">
        <f>SUMIFS(人员规划!$AB:$AB,人员规划!$G:$G,G29)*3000</f>
        <v>144000</v>
      </c>
      <c r="H43" s="160">
        <f>SUMIFS(人员规划!$AB:$AB,人员规划!$G:$G,H29)*3000</f>
        <v>36000</v>
      </c>
      <c r="I43" s="160">
        <f>SUMIFS(人员规划!$AB:$AB,人员规划!$G:$G,I29)*3000</f>
        <v>36000</v>
      </c>
      <c r="J43" s="160">
        <f>SUMIFS(人员规划!$AB:$AB,人员规划!$G:$G,J29)*3000</f>
        <v>30000</v>
      </c>
      <c r="K43" s="160">
        <f>SUMIFS(人员规划!$AB:$AB,人员规划!$G:$G,K29)*3000</f>
        <v>0</v>
      </c>
      <c r="L43" s="4"/>
      <c r="M43" s="4"/>
    </row>
    <row r="44" spans="1:13" s="2" customFormat="1">
      <c r="A44" s="8" t="s">
        <v>7</v>
      </c>
      <c r="B44" s="8"/>
      <c r="C44" s="4">
        <f t="shared" si="5"/>
        <v>392000</v>
      </c>
      <c r="D44" s="2" t="s">
        <v>355</v>
      </c>
      <c r="E44" s="37"/>
      <c r="F44" s="8" t="s">
        <v>7</v>
      </c>
      <c r="G44" s="28">
        <f>IFERROR(VLOOKUP(G29,'[3]2019年差旅费-二级利润中心明细'!$B:$AF,31,0),0)</f>
        <v>120000</v>
      </c>
      <c r="H44" s="351">
        <f>IFERROR(VLOOKUP(H29,'[3]2019年差旅费-二级利润中心明细'!$B:$AF,31,0),0)</f>
        <v>96000</v>
      </c>
      <c r="I44" s="351">
        <f>IFERROR(VLOOKUP(I29,'[3]2019年差旅费-二级利润中心明细'!$B:$AF,31,0),0)</f>
        <v>96000</v>
      </c>
      <c r="J44" s="351">
        <f>IFERROR(VLOOKUP(J29,'[3]2019年差旅费-二级利润中心明细'!$B:$AF,31,0),0)</f>
        <v>80000</v>
      </c>
      <c r="K44" s="351">
        <f>IFERROR(VLOOKUP(K29,'[3]2019年差旅费-二级利润中心明细'!$B:$AF,31,0),0)</f>
        <v>0</v>
      </c>
      <c r="L44" s="351">
        <f>IFERROR(VLOOKUP(L29,'[3]2019年差旅费-二级利润中心明细'!$B:$AF,31,0),0)</f>
        <v>0</v>
      </c>
      <c r="M44" s="351">
        <f>IFERROR(VLOOKUP(M29,'[3]2019年差旅费-二级利润中心明细'!$B:$AF,31,0),0)</f>
        <v>0</v>
      </c>
    </row>
    <row r="45" spans="1:13" s="2" customFormat="1">
      <c r="A45" s="8" t="s">
        <v>8</v>
      </c>
      <c r="B45" s="8"/>
      <c r="C45" s="4">
        <f t="shared" si="5"/>
        <v>0</v>
      </c>
      <c r="D45" s="2" t="s">
        <v>355</v>
      </c>
      <c r="E45" s="37"/>
      <c r="F45" s="8" t="s">
        <v>8</v>
      </c>
      <c r="G45" s="163">
        <f>SUMIFS(市场费!$F:$F,市场费!$B:$B,G29)</f>
        <v>0</v>
      </c>
      <c r="H45" s="351">
        <f>SUMIFS(市场费!$F:$F,市场费!$B:$B,H29)</f>
        <v>0</v>
      </c>
      <c r="I45" s="351">
        <f>SUMIFS(市场费!$F:$F,市场费!$B:$B,I29)</f>
        <v>0</v>
      </c>
      <c r="J45" s="351">
        <f>SUMIFS(市场费!$F:$F,市场费!$B:$B,J29)</f>
        <v>0</v>
      </c>
      <c r="K45" s="351">
        <f>SUMIFS(市场费!$F:$F,市场费!$B:$B,K29)</f>
        <v>0</v>
      </c>
      <c r="L45" s="28"/>
      <c r="M45" s="28"/>
    </row>
    <row r="46" spans="1:13" s="2" customFormat="1">
      <c r="A46" s="8" t="s">
        <v>9</v>
      </c>
      <c r="B46" s="8"/>
      <c r="C46" s="4">
        <f>G46+H46+I46+J46+K46+L46</f>
        <v>454400</v>
      </c>
      <c r="D46" s="2" t="s">
        <v>355</v>
      </c>
      <c r="E46" s="37"/>
      <c r="F46" s="8" t="s">
        <v>9</v>
      </c>
      <c r="G46" s="163">
        <f>SUMIFS(市场费!$I:$I,市场费!$B:$B,G29)</f>
        <v>182400</v>
      </c>
      <c r="H46" s="351">
        <f>SUMIFS(市场费!$I:$I,市场费!$B:$B,H29)</f>
        <v>96000</v>
      </c>
      <c r="I46" s="351">
        <f>SUMIFS(市场费!$I:$I,市场费!$B:$B,I29)</f>
        <v>96000</v>
      </c>
      <c r="J46" s="351">
        <f>SUMIFS(市场费!$I:$I,市场费!$B:$B,J29)</f>
        <v>80000</v>
      </c>
      <c r="K46" s="351">
        <f>SUMIFS(市场费!$I:$I,市场费!$B:$B,K29)</f>
        <v>0</v>
      </c>
      <c r="L46" s="28"/>
      <c r="M46" s="28"/>
    </row>
    <row r="47" spans="1:13" s="2" customFormat="1">
      <c r="A47" s="8" t="s">
        <v>367</v>
      </c>
      <c r="B47" s="8"/>
      <c r="C47" s="4">
        <f t="shared" ref="C47:C49" si="6">G47+H47+I47+J47+K47+L47</f>
        <v>0</v>
      </c>
      <c r="D47" s="2" t="s">
        <v>355</v>
      </c>
      <c r="E47" s="37"/>
      <c r="F47" s="8" t="s">
        <v>367</v>
      </c>
      <c r="G47" s="4">
        <v>0</v>
      </c>
      <c r="H47" s="4">
        <v>0</v>
      </c>
      <c r="I47" s="4">
        <v>0</v>
      </c>
      <c r="J47" s="4">
        <v>0</v>
      </c>
      <c r="K47" s="4">
        <v>0</v>
      </c>
      <c r="L47" s="4"/>
      <c r="M47" s="4"/>
    </row>
    <row r="48" spans="1:13">
      <c r="A48" s="8" t="s">
        <v>5228</v>
      </c>
      <c r="B48" s="8"/>
      <c r="C48" s="4">
        <f t="shared" si="6"/>
        <v>0</v>
      </c>
      <c r="D48" s="2" t="s">
        <v>355</v>
      </c>
      <c r="E48" s="37"/>
      <c r="F48" s="8" t="s">
        <v>5228</v>
      </c>
      <c r="G48" s="4">
        <v>0</v>
      </c>
      <c r="H48" s="4">
        <v>0</v>
      </c>
      <c r="I48" s="4">
        <v>0</v>
      </c>
      <c r="J48" s="4">
        <v>0</v>
      </c>
      <c r="K48" s="4">
        <v>0</v>
      </c>
      <c r="L48" s="4"/>
      <c r="M48" s="4"/>
    </row>
    <row r="49" spans="1:13" s="2" customFormat="1">
      <c r="A49" s="16" t="s">
        <v>368</v>
      </c>
      <c r="B49" s="16"/>
      <c r="C49" s="4">
        <f t="shared" si="6"/>
        <v>0</v>
      </c>
      <c r="D49" s="2" t="s">
        <v>355</v>
      </c>
      <c r="E49" s="37"/>
      <c r="F49" s="9" t="s">
        <v>368</v>
      </c>
      <c r="G49" s="4">
        <v>0</v>
      </c>
      <c r="H49" s="4">
        <v>0</v>
      </c>
      <c r="I49" s="4">
        <v>0</v>
      </c>
      <c r="J49" s="4">
        <v>0</v>
      </c>
      <c r="K49" s="4">
        <v>0</v>
      </c>
      <c r="L49" s="4"/>
      <c r="M49" s="4"/>
    </row>
    <row r="50" spans="1:13" s="2" customFormat="1">
      <c r="A50" s="9" t="s">
        <v>369</v>
      </c>
      <c r="B50" s="9"/>
      <c r="C50" s="4">
        <f>G50</f>
        <v>853995.69690031302</v>
      </c>
      <c r="D50" s="2" t="s">
        <v>370</v>
      </c>
      <c r="E50" s="37"/>
      <c r="F50" s="9" t="s">
        <v>371</v>
      </c>
      <c r="G50" s="32">
        <f>费用分摊!L36</f>
        <v>853995.69690031302</v>
      </c>
      <c r="H50" s="73">
        <f>$G$40/$G$26*H26</f>
        <v>1275535.9545279783</v>
      </c>
      <c r="I50" s="73">
        <f t="shared" ref="I50:K50" si="7">$G$40/$G$26*I26</f>
        <v>1275535.9545279783</v>
      </c>
      <c r="J50" s="73">
        <f t="shared" si="7"/>
        <v>0</v>
      </c>
      <c r="K50" s="73">
        <f t="shared" si="7"/>
        <v>0</v>
      </c>
      <c r="L50" s="32"/>
      <c r="M50" s="32"/>
    </row>
    <row r="51" spans="1:13" s="2" customFormat="1">
      <c r="A51" s="13" t="s">
        <v>13</v>
      </c>
      <c r="B51" s="13"/>
      <c r="C51" s="12">
        <f>C39-C40</f>
        <v>-4416305.4406662043</v>
      </c>
      <c r="D51" s="2" t="s">
        <v>348</v>
      </c>
      <c r="E51" s="37"/>
      <c r="F51" s="13" t="s">
        <v>13</v>
      </c>
      <c r="G51" s="14">
        <f>G53/0.85</f>
        <v>0</v>
      </c>
      <c r="H51" s="14">
        <f t="shared" ref="H51:K51" si="8">H53/0.85</f>
        <v>1411764.705882353</v>
      </c>
      <c r="I51" s="14">
        <f t="shared" si="8"/>
        <v>1411764.705882353</v>
      </c>
      <c r="J51" s="14">
        <f t="shared" si="8"/>
        <v>0</v>
      </c>
      <c r="K51" s="14">
        <f t="shared" si="8"/>
        <v>0</v>
      </c>
      <c r="L51" s="14"/>
      <c r="M51" s="14"/>
    </row>
    <row r="52" spans="1:13" s="2" customFormat="1">
      <c r="A52" s="3" t="s">
        <v>14</v>
      </c>
      <c r="B52" s="3"/>
      <c r="C52" s="7">
        <f>IF(C51&gt;0,C51*0.15,0)</f>
        <v>0</v>
      </c>
      <c r="D52" s="2" t="s">
        <v>348</v>
      </c>
      <c r="E52" s="39"/>
      <c r="F52" s="3" t="s">
        <v>14</v>
      </c>
      <c r="G52" s="25">
        <f>IF(G51&lt;0,0,G51*0.15)</f>
        <v>0</v>
      </c>
      <c r="H52" s="25">
        <f t="shared" ref="H52:K52" si="9">IF(H51&lt;0,0,H51*0.15)</f>
        <v>211764.70588235295</v>
      </c>
      <c r="I52" s="25">
        <f t="shared" si="9"/>
        <v>211764.70588235295</v>
      </c>
      <c r="J52" s="25">
        <f t="shared" si="9"/>
        <v>0</v>
      </c>
      <c r="K52" s="25">
        <f t="shared" si="9"/>
        <v>0</v>
      </c>
      <c r="L52" s="25"/>
      <c r="M52" s="25"/>
    </row>
    <row r="53" spans="1:13" s="17" customFormat="1">
      <c r="A53" s="13" t="s">
        <v>15</v>
      </c>
      <c r="B53" s="13"/>
      <c r="C53" s="12">
        <f>C51-C52</f>
        <v>-4416305.4406662043</v>
      </c>
      <c r="D53" s="26" t="s">
        <v>372</v>
      </c>
      <c r="E53" s="40"/>
      <c r="F53" s="13" t="s">
        <v>15</v>
      </c>
      <c r="G53" s="14"/>
      <c r="H53" s="14">
        <f>H27</f>
        <v>1200000</v>
      </c>
      <c r="I53" s="14">
        <f t="shared" ref="I53:K53" si="10">I27</f>
        <v>1200000</v>
      </c>
      <c r="J53" s="14">
        <f t="shared" si="10"/>
        <v>0</v>
      </c>
      <c r="K53" s="14">
        <f t="shared" si="10"/>
        <v>0</v>
      </c>
      <c r="L53" s="14"/>
      <c r="M53" s="14"/>
    </row>
    <row r="54" spans="1:13">
      <c r="A54" s="18" t="s">
        <v>373</v>
      </c>
      <c r="B54" s="18"/>
      <c r="C54" s="18">
        <f>C53/C40</f>
        <v>-1</v>
      </c>
      <c r="D54" s="2" t="s">
        <v>374</v>
      </c>
      <c r="E54" s="36"/>
      <c r="F54" s="18" t="s">
        <v>375</v>
      </c>
      <c r="G54" s="18">
        <f t="shared" ref="G54:K54" si="11">G53/G40</f>
        <v>0</v>
      </c>
      <c r="H54" s="18">
        <f t="shared" si="11"/>
        <v>0.62439309265642551</v>
      </c>
      <c r="I54" s="18">
        <f t="shared" si="11"/>
        <v>0.67540360075654737</v>
      </c>
      <c r="J54" s="18">
        <f t="shared" si="11"/>
        <v>0</v>
      </c>
      <c r="K54" s="18" t="e">
        <f t="shared" si="11"/>
        <v>#DIV/0!</v>
      </c>
      <c r="L54" s="18"/>
      <c r="M54" s="18"/>
    </row>
    <row r="55" spans="1:13">
      <c r="E55" s="36"/>
    </row>
    <row r="56" spans="1:13">
      <c r="E56" s="36"/>
    </row>
    <row r="57" spans="1:13" s="2" customFormat="1">
      <c r="A57" s="1" t="s">
        <v>376</v>
      </c>
      <c r="B57" s="1" t="s">
        <v>1634</v>
      </c>
      <c r="C57" s="1" t="s">
        <v>1736</v>
      </c>
      <c r="E57" s="33"/>
      <c r="F57" s="1" t="s">
        <v>376</v>
      </c>
      <c r="G57" s="13" t="s">
        <v>736</v>
      </c>
      <c r="H57" s="157" t="s">
        <v>1772</v>
      </c>
      <c r="I57" s="157" t="s">
        <v>377</v>
      </c>
      <c r="J57" s="13"/>
      <c r="K57" s="13"/>
      <c r="L57" s="13"/>
    </row>
    <row r="58" spans="1:13" s="2" customFormat="1">
      <c r="A58" s="3" t="s">
        <v>0</v>
      </c>
      <c r="B58" s="3"/>
      <c r="C58" s="4">
        <f>G58+H58+I58+J58+K58+L58</f>
        <v>0</v>
      </c>
      <c r="D58" s="2" t="s">
        <v>378</v>
      </c>
      <c r="E58" s="37">
        <f>G58+H58+I58+J58+K58+L58</f>
        <v>0</v>
      </c>
      <c r="F58" s="3" t="s">
        <v>379</v>
      </c>
      <c r="G58" s="28"/>
      <c r="H58" s="163"/>
      <c r="I58" s="155"/>
      <c r="J58" s="28"/>
      <c r="K58" s="4"/>
      <c r="L58" s="4"/>
    </row>
    <row r="59" spans="1:13" s="2" customFormat="1">
      <c r="A59" s="3" t="s">
        <v>1</v>
      </c>
      <c r="B59" s="3"/>
      <c r="C59" s="4">
        <f>G59+H59+I59+J59+K59+L59</f>
        <v>0</v>
      </c>
      <c r="D59" s="2" t="s">
        <v>378</v>
      </c>
      <c r="E59" s="37">
        <f t="shared" ref="E59:E60" si="12">G59+H59+I59+J59+K59+L59</f>
        <v>0</v>
      </c>
      <c r="F59" s="3" t="s">
        <v>380</v>
      </c>
      <c r="G59" s="4"/>
      <c r="H59" s="155"/>
      <c r="I59" s="155"/>
      <c r="J59" s="4"/>
      <c r="K59" s="4"/>
      <c r="L59" s="4"/>
    </row>
    <row r="60" spans="1:13" s="2" customFormat="1">
      <c r="A60" s="3" t="s">
        <v>2</v>
      </c>
      <c r="B60" s="3"/>
      <c r="C60" s="4">
        <f>G60+H60+I60+J60+K60+L60</f>
        <v>0</v>
      </c>
      <c r="D60" s="2" t="s">
        <v>378</v>
      </c>
      <c r="E60" s="37">
        <f t="shared" si="12"/>
        <v>0</v>
      </c>
      <c r="F60" s="3" t="s">
        <v>2</v>
      </c>
      <c r="G60" s="4"/>
      <c r="H60" s="155"/>
      <c r="I60" s="155"/>
      <c r="J60" s="4"/>
      <c r="K60" s="4"/>
      <c r="L60" s="4"/>
    </row>
    <row r="61" spans="1:13" s="2" customFormat="1">
      <c r="A61" s="3" t="s">
        <v>381</v>
      </c>
      <c r="B61" s="3"/>
      <c r="C61" s="6" t="e">
        <f>(C58-C59-C60)/C58</f>
        <v>#DIV/0!</v>
      </c>
      <c r="D61" s="2" t="s">
        <v>382</v>
      </c>
      <c r="E61" s="38"/>
      <c r="F61" s="3" t="s">
        <v>381</v>
      </c>
      <c r="G61" s="6"/>
      <c r="H61" s="6"/>
      <c r="I61" s="6"/>
      <c r="J61" s="6"/>
      <c r="K61" s="6"/>
      <c r="L61" s="6"/>
    </row>
    <row r="62" spans="1:13" s="2" customFormat="1">
      <c r="A62" s="15" t="s">
        <v>10</v>
      </c>
      <c r="B62" s="15"/>
      <c r="C62" s="4">
        <f t="shared" ref="C62:C64" si="13">G62+H62+I62+J62+K62+L62</f>
        <v>0</v>
      </c>
      <c r="D62" s="11" t="s">
        <v>383</v>
      </c>
      <c r="E62" s="37"/>
      <c r="F62" s="10" t="s">
        <v>10</v>
      </c>
      <c r="G62" s="4"/>
      <c r="H62" s="155"/>
      <c r="I62" s="155"/>
      <c r="J62" s="4"/>
      <c r="K62" s="4"/>
      <c r="L62" s="4"/>
    </row>
    <row r="63" spans="1:13" s="2" customFormat="1">
      <c r="A63" s="15" t="s">
        <v>11</v>
      </c>
      <c r="B63" s="15"/>
      <c r="C63" s="4">
        <f t="shared" si="13"/>
        <v>0</v>
      </c>
      <c r="D63" s="11" t="s">
        <v>384</v>
      </c>
      <c r="E63" s="37"/>
      <c r="F63" s="10" t="s">
        <v>11</v>
      </c>
      <c r="G63" s="4"/>
      <c r="H63" s="155"/>
      <c r="I63" s="155"/>
      <c r="J63" s="4"/>
      <c r="K63" s="4"/>
      <c r="L63" s="4"/>
    </row>
    <row r="64" spans="1:13" s="2" customFormat="1">
      <c r="A64" s="15" t="s">
        <v>12</v>
      </c>
      <c r="B64" s="15"/>
      <c r="C64" s="4">
        <f t="shared" si="13"/>
        <v>0</v>
      </c>
      <c r="D64" s="11" t="s">
        <v>385</v>
      </c>
      <c r="E64" s="37"/>
      <c r="F64" s="10" t="s">
        <v>12</v>
      </c>
      <c r="G64" s="4"/>
      <c r="H64" s="155"/>
      <c r="I64" s="155"/>
      <c r="J64" s="4"/>
      <c r="K64" s="4"/>
      <c r="L64" s="4"/>
    </row>
    <row r="65" spans="1:12" s="2" customFormat="1">
      <c r="A65" s="15" t="s">
        <v>386</v>
      </c>
      <c r="B65" s="15"/>
      <c r="C65" s="78">
        <f>(C58-C59)/1.16*0.16-C60/1.06*0.06</f>
        <v>0</v>
      </c>
      <c r="D65" s="2" t="s">
        <v>387</v>
      </c>
      <c r="E65" s="37"/>
      <c r="F65" s="15" t="s">
        <v>386</v>
      </c>
      <c r="G65" s="78"/>
      <c r="H65" s="24"/>
      <c r="I65" s="155"/>
      <c r="J65" s="78"/>
      <c r="K65" s="78"/>
      <c r="L65" s="78"/>
    </row>
    <row r="66" spans="1:12" s="2" customFormat="1">
      <c r="A66" s="3" t="s">
        <v>3</v>
      </c>
      <c r="B66" s="3"/>
      <c r="C66" s="4">
        <f>C65*0.12</f>
        <v>0</v>
      </c>
      <c r="D66" s="2" t="s">
        <v>387</v>
      </c>
      <c r="E66" s="37"/>
      <c r="F66" s="3" t="s">
        <v>3</v>
      </c>
      <c r="G66" s="4"/>
      <c r="H66" s="155"/>
      <c r="I66" s="155"/>
      <c r="J66" s="4"/>
      <c r="K66" s="4"/>
      <c r="L66" s="4"/>
    </row>
    <row r="67" spans="1:12" s="2" customFormat="1">
      <c r="A67" s="8" t="s">
        <v>4</v>
      </c>
      <c r="B67" s="8"/>
      <c r="C67" s="4">
        <f>C58-C59-C62-C63-C64-C65-C66-C60</f>
        <v>0</v>
      </c>
      <c r="D67" s="2" t="s">
        <v>387</v>
      </c>
      <c r="E67" s="37"/>
      <c r="F67" s="8" t="s">
        <v>4</v>
      </c>
      <c r="G67" s="4"/>
      <c r="H67" s="155"/>
      <c r="I67" s="155"/>
      <c r="J67" s="4"/>
      <c r="K67" s="4"/>
      <c r="L67" s="4"/>
    </row>
    <row r="68" spans="1:12" s="2" customFormat="1">
      <c r="A68" s="13" t="s">
        <v>5</v>
      </c>
      <c r="B68" s="13"/>
      <c r="C68" s="14">
        <f>SUM(C69:C78)</f>
        <v>18885732.594763141</v>
      </c>
      <c r="D68" s="2" t="s">
        <v>387</v>
      </c>
      <c r="E68" s="37"/>
      <c r="F68" s="13" t="s">
        <v>5</v>
      </c>
      <c r="G68" s="14">
        <f t="shared" ref="G68:I68" si="14">SUM(G69:G78)</f>
        <v>16090928.406735254</v>
      </c>
      <c r="H68" s="158">
        <f t="shared" si="14"/>
        <v>2794804.1880278876</v>
      </c>
      <c r="I68" s="158">
        <f t="shared" si="14"/>
        <v>9837186.6653037816</v>
      </c>
      <c r="J68" s="14"/>
      <c r="K68" s="14"/>
      <c r="L68" s="14"/>
    </row>
    <row r="69" spans="1:12" s="2" customFormat="1">
      <c r="A69" s="9" t="s">
        <v>388</v>
      </c>
      <c r="B69" s="9"/>
      <c r="C69" s="4">
        <f t="shared" ref="C69:C77" si="15">G69+H69+I69+J69+K69+L69</f>
        <v>7060068.9020000007</v>
      </c>
      <c r="D69" s="2" t="s">
        <v>389</v>
      </c>
      <c r="E69" s="37"/>
      <c r="F69" s="9" t="s">
        <v>390</v>
      </c>
      <c r="G69" s="175">
        <f>SUMIFS([2]岗位规划大表!$AD:$AD,[2]岗位规划大表!$H:$H,G57)</f>
        <v>3055663.102</v>
      </c>
      <c r="H69" s="175">
        <f>SUMIFS([2]岗位规划大表!$AD:$AD,[2]岗位规划大表!$H:$H,H57)</f>
        <v>2376650.6320000002</v>
      </c>
      <c r="I69" s="175">
        <f>SUMIFS([2]岗位规划大表!$AD:$AD,[2]岗位规划大表!$H:$H,I57)</f>
        <v>1627755.1680000001</v>
      </c>
      <c r="J69" s="25"/>
      <c r="K69" s="25"/>
      <c r="L69" s="4"/>
    </row>
    <row r="70" spans="1:12" s="2" customFormat="1">
      <c r="A70" s="3" t="s">
        <v>391</v>
      </c>
      <c r="B70" s="3"/>
      <c r="C70" s="4">
        <f t="shared" si="15"/>
        <v>832303.61264202918</v>
      </c>
      <c r="D70" s="2" t="s">
        <v>392</v>
      </c>
      <c r="E70" s="37"/>
      <c r="F70" s="3" t="s">
        <v>391</v>
      </c>
      <c r="G70" s="160">
        <f>[1]人均!$D$4*SUMIFS([2]岗位规划大表!$AA:$AA,[2]岗位规划大表!$H:$H,G57,[2]岗位规划大表!$AE:$AE,"驻京")+[1]人均!$D$3*SUMIFS([2]岗位规划大表!$AA:$AA,[2]岗位规划大表!$H:$H,G57,[2]岗位规划大表!$AE:$AE,"非驻京")+SUMIFS([1]管理费用统计表!$N:$N,[1]管理费用统计表!$F:$F,G57)</f>
        <v>379422.01333074231</v>
      </c>
      <c r="H70" s="160">
        <f>[1]人均!$D$4*SUMIFS([2]岗位规划大表!$AA:$AA,[2]岗位规划大表!$H:$H,H57,[2]岗位规划大表!$AE:$AE,"驻京")+[1]人均!$D$3*SUMIFS([2]岗位规划大表!$AA:$AA,[2]岗位规划大表!$H:$H,H57,[2]岗位规划大表!$AE:$AE,"非驻京")+SUMIFS([1]管理费用统计表!$N:$N,[1]管理费用统计表!$F:$F,H57)</f>
        <v>221353.55602788762</v>
      </c>
      <c r="I70" s="160">
        <f>[1]人均!$D$4*SUMIFS([2]岗位规划大表!$AA:$AA,[2]岗位规划大表!$H:$H,I57,[2]岗位规划大表!$AE:$AE,"驻京")+[1]人均!$D$3*SUMIFS([2]岗位规划大表!$AA:$AA,[2]岗位规划大表!$H:$H,I57,[2]岗位规划大表!$AE:$AE,"非驻京")+SUMIFS([1]管理费用统计表!$N:$N,[1]管理费用统计表!$F:$F,I57)</f>
        <v>231528.04328339931</v>
      </c>
      <c r="J70" s="25"/>
      <c r="K70" s="25"/>
      <c r="L70" s="4"/>
    </row>
    <row r="71" spans="1:12" s="2" customFormat="1">
      <c r="A71" s="8" t="s">
        <v>6</v>
      </c>
      <c r="B71" s="8"/>
      <c r="C71" s="4">
        <f t="shared" si="15"/>
        <v>594000</v>
      </c>
      <c r="D71" s="2" t="s">
        <v>393</v>
      </c>
      <c r="E71" s="37"/>
      <c r="F71" s="8" t="s">
        <v>6</v>
      </c>
      <c r="G71" s="160">
        <f>SUMIFS(人员规划!$AB:$AB,人员规划!$G:$G,G57)*3000</f>
        <v>306000</v>
      </c>
      <c r="H71" s="160">
        <f>SUMIFS(人员规划!$AB:$AB,人员规划!$G:$G,H57)*3000</f>
        <v>180000</v>
      </c>
      <c r="I71" s="160">
        <f>SUMIFS(人员规划!$AB:$AB,人员规划!$G:$G,I57)*3000</f>
        <v>108000</v>
      </c>
      <c r="J71" s="25"/>
      <c r="K71" s="25"/>
      <c r="L71" s="4"/>
    </row>
    <row r="72" spans="1:12" s="2" customFormat="1">
      <c r="A72" s="8" t="s">
        <v>7</v>
      </c>
      <c r="B72" s="8"/>
      <c r="C72" s="4">
        <f t="shared" si="15"/>
        <v>640800</v>
      </c>
      <c r="D72" s="2" t="s">
        <v>392</v>
      </c>
      <c r="E72" s="37"/>
      <c r="F72" s="8" t="s">
        <v>7</v>
      </c>
      <c r="G72" s="28">
        <f>IFERROR(VLOOKUP(G57,'[3]2019年差旅费-二级利润中心明细'!$B:$AF,31,0),0)</f>
        <v>480000</v>
      </c>
      <c r="H72" s="351">
        <f>IFERROR(VLOOKUP(H57,'[3]2019年差旅费-二级利润中心明细'!$B:$AF,31,0),0)</f>
        <v>16800</v>
      </c>
      <c r="I72" s="351">
        <f>IFERROR(VLOOKUP(I57,'[3]2019年差旅费-二级利润中心明细'!$B:$AF,31,0),0)</f>
        <v>144000</v>
      </c>
      <c r="J72" s="25"/>
      <c r="K72" s="4"/>
      <c r="L72" s="4"/>
    </row>
    <row r="73" spans="1:12" s="2" customFormat="1">
      <c r="A73" s="8" t="s">
        <v>8</v>
      </c>
      <c r="B73" s="8"/>
      <c r="C73" s="4">
        <f>G73+H73+I73+J73+K73+L73</f>
        <v>100000</v>
      </c>
      <c r="D73" s="2" t="s">
        <v>392</v>
      </c>
      <c r="E73" s="37"/>
      <c r="F73" s="8" t="s">
        <v>8</v>
      </c>
      <c r="G73" s="163">
        <f>SUMIFS(市场费!$F:$F,市场费!$B:$B,G57)</f>
        <v>0</v>
      </c>
      <c r="H73" s="351">
        <f>SUMIFS(市场费!$F:$F,市场费!$B:$B,H57)</f>
        <v>0</v>
      </c>
      <c r="I73" s="351">
        <f>SUMIFS(市场费!$F:$F,市场费!$B:$B,I57)</f>
        <v>100000</v>
      </c>
      <c r="J73" s="25"/>
      <c r="K73" s="4"/>
      <c r="L73" s="4"/>
    </row>
    <row r="74" spans="1:12" s="2" customFormat="1">
      <c r="A74" s="8" t="s">
        <v>9</v>
      </c>
      <c r="B74" s="8"/>
      <c r="C74" s="4">
        <f>G74+H74+I74+J74+K74+L74</f>
        <v>200000</v>
      </c>
      <c r="D74" s="2" t="s">
        <v>392</v>
      </c>
      <c r="E74" s="37"/>
      <c r="F74" s="8" t="s">
        <v>9</v>
      </c>
      <c r="G74" s="163">
        <f>SUMIFS(市场费!$I:$I,市场费!$B:$B,G57)</f>
        <v>40000</v>
      </c>
      <c r="H74" s="351">
        <f>SUMIFS(市场费!$I:$I,市场费!$B:$B,H57)</f>
        <v>0</v>
      </c>
      <c r="I74" s="351">
        <f>SUMIFS(市场费!$I:$I,市场费!$B:$B,I57)</f>
        <v>160000</v>
      </c>
      <c r="J74" s="25"/>
      <c r="K74" s="4"/>
      <c r="L74" s="4"/>
    </row>
    <row r="75" spans="1:12" s="2" customFormat="1">
      <c r="A75" s="8" t="s">
        <v>394</v>
      </c>
      <c r="B75" s="8"/>
      <c r="C75" s="4">
        <f t="shared" si="15"/>
        <v>0</v>
      </c>
      <c r="D75" s="2" t="s">
        <v>392</v>
      </c>
      <c r="E75" s="37"/>
      <c r="F75" s="8" t="s">
        <v>394</v>
      </c>
      <c r="G75" s="4"/>
      <c r="H75" s="155"/>
      <c r="I75" s="155"/>
      <c r="J75" s="4"/>
      <c r="K75" s="4"/>
      <c r="L75" s="4"/>
    </row>
    <row r="76" spans="1:12">
      <c r="A76" s="8" t="s">
        <v>5228</v>
      </c>
      <c r="B76" s="8"/>
      <c r="C76" s="4">
        <f t="shared" si="15"/>
        <v>7465903.4540203828</v>
      </c>
      <c r="D76" s="26" t="s">
        <v>395</v>
      </c>
      <c r="E76" s="37"/>
      <c r="F76" s="8" t="s">
        <v>5228</v>
      </c>
      <c r="G76" s="28"/>
      <c r="H76" s="155"/>
      <c r="I76" s="155">
        <f>费用分摊!J10+费用分摊!H26</f>
        <v>7465903.4540203828</v>
      </c>
      <c r="J76" s="4"/>
      <c r="K76" s="4"/>
      <c r="L76" s="4"/>
    </row>
    <row r="77" spans="1:12" s="2" customFormat="1">
      <c r="A77" s="16" t="s">
        <v>396</v>
      </c>
      <c r="B77" s="16"/>
      <c r="C77" s="4">
        <f t="shared" si="15"/>
        <v>0</v>
      </c>
      <c r="D77" s="2" t="s">
        <v>397</v>
      </c>
      <c r="E77" s="37"/>
      <c r="F77" s="9" t="s">
        <v>396</v>
      </c>
      <c r="G77" s="4">
        <v>0</v>
      </c>
      <c r="H77" s="155">
        <v>0</v>
      </c>
      <c r="I77" s="155">
        <v>0</v>
      </c>
      <c r="J77" s="4"/>
      <c r="K77" s="4"/>
      <c r="L77" s="4"/>
    </row>
    <row r="78" spans="1:12" s="2" customFormat="1">
      <c r="A78" s="9" t="s">
        <v>398</v>
      </c>
      <c r="B78" s="9"/>
      <c r="C78" s="4">
        <f>SUM(G78:I78)-I68</f>
        <v>1992656.6261007302</v>
      </c>
      <c r="D78" s="2" t="s">
        <v>397</v>
      </c>
      <c r="E78" s="37"/>
      <c r="F78" s="9" t="s">
        <v>398</v>
      </c>
      <c r="G78" s="42">
        <f>(I68)+费用分摊!O36</f>
        <v>11829843.291404512</v>
      </c>
      <c r="H78" s="155"/>
      <c r="I78" s="155"/>
      <c r="J78" s="4"/>
      <c r="K78" s="4"/>
      <c r="L78" s="4"/>
    </row>
    <row r="79" spans="1:12" s="2" customFormat="1">
      <c r="A79" s="13" t="s">
        <v>13</v>
      </c>
      <c r="B79" s="13"/>
      <c r="C79" s="12">
        <f>C67-C68</f>
        <v>-18885732.594763141</v>
      </c>
      <c r="D79" s="2" t="s">
        <v>399</v>
      </c>
      <c r="E79" s="37"/>
      <c r="F79" s="13" t="s">
        <v>13</v>
      </c>
      <c r="G79" s="14">
        <f>G81/0.85</f>
        <v>0</v>
      </c>
      <c r="H79" s="158">
        <f t="shared" ref="H79:I79" si="16">H81/0.85</f>
        <v>0</v>
      </c>
      <c r="I79" s="158">
        <f t="shared" si="16"/>
        <v>0</v>
      </c>
      <c r="J79" s="14"/>
      <c r="K79" s="14"/>
      <c r="L79" s="14"/>
    </row>
    <row r="80" spans="1:12" s="2" customFormat="1">
      <c r="A80" s="3" t="s">
        <v>14</v>
      </c>
      <c r="B80" s="3"/>
      <c r="C80" s="7">
        <f>IF(C79&gt;0,C79*0.15,0)</f>
        <v>0</v>
      </c>
      <c r="D80" s="2" t="s">
        <v>399</v>
      </c>
      <c r="E80" s="39"/>
      <c r="F80" s="3" t="s">
        <v>14</v>
      </c>
      <c r="G80" s="25">
        <f>IF(G79&lt;0,0,G79*0.15)</f>
        <v>0</v>
      </c>
      <c r="H80" s="160">
        <f t="shared" ref="H80:I80" si="17">IF(H79&lt;0,0,H79*0.15)</f>
        <v>0</v>
      </c>
      <c r="I80" s="160">
        <f t="shared" si="17"/>
        <v>0</v>
      </c>
      <c r="J80" s="25"/>
      <c r="K80" s="25"/>
      <c r="L80" s="25"/>
    </row>
    <row r="81" spans="1:12" s="17" customFormat="1">
      <c r="A81" s="13" t="s">
        <v>15</v>
      </c>
      <c r="B81" s="13"/>
      <c r="C81" s="12">
        <f>C79-C80</f>
        <v>-18885732.594763141</v>
      </c>
      <c r="D81" s="26" t="s">
        <v>400</v>
      </c>
      <c r="E81" s="40"/>
      <c r="F81" s="13" t="s">
        <v>15</v>
      </c>
      <c r="G81" s="158">
        <f>10000*SUMIFS(业绩净利!D:D,业绩净利!A:A,G57)</f>
        <v>0</v>
      </c>
      <c r="H81" s="158"/>
      <c r="I81" s="158"/>
      <c r="J81" s="14"/>
      <c r="K81" s="14"/>
      <c r="L81" s="14"/>
    </row>
    <row r="82" spans="1:12">
      <c r="A82" s="18" t="s">
        <v>401</v>
      </c>
      <c r="B82" s="18"/>
      <c r="C82" s="23">
        <f>C81/C68</f>
        <v>-1</v>
      </c>
      <c r="D82" s="2" t="s">
        <v>402</v>
      </c>
      <c r="E82" s="36"/>
      <c r="F82" s="18" t="s">
        <v>401</v>
      </c>
      <c r="G82" s="23">
        <f t="shared" ref="G82:H82" si="18">G81/G68</f>
        <v>0</v>
      </c>
      <c r="H82" s="18">
        <f t="shared" si="18"/>
        <v>0</v>
      </c>
      <c r="I82" s="18">
        <f>I81/I68</f>
        <v>0</v>
      </c>
      <c r="J82" s="18"/>
      <c r="K82" s="18"/>
      <c r="L82" s="18"/>
    </row>
    <row r="84" spans="1:12">
      <c r="G84" s="21"/>
      <c r="H84" s="21"/>
      <c r="I84" s="159"/>
      <c r="J84" s="21"/>
    </row>
  </sheetData>
  <phoneticPr fontId="15" type="noConversion"/>
  <conditionalFormatting sqref="H25:K25">
    <cfRule type="duplicateValues" dxfId="399" priority="6"/>
  </conditionalFormatting>
  <conditionalFormatting sqref="H25:K25">
    <cfRule type="duplicateValues" dxfId="398" priority="5"/>
  </conditionalFormatting>
  <conditionalFormatting sqref="H25:K25">
    <cfRule type="duplicateValues" dxfId="397" priority="7"/>
  </conditionalFormatting>
  <conditionalFormatting sqref="H25:K25">
    <cfRule type="duplicateValues" dxfId="396" priority="1"/>
  </conditionalFormatting>
  <conditionalFormatting sqref="H25:K25">
    <cfRule type="duplicateValues" dxfId="395" priority="2"/>
    <cfRule type="duplicateValues" dxfId="394" priority="3"/>
  </conditionalFormatting>
  <conditionalFormatting sqref="H25:K25">
    <cfRule type="duplicateValues" dxfId="393" priority="4"/>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27"/>
  <sheetViews>
    <sheetView workbookViewId="0">
      <selection activeCell="G13" sqref="G13:L19"/>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7" width="20.375" bestFit="1" customWidth="1"/>
    <col min="8" max="8" width="24" customWidth="1"/>
    <col min="9" max="9" width="25.125" customWidth="1"/>
    <col min="10" max="10" width="24" customWidth="1"/>
    <col min="11" max="11" width="18.5" customWidth="1"/>
    <col min="12" max="12" width="22.5" bestFit="1" customWidth="1"/>
    <col min="13" max="13" width="25.25" customWidth="1"/>
  </cols>
  <sheetData>
    <row r="1" spans="1:13" s="2" customFormat="1">
      <c r="A1" s="1" t="s">
        <v>60</v>
      </c>
      <c r="B1" s="1" t="s">
        <v>1781</v>
      </c>
      <c r="C1" s="1" t="s">
        <v>1633</v>
      </c>
      <c r="E1" s="33"/>
      <c r="F1" s="1" t="s">
        <v>60</v>
      </c>
      <c r="G1" s="1" t="s">
        <v>404</v>
      </c>
      <c r="H1" s="313" t="s">
        <v>4792</v>
      </c>
      <c r="I1" s="313" t="s">
        <v>4814</v>
      </c>
      <c r="J1" s="313" t="s">
        <v>4580</v>
      </c>
      <c r="K1" s="313" t="s">
        <v>4739</v>
      </c>
      <c r="L1" s="1"/>
      <c r="M1" s="13"/>
    </row>
    <row r="2" spans="1:13" s="2" customFormat="1">
      <c r="A2" s="3" t="s">
        <v>0</v>
      </c>
      <c r="B2" s="3"/>
      <c r="C2" s="30"/>
      <c r="D2" s="51"/>
      <c r="E2" s="52"/>
      <c r="F2" s="3" t="s">
        <v>200</v>
      </c>
      <c r="G2" s="25"/>
      <c r="H2" s="25"/>
      <c r="I2" s="25"/>
      <c r="J2" s="25"/>
      <c r="K2" s="25"/>
      <c r="L2" s="25"/>
      <c r="M2" s="25"/>
    </row>
    <row r="3" spans="1:13" s="2" customFormat="1">
      <c r="A3" s="3" t="s">
        <v>1</v>
      </c>
      <c r="B3" s="3"/>
      <c r="C3" s="30">
        <f>C2*(1-C5)-C4</f>
        <v>0</v>
      </c>
      <c r="D3" s="51"/>
      <c r="E3" s="52"/>
      <c r="F3" s="3" t="s">
        <v>201</v>
      </c>
      <c r="G3" s="25"/>
      <c r="H3" s="25"/>
      <c r="I3" s="25"/>
      <c r="J3" s="25"/>
      <c r="K3" s="25"/>
      <c r="L3" s="25"/>
      <c r="M3" s="25"/>
    </row>
    <row r="4" spans="1:13" s="2" customFormat="1">
      <c r="A4" s="3" t="s">
        <v>2</v>
      </c>
      <c r="B4" s="3"/>
      <c r="C4" s="4">
        <f>G4+H4+I4+J4+K4+L4</f>
        <v>0</v>
      </c>
      <c r="D4" s="51"/>
      <c r="E4" s="52"/>
      <c r="F4" s="3" t="s">
        <v>2</v>
      </c>
      <c r="G4" s="25"/>
      <c r="H4" s="25"/>
      <c r="I4" s="25"/>
      <c r="J4" s="25"/>
      <c r="K4" s="25"/>
      <c r="L4" s="25"/>
      <c r="M4" s="25"/>
    </row>
    <row r="5" spans="1:13" s="2" customFormat="1">
      <c r="A5" s="3" t="s">
        <v>202</v>
      </c>
      <c r="B5" s="3"/>
      <c r="C5" s="29"/>
      <c r="D5" s="51"/>
      <c r="E5" s="53"/>
      <c r="F5" s="3" t="s">
        <v>202</v>
      </c>
      <c r="G5" s="44"/>
      <c r="H5" s="44"/>
      <c r="I5" s="44"/>
      <c r="J5" s="44"/>
      <c r="K5" s="44"/>
      <c r="L5" s="44"/>
      <c r="M5" s="44"/>
    </row>
    <row r="6" spans="1:13" s="2" customFormat="1">
      <c r="A6" s="15" t="s">
        <v>10</v>
      </c>
      <c r="B6" s="15"/>
      <c r="C6" s="4">
        <f>G6+H6+I6+J6+K6+L6</f>
        <v>0</v>
      </c>
      <c r="D6" s="54"/>
      <c r="E6" s="52"/>
      <c r="F6" s="10" t="s">
        <v>10</v>
      </c>
      <c r="G6" s="25"/>
      <c r="H6" s="25"/>
      <c r="I6" s="25"/>
      <c r="J6" s="25"/>
      <c r="K6" s="25"/>
      <c r="L6" s="25"/>
      <c r="M6" s="25"/>
    </row>
    <row r="7" spans="1:13" s="2" customFormat="1">
      <c r="A7" s="15" t="s">
        <v>11</v>
      </c>
      <c r="B7" s="15"/>
      <c r="C7" s="4">
        <f>G7+H7+I7+J7+K7+L7</f>
        <v>0</v>
      </c>
      <c r="D7" s="54"/>
      <c r="E7" s="52"/>
      <c r="F7" s="10" t="s">
        <v>11</v>
      </c>
      <c r="G7" s="25"/>
      <c r="H7" s="25"/>
      <c r="I7" s="25"/>
      <c r="J7" s="25"/>
      <c r="K7" s="25"/>
      <c r="L7" s="25"/>
      <c r="M7" s="25"/>
    </row>
    <row r="8" spans="1:13" s="2" customFormat="1">
      <c r="A8" s="15" t="s">
        <v>12</v>
      </c>
      <c r="B8" s="15"/>
      <c r="C8" s="4">
        <f>G8+H8+I8+J8+K8+L8</f>
        <v>0</v>
      </c>
      <c r="D8" s="54"/>
      <c r="E8" s="52"/>
      <c r="F8" s="10" t="s">
        <v>12</v>
      </c>
      <c r="G8" s="25"/>
      <c r="H8" s="25"/>
      <c r="I8" s="25"/>
      <c r="J8" s="25"/>
      <c r="K8" s="25"/>
      <c r="L8" s="25"/>
      <c r="M8" s="25"/>
    </row>
    <row r="9" spans="1:13" s="2" customFormat="1">
      <c r="A9" s="15" t="s">
        <v>203</v>
      </c>
      <c r="B9" s="15"/>
      <c r="C9" s="24">
        <f>(C2-C3)/1.16*0.16-C4/1.06*0.06</f>
        <v>0</v>
      </c>
      <c r="D9" s="51"/>
      <c r="E9" s="52"/>
      <c r="F9" s="15" t="s">
        <v>203</v>
      </c>
      <c r="G9" s="4"/>
      <c r="H9" s="4"/>
      <c r="I9" s="4"/>
      <c r="J9" s="4"/>
      <c r="K9" s="4"/>
      <c r="L9" s="4"/>
      <c r="M9" s="4"/>
    </row>
    <row r="10" spans="1:13" s="2" customFormat="1">
      <c r="A10" s="3" t="s">
        <v>3</v>
      </c>
      <c r="B10" s="3"/>
      <c r="C10" s="4">
        <f>C9*0.12</f>
        <v>0</v>
      </c>
      <c r="D10" s="51"/>
      <c r="E10" s="52"/>
      <c r="F10" s="3" t="s">
        <v>3</v>
      </c>
      <c r="G10" s="4"/>
      <c r="H10" s="4"/>
      <c r="I10" s="4"/>
      <c r="J10" s="4"/>
      <c r="K10" s="4"/>
      <c r="L10" s="4"/>
      <c r="M10" s="4"/>
    </row>
    <row r="11" spans="1:13" s="2" customFormat="1">
      <c r="A11" s="8" t="s">
        <v>4</v>
      </c>
      <c r="B11" s="8"/>
      <c r="C11" s="4">
        <f>C2-C3-C4-C6-C7-C8-C9-C10</f>
        <v>0</v>
      </c>
      <c r="D11" s="51"/>
      <c r="E11" s="52"/>
      <c r="F11" s="8" t="s">
        <v>4</v>
      </c>
      <c r="G11" s="4"/>
      <c r="H11" s="4"/>
      <c r="I11" s="4"/>
      <c r="J11" s="4"/>
      <c r="K11" s="4"/>
      <c r="L11" s="4"/>
      <c r="M11" s="4"/>
    </row>
    <row r="12" spans="1:13" s="2" customFormat="1">
      <c r="A12" s="13" t="s">
        <v>5</v>
      </c>
      <c r="B12" s="13"/>
      <c r="C12" s="158">
        <f>SUM(C13:C22)</f>
        <v>9465891.034502076</v>
      </c>
      <c r="D12" s="2" t="s">
        <v>204</v>
      </c>
      <c r="E12" s="37"/>
      <c r="F12" s="13" t="s">
        <v>5</v>
      </c>
      <c r="G12" s="14">
        <f t="shared" ref="G12:M12" si="0">SUM(G13:G22)</f>
        <v>1851869.5747444886</v>
      </c>
      <c r="H12" s="14">
        <f t="shared" si="0"/>
        <v>1988350.1841556432</v>
      </c>
      <c r="I12" s="14"/>
      <c r="J12" s="14">
        <f t="shared" si="0"/>
        <v>132000</v>
      </c>
      <c r="K12" s="14">
        <f t="shared" si="0"/>
        <v>41000</v>
      </c>
      <c r="L12" s="14">
        <f t="shared" si="0"/>
        <v>0</v>
      </c>
      <c r="M12" s="14">
        <f t="shared" si="0"/>
        <v>0</v>
      </c>
    </row>
    <row r="13" spans="1:13" s="2" customFormat="1">
      <c r="A13" s="9" t="s">
        <v>205</v>
      </c>
      <c r="B13" s="9"/>
      <c r="C13" s="4">
        <f>G13+H13+I13+J13+K13+L13</f>
        <v>6614900.3813333325</v>
      </c>
      <c r="D13" s="2" t="s">
        <v>206</v>
      </c>
      <c r="E13" s="37"/>
      <c r="F13" s="9" t="s">
        <v>207</v>
      </c>
      <c r="G13" s="175">
        <f>SUMIFS([2]岗位规划大表!$AD:$AD,[2]岗位规划大表!$H:$H,G1)</f>
        <v>1263112.4920000001</v>
      </c>
      <c r="H13" s="175">
        <f>SUMIFS([2]岗位规划大表!$AD:$AD,[2]岗位规划大表!$H:$H,H1)</f>
        <v>1255179.0119999999</v>
      </c>
      <c r="I13" s="175">
        <f>SUMIFS([2]岗位规划大表!$AD:$AD,[2]岗位规划大表!$H:$H,I1)</f>
        <v>4096608.8773333333</v>
      </c>
      <c r="J13" s="175">
        <f>SUMIFS([2]岗位规划大表!$AD:$AD,[2]岗位规划大表!$H:$H,J1)</f>
        <v>0</v>
      </c>
      <c r="K13" s="155">
        <f>SUMIFS(人员规划!AK:AK,人员规划!L:L,K1)</f>
        <v>0</v>
      </c>
      <c r="L13" s="155">
        <f>SUMIFS(人员规划!AL:AL,人员规划!M:M,L1)</f>
        <v>0</v>
      </c>
      <c r="M13" s="4"/>
    </row>
    <row r="14" spans="1:13" s="2" customFormat="1">
      <c r="A14" s="3" t="s">
        <v>208</v>
      </c>
      <c r="B14" s="3"/>
      <c r="C14" s="4">
        <f>G14+H14+I14+J14+K14+L14</f>
        <v>1037990.6531687438</v>
      </c>
      <c r="D14" s="2" t="s">
        <v>206</v>
      </c>
      <c r="E14" s="37"/>
      <c r="F14" s="3" t="s">
        <v>208</v>
      </c>
      <c r="G14" s="160">
        <f>[1]人均!$D$4*SUMIFS([2]岗位规划大表!$AA:$AA,[2]岗位规划大表!$H:$H,G1,[2]岗位规划大表!$AE:$AE,"驻京")+[1]人均!$D$3*SUMIFS([2]岗位规划大表!$AA:$AA,[2]岗位规划大表!$H:$H,G1,[2]岗位规划大表!$AE:$AE,"非驻京")+SUMIFS([1]管理费用统计表!$N:$N,[1]管理费用统计表!$F:$F,G1)</f>
        <v>216757.08274448838</v>
      </c>
      <c r="H14" s="160">
        <f>[1]人均!$D$4*SUMIFS([2]岗位规划大表!$AA:$AA,[2]岗位规划大表!$H:$H,H1,[2]岗位规划大表!$AE:$AE,"驻京")+[1]人均!$D$3*SUMIFS([2]岗位规划大表!$AA:$AA,[2]岗位规划大表!$H:$H,H1,[2]岗位规划大表!$AE:$AE,"非驻京")+SUMIFS([1]管理费用统计表!$N:$N,[1]管理费用统计表!$F:$F,H1)</f>
        <v>173171.17215564343</v>
      </c>
      <c r="I14" s="160">
        <f>[1]人均!$D$4*SUMIFS([2]岗位规划大表!$AA:$AA,[2]岗位规划大表!$H:$H,I1,[2]岗位规划大表!$AE:$AE,"驻京")+[1]人均!$D$3*SUMIFS([2]岗位规划大表!$AA:$AA,[2]岗位规划大表!$H:$H,I1,[2]岗位规划大表!$AE:$AE,"非驻京")+SUMIFS([1]管理费用统计表!$N:$N,[1]管理费用统计表!$F:$F,I1)</f>
        <v>648062.39826861199</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c r="L14" s="160"/>
      <c r="M14" s="4"/>
    </row>
    <row r="15" spans="1:13" s="2" customFormat="1">
      <c r="A15" s="8" t="s">
        <v>6</v>
      </c>
      <c r="B15" s="8"/>
      <c r="C15" s="4">
        <f>G15+H15+I15+J15+K15+L15</f>
        <v>840000</v>
      </c>
      <c r="D15" s="2" t="s">
        <v>206</v>
      </c>
      <c r="E15" s="37"/>
      <c r="F15" s="8" t="s">
        <v>6</v>
      </c>
      <c r="G15" s="160">
        <f>SUMIFS(人员规划!$AB:$AB,人员规划!$G:$G,G1)*3000</f>
        <v>72000</v>
      </c>
      <c r="H15" s="160">
        <f>SUMIFS(人员规划!$AB:$AB,人员规划!$G:$G,H1)*3000</f>
        <v>120000</v>
      </c>
      <c r="I15" s="160">
        <f>SUMIFS(人员规划!$AB:$AB,人员规划!$G:$G,I1)*3000</f>
        <v>648000</v>
      </c>
      <c r="J15" s="160">
        <f>SUMIFS(人员规划!$AB:$AB,人员规划!$G:$G,J1)*3000</f>
        <v>0</v>
      </c>
      <c r="K15" s="160">
        <f>SUMIFS(人员规划!$AB:$AB,人员规划!$G:$G,K1)*3000</f>
        <v>0</v>
      </c>
      <c r="L15" s="160">
        <f>SUMIFS(人员规划!AI:AI,人员规划!M:M,L1)</f>
        <v>0</v>
      </c>
      <c r="M15" s="25"/>
    </row>
    <row r="16" spans="1:13" s="2" customFormat="1">
      <c r="A16" s="8" t="s">
        <v>7</v>
      </c>
      <c r="B16" s="8"/>
      <c r="C16" s="4">
        <f>G16+H16+I16+J16+K16+L16</f>
        <v>333000</v>
      </c>
      <c r="D16" s="2" t="s">
        <v>106</v>
      </c>
      <c r="E16" s="37"/>
      <c r="F16" s="8" t="s">
        <v>7</v>
      </c>
      <c r="G16" s="25">
        <f>IFERROR(VLOOKUP(G1,'[3]2019年差旅费-二级利润中心明细'!$B:$AF,31,0),0)</f>
        <v>120000</v>
      </c>
      <c r="H16" s="160">
        <f>IFERROR(VLOOKUP(H1,'[3]2019年差旅费-二级利润中心明细'!$B:$AF,31,0),0)</f>
        <v>40000</v>
      </c>
      <c r="I16" s="160">
        <f>IFERROR(VLOOKUP(I1,'[3]2019年差旅费-二级利润中心明细'!$B:$AF,31,0),0)</f>
        <v>0</v>
      </c>
      <c r="J16" s="160">
        <f>IFERROR(VLOOKUP(J1,'[3]2019年差旅费-二级利润中心明细'!$B:$AF,31,0),0)</f>
        <v>132000</v>
      </c>
      <c r="K16" s="160">
        <f>IFERROR(VLOOKUP(K1,'[3]2019年差旅费-二级利润中心明细'!$B:$AF,31,0),0)</f>
        <v>41000</v>
      </c>
      <c r="L16" s="25"/>
      <c r="M16" s="25"/>
    </row>
    <row r="17" spans="1:13" s="2" customFormat="1">
      <c r="A17" s="8" t="s">
        <v>8</v>
      </c>
      <c r="B17" s="8"/>
      <c r="C17" s="4">
        <f t="shared" ref="C17:C21" si="1">G17+H17+I17+J17+K17+L17</f>
        <v>400000</v>
      </c>
      <c r="D17" s="2" t="s">
        <v>106</v>
      </c>
      <c r="E17" s="37"/>
      <c r="F17" s="8" t="s">
        <v>8</v>
      </c>
      <c r="G17" s="152">
        <f>SUMIFS(市场费!$F:$F,市场费!$B:$B,G1)</f>
        <v>0</v>
      </c>
      <c r="H17" s="152">
        <f>SUMIFS(市场费!$F:$F,市场费!$B:$B,H1)</f>
        <v>400000</v>
      </c>
      <c r="I17" s="152">
        <f>SUMIFS(市场费!$F:$F,市场费!$B:$B,I1)</f>
        <v>0</v>
      </c>
      <c r="J17" s="152">
        <f>SUMIFS(市场费!$F:$F,市场费!$B:$B,J1)</f>
        <v>0</v>
      </c>
      <c r="K17" s="25"/>
      <c r="L17" s="25"/>
      <c r="M17" s="25"/>
    </row>
    <row r="18" spans="1:13" s="2" customFormat="1">
      <c r="A18" s="8" t="s">
        <v>9</v>
      </c>
      <c r="B18" s="8"/>
      <c r="C18" s="4">
        <f t="shared" si="1"/>
        <v>240000</v>
      </c>
      <c r="D18" s="2" t="s">
        <v>106</v>
      </c>
      <c r="E18" s="37"/>
      <c r="F18" s="8" t="s">
        <v>9</v>
      </c>
      <c r="G18" s="152">
        <f>SUMIFS(市场费!$I:$I,市场费!$B:$B,G1)</f>
        <v>180000</v>
      </c>
      <c r="H18" s="152">
        <f>SUMIFS(市场费!$I:$I,市场费!$B:$B,H1)</f>
        <v>0</v>
      </c>
      <c r="I18" s="152">
        <f>SUMIFS(市场费!$I:$I,市场费!$B:$B,I1)</f>
        <v>60000</v>
      </c>
      <c r="J18" s="152">
        <f>SUMIFS(市场费!$I:$I,市场费!$B:$B,J1)</f>
        <v>0</v>
      </c>
      <c r="K18" s="25"/>
      <c r="L18" s="25"/>
      <c r="M18" s="25"/>
    </row>
    <row r="19" spans="1:13" s="2" customFormat="1">
      <c r="A19" s="8" t="s">
        <v>49</v>
      </c>
      <c r="B19" s="8"/>
      <c r="C19" s="4">
        <f t="shared" si="1"/>
        <v>0</v>
      </c>
      <c r="D19" s="2" t="s">
        <v>106</v>
      </c>
      <c r="E19" s="37"/>
      <c r="F19" s="8" t="s">
        <v>49</v>
      </c>
      <c r="G19" s="25"/>
      <c r="H19" s="25"/>
      <c r="I19" s="25"/>
      <c r="J19" s="25"/>
      <c r="K19" s="25"/>
      <c r="L19" s="25"/>
      <c r="M19" s="25"/>
    </row>
    <row r="20" spans="1:13">
      <c r="A20" s="8" t="s">
        <v>5228</v>
      </c>
      <c r="B20" s="8"/>
      <c r="C20" s="4">
        <f t="shared" si="1"/>
        <v>0</v>
      </c>
      <c r="D20" s="2" t="s">
        <v>106</v>
      </c>
      <c r="E20" s="37"/>
      <c r="F20" s="8" t="s">
        <v>5228</v>
      </c>
      <c r="G20" s="25"/>
      <c r="H20" s="25"/>
      <c r="I20" s="25"/>
      <c r="J20" s="25"/>
      <c r="K20" s="25"/>
      <c r="L20" s="25"/>
      <c r="M20" s="25"/>
    </row>
    <row r="21" spans="1:13" s="2" customFormat="1">
      <c r="A21" s="16" t="s">
        <v>51</v>
      </c>
      <c r="B21" s="16"/>
      <c r="C21" s="4">
        <f t="shared" si="1"/>
        <v>0</v>
      </c>
      <c r="D21" s="2" t="s">
        <v>106</v>
      </c>
      <c r="E21" s="37"/>
      <c r="F21" s="9" t="s">
        <v>51</v>
      </c>
      <c r="G21" s="25"/>
      <c r="H21" s="25"/>
      <c r="I21" s="25"/>
      <c r="J21" s="25"/>
      <c r="K21" s="25"/>
      <c r="L21" s="25"/>
      <c r="M21" s="25"/>
    </row>
    <row r="22" spans="1:13" s="2" customFormat="1">
      <c r="A22" s="9" t="s">
        <v>52</v>
      </c>
      <c r="B22" s="9"/>
      <c r="C22" s="4"/>
      <c r="D22" s="2" t="s">
        <v>106</v>
      </c>
      <c r="E22" s="37"/>
      <c r="F22" s="9" t="s">
        <v>52</v>
      </c>
      <c r="G22" s="25"/>
      <c r="H22" s="25"/>
      <c r="I22" s="25"/>
      <c r="J22" s="25"/>
      <c r="K22" s="25"/>
      <c r="L22" s="25"/>
      <c r="M22" s="25"/>
    </row>
    <row r="23" spans="1:13" s="2" customFormat="1">
      <c r="A23" s="13" t="s">
        <v>13</v>
      </c>
      <c r="B23" s="13"/>
      <c r="C23" s="12">
        <f>C11-C12</f>
        <v>-9465891.034502076</v>
      </c>
      <c r="D23" s="2" t="s">
        <v>204</v>
      </c>
      <c r="E23" s="37"/>
      <c r="F23" s="13" t="s">
        <v>13</v>
      </c>
      <c r="G23" s="14">
        <f>0-G12</f>
        <v>-1851869.5747444886</v>
      </c>
      <c r="H23" s="14">
        <f t="shared" ref="H23:M23" si="2">0-H12</f>
        <v>-1988350.1841556432</v>
      </c>
      <c r="I23" s="14"/>
      <c r="J23" s="14">
        <f t="shared" si="2"/>
        <v>-132000</v>
      </c>
      <c r="K23" s="14">
        <f t="shared" si="2"/>
        <v>-41000</v>
      </c>
      <c r="L23" s="14">
        <f t="shared" si="2"/>
        <v>0</v>
      </c>
      <c r="M23" s="14">
        <f t="shared" si="2"/>
        <v>0</v>
      </c>
    </row>
    <row r="24" spans="1:13" s="2" customFormat="1">
      <c r="A24" s="3" t="s">
        <v>14</v>
      </c>
      <c r="B24" s="3"/>
      <c r="C24" s="7">
        <f>IF(C23&gt;0,C23*0.15,0)</f>
        <v>0</v>
      </c>
      <c r="D24" s="2" t="s">
        <v>204</v>
      </c>
      <c r="E24" s="39"/>
      <c r="F24" s="3" t="s">
        <v>14</v>
      </c>
      <c r="G24" s="25">
        <f>IF(G23&lt;0,0,G23*0.15)</f>
        <v>0</v>
      </c>
      <c r="H24" s="25">
        <f t="shared" ref="H24:M24" si="3">IF(H23&lt;0,0,H23*0.15)</f>
        <v>0</v>
      </c>
      <c r="I24" s="25"/>
      <c r="J24" s="25">
        <f t="shared" si="3"/>
        <v>0</v>
      </c>
      <c r="K24" s="25">
        <f t="shared" si="3"/>
        <v>0</v>
      </c>
      <c r="L24" s="25">
        <f t="shared" si="3"/>
        <v>0</v>
      </c>
      <c r="M24" s="25">
        <f t="shared" si="3"/>
        <v>0</v>
      </c>
    </row>
    <row r="25" spans="1:13" s="17" customFormat="1">
      <c r="A25" s="13" t="s">
        <v>15</v>
      </c>
      <c r="B25" s="13"/>
      <c r="C25" s="12">
        <f>C23-C24</f>
        <v>-9465891.034502076</v>
      </c>
      <c r="D25" s="26" t="s">
        <v>213</v>
      </c>
      <c r="E25" s="40"/>
      <c r="F25" s="13" t="s">
        <v>15</v>
      </c>
      <c r="G25" s="14">
        <f>G23-G24</f>
        <v>-1851869.5747444886</v>
      </c>
      <c r="H25" s="14">
        <f t="shared" ref="H25:M25" si="4">H23-H24</f>
        <v>-1988350.1841556432</v>
      </c>
      <c r="I25" s="14"/>
      <c r="J25" s="14">
        <f t="shared" si="4"/>
        <v>-132000</v>
      </c>
      <c r="K25" s="14">
        <f t="shared" si="4"/>
        <v>-41000</v>
      </c>
      <c r="L25" s="14">
        <f t="shared" si="4"/>
        <v>0</v>
      </c>
      <c r="M25" s="14">
        <f t="shared" si="4"/>
        <v>0</v>
      </c>
    </row>
    <row r="26" spans="1:13">
      <c r="A26" s="18" t="s">
        <v>214</v>
      </c>
      <c r="B26" s="18"/>
      <c r="C26" s="18">
        <f>C25/C12</f>
        <v>-1</v>
      </c>
      <c r="D26" s="2" t="s">
        <v>204</v>
      </c>
      <c r="E26" s="36"/>
      <c r="F26" s="18" t="s">
        <v>214</v>
      </c>
      <c r="G26" s="23">
        <f t="shared" ref="G26:M26" si="5">G25/G12</f>
        <v>-1</v>
      </c>
      <c r="H26" s="23">
        <f t="shared" si="5"/>
        <v>-1</v>
      </c>
      <c r="I26" s="23"/>
      <c r="J26" s="23">
        <f t="shared" si="5"/>
        <v>-1</v>
      </c>
      <c r="K26" s="18">
        <f t="shared" si="5"/>
        <v>-1</v>
      </c>
      <c r="L26" s="18" t="e">
        <f t="shared" si="5"/>
        <v>#DIV/0!</v>
      </c>
      <c r="M26" s="18" t="e">
        <f t="shared" si="5"/>
        <v>#DIV/0!</v>
      </c>
    </row>
    <row r="27" spans="1:13">
      <c r="E27" s="36"/>
    </row>
  </sheetData>
  <phoneticPr fontId="1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G2" sqref="G2:L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20.375" customWidth="1"/>
    <col min="9" max="9" width="21.875" customWidth="1"/>
    <col min="10" max="10" width="24.5" customWidth="1"/>
    <col min="11" max="11" width="17.5" customWidth="1"/>
    <col min="12" max="12" width="16.875" customWidth="1"/>
  </cols>
  <sheetData>
    <row r="1" spans="1:12" s="2" customFormat="1">
      <c r="A1" s="1" t="s">
        <v>157</v>
      </c>
      <c r="B1" s="1" t="s">
        <v>1634</v>
      </c>
      <c r="C1" s="1" t="s">
        <v>1633</v>
      </c>
      <c r="E1" s="33"/>
      <c r="F1" s="1" t="s">
        <v>157</v>
      </c>
      <c r="G1" s="107" t="s">
        <v>983</v>
      </c>
      <c r="H1" s="13" t="s">
        <v>753</v>
      </c>
      <c r="I1" s="13" t="s">
        <v>754</v>
      </c>
      <c r="J1" s="13" t="s">
        <v>755</v>
      </c>
      <c r="K1" s="13" t="s">
        <v>756</v>
      </c>
      <c r="L1" s="13" t="s">
        <v>757</v>
      </c>
    </row>
    <row r="2" spans="1:12" s="2" customFormat="1">
      <c r="A2" s="3" t="s">
        <v>0</v>
      </c>
      <c r="B2" s="3"/>
      <c r="C2" s="31">
        <f>SUM(G2:L2)</f>
        <v>0</v>
      </c>
      <c r="D2" s="26" t="s">
        <v>61</v>
      </c>
      <c r="E2" s="37">
        <f>G2+H2+I2+J2+K2+L2</f>
        <v>0</v>
      </c>
      <c r="F2" s="3" t="s">
        <v>1722</v>
      </c>
      <c r="G2" s="28"/>
      <c r="H2" s="28"/>
      <c r="I2" s="28"/>
      <c r="J2" s="28"/>
      <c r="K2" s="28"/>
      <c r="L2" s="28"/>
    </row>
    <row r="3" spans="1:12" s="2" customFormat="1">
      <c r="A3" s="3" t="s">
        <v>1</v>
      </c>
      <c r="B3" s="3"/>
      <c r="C3" s="31">
        <f t="shared" ref="C3:C11" si="0">SUM(G3:L3)</f>
        <v>0</v>
      </c>
      <c r="D3" s="2" t="s">
        <v>25</v>
      </c>
      <c r="E3" s="37" t="e">
        <f>G3+#REF!+H3+I3+J3</f>
        <v>#REF!</v>
      </c>
      <c r="F3" s="3" t="s">
        <v>20</v>
      </c>
      <c r="G3" s="4"/>
      <c r="H3" s="4"/>
      <c r="I3" s="4"/>
      <c r="J3" s="4"/>
      <c r="K3" s="4"/>
      <c r="L3" s="4"/>
    </row>
    <row r="4" spans="1:12" s="2" customFormat="1">
      <c r="A4" s="3" t="s">
        <v>2</v>
      </c>
      <c r="B4" s="3"/>
      <c r="C4" s="31">
        <f t="shared" si="0"/>
        <v>0</v>
      </c>
      <c r="D4" s="2" t="s">
        <v>25</v>
      </c>
      <c r="E4" s="37"/>
      <c r="F4" s="3" t="s">
        <v>2</v>
      </c>
      <c r="G4" s="28"/>
      <c r="H4" s="28"/>
      <c r="I4" s="28"/>
      <c r="J4" s="28"/>
      <c r="K4" s="28"/>
      <c r="L4" s="28"/>
    </row>
    <row r="5" spans="1:12" s="2" customFormat="1">
      <c r="A5" s="3" t="s">
        <v>19</v>
      </c>
      <c r="B5" s="3"/>
      <c r="C5" s="31"/>
      <c r="D5" s="2" t="s">
        <v>30</v>
      </c>
      <c r="E5" s="38"/>
      <c r="F5" s="3" t="s">
        <v>19</v>
      </c>
      <c r="G5" s="29"/>
      <c r="H5" s="29"/>
      <c r="I5" s="29"/>
      <c r="J5" s="29"/>
      <c r="K5" s="29"/>
      <c r="L5" s="29"/>
    </row>
    <row r="6" spans="1:12" s="2" customFormat="1">
      <c r="A6" s="15" t="s">
        <v>10</v>
      </c>
      <c r="B6" s="15"/>
      <c r="C6" s="31">
        <f t="shared" si="0"/>
        <v>0</v>
      </c>
      <c r="D6" s="11" t="s">
        <v>29</v>
      </c>
      <c r="E6" s="37"/>
      <c r="F6" s="10" t="s">
        <v>10</v>
      </c>
      <c r="G6" s="4"/>
      <c r="H6" s="4"/>
      <c r="I6" s="4"/>
      <c r="J6" s="4"/>
      <c r="K6" s="4"/>
      <c r="L6" s="4"/>
    </row>
    <row r="7" spans="1:12" s="2" customFormat="1">
      <c r="A7" s="15" t="s">
        <v>11</v>
      </c>
      <c r="B7" s="15"/>
      <c r="C7" s="31">
        <f t="shared" si="0"/>
        <v>0</v>
      </c>
      <c r="D7" s="11" t="s">
        <v>28</v>
      </c>
      <c r="E7" s="37"/>
      <c r="F7" s="10" t="s">
        <v>11</v>
      </c>
      <c r="G7" s="4"/>
      <c r="H7" s="4"/>
      <c r="I7" s="4"/>
      <c r="J7" s="4"/>
      <c r="K7" s="4"/>
      <c r="L7" s="4"/>
    </row>
    <row r="8" spans="1:12" s="2" customFormat="1">
      <c r="A8" s="15" t="s">
        <v>12</v>
      </c>
      <c r="B8" s="15"/>
      <c r="C8" s="31">
        <f t="shared" si="0"/>
        <v>0</v>
      </c>
      <c r="D8" s="11" t="s">
        <v>27</v>
      </c>
      <c r="E8" s="37"/>
      <c r="F8" s="10" t="s">
        <v>12</v>
      </c>
      <c r="G8" s="4"/>
      <c r="H8" s="4"/>
      <c r="I8" s="4"/>
      <c r="J8" s="4"/>
      <c r="K8" s="4"/>
      <c r="L8" s="4"/>
    </row>
    <row r="9" spans="1:12" s="2" customFormat="1">
      <c r="A9" s="15" t="s">
        <v>21</v>
      </c>
      <c r="B9" s="15"/>
      <c r="C9" s="31">
        <f t="shared" si="0"/>
        <v>0</v>
      </c>
      <c r="D9" s="2" t="s">
        <v>24</v>
      </c>
      <c r="E9" s="37"/>
      <c r="F9" s="15" t="s">
        <v>21</v>
      </c>
      <c r="G9" s="4"/>
      <c r="H9" s="4"/>
      <c r="I9" s="4"/>
      <c r="J9" s="4"/>
      <c r="K9" s="4"/>
      <c r="L9" s="4"/>
    </row>
    <row r="10" spans="1:12" s="2" customFormat="1">
      <c r="A10" s="3" t="s">
        <v>3</v>
      </c>
      <c r="B10" s="3"/>
      <c r="C10" s="31">
        <f t="shared" si="0"/>
        <v>0</v>
      </c>
      <c r="D10" s="2" t="s">
        <v>24</v>
      </c>
      <c r="E10" s="37"/>
      <c r="F10" s="3" t="s">
        <v>3</v>
      </c>
      <c r="G10" s="4"/>
      <c r="H10" s="4"/>
      <c r="I10" s="4"/>
      <c r="J10" s="4"/>
      <c r="K10" s="4"/>
      <c r="L10" s="4"/>
    </row>
    <row r="11" spans="1:12" s="2" customFormat="1">
      <c r="A11" s="8" t="s">
        <v>4</v>
      </c>
      <c r="B11" s="8"/>
      <c r="C11" s="31">
        <f t="shared" si="0"/>
        <v>0</v>
      </c>
      <c r="D11" s="2" t="s">
        <v>24</v>
      </c>
      <c r="E11" s="37"/>
      <c r="F11" s="8" t="s">
        <v>4</v>
      </c>
      <c r="G11" s="4"/>
      <c r="H11" s="4"/>
      <c r="I11" s="4"/>
      <c r="J11" s="4"/>
      <c r="K11" s="4"/>
      <c r="L11" s="4"/>
    </row>
    <row r="12" spans="1:12" s="2" customFormat="1">
      <c r="A12" s="13" t="s">
        <v>5</v>
      </c>
      <c r="B12" s="13"/>
      <c r="C12" s="158">
        <f>SUM(C13:C22)</f>
        <v>7944231.354836341</v>
      </c>
      <c r="D12" s="2" t="s">
        <v>24</v>
      </c>
      <c r="E12" s="37"/>
      <c r="F12" s="13" t="s">
        <v>5</v>
      </c>
      <c r="G12" s="14">
        <f t="shared" ref="G12:L12" si="1">SUM(G13:G22)</f>
        <v>5580182.6235333784</v>
      </c>
      <c r="H12" s="14">
        <f t="shared" si="1"/>
        <v>2917794.9482976124</v>
      </c>
      <c r="I12" s="14">
        <f t="shared" si="1"/>
        <v>1673864.9173556026</v>
      </c>
      <c r="J12" s="14">
        <f t="shared" si="1"/>
        <v>904323.00941393024</v>
      </c>
      <c r="K12" s="14">
        <f t="shared" si="1"/>
        <v>1015839.6854139302</v>
      </c>
      <c r="L12" s="14">
        <f t="shared" si="1"/>
        <v>1432408.7943552653</v>
      </c>
    </row>
    <row r="13" spans="1:12" s="2" customFormat="1">
      <c r="A13" s="9" t="s">
        <v>17</v>
      </c>
      <c r="B13" s="9"/>
      <c r="C13" s="31">
        <f>SUM(G13:L13)</f>
        <v>4522229.82</v>
      </c>
      <c r="D13" s="2" t="s">
        <v>26</v>
      </c>
      <c r="E13" s="37"/>
      <c r="F13" s="9" t="s">
        <v>18</v>
      </c>
      <c r="G13" s="175">
        <f>SUMIFS([2]岗位规划大表!$AD:$AD,[2]岗位规划大表!$H:$H,G1)</f>
        <v>3322841.4040000001</v>
      </c>
      <c r="H13" s="175">
        <f>SUMIFS([2]岗位规划大表!$AD:$AD,[2]岗位规划大表!$H:$H,H1)</f>
        <v>219083.44399999999</v>
      </c>
      <c r="I13" s="175">
        <f>SUMIFS([2]岗位规划大表!$AD:$AD,[2]岗位规划大表!$H:$H,I1)</f>
        <v>194991.764</v>
      </c>
      <c r="J13" s="175">
        <f>SUMIFS([2]岗位规划大表!$AD:$AD,[2]岗位规划大表!$H:$H,J1)</f>
        <v>122972.68400000001</v>
      </c>
      <c r="K13" s="175">
        <f>SUMIFS([2]岗位规划大表!$AD:$AD,[2]岗位规划大表!$H:$H,K1)</f>
        <v>234489.36</v>
      </c>
      <c r="L13" s="175">
        <f>SUMIFS([2]岗位规划大表!$AD:$AD,[2]岗位规划大表!$H:$H,L1)</f>
        <v>427851.16399999999</v>
      </c>
    </row>
    <row r="14" spans="1:12" s="2" customFormat="1">
      <c r="A14" s="3" t="s">
        <v>22</v>
      </c>
      <c r="B14" s="3"/>
      <c r="C14" s="31">
        <f t="shared" ref="C14:C21" si="2">SUM(G14:L14)</f>
        <v>287623.93539878709</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190963.62009582511</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19332.063060592383</v>
      </c>
      <c r="K14" s="160">
        <f>[1]人均!$D$4*SUMIFS([2]岗位规划大表!$AA:$AA,[2]岗位规划大表!$H:$H,K1,[2]岗位规划大表!$AE:$AE,"驻京")+[1]人均!$D$3*SUMIFS([2]岗位规划大表!$AA:$AA,[2]岗位规划大表!$H:$H,K1,[2]岗位规划大表!$AE:$AE,"非驻京")+SUMIFS([1]管理费用统计表!$N:$N,[1]管理费用统计表!$F:$F,K1)</f>
        <v>19332.063060592383</v>
      </c>
      <c r="L14" s="160">
        <f>[1]人均!$D$4*SUMIFS([2]岗位规划大表!$AA:$AA,[2]岗位规划大表!$H:$H,L1,[2]岗位规划大表!$AE:$AE,"驻京")+[1]人均!$D$3*SUMIFS([2]岗位规划大表!$AA:$AA,[2]岗位规划大表!$H:$H,L1,[2]岗位规划大表!$AE:$AE,"非驻京")+SUMIFS([1]管理费用统计表!$N:$N,[1]管理费用统计表!$F:$F,L1)</f>
        <v>19332.063060592383</v>
      </c>
    </row>
    <row r="15" spans="1:12" s="2" customFormat="1">
      <c r="A15" s="8" t="s">
        <v>6</v>
      </c>
      <c r="B15" s="8"/>
      <c r="C15" s="31">
        <f t="shared" si="2"/>
        <v>534000</v>
      </c>
      <c r="D15" s="2" t="s">
        <v>26</v>
      </c>
      <c r="E15" s="37"/>
      <c r="F15" s="8" t="s">
        <v>6</v>
      </c>
      <c r="G15" s="160">
        <f>SUMIFS(人员规划!$AB:$AB,人员规划!$G:$G,G1)*3000</f>
        <v>354000</v>
      </c>
      <c r="H15" s="160">
        <f>SUMIFS(人员规划!$AB:$AB,人员规划!$G:$G,H1)*3000</f>
        <v>36000</v>
      </c>
      <c r="I15" s="160">
        <f>SUMIFS(人员规划!$AB:$AB,人员规划!$G:$G,I1)*3000</f>
        <v>36000</v>
      </c>
      <c r="J15" s="160">
        <f>SUMIFS(人员规划!$AB:$AB,人员规划!$G:$G,J1)*3000</f>
        <v>36000</v>
      </c>
      <c r="K15" s="160">
        <f>SUMIFS(人员规划!$AB:$AB,人员规划!$G:$G,K1)*3000</f>
        <v>36000</v>
      </c>
      <c r="L15" s="160">
        <f>SUMIFS(人员规划!$AB:$AB,人员规划!$G:$G,L1)*3000</f>
        <v>36000</v>
      </c>
    </row>
    <row r="16" spans="1:12" s="2" customFormat="1">
      <c r="A16" s="8" t="s">
        <v>7</v>
      </c>
      <c r="B16" s="8"/>
      <c r="C16" s="31">
        <f t="shared" si="2"/>
        <v>856000</v>
      </c>
      <c r="D16" s="2" t="s">
        <v>25</v>
      </c>
      <c r="E16" s="50"/>
      <c r="F16" s="8" t="s">
        <v>7</v>
      </c>
      <c r="G16" s="28">
        <f>IFERROR(VLOOKUP(G1,'[3]2019年差旅费-二级利润中心明细'!$B:$AF,31,0),0)</f>
        <v>448000</v>
      </c>
      <c r="H16" s="351">
        <f>IFERROR(VLOOKUP(H1,'[3]2019年差旅费-二级利润中心明细'!$B:$AF,31,0),0)</f>
        <v>120000</v>
      </c>
      <c r="I16" s="351">
        <f>IFERROR(VLOOKUP(I1,'[3]2019年差旅费-二级利润中心明细'!$B:$AF,31,0),0)</f>
        <v>72000</v>
      </c>
      <c r="J16" s="351">
        <f>IFERROR(VLOOKUP(J1,'[3]2019年差旅费-二级利润中心明细'!$B:$AF,31,0),0)</f>
        <v>72000</v>
      </c>
      <c r="K16" s="351">
        <f>IFERROR(VLOOKUP(K1,'[3]2019年差旅费-二级利润中心明细'!$B:$AF,31,0),0)</f>
        <v>72000</v>
      </c>
      <c r="L16" s="351">
        <f>IFERROR(VLOOKUP(L1,'[3]2019年差旅费-二级利润中心明细'!$B:$AF,31,0),0)</f>
        <v>72000</v>
      </c>
    </row>
    <row r="17" spans="1:12" s="2" customFormat="1">
      <c r="A17" s="8" t="s">
        <v>8</v>
      </c>
      <c r="B17" s="8"/>
      <c r="C17" s="31">
        <f t="shared" si="2"/>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c r="L17" s="152">
        <f>SUMIFS(市场费!$F:$F,市场费!$B:$B,L1)</f>
        <v>0</v>
      </c>
    </row>
    <row r="18" spans="1:12" s="2" customFormat="1">
      <c r="A18" s="8" t="s">
        <v>9</v>
      </c>
      <c r="B18" s="8"/>
      <c r="C18" s="31">
        <f t="shared" si="2"/>
        <v>776000</v>
      </c>
      <c r="D18" s="2" t="s">
        <v>63</v>
      </c>
      <c r="E18" s="37"/>
      <c r="F18" s="8" t="s">
        <v>9</v>
      </c>
      <c r="G18" s="152">
        <f>SUMIFS(市场费!$I:$I,市场费!$B:$B,G1)</f>
        <v>296000</v>
      </c>
      <c r="H18" s="152">
        <f>SUMIFS(市场费!$I:$I,市场费!$B:$B,H1)</f>
        <v>96000</v>
      </c>
      <c r="I18" s="152">
        <f>SUMIFS(市场费!$I:$I,市场费!$B:$B,I1)</f>
        <v>96000</v>
      </c>
      <c r="J18" s="152">
        <f>SUMIFS(市场费!$I:$I,市场费!$B:$B,J1)</f>
        <v>96000</v>
      </c>
      <c r="K18" s="152">
        <f>SUMIFS(市场费!$I:$I,市场费!$B:$B,K1)</f>
        <v>96000</v>
      </c>
      <c r="L18" s="152">
        <f>SUMIFS(市场费!$I:$I,市场费!$B:$B,L1)</f>
        <v>96000</v>
      </c>
    </row>
    <row r="19" spans="1:12" s="2" customFormat="1">
      <c r="A19" s="8" t="s">
        <v>76</v>
      </c>
      <c r="B19" s="8"/>
      <c r="C19" s="31">
        <f t="shared" si="2"/>
        <v>0</v>
      </c>
      <c r="D19" s="2" t="s">
        <v>63</v>
      </c>
      <c r="E19" s="37"/>
      <c r="F19" s="8" t="s">
        <v>76</v>
      </c>
      <c r="G19" s="4">
        <v>0</v>
      </c>
      <c r="H19" s="4">
        <v>0</v>
      </c>
      <c r="I19" s="4">
        <v>0</v>
      </c>
      <c r="J19" s="4">
        <v>0</v>
      </c>
      <c r="K19" s="4">
        <v>0</v>
      </c>
      <c r="L19" s="4">
        <v>0</v>
      </c>
    </row>
    <row r="20" spans="1:12">
      <c r="A20" s="8" t="s">
        <v>5228</v>
      </c>
      <c r="B20" s="8"/>
      <c r="C20" s="31">
        <f>SUM(G20:L20)</f>
        <v>0</v>
      </c>
      <c r="D20" s="2" t="s">
        <v>63</v>
      </c>
      <c r="E20" s="37"/>
      <c r="F20" s="8" t="s">
        <v>5228</v>
      </c>
      <c r="G20" s="4">
        <v>0</v>
      </c>
      <c r="H20" s="4">
        <v>0</v>
      </c>
      <c r="I20" s="4">
        <v>0</v>
      </c>
      <c r="J20" s="4">
        <v>0</v>
      </c>
      <c r="K20" s="4">
        <v>0</v>
      </c>
      <c r="L20" s="4">
        <v>0</v>
      </c>
    </row>
    <row r="21" spans="1:12" s="2" customFormat="1">
      <c r="A21" s="16" t="s">
        <v>77</v>
      </c>
      <c r="B21" s="16"/>
      <c r="C21" s="31">
        <f t="shared" si="2"/>
        <v>0</v>
      </c>
      <c r="D21" s="2" t="s">
        <v>63</v>
      </c>
      <c r="E21" s="37"/>
      <c r="F21" s="9" t="s">
        <v>77</v>
      </c>
      <c r="G21" s="4">
        <v>0</v>
      </c>
      <c r="H21" s="4">
        <v>0</v>
      </c>
      <c r="I21" s="4">
        <v>0</v>
      </c>
      <c r="J21" s="4">
        <v>0</v>
      </c>
      <c r="K21" s="4">
        <v>0</v>
      </c>
      <c r="L21" s="4">
        <v>0</v>
      </c>
    </row>
    <row r="22" spans="1:12" s="2" customFormat="1">
      <c r="A22" s="9" t="s">
        <v>78</v>
      </c>
      <c r="B22" s="9"/>
      <c r="C22" s="31">
        <f>SUM(G22:L22)-G12</f>
        <v>968377.59943755344</v>
      </c>
      <c r="D22" s="2" t="s">
        <v>63</v>
      </c>
      <c r="E22" s="37"/>
      <c r="F22" s="9" t="s">
        <v>78</v>
      </c>
      <c r="G22" s="32">
        <f>业绩净利!K39</f>
        <v>968377.5994375525</v>
      </c>
      <c r="H22" s="32">
        <f>$G$12/$G$29*H29</f>
        <v>2427379.4412370198</v>
      </c>
      <c r="I22" s="87">
        <f>$G$12/$G$29*I29</f>
        <v>1255541.0902950102</v>
      </c>
      <c r="J22" s="32">
        <f>$G$12/$G$29*J29</f>
        <v>558018.26235333784</v>
      </c>
      <c r="K22" s="32">
        <f>$G$12/$G$29*K29</f>
        <v>558018.26235333784</v>
      </c>
      <c r="L22" s="32">
        <f>$G$12/$G$29*L29</f>
        <v>781225.56729467295</v>
      </c>
    </row>
    <row r="23" spans="1:12" s="2" customFormat="1">
      <c r="A23" s="13" t="s">
        <v>13</v>
      </c>
      <c r="B23" s="13"/>
      <c r="C23" s="12">
        <f>C11-C12</f>
        <v>-7944231.354836341</v>
      </c>
      <c r="D23" s="2" t="s">
        <v>71</v>
      </c>
      <c r="E23" s="37"/>
      <c r="F23" s="13" t="s">
        <v>13</v>
      </c>
      <c r="G23" s="14">
        <f>G25/0.85</f>
        <v>0</v>
      </c>
      <c r="H23" s="14">
        <f t="shared" ref="H23:L23" si="3">H25/0.85</f>
        <v>1411764.705882353</v>
      </c>
      <c r="I23" s="14">
        <f t="shared" si="3"/>
        <v>1423529.411764706</v>
      </c>
      <c r="J23" s="14">
        <f t="shared" si="3"/>
        <v>1411764.705882353</v>
      </c>
      <c r="K23" s="14">
        <f t="shared" si="3"/>
        <v>1482352.9411764706</v>
      </c>
      <c r="L23" s="14">
        <f t="shared" si="3"/>
        <v>4505882.3529411769</v>
      </c>
    </row>
    <row r="24" spans="1:12" s="2" customFormat="1">
      <c r="A24" s="3" t="s">
        <v>14</v>
      </c>
      <c r="B24" s="3"/>
      <c r="C24" s="7">
        <f>IF(C23&gt;0,C23*0.15,0)</f>
        <v>0</v>
      </c>
      <c r="D24" s="2" t="s">
        <v>71</v>
      </c>
      <c r="E24" s="39"/>
      <c r="F24" s="3" t="s">
        <v>14</v>
      </c>
      <c r="G24" s="25">
        <f>IF(G23&lt;0,0,G23*0.15)</f>
        <v>0</v>
      </c>
      <c r="H24" s="25">
        <f t="shared" ref="H24:L24" si="4">IF(H23&lt;0,0,H23*0.15)</f>
        <v>211764.70588235295</v>
      </c>
      <c r="I24" s="25">
        <f t="shared" si="4"/>
        <v>213529.4117647059</v>
      </c>
      <c r="J24" s="25">
        <f t="shared" si="4"/>
        <v>211764.70588235295</v>
      </c>
      <c r="K24" s="25">
        <f t="shared" si="4"/>
        <v>222352.94117647057</v>
      </c>
      <c r="L24" s="25">
        <f t="shared" si="4"/>
        <v>675882.3529411765</v>
      </c>
    </row>
    <row r="25" spans="1:12" s="17" customFormat="1">
      <c r="A25" s="13" t="s">
        <v>15</v>
      </c>
      <c r="B25" s="13"/>
      <c r="C25" s="12">
        <f>C23-C24</f>
        <v>-7944231.354836341</v>
      </c>
      <c r="D25" s="26" t="s">
        <v>79</v>
      </c>
      <c r="E25" s="40"/>
      <c r="F25" s="13" t="s">
        <v>15</v>
      </c>
      <c r="G25" s="14"/>
      <c r="H25" s="14">
        <f>H30</f>
        <v>1200000</v>
      </c>
      <c r="I25" s="14">
        <f t="shared" ref="I25:L25" si="5">I30</f>
        <v>1210000</v>
      </c>
      <c r="J25" s="14">
        <f t="shared" si="5"/>
        <v>1200000</v>
      </c>
      <c r="K25" s="14">
        <f t="shared" si="5"/>
        <v>1260000</v>
      </c>
      <c r="L25" s="14">
        <f t="shared" si="5"/>
        <v>3830000</v>
      </c>
    </row>
    <row r="26" spans="1:12" s="48" customFormat="1">
      <c r="A26" s="45" t="s">
        <v>80</v>
      </c>
      <c r="B26" s="45"/>
      <c r="C26" s="45">
        <f>C25/C12</f>
        <v>-1</v>
      </c>
      <c r="D26" s="46" t="s">
        <v>71</v>
      </c>
      <c r="E26" s="47"/>
      <c r="F26" s="45" t="s">
        <v>80</v>
      </c>
      <c r="G26" s="23">
        <f t="shared" ref="G26:L26" si="6">G25/G12</f>
        <v>0</v>
      </c>
      <c r="H26" s="23">
        <f t="shared" si="6"/>
        <v>0.41126947618445225</v>
      </c>
      <c r="I26" s="23">
        <f t="shared" si="6"/>
        <v>0.7228779260823367</v>
      </c>
      <c r="J26" s="23">
        <f t="shared" si="6"/>
        <v>1.3269594906997786</v>
      </c>
      <c r="K26" s="23">
        <f t="shared" si="6"/>
        <v>1.2403531955798521</v>
      </c>
      <c r="L26" s="23">
        <f t="shared" si="6"/>
        <v>2.6738177083895263</v>
      </c>
    </row>
    <row r="27" spans="1:12">
      <c r="E27" s="36"/>
    </row>
    <row r="28" spans="1:12">
      <c r="F28" t="s">
        <v>99</v>
      </c>
      <c r="H28" t="str">
        <f>VLOOKUP(H1,业绩净利!$B:$D,3,FALSE)</f>
        <v>石磊</v>
      </c>
      <c r="I28" s="89" t="str">
        <f>VLOOKUP(I1,业绩净利!$B:$D,3,FALSE)</f>
        <v>李凌辉2</v>
      </c>
      <c r="J28" s="89" t="str">
        <f>VLOOKUP(J1,业绩净利!$B:$D,3,FALSE)</f>
        <v>张金山</v>
      </c>
      <c r="K28" s="89" t="str">
        <f>VLOOKUP(K1,业绩净利!$B:$D,3,FALSE)</f>
        <v>徐洋</v>
      </c>
      <c r="L28" s="89" t="str">
        <f>VLOOKUP(L1,业绩净利!$B:$D,3,FALSE)</f>
        <v>覃松</v>
      </c>
    </row>
    <row r="29" spans="1:12">
      <c r="E29" s="49">
        <f>SUM(G29:L29)</f>
        <v>400000000</v>
      </c>
      <c r="F29" t="s">
        <v>100</v>
      </c>
      <c r="G29" s="21">
        <f>SUM(H29:L29)</f>
        <v>200000000</v>
      </c>
      <c r="H29" s="20">
        <f>VLOOKUP(H1,业绩净利!$B:$F,5,FALSE)*10000</f>
        <v>87000000</v>
      </c>
      <c r="I29" s="20">
        <f>VLOOKUP(I1,业绩净利!$B:$F,5,FALSE)*10000</f>
        <v>45000000</v>
      </c>
      <c r="J29" s="20">
        <f>VLOOKUP(J1,业绩净利!$B:$F,5,FALSE)*10000</f>
        <v>20000000</v>
      </c>
      <c r="K29" s="20">
        <f>VLOOKUP(K1,业绩净利!$B:$F,5,FALSE)*10000</f>
        <v>20000000</v>
      </c>
      <c r="L29" s="20">
        <f>VLOOKUP(L1,业绩净利!$B:$F,5,FALSE)*10000</f>
        <v>28000000</v>
      </c>
    </row>
    <row r="30" spans="1:12">
      <c r="F30" t="s">
        <v>58</v>
      </c>
      <c r="H30" s="21">
        <f>VLOOKUP(H1,业绩净利!$B:$F,4,FALSE)*10000</f>
        <v>1200000</v>
      </c>
      <c r="I30" s="21">
        <f>VLOOKUP(I1,业绩净利!$B:$F,4,FALSE)*10000</f>
        <v>1210000</v>
      </c>
      <c r="J30" s="21">
        <f>VLOOKUP(J1,业绩净利!$B:$F,4,FALSE)*10000</f>
        <v>1200000</v>
      </c>
      <c r="K30" s="21">
        <f>VLOOKUP(K1,业绩净利!$B:$F,4,FALSE)*10000</f>
        <v>1260000</v>
      </c>
      <c r="L30" s="21">
        <f>VLOOKUP(L1,业绩净利!$B:$F,4,FALSE)*10000</f>
        <v>3830000</v>
      </c>
    </row>
    <row r="31" spans="1:12">
      <c r="F31" t="s">
        <v>59</v>
      </c>
      <c r="H31" s="21">
        <f>H11-H12-H23</f>
        <v>-4329559.6541799651</v>
      </c>
      <c r="I31" s="21">
        <f t="shared" ref="I31:L31" si="7">I11-I12-I23</f>
        <v>-3097394.3291203086</v>
      </c>
      <c r="J31" s="21">
        <f t="shared" si="7"/>
        <v>-2316087.7152962834</v>
      </c>
      <c r="K31" s="21">
        <f t="shared" si="7"/>
        <v>-2498192.6265904009</v>
      </c>
      <c r="L31" s="21">
        <f t="shared" si="7"/>
        <v>-5938291.1472964417</v>
      </c>
    </row>
  </sheetData>
  <phoneticPr fontId="1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L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 min="12" max="12" width="18.625" customWidth="1"/>
  </cols>
  <sheetData>
    <row r="1" spans="1:12" s="2" customFormat="1">
      <c r="A1" s="1" t="s">
        <v>84</v>
      </c>
      <c r="B1" s="1" t="s">
        <v>1634</v>
      </c>
      <c r="C1" s="1" t="s">
        <v>1633</v>
      </c>
      <c r="E1" s="33"/>
      <c r="F1" s="1" t="s">
        <v>84</v>
      </c>
      <c r="G1" s="13" t="s">
        <v>766</v>
      </c>
      <c r="H1" s="150" t="s">
        <v>1030</v>
      </c>
      <c r="I1" s="150" t="s">
        <v>1782</v>
      </c>
      <c r="J1" s="150" t="s">
        <v>1783</v>
      </c>
      <c r="K1" s="150" t="s">
        <v>1784</v>
      </c>
      <c r="L1" s="150" t="s">
        <v>1785</v>
      </c>
    </row>
    <row r="2" spans="1:12" s="2" customFormat="1">
      <c r="A2" s="3" t="s">
        <v>0</v>
      </c>
      <c r="B2" s="3"/>
      <c r="C2" s="31">
        <f>SUM(G2:L2)</f>
        <v>0</v>
      </c>
      <c r="D2" s="26" t="s">
        <v>61</v>
      </c>
      <c r="E2" s="37">
        <f>G2+H2+I2+J2+K2</f>
        <v>0</v>
      </c>
      <c r="F2" s="3" t="s">
        <v>62</v>
      </c>
      <c r="G2" s="28"/>
      <c r="H2" s="28"/>
      <c r="I2" s="28"/>
      <c r="J2" s="28"/>
      <c r="K2" s="163"/>
      <c r="L2" s="163"/>
    </row>
    <row r="3" spans="1:12" s="2" customFormat="1">
      <c r="A3" s="3" t="s">
        <v>1</v>
      </c>
      <c r="B3" s="3"/>
      <c r="C3" s="31">
        <f t="shared" ref="C3:C4" si="0">SUM(G3:L3)</f>
        <v>0</v>
      </c>
      <c r="D3" s="2" t="s">
        <v>25</v>
      </c>
      <c r="E3" s="37">
        <f>G3+H3+I3+J3+K3</f>
        <v>0</v>
      </c>
      <c r="F3" s="3" t="s">
        <v>20</v>
      </c>
      <c r="G3" s="4"/>
      <c r="H3" s="4"/>
      <c r="I3" s="4"/>
      <c r="J3" s="4"/>
      <c r="K3" s="155"/>
      <c r="L3" s="155"/>
    </row>
    <row r="4" spans="1:12" s="2" customFormat="1">
      <c r="A4" s="3" t="s">
        <v>2</v>
      </c>
      <c r="B4" s="3"/>
      <c r="C4" s="31">
        <f t="shared" si="0"/>
        <v>0</v>
      </c>
      <c r="D4" s="2" t="s">
        <v>25</v>
      </c>
      <c r="E4" s="37"/>
      <c r="F4" s="3" t="s">
        <v>2</v>
      </c>
      <c r="G4" s="28"/>
      <c r="H4" s="28"/>
      <c r="I4" s="28"/>
      <c r="J4" s="28"/>
      <c r="K4" s="163"/>
      <c r="L4" s="163"/>
    </row>
    <row r="5" spans="1:12" s="2" customFormat="1">
      <c r="A5" s="3" t="s">
        <v>19</v>
      </c>
      <c r="B5" s="3"/>
      <c r="C5" s="44"/>
      <c r="D5" s="2" t="s">
        <v>30</v>
      </c>
      <c r="E5" s="38"/>
      <c r="F5" s="3" t="s">
        <v>19</v>
      </c>
      <c r="G5" s="29"/>
      <c r="H5" s="29"/>
      <c r="I5" s="29"/>
      <c r="J5" s="29"/>
      <c r="K5" s="164"/>
      <c r="L5" s="164"/>
    </row>
    <row r="6" spans="1:12" s="2" customFormat="1">
      <c r="A6" s="15" t="s">
        <v>10</v>
      </c>
      <c r="B6" s="15"/>
      <c r="C6" s="31">
        <f>SUM(G6:L6)</f>
        <v>0</v>
      </c>
      <c r="D6" s="11" t="s">
        <v>29</v>
      </c>
      <c r="E6" s="37"/>
      <c r="F6" s="10" t="s">
        <v>10</v>
      </c>
      <c r="G6" s="4"/>
      <c r="H6" s="4"/>
      <c r="I6" s="4"/>
      <c r="J6" s="4"/>
      <c r="K6" s="155"/>
      <c r="L6" s="155"/>
    </row>
    <row r="7" spans="1:12" s="2" customFormat="1">
      <c r="A7" s="15" t="s">
        <v>11</v>
      </c>
      <c r="B7" s="15"/>
      <c r="C7" s="31">
        <f>SUM(G7:L7)</f>
        <v>0</v>
      </c>
      <c r="D7" s="11" t="s">
        <v>28</v>
      </c>
      <c r="E7" s="37"/>
      <c r="F7" s="10" t="s">
        <v>11</v>
      </c>
      <c r="G7" s="4"/>
      <c r="H7" s="4"/>
      <c r="I7" s="4"/>
      <c r="J7" s="4"/>
      <c r="K7" s="155"/>
      <c r="L7" s="155"/>
    </row>
    <row r="8" spans="1:12" s="2" customFormat="1">
      <c r="A8" s="15" t="s">
        <v>12</v>
      </c>
      <c r="B8" s="15"/>
      <c r="C8" s="31">
        <f>SUM(G8:K8)</f>
        <v>0</v>
      </c>
      <c r="D8" s="11" t="s">
        <v>27</v>
      </c>
      <c r="E8" s="37"/>
      <c r="F8" s="10" t="s">
        <v>12</v>
      </c>
      <c r="G8" s="4"/>
      <c r="H8" s="4"/>
      <c r="I8" s="4"/>
      <c r="J8" s="4"/>
      <c r="K8" s="155"/>
      <c r="L8" s="155"/>
    </row>
    <row r="9" spans="1:12" s="2" customFormat="1">
      <c r="A9" s="15" t="s">
        <v>21</v>
      </c>
      <c r="B9" s="15"/>
      <c r="C9" s="31">
        <f>SUM(G9:L9)</f>
        <v>0</v>
      </c>
      <c r="D9" s="2" t="s">
        <v>24</v>
      </c>
      <c r="E9" s="37"/>
      <c r="F9" s="15" t="s">
        <v>21</v>
      </c>
      <c r="G9" s="4">
        <f>(G2-G3)/1.16*0.16-G4/1.06*0.06</f>
        <v>0</v>
      </c>
      <c r="H9" s="4"/>
      <c r="I9" s="4"/>
      <c r="J9" s="4"/>
      <c r="K9" s="155"/>
      <c r="L9" s="155"/>
    </row>
    <row r="10" spans="1:12" s="2" customFormat="1">
      <c r="A10" s="3" t="s">
        <v>3</v>
      </c>
      <c r="B10" s="3"/>
      <c r="C10" s="31">
        <f t="shared" ref="C10:C11" si="1">SUM(G10:L10)</f>
        <v>0</v>
      </c>
      <c r="D10" s="2" t="s">
        <v>24</v>
      </c>
      <c r="E10" s="37"/>
      <c r="F10" s="3" t="s">
        <v>3</v>
      </c>
      <c r="G10" s="4">
        <f>G9*0.12</f>
        <v>0</v>
      </c>
      <c r="H10" s="4"/>
      <c r="I10" s="4"/>
      <c r="J10" s="4"/>
      <c r="K10" s="155"/>
      <c r="L10" s="155"/>
    </row>
    <row r="11" spans="1:12" s="2" customFormat="1">
      <c r="A11" s="8" t="s">
        <v>4</v>
      </c>
      <c r="B11" s="8"/>
      <c r="C11" s="31">
        <f t="shared" si="1"/>
        <v>0</v>
      </c>
      <c r="D11" s="2" t="s">
        <v>24</v>
      </c>
      <c r="E11" s="37"/>
      <c r="F11" s="8" t="s">
        <v>4</v>
      </c>
      <c r="G11" s="4">
        <f>G2-G3-G4-G6-G7-G8-G9-G10</f>
        <v>0</v>
      </c>
      <c r="H11" s="4"/>
      <c r="I11" s="4"/>
      <c r="J11" s="4"/>
      <c r="K11" s="155"/>
      <c r="L11" s="155"/>
    </row>
    <row r="12" spans="1:12" s="2" customFormat="1">
      <c r="A12" s="13" t="s">
        <v>5</v>
      </c>
      <c r="B12" s="13"/>
      <c r="C12" s="158">
        <f>SUM(C13:C22)</f>
        <v>8269887.8390577417</v>
      </c>
      <c r="D12" s="2" t="s">
        <v>24</v>
      </c>
      <c r="E12" s="37"/>
      <c r="F12" s="13" t="s">
        <v>5</v>
      </c>
      <c r="G12" s="14">
        <f t="shared" ref="G12:K12" si="2">SUM(G13:G22)</f>
        <v>6031409.3997547803</v>
      </c>
      <c r="H12" s="14">
        <f t="shared" si="2"/>
        <v>1245405.2630262617</v>
      </c>
      <c r="I12" s="14">
        <f t="shared" si="2"/>
        <v>3017540.4349657744</v>
      </c>
      <c r="J12" s="14">
        <f t="shared" si="2"/>
        <v>1264899.4150262617</v>
      </c>
      <c r="K12" s="158">
        <f t="shared" si="2"/>
        <v>1477004.2630131834</v>
      </c>
      <c r="L12" s="158">
        <f t="shared" ref="L12" si="3">SUM(L13:L22)</f>
        <v>1265038.4630262619</v>
      </c>
    </row>
    <row r="13" spans="1:12" s="2" customFormat="1">
      <c r="A13" s="9" t="s">
        <v>17</v>
      </c>
      <c r="B13" s="9"/>
      <c r="C13" s="31">
        <f>SUM(G13:L13)</f>
        <v>4860452.2200000007</v>
      </c>
      <c r="D13" s="2" t="s">
        <v>26</v>
      </c>
      <c r="E13" s="37"/>
      <c r="F13" s="9" t="s">
        <v>18</v>
      </c>
      <c r="G13" s="175">
        <f>SUMIFS([2]岗位规划大表!$AD:$AD,[2]岗位规划大表!$H:$H,G1)</f>
        <v>3678634.0960000008</v>
      </c>
      <c r="H13" s="175">
        <f>SUMIFS([2]岗位规划大表!$AD:$AD,[2]岗位规划大表!$H:$H,H1)</f>
        <v>189675.88399999999</v>
      </c>
      <c r="I13" s="175">
        <f>SUMIFS([2]岗位规划大表!$AD:$AD,[2]岗位规划大表!$H:$H,I1)</f>
        <v>474063.40399999998</v>
      </c>
      <c r="J13" s="175">
        <f>SUMIFS([2]岗位规划大表!$AD:$AD,[2]岗位规划大表!$H:$H,J1)</f>
        <v>209170.03599999999</v>
      </c>
      <c r="K13" s="175">
        <f>SUMIFS([2]岗位规划大表!$AD:$AD,[2]岗位规划大表!$H:$H,K1)</f>
        <v>99599.716</v>
      </c>
      <c r="L13" s="175">
        <f>SUMIFS([2]岗位规划大表!$AD:$AD,[2]岗位规划大表!$H:$H,L1)</f>
        <v>209309.084</v>
      </c>
    </row>
    <row r="14" spans="1:12" s="2" customFormat="1">
      <c r="A14" s="3" t="s">
        <v>22</v>
      </c>
      <c r="B14" s="3"/>
      <c r="C14" s="31">
        <f t="shared" ref="C14:C15" si="4">SUM(G14:L14)</f>
        <v>623952.41947957699</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527292.10417661502</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19332.063060592383</v>
      </c>
      <c r="K14" s="160">
        <f>[1]人均!$D$4*SUMIFS([2]岗位规划大表!$AA:$AA,[2]岗位规划大表!$H:$H,K1,[2]岗位规划大表!$AE:$AE,"驻京")+[1]人均!$D$3*SUMIFS([2]岗位规划大表!$AA:$AA,[2]岗位规划大表!$H:$H,K1,[2]岗位规划大表!$AE:$AE,"非驻京")+SUMIFS([1]管理费用统计表!$N:$N,[1]管理费用统计表!$F:$F,K1)</f>
        <v>19332.063060592383</v>
      </c>
      <c r="L14" s="160">
        <f>[1]人均!$D$4*SUMIFS([2]岗位规划大表!$AA:$AA,[2]岗位规划大表!$H:$H,L1,[2]岗位规划大表!$AE:$AE,"驻京")+[1]人均!$D$3*SUMIFS([2]岗位规划大表!$AA:$AA,[2]岗位规划大表!$H:$H,L1,[2]岗位规划大表!$AE:$AE,"非驻京")+SUMIFS([1]管理费用统计表!$N:$N,[1]管理费用统计表!$F:$F,L1)</f>
        <v>19332.063060592383</v>
      </c>
    </row>
    <row r="15" spans="1:12" s="2" customFormat="1">
      <c r="A15" s="8" t="s">
        <v>6</v>
      </c>
      <c r="B15" s="8"/>
      <c r="C15" s="31">
        <f t="shared" si="4"/>
        <v>582000</v>
      </c>
      <c r="D15" s="2" t="s">
        <v>26</v>
      </c>
      <c r="E15" s="37"/>
      <c r="F15" s="8" t="s">
        <v>6</v>
      </c>
      <c r="G15" s="160">
        <f>SUMIFS(人员规划!$AB:$AB,人员规划!$G:$G,G1)*3000</f>
        <v>402000</v>
      </c>
      <c r="H15" s="160">
        <f>SUMIFS(人员规划!$AB:$AB,人员规划!$G:$G,H1)*3000</f>
        <v>36000</v>
      </c>
      <c r="I15" s="160">
        <f>SUMIFS(人员规划!$AB:$AB,人员规划!$G:$G,I1)*3000</f>
        <v>36000</v>
      </c>
      <c r="J15" s="160">
        <f>SUMIFS(人员规划!$AB:$AB,人员规划!$G:$G,J1)*3000</f>
        <v>36000</v>
      </c>
      <c r="K15" s="160">
        <f>SUMIFS(人员规划!$AB:$AB,人员规划!$G:$G,K1)*3000</f>
        <v>36000</v>
      </c>
      <c r="L15" s="160">
        <f>SUMIFS(人员规划!$AB:$AB,人员规划!$G:$G,L1)*3000</f>
        <v>36000</v>
      </c>
    </row>
    <row r="16" spans="1:12" s="2" customFormat="1">
      <c r="A16" s="8" t="s">
        <v>7</v>
      </c>
      <c r="B16" s="8"/>
      <c r="C16" s="31">
        <f>SUM(G16:L16)</f>
        <v>690000</v>
      </c>
      <c r="D16" s="2" t="s">
        <v>25</v>
      </c>
      <c r="E16" s="50"/>
      <c r="F16" s="8" t="s">
        <v>7</v>
      </c>
      <c r="G16" s="28">
        <f>IFERROR(VLOOKUP(G1,'[3]2019年差旅费-二级利润中心明细'!$B:$AF,31,0),0)</f>
        <v>390000</v>
      </c>
      <c r="H16" s="351">
        <f>IFERROR(VLOOKUP(H1,'[3]2019年差旅费-二级利润中心明细'!$B:$AF,31,0),0)</f>
        <v>60000</v>
      </c>
      <c r="I16" s="351">
        <f>IFERROR(VLOOKUP(I1,'[3]2019年差旅费-二级利润中心明细'!$B:$AF,31,0),0)</f>
        <v>60000</v>
      </c>
      <c r="J16" s="351">
        <f>IFERROR(VLOOKUP(J1,'[3]2019年差旅费-二级利润中心明细'!$B:$AF,31,0),0)</f>
        <v>60000</v>
      </c>
      <c r="K16" s="351">
        <f>IFERROR(VLOOKUP(K1,'[3]2019年差旅费-二级利润中心明细'!$B:$AF,31,0),0)</f>
        <v>60000</v>
      </c>
      <c r="L16" s="351">
        <f>IFERROR(VLOOKUP(L1,'[3]2019年差旅费-二级利润中心明细'!$B:$AF,31,0),0)</f>
        <v>60000</v>
      </c>
    </row>
    <row r="17" spans="1:12" s="2" customFormat="1">
      <c r="A17" s="8" t="s">
        <v>8</v>
      </c>
      <c r="B17" s="8"/>
      <c r="C17" s="31">
        <f t="shared" ref="C17:C21" si="5">SUM(G17:L17)</f>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c r="L17" s="152">
        <f>SUMIFS(市场费!$F:$F,市场费!$B:$B,L1)</f>
        <v>0</v>
      </c>
    </row>
    <row r="18" spans="1:12" s="2" customFormat="1">
      <c r="A18" s="8" t="s">
        <v>9</v>
      </c>
      <c r="B18" s="8"/>
      <c r="C18" s="31">
        <f t="shared" si="5"/>
        <v>787200</v>
      </c>
      <c r="D18" s="2" t="s">
        <v>63</v>
      </c>
      <c r="E18" s="37"/>
      <c r="F18" s="8" t="s">
        <v>9</v>
      </c>
      <c r="G18" s="152">
        <f>SUMIFS(市场费!$I:$I,市场费!$B:$B,G1)</f>
        <v>307200</v>
      </c>
      <c r="H18" s="152">
        <f>SUMIFS(市场费!$I:$I,市场费!$B:$B,H1)</f>
        <v>96000</v>
      </c>
      <c r="I18" s="152">
        <f>SUMIFS(市场费!$I:$I,市场费!$B:$B,I1)</f>
        <v>96000</v>
      </c>
      <c r="J18" s="152">
        <f>SUMIFS(市场费!$I:$I,市场费!$B:$B,J1)</f>
        <v>96000</v>
      </c>
      <c r="K18" s="152">
        <f>SUMIFS(市场费!$I:$I,市场费!$B:$B,K1)</f>
        <v>96000</v>
      </c>
      <c r="L18" s="152">
        <f>SUMIFS(市场费!$I:$I,市场费!$B:$B,L1)</f>
        <v>96000</v>
      </c>
    </row>
    <row r="19" spans="1:12" s="2" customFormat="1">
      <c r="A19" s="8" t="s">
        <v>49</v>
      </c>
      <c r="B19" s="8"/>
      <c r="C19" s="31">
        <f t="shared" si="5"/>
        <v>0</v>
      </c>
      <c r="D19" s="2" t="s">
        <v>63</v>
      </c>
      <c r="E19" s="37"/>
      <c r="F19" s="8" t="s">
        <v>49</v>
      </c>
      <c r="G19" s="4">
        <v>0</v>
      </c>
      <c r="H19" s="4">
        <v>0</v>
      </c>
      <c r="I19" s="4">
        <v>0</v>
      </c>
      <c r="J19" s="4">
        <v>0</v>
      </c>
      <c r="K19" s="155">
        <v>0</v>
      </c>
      <c r="L19" s="155">
        <v>0</v>
      </c>
    </row>
    <row r="20" spans="1:12">
      <c r="A20" s="8" t="s">
        <v>5228</v>
      </c>
      <c r="B20" s="8"/>
      <c r="C20" s="31">
        <f t="shared" si="5"/>
        <v>0</v>
      </c>
      <c r="D20" s="2" t="s">
        <v>63</v>
      </c>
      <c r="E20" s="37"/>
      <c r="F20" s="8" t="s">
        <v>5228</v>
      </c>
      <c r="G20" s="4">
        <v>0</v>
      </c>
      <c r="H20" s="4">
        <v>0</v>
      </c>
      <c r="I20" s="4">
        <v>0</v>
      </c>
      <c r="J20" s="4">
        <v>0</v>
      </c>
      <c r="K20" s="155">
        <v>0</v>
      </c>
      <c r="L20" s="155">
        <v>0</v>
      </c>
    </row>
    <row r="21" spans="1:12" s="2" customFormat="1">
      <c r="A21" s="16" t="s">
        <v>51</v>
      </c>
      <c r="B21" s="16"/>
      <c r="C21" s="31">
        <f t="shared" si="5"/>
        <v>0</v>
      </c>
      <c r="D21" s="2" t="s">
        <v>63</v>
      </c>
      <c r="E21" s="37"/>
      <c r="F21" s="9" t="s">
        <v>51</v>
      </c>
      <c r="G21" s="4">
        <v>0</v>
      </c>
      <c r="H21" s="4">
        <v>0</v>
      </c>
      <c r="I21" s="4">
        <v>0</v>
      </c>
      <c r="J21" s="4">
        <v>0</v>
      </c>
      <c r="K21" s="155">
        <v>0</v>
      </c>
      <c r="L21" s="155">
        <v>0</v>
      </c>
    </row>
    <row r="22" spans="1:12" s="2" customFormat="1">
      <c r="A22" s="9" t="s">
        <v>52</v>
      </c>
      <c r="B22" s="9"/>
      <c r="C22" s="4">
        <f>G22</f>
        <v>726283.19957816438</v>
      </c>
      <c r="D22" s="2" t="s">
        <v>63</v>
      </c>
      <c r="E22" s="37"/>
      <c r="F22" s="9" t="s">
        <v>52</v>
      </c>
      <c r="G22" s="32">
        <f>业绩净利!K47</f>
        <v>726283.19957816438</v>
      </c>
      <c r="H22" s="32">
        <f t="shared" ref="H22:K22" si="6">$G$12/$G$29*H29</f>
        <v>844397.31596566935</v>
      </c>
      <c r="I22" s="73">
        <f>$G$12/$G$29*I29</f>
        <v>2332144.9679051819</v>
      </c>
      <c r="J22" s="32">
        <f t="shared" si="6"/>
        <v>844397.31596566935</v>
      </c>
      <c r="K22" s="87">
        <f t="shared" si="6"/>
        <v>1166072.483952591</v>
      </c>
      <c r="L22" s="87">
        <f t="shared" ref="L22" si="7">$G$12/$G$29*L29</f>
        <v>844397.31596566935</v>
      </c>
    </row>
    <row r="23" spans="1:12" s="2" customFormat="1">
      <c r="A23" s="13" t="s">
        <v>13</v>
      </c>
      <c r="B23" s="13"/>
      <c r="C23" s="12">
        <f>C11-C12</f>
        <v>-8269887.8390577417</v>
      </c>
      <c r="D23" s="2" t="s">
        <v>31</v>
      </c>
      <c r="E23" s="37"/>
      <c r="F23" s="13" t="s">
        <v>13</v>
      </c>
      <c r="G23" s="14">
        <f>G25/0.85</f>
        <v>0</v>
      </c>
      <c r="H23" s="14">
        <f t="shared" ref="H23:K23" si="8">H25/0.85</f>
        <v>1411764.705882353</v>
      </c>
      <c r="I23" s="14">
        <f t="shared" si="8"/>
        <v>11529411.764705883</v>
      </c>
      <c r="J23" s="14">
        <f t="shared" si="8"/>
        <v>1541176.4705882354</v>
      </c>
      <c r="K23" s="158">
        <f t="shared" si="8"/>
        <v>2117647.0588235296</v>
      </c>
      <c r="L23" s="158">
        <f t="shared" ref="L23" si="9">L25/0.85</f>
        <v>1411764.705882353</v>
      </c>
    </row>
    <row r="24" spans="1:12" s="2" customFormat="1">
      <c r="A24" s="3" t="s">
        <v>14</v>
      </c>
      <c r="B24" s="3"/>
      <c r="C24" s="7">
        <f>IF(C23&gt;0,C23*0.15,0)</f>
        <v>0</v>
      </c>
      <c r="D24" s="2" t="s">
        <v>31</v>
      </c>
      <c r="E24" s="39"/>
      <c r="F24" s="3" t="s">
        <v>14</v>
      </c>
      <c r="G24" s="25">
        <f>IF(G23&lt;0,0,G23*0.15)</f>
        <v>0</v>
      </c>
      <c r="H24" s="25">
        <f t="shared" ref="H24:K24" si="10">IF(H23&lt;0,0,H23*0.15)</f>
        <v>211764.70588235295</v>
      </c>
      <c r="I24" s="25">
        <f t="shared" si="10"/>
        <v>1729411.7647058824</v>
      </c>
      <c r="J24" s="25">
        <f t="shared" si="10"/>
        <v>231176.4705882353</v>
      </c>
      <c r="K24" s="160">
        <f t="shared" si="10"/>
        <v>317647.05882352946</v>
      </c>
      <c r="L24" s="160">
        <f t="shared" ref="L24" si="11">IF(L23&lt;0,0,L23*0.15)</f>
        <v>211764.70588235295</v>
      </c>
    </row>
    <row r="25" spans="1:12" s="17" customFormat="1">
      <c r="A25" s="13" t="s">
        <v>15</v>
      </c>
      <c r="B25" s="13"/>
      <c r="C25" s="12">
        <f>C23-C24</f>
        <v>-8269887.8390577417</v>
      </c>
      <c r="D25" s="26" t="s">
        <v>79</v>
      </c>
      <c r="E25" s="40"/>
      <c r="F25" s="13" t="s">
        <v>15</v>
      </c>
      <c r="G25" s="14"/>
      <c r="H25" s="14">
        <f t="shared" ref="H25:K25" si="12">H30</f>
        <v>1200000</v>
      </c>
      <c r="I25" s="14">
        <f t="shared" si="12"/>
        <v>9800000</v>
      </c>
      <c r="J25" s="14">
        <f t="shared" si="12"/>
        <v>1310000</v>
      </c>
      <c r="K25" s="158">
        <f t="shared" si="12"/>
        <v>1800000</v>
      </c>
      <c r="L25" s="158">
        <f t="shared" ref="L25" si="13">L30</f>
        <v>1200000</v>
      </c>
    </row>
    <row r="26" spans="1:12" s="48" customFormat="1">
      <c r="A26" s="45" t="s">
        <v>55</v>
      </c>
      <c r="B26" s="45"/>
      <c r="C26" s="45">
        <f>C25/C12</f>
        <v>-1</v>
      </c>
      <c r="D26" s="46" t="s">
        <v>31</v>
      </c>
      <c r="E26" s="47"/>
      <c r="F26" s="45" t="s">
        <v>55</v>
      </c>
      <c r="G26" s="23">
        <f t="shared" ref="G26:K26" si="14">G25/G12</f>
        <v>0</v>
      </c>
      <c r="H26" s="23">
        <f t="shared" si="14"/>
        <v>0.96354177682216502</v>
      </c>
      <c r="I26" s="23">
        <f t="shared" si="14"/>
        <v>3.2476781044729077</v>
      </c>
      <c r="J26" s="23">
        <f t="shared" si="14"/>
        <v>1.0356554714453734</v>
      </c>
      <c r="K26" s="83">
        <f t="shared" si="14"/>
        <v>1.2186830093014658</v>
      </c>
      <c r="L26" s="83">
        <f t="shared" ref="L26" si="15">L25/L12</f>
        <v>0.94858775845386156</v>
      </c>
    </row>
    <row r="27" spans="1:12">
      <c r="E27" s="36"/>
    </row>
    <row r="28" spans="1:12">
      <c r="F28" t="s">
        <v>54</v>
      </c>
      <c r="G28" s="89"/>
      <c r="H28" s="89" t="str">
        <f>VLOOKUP(H1,业绩净利!$B:$D,3,FALSE)</f>
        <v>罗琼</v>
      </c>
      <c r="I28" s="89" t="str">
        <f>VLOOKUP(I1,业绩净利!$B:$D,3,FALSE)</f>
        <v>付凯飞</v>
      </c>
      <c r="J28" s="89" t="str">
        <f>VLOOKUP(J1,业绩净利!$B:$D,3,FALSE)</f>
        <v>李隆昌</v>
      </c>
      <c r="K28" s="89" t="str">
        <f>VLOOKUP(K1,业绩净利!$B:$D,3,FALSE)</f>
        <v>汪浩</v>
      </c>
      <c r="L28" s="89" t="str">
        <f>VLOOKUP(L1,业绩净利!$B:$D,3,FALSE)</f>
        <v>刘永飞</v>
      </c>
    </row>
    <row r="29" spans="1:12">
      <c r="E29" s="49">
        <f>SUM(G29:K29)</f>
        <v>279000000</v>
      </c>
      <c r="F29" t="s">
        <v>100</v>
      </c>
      <c r="G29" s="159">
        <f>SUM(H29:L29)</f>
        <v>150000000</v>
      </c>
      <c r="H29" s="20">
        <f>VLOOKUP(H1,业绩净利!$B:$F,5,FALSE)*10000</f>
        <v>21000000</v>
      </c>
      <c r="I29" s="20">
        <f>VLOOKUP(I1,业绩净利!$B:$F,5,FALSE)*10000</f>
        <v>58000000</v>
      </c>
      <c r="J29" s="20">
        <f>VLOOKUP(J1,业绩净利!$B:$F,5,FALSE)*10000</f>
        <v>21000000</v>
      </c>
      <c r="K29" s="20">
        <f>VLOOKUP(K1,业绩净利!$B:$F,5,FALSE)*10000</f>
        <v>29000000</v>
      </c>
      <c r="L29" s="20">
        <f>VLOOKUP(L1,业绩净利!$B:$F,5,FALSE)*10000</f>
        <v>21000000</v>
      </c>
    </row>
    <row r="30" spans="1:12">
      <c r="F30" t="s">
        <v>58</v>
      </c>
      <c r="G30" s="89"/>
      <c r="H30" s="159">
        <f>VLOOKUP(H1,业绩净利!$B:$F,4,FALSE)*10000</f>
        <v>1200000</v>
      </c>
      <c r="I30" s="159">
        <f>VLOOKUP(I1,业绩净利!$B:$F,4,FALSE)*10000</f>
        <v>9800000</v>
      </c>
      <c r="J30" s="159">
        <f>VLOOKUP(J1,业绩净利!$B:$F,4,FALSE)*10000</f>
        <v>1310000</v>
      </c>
      <c r="K30" s="159">
        <f>VLOOKUP(K1,业绩净利!$B:$F,4,FALSE)*10000</f>
        <v>1800000</v>
      </c>
      <c r="L30" s="159">
        <f>VLOOKUP(L1,业绩净利!$B:$F,4,FALSE)*10000</f>
        <v>1200000</v>
      </c>
    </row>
    <row r="31" spans="1:12">
      <c r="F31" t="s">
        <v>59</v>
      </c>
      <c r="G31" s="89"/>
      <c r="H31" s="159">
        <f>H11-H12-H23</f>
        <v>-2657169.9689086145</v>
      </c>
      <c r="I31" s="159">
        <f t="shared" ref="I31:L31" si="16">I11-I12-I23</f>
        <v>-14546952.199671658</v>
      </c>
      <c r="J31" s="159">
        <f t="shared" si="16"/>
        <v>-2806075.8856144971</v>
      </c>
      <c r="K31" s="159">
        <f t="shared" si="16"/>
        <v>-3594651.3218367128</v>
      </c>
      <c r="L31" s="159">
        <f t="shared" si="16"/>
        <v>-2676803.1689086147</v>
      </c>
    </row>
  </sheetData>
  <phoneticPr fontId="15" type="noConversion"/>
  <conditionalFormatting sqref="H28:L28">
    <cfRule type="duplicateValues" dxfId="392" priority="2"/>
  </conditionalFormatting>
  <conditionalFormatting sqref="H28:L28">
    <cfRule type="duplicateValues" dxfId="391" priority="1"/>
  </conditionalFormatting>
  <conditionalFormatting sqref="H28:L28">
    <cfRule type="duplicateValues" dxfId="390" priority="3"/>
    <cfRule type="duplicateValues" dxfId="389" priority="4"/>
  </conditionalFormatting>
  <conditionalFormatting sqref="H28:L28">
    <cfRule type="duplicateValues" dxfId="388" priority="5"/>
  </conditionalFormatting>
  <conditionalFormatting sqref="H28:L28">
    <cfRule type="duplicateValues" dxfId="387" priority="6"/>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1634</v>
      </c>
      <c r="C1" s="1" t="s">
        <v>1633</v>
      </c>
      <c r="E1" s="33"/>
      <c r="F1" s="1" t="s">
        <v>84</v>
      </c>
      <c r="G1" s="13" t="s">
        <v>767</v>
      </c>
      <c r="H1" s="13" t="s">
        <v>1901</v>
      </c>
      <c r="I1" s="157" t="s">
        <v>1069</v>
      </c>
      <c r="J1" s="157" t="s">
        <v>1903</v>
      </c>
      <c r="K1" s="157" t="s">
        <v>1904</v>
      </c>
    </row>
    <row r="2" spans="1:11" s="2" customFormat="1">
      <c r="A2" s="3" t="s">
        <v>0</v>
      </c>
      <c r="B2" s="3"/>
      <c r="C2" s="31">
        <f>SUM(G2:K2)</f>
        <v>0</v>
      </c>
      <c r="D2" s="26" t="s">
        <v>61</v>
      </c>
      <c r="E2" s="37">
        <f>G2+H2+I2+J2+K2</f>
        <v>0</v>
      </c>
      <c r="F2" s="3" t="s">
        <v>62</v>
      </c>
      <c r="G2" s="28"/>
      <c r="H2" s="28"/>
      <c r="I2" s="28"/>
      <c r="J2" s="28"/>
      <c r="K2" s="28"/>
    </row>
    <row r="3" spans="1:11" s="2" customFormat="1">
      <c r="A3" s="3" t="s">
        <v>1</v>
      </c>
      <c r="B3" s="3"/>
      <c r="C3" s="31">
        <f>SUM(G3:K3)</f>
        <v>0</v>
      </c>
      <c r="D3" s="2" t="s">
        <v>25</v>
      </c>
      <c r="E3" s="37">
        <f>G3+H3+I3+J3+K3</f>
        <v>0</v>
      </c>
      <c r="F3" s="3" t="s">
        <v>20</v>
      </c>
      <c r="G3" s="4"/>
      <c r="H3" s="4"/>
      <c r="I3" s="4"/>
      <c r="J3" s="4"/>
      <c r="K3" s="4"/>
    </row>
    <row r="4" spans="1:11" s="2" customFormat="1">
      <c r="A4" s="3" t="s">
        <v>2</v>
      </c>
      <c r="B4" s="3"/>
      <c r="C4" s="31">
        <f>SUM(G4:K4)</f>
        <v>0</v>
      </c>
      <c r="D4" s="2" t="s">
        <v>25</v>
      </c>
      <c r="E4" s="37"/>
      <c r="F4" s="3" t="s">
        <v>2</v>
      </c>
      <c r="G4" s="28"/>
      <c r="H4" s="28"/>
      <c r="I4" s="28"/>
      <c r="J4" s="28"/>
      <c r="K4" s="28"/>
    </row>
    <row r="5" spans="1:11" s="2" customFormat="1">
      <c r="A5" s="3" t="s">
        <v>19</v>
      </c>
      <c r="B5" s="3"/>
      <c r="C5" s="44"/>
      <c r="D5" s="2" t="s">
        <v>30</v>
      </c>
      <c r="E5" s="38"/>
      <c r="F5" s="3" t="s">
        <v>19</v>
      </c>
      <c r="G5" s="29"/>
      <c r="H5" s="29"/>
      <c r="I5" s="29"/>
      <c r="J5" s="29"/>
      <c r="K5" s="29"/>
    </row>
    <row r="6" spans="1:11" s="2" customFormat="1">
      <c r="A6" s="15" t="s">
        <v>10</v>
      </c>
      <c r="B6" s="15"/>
      <c r="C6" s="31">
        <f>SUM(G6:K6)</f>
        <v>0</v>
      </c>
      <c r="D6" s="11" t="s">
        <v>29</v>
      </c>
      <c r="E6" s="37"/>
      <c r="F6" s="10" t="s">
        <v>10</v>
      </c>
      <c r="G6" s="4"/>
      <c r="H6" s="4"/>
      <c r="I6" s="4"/>
      <c r="J6" s="4"/>
      <c r="K6" s="4"/>
    </row>
    <row r="7" spans="1:11" s="2" customFormat="1">
      <c r="A7" s="15" t="s">
        <v>11</v>
      </c>
      <c r="B7" s="15"/>
      <c r="C7" s="31">
        <f>SUM(G7:K7)</f>
        <v>0</v>
      </c>
      <c r="D7" s="11" t="s">
        <v>28</v>
      </c>
      <c r="E7" s="37"/>
      <c r="F7" s="10" t="s">
        <v>11</v>
      </c>
      <c r="G7" s="4"/>
      <c r="H7" s="4"/>
      <c r="I7" s="4"/>
      <c r="J7" s="4"/>
      <c r="K7" s="4"/>
    </row>
    <row r="8" spans="1:11" s="2" customFormat="1">
      <c r="A8" s="15" t="s">
        <v>12</v>
      </c>
      <c r="B8" s="15"/>
      <c r="C8" s="31">
        <f>SUM(G8:K8)</f>
        <v>0</v>
      </c>
      <c r="D8" s="11" t="s">
        <v>27</v>
      </c>
      <c r="E8" s="37"/>
      <c r="F8" s="10" t="s">
        <v>12</v>
      </c>
      <c r="G8" s="4"/>
      <c r="H8" s="4"/>
      <c r="I8" s="4"/>
      <c r="J8" s="4"/>
      <c r="K8" s="4"/>
    </row>
    <row r="9" spans="1:11" s="2" customFormat="1">
      <c r="A9" s="15" t="s">
        <v>21</v>
      </c>
      <c r="B9" s="15"/>
      <c r="C9" s="31">
        <f>SUM(G9:K9)</f>
        <v>0</v>
      </c>
      <c r="D9" s="2" t="s">
        <v>24</v>
      </c>
      <c r="E9" s="37"/>
      <c r="F9" s="15" t="s">
        <v>21</v>
      </c>
      <c r="G9" s="4">
        <f>(G2-G3)/1.16*0.16-G4/1.06*0.06</f>
        <v>0</v>
      </c>
      <c r="H9" s="4"/>
      <c r="I9" s="4"/>
      <c r="J9" s="4"/>
      <c r="K9" s="4"/>
    </row>
    <row r="10" spans="1:11" s="2" customFormat="1">
      <c r="A10" s="3" t="s">
        <v>3</v>
      </c>
      <c r="B10" s="3"/>
      <c r="C10" s="31">
        <f>SUM(G10:K10)</f>
        <v>0</v>
      </c>
      <c r="D10" s="2" t="s">
        <v>24</v>
      </c>
      <c r="E10" s="37"/>
      <c r="F10" s="3" t="s">
        <v>3</v>
      </c>
      <c r="G10" s="4">
        <f>G9*0.12</f>
        <v>0</v>
      </c>
      <c r="H10" s="4"/>
      <c r="I10" s="4"/>
      <c r="J10" s="4"/>
      <c r="K10" s="4"/>
    </row>
    <row r="11" spans="1:11" s="2" customFormat="1">
      <c r="A11" s="8" t="s">
        <v>4</v>
      </c>
      <c r="B11" s="8"/>
      <c r="C11" s="4">
        <f>C2-C3-C4-C6-C7-C8-C9-C10</f>
        <v>0</v>
      </c>
      <c r="D11" s="2" t="s">
        <v>24</v>
      </c>
      <c r="E11" s="37"/>
      <c r="F11" s="8" t="s">
        <v>4</v>
      </c>
      <c r="G11" s="4">
        <f>G2-G3-G4-G6-G7-G8-G9-G10</f>
        <v>0</v>
      </c>
      <c r="H11" s="4"/>
      <c r="I11" s="4"/>
      <c r="J11" s="4"/>
      <c r="K11" s="4"/>
    </row>
    <row r="12" spans="1:11" s="2" customFormat="1">
      <c r="A12" s="13" t="s">
        <v>5</v>
      </c>
      <c r="B12" s="13"/>
      <c r="C12" s="158">
        <f>SUM(C13:C22)</f>
        <v>7405593.7161294613</v>
      </c>
      <c r="D12" s="2" t="s">
        <v>24</v>
      </c>
      <c r="E12" s="37"/>
      <c r="F12" s="13" t="s">
        <v>5</v>
      </c>
      <c r="G12" s="14">
        <f t="shared" ref="G12:K12" si="0">SUM(G13:G22)</f>
        <v>5310344.6559738182</v>
      </c>
      <c r="H12" s="14">
        <f t="shared" si="0"/>
        <v>2434098.4430290926</v>
      </c>
      <c r="I12" s="14">
        <f t="shared" si="0"/>
        <v>2219628.4016979411</v>
      </c>
      <c r="J12" s="14">
        <f t="shared" si="0"/>
        <v>1010948.3910356382</v>
      </c>
      <c r="K12" s="14">
        <f t="shared" si="0"/>
        <v>1740918.4803667895</v>
      </c>
    </row>
    <row r="13" spans="1:11" s="2" customFormat="1">
      <c r="A13" s="9" t="s">
        <v>17</v>
      </c>
      <c r="B13" s="9"/>
      <c r="C13" s="31">
        <f t="shared" ref="C13:C21" si="1">SUM(G13:K13)</f>
        <v>4797053.6399999997</v>
      </c>
      <c r="D13" s="2" t="s">
        <v>26</v>
      </c>
      <c r="E13" s="37"/>
      <c r="F13" s="9" t="s">
        <v>18</v>
      </c>
      <c r="G13" s="175">
        <f>SUMIFS([2]岗位规划大表!$AD:$AD,[2]岗位规划大表!$H:$H,G1)</f>
        <v>3594975.7520000003</v>
      </c>
      <c r="H13" s="175">
        <f>SUMIFS([2]岗位规划大表!$AD:$AD,[2]岗位规划大表!$H:$H,H1)</f>
        <v>219426.40400000001</v>
      </c>
      <c r="I13" s="175">
        <f>SUMIFS([2]岗位规划大表!$AD:$AD,[2]岗位规划大表!$H:$H,I1)</f>
        <v>447485.08400000003</v>
      </c>
      <c r="J13" s="175">
        <f>SUMIFS([2]岗位规划大表!$AD:$AD,[2]岗位规划大表!$H:$H,J1)</f>
        <v>123862.516</v>
      </c>
      <c r="K13" s="175">
        <f>SUMIFS([2]岗位规划大表!$AD:$AD,[2]岗位规划大表!$H:$H,K1)</f>
        <v>411303.88399999996</v>
      </c>
    </row>
    <row r="14" spans="1:11" s="2" customFormat="1">
      <c r="A14" s="3" t="s">
        <v>22</v>
      </c>
      <c r="B14" s="3"/>
      <c r="C14" s="31">
        <f t="shared" si="1"/>
        <v>520313.51646693022</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347142.34431128687</v>
      </c>
      <c r="H14" s="160">
        <f>[1]人均!$D$4*SUMIFS([2]岗位规划大表!$AA:$AA,[2]岗位规划大表!$H:$H,H1,[2]岗位规划大表!$AE:$AE,"驻京")+[1]人均!$D$3*SUMIFS([2]岗位规划大表!$AA:$AA,[2]岗位规划大表!$H:$H,H1,[2]岗位规划大表!$AE:$AE,"非驻京")+SUMIFS([1]管理费用统计表!$N:$N,[1]管理费用统计表!$F:$F,H1)</f>
        <v>43292.793038910859</v>
      </c>
      <c r="I14" s="160">
        <f>[1]人均!$D$4*SUMIFS([2]岗位规划大表!$AA:$AA,[2]岗位规划大表!$H:$H,I1,[2]岗位规划大表!$AE:$AE,"驻京")+[1]人均!$D$3*SUMIFS([2]岗位规划大表!$AA:$AA,[2]岗位规划大表!$H:$H,I1,[2]岗位规划大表!$AE:$AE,"非驻京")+SUMIFS([1]管理费用统计表!$N:$N,[1]管理费用统计表!$F:$F,I1)</f>
        <v>43292.793038910859</v>
      </c>
      <c r="J14" s="160">
        <f>[1]人均!$D$4*SUMIFS([2]岗位规划大表!$AA:$AA,[2]岗位规划大表!$H:$H,J1,[2]岗位规划大表!$AE:$AE,"驻京")+[1]人均!$D$3*SUMIFS([2]岗位规划大表!$AA:$AA,[2]岗位规划大表!$H:$H,J1,[2]岗位规划大表!$AE:$AE,"非驻京")+SUMIFS([1]管理费用统计表!$N:$N,[1]管理费用统计表!$F:$F,J1)</f>
        <v>43292.793038910859</v>
      </c>
      <c r="K14" s="160">
        <f>[1]人均!$D$4*SUMIFS([2]岗位规划大表!$AA:$AA,[2]岗位规划大表!$H:$H,K1,[2]岗位规划大表!$AE:$AE,"驻京")+[1]人均!$D$3*SUMIFS([2]岗位规划大表!$AA:$AA,[2]岗位规划大表!$H:$H,K1,[2]岗位规划大表!$AE:$AE,"非驻京")+SUMIFS([1]管理费用统计表!$N:$N,[1]管理费用统计表!$F:$F,K1)</f>
        <v>43292.793038910859</v>
      </c>
    </row>
    <row r="15" spans="1:11" s="2" customFormat="1">
      <c r="A15" s="8" t="s">
        <v>6</v>
      </c>
      <c r="B15" s="8"/>
      <c r="C15" s="31">
        <f t="shared" si="1"/>
        <v>432000</v>
      </c>
      <c r="D15" s="2" t="s">
        <v>26</v>
      </c>
      <c r="E15" s="37"/>
      <c r="F15" s="8" t="s">
        <v>6</v>
      </c>
      <c r="G15" s="160">
        <f>SUMIFS(人员规划!$AB:$AB,人员规划!$G:$G,G1)*3000</f>
        <v>288000</v>
      </c>
      <c r="H15" s="160">
        <f>SUMIFS(人员规划!$AB:$AB,人员规划!$G:$G,H1)*3000</f>
        <v>36000</v>
      </c>
      <c r="I15" s="160">
        <f>SUMIFS(人员规划!$AB:$AB,人员规划!$G:$G,I1)*3000</f>
        <v>36000</v>
      </c>
      <c r="J15" s="160">
        <f>SUMIFS(人员规划!$AB:$AB,人员规划!$G:$G,J1)*3000</f>
        <v>36000</v>
      </c>
      <c r="K15" s="160">
        <f>SUMIFS(人员规划!$AB:$AB,人员规划!$G:$G,K1)*3000</f>
        <v>36000</v>
      </c>
    </row>
    <row r="16" spans="1:11" s="2" customFormat="1">
      <c r="A16" s="8" t="s">
        <v>7</v>
      </c>
      <c r="B16" s="8"/>
      <c r="C16" s="31">
        <f t="shared" si="1"/>
        <v>412800</v>
      </c>
      <c r="D16" s="2" t="s">
        <v>25</v>
      </c>
      <c r="E16" s="50"/>
      <c r="F16" s="8" t="s">
        <v>7</v>
      </c>
      <c r="G16" s="28">
        <f>IFERROR(VLOOKUP(G1,'[3]2019年差旅费-二级利润中心明细'!$B:$AF,31,0),0)</f>
        <v>220800</v>
      </c>
      <c r="H16" s="351">
        <f>IFERROR(VLOOKUP(H1,'[3]2019年差旅费-二级利润中心明细'!$B:$AF,31,0),0)</f>
        <v>48000</v>
      </c>
      <c r="I16" s="351">
        <f>IFERROR(VLOOKUP(I1,'[3]2019年差旅费-二级利润中心明细'!$B:$AF,31,0),0)</f>
        <v>48000</v>
      </c>
      <c r="J16" s="351">
        <f>IFERROR(VLOOKUP(J1,'[3]2019年差旅费-二级利润中心明细'!$B:$AF,31,0),0)</f>
        <v>48000</v>
      </c>
      <c r="K16" s="351">
        <f>IFERROR(VLOOKUP(K1,'[3]2019年差旅费-二级利润中心明细'!$B:$AF,31,0),0)</f>
        <v>48000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662400</v>
      </c>
      <c r="D18" s="2" t="s">
        <v>63</v>
      </c>
      <c r="E18" s="37"/>
      <c r="F18" s="8" t="s">
        <v>9</v>
      </c>
      <c r="G18" s="152">
        <f>SUMIFS(市场费!$I:$I,市场费!$B:$B,G1)</f>
        <v>278400</v>
      </c>
      <c r="H18" s="152">
        <f>SUMIFS(市场费!$I:$I,市场费!$B:$B,H1)</f>
        <v>96000</v>
      </c>
      <c r="I18" s="152">
        <f>SUMIFS(市场费!$I:$I,市场费!$B:$B,I1)</f>
        <v>96000</v>
      </c>
      <c r="J18" s="152">
        <f>SUMIFS(市场费!$I:$I,市场费!$B:$B,J1)</f>
        <v>96000</v>
      </c>
      <c r="K18" s="152">
        <f>SUMIFS(市场费!$I:$I,市场费!$B:$B,K1)</f>
        <v>96000</v>
      </c>
    </row>
    <row r="19" spans="1:12" s="2" customFormat="1">
      <c r="A19" s="8" t="s">
        <v>49</v>
      </c>
      <c r="B19" s="8"/>
      <c r="C19" s="31">
        <f t="shared" si="1"/>
        <v>0</v>
      </c>
      <c r="D19" s="2" t="s">
        <v>63</v>
      </c>
      <c r="E19" s="37"/>
      <c r="F19" s="8" t="s">
        <v>49</v>
      </c>
      <c r="G19" s="4">
        <v>0</v>
      </c>
      <c r="H19" s="4">
        <v>0</v>
      </c>
      <c r="I19" s="4">
        <v>0</v>
      </c>
      <c r="J19" s="4">
        <v>0</v>
      </c>
      <c r="K19" s="4">
        <v>0</v>
      </c>
    </row>
    <row r="20" spans="1:12">
      <c r="A20" s="8" t="s">
        <v>5228</v>
      </c>
      <c r="B20" s="8"/>
      <c r="C20" s="31">
        <f t="shared" si="1"/>
        <v>0</v>
      </c>
      <c r="D20" s="2" t="s">
        <v>63</v>
      </c>
      <c r="E20" s="37"/>
      <c r="F20" s="8" t="s">
        <v>5228</v>
      </c>
      <c r="G20" s="4">
        <v>0</v>
      </c>
      <c r="H20" s="4">
        <v>0</v>
      </c>
      <c r="I20" s="4">
        <v>0</v>
      </c>
      <c r="J20" s="4">
        <v>0</v>
      </c>
      <c r="K20" s="4">
        <v>0</v>
      </c>
    </row>
    <row r="21" spans="1:12" s="2" customFormat="1">
      <c r="A21" s="16" t="s">
        <v>51</v>
      </c>
      <c r="B21" s="16"/>
      <c r="C21" s="31">
        <f t="shared" si="1"/>
        <v>0</v>
      </c>
      <c r="D21" s="2" t="s">
        <v>63</v>
      </c>
      <c r="E21" s="37"/>
      <c r="F21" s="9" t="s">
        <v>51</v>
      </c>
      <c r="G21" s="4">
        <v>0</v>
      </c>
      <c r="H21" s="4">
        <v>0</v>
      </c>
      <c r="I21" s="4">
        <v>0</v>
      </c>
      <c r="J21" s="4">
        <v>0</v>
      </c>
      <c r="K21" s="4">
        <v>0</v>
      </c>
    </row>
    <row r="22" spans="1:12" s="2" customFormat="1">
      <c r="A22" s="9" t="s">
        <v>52</v>
      </c>
      <c r="B22" s="9"/>
      <c r="C22" s="4">
        <f>G22</f>
        <v>581026.55966253148</v>
      </c>
      <c r="D22" s="2" t="s">
        <v>63</v>
      </c>
      <c r="E22" s="37"/>
      <c r="F22" s="9" t="s">
        <v>52</v>
      </c>
      <c r="G22" s="32">
        <f>业绩净利!K23</f>
        <v>581026.55966253148</v>
      </c>
      <c r="H22" s="32">
        <f t="shared" ref="H22:K22" si="2">$G$12/$G$29*H29</f>
        <v>1991379.2459901818</v>
      </c>
      <c r="I22" s="73">
        <f>$G$12/$G$29*I29</f>
        <v>1548850.5246590301</v>
      </c>
      <c r="J22" s="32">
        <f t="shared" si="2"/>
        <v>663793.08199672727</v>
      </c>
      <c r="K22" s="32">
        <f t="shared" si="2"/>
        <v>1106321.8033278787</v>
      </c>
    </row>
    <row r="23" spans="1:12" s="2" customFormat="1">
      <c r="A23" s="13" t="s">
        <v>13</v>
      </c>
      <c r="B23" s="13"/>
      <c r="C23" s="12">
        <f>C11-C12</f>
        <v>-7405593.7161294613</v>
      </c>
      <c r="D23" s="2" t="s">
        <v>31</v>
      </c>
      <c r="E23" s="37"/>
      <c r="F23" s="13" t="s">
        <v>13</v>
      </c>
      <c r="G23" s="14">
        <f>G25/0.85</f>
        <v>0</v>
      </c>
      <c r="H23" s="14">
        <f t="shared" ref="H23:K23" si="3">H25/0.85</f>
        <v>3094117.6470588236</v>
      </c>
      <c r="I23" s="14">
        <f t="shared" si="3"/>
        <v>2117647.0588235296</v>
      </c>
      <c r="J23" s="14">
        <f t="shared" si="3"/>
        <v>705882.3529411765</v>
      </c>
      <c r="K23" s="14">
        <f t="shared" si="3"/>
        <v>1411764.705882353</v>
      </c>
    </row>
    <row r="24" spans="1:12" s="2" customFormat="1">
      <c r="A24" s="3" t="s">
        <v>14</v>
      </c>
      <c r="B24" s="3"/>
      <c r="C24" s="7">
        <f>IF(C23&gt;0,C23*0.15,0)</f>
        <v>0</v>
      </c>
      <c r="D24" s="2" t="s">
        <v>31</v>
      </c>
      <c r="E24" s="39"/>
      <c r="F24" s="3" t="s">
        <v>14</v>
      </c>
      <c r="G24" s="25">
        <f>IF(G23&lt;0,0,G23*0.15)</f>
        <v>0</v>
      </c>
      <c r="H24" s="25">
        <f t="shared" ref="H24:K24" si="4">IF(H23&lt;0,0,H23*0.15)</f>
        <v>464117.64705882355</v>
      </c>
      <c r="I24" s="25">
        <f t="shared" si="4"/>
        <v>317647.05882352946</v>
      </c>
      <c r="J24" s="25">
        <f t="shared" si="4"/>
        <v>105882.35294117648</v>
      </c>
      <c r="K24" s="25">
        <f t="shared" si="4"/>
        <v>211764.70588235295</v>
      </c>
    </row>
    <row r="25" spans="1:12" s="17" customFormat="1">
      <c r="A25" s="13" t="s">
        <v>15</v>
      </c>
      <c r="B25" s="13"/>
      <c r="C25" s="12">
        <f>C23-C24</f>
        <v>-7405593.7161294613</v>
      </c>
      <c r="D25" s="26" t="s">
        <v>79</v>
      </c>
      <c r="E25" s="40"/>
      <c r="F25" s="13" t="s">
        <v>15</v>
      </c>
      <c r="G25" s="14"/>
      <c r="H25" s="14">
        <f t="shared" ref="H25:K25" si="5">H30</f>
        <v>2630000</v>
      </c>
      <c r="I25" s="14">
        <f t="shared" si="5"/>
        <v>1800000</v>
      </c>
      <c r="J25" s="14">
        <f t="shared" si="5"/>
        <v>600000</v>
      </c>
      <c r="K25" s="14">
        <f t="shared" si="5"/>
        <v>1200000</v>
      </c>
    </row>
    <row r="26" spans="1:12" s="48" customFormat="1">
      <c r="A26" s="45" t="s">
        <v>55</v>
      </c>
      <c r="B26" s="45"/>
      <c r="C26" s="45">
        <f>C25/C12</f>
        <v>-1</v>
      </c>
      <c r="D26" s="46" t="s">
        <v>31</v>
      </c>
      <c r="E26" s="47"/>
      <c r="F26" s="45" t="s">
        <v>55</v>
      </c>
      <c r="G26" s="23">
        <f t="shared" ref="G26:K26" si="6">G25/G12</f>
        <v>0</v>
      </c>
      <c r="H26" s="23">
        <f t="shared" si="6"/>
        <v>1.0804821832625304</v>
      </c>
      <c r="I26" s="23">
        <f t="shared" si="6"/>
        <v>0.81094655241528735</v>
      </c>
      <c r="J26" s="23">
        <f t="shared" si="6"/>
        <v>0.59350210685369065</v>
      </c>
      <c r="K26" s="23">
        <f t="shared" si="6"/>
        <v>0.68929132152539108</v>
      </c>
    </row>
    <row r="27" spans="1:12">
      <c r="E27" s="36"/>
    </row>
    <row r="28" spans="1:12">
      <c r="F28" t="s">
        <v>54</v>
      </c>
      <c r="G28" s="89"/>
      <c r="H28" s="89" t="str">
        <f>VLOOKUP(H1,业绩净利!$B:$D,3,FALSE)</f>
        <v>张博3</v>
      </c>
      <c r="I28" s="89" t="str">
        <f>VLOOKUP(I1,业绩净利!$B:$D,3,FALSE)</f>
        <v>赵向民</v>
      </c>
      <c r="J28" s="89" t="str">
        <f>VLOOKUP(J1,业绩净利!$B:$D,3,FALSE)</f>
        <v>孙长兴</v>
      </c>
      <c r="K28" s="89" t="str">
        <f>VLOOKUP(K1,业绩净利!$B:$D,3,FALSE)</f>
        <v>王言赜</v>
      </c>
      <c r="L28" s="89"/>
    </row>
    <row r="29" spans="1:12">
      <c r="E29" s="49">
        <f>SUM(G29:K29)</f>
        <v>240000000</v>
      </c>
      <c r="F29" t="s">
        <v>100</v>
      </c>
      <c r="G29" s="159">
        <f>SUM(H29:L29)</f>
        <v>120000000</v>
      </c>
      <c r="H29" s="20">
        <f>VLOOKUP(H1,业绩净利!$B:$F,5,FALSE)*10000</f>
        <v>45000000</v>
      </c>
      <c r="I29" s="20">
        <f>VLOOKUP(I1,业绩净利!$B:$F,5,FALSE)*10000</f>
        <v>35000000</v>
      </c>
      <c r="J29" s="20">
        <f>VLOOKUP(J1,业绩净利!$B:$F,5,FALSE)*10000</f>
        <v>15000000</v>
      </c>
      <c r="K29" s="20">
        <f>VLOOKUP(K1,业绩净利!$B:$F,5,FALSE)*10000</f>
        <v>25000000</v>
      </c>
      <c r="L29" s="20"/>
    </row>
    <row r="30" spans="1:12">
      <c r="F30" t="s">
        <v>58</v>
      </c>
      <c r="G30" s="89"/>
      <c r="H30" s="159">
        <f>VLOOKUP(H1,业绩净利!$B:$F,4,FALSE)*10000</f>
        <v>2630000</v>
      </c>
      <c r="I30" s="159">
        <f>VLOOKUP(I1,业绩净利!$B:$F,4,FALSE)*10000</f>
        <v>1800000</v>
      </c>
      <c r="J30" s="159">
        <f>VLOOKUP(J1,业绩净利!$B:$F,4,FALSE)*10000</f>
        <v>600000</v>
      </c>
      <c r="K30" s="159">
        <f>VLOOKUP(K1,业绩净利!$B:$F,4,FALSE)*10000</f>
        <v>1200000</v>
      </c>
      <c r="L30" s="159"/>
    </row>
    <row r="31" spans="1:12">
      <c r="F31" t="s">
        <v>59</v>
      </c>
      <c r="G31" s="89"/>
      <c r="H31" s="159">
        <f>H11-H12-H23</f>
        <v>-5528216.0900879167</v>
      </c>
      <c r="I31" s="159">
        <f t="shared" ref="I31:K31" si="7">I11-I12-I23</f>
        <v>-4337275.4605214708</v>
      </c>
      <c r="J31" s="159">
        <f t="shared" si="7"/>
        <v>-1716830.7439768147</v>
      </c>
      <c r="K31" s="159">
        <f t="shared" si="7"/>
        <v>-3152683.1862491425</v>
      </c>
      <c r="L31" s="159"/>
    </row>
  </sheetData>
  <phoneticPr fontId="15" type="noConversion"/>
  <conditionalFormatting sqref="H28:L28">
    <cfRule type="duplicateValues" dxfId="386" priority="2"/>
  </conditionalFormatting>
  <conditionalFormatting sqref="H28:L28">
    <cfRule type="duplicateValues" dxfId="385" priority="1"/>
  </conditionalFormatting>
  <conditionalFormatting sqref="H28:L28">
    <cfRule type="duplicateValues" dxfId="384" priority="3"/>
    <cfRule type="duplicateValues" dxfId="383" priority="4"/>
  </conditionalFormatting>
  <conditionalFormatting sqref="H28:L28">
    <cfRule type="duplicateValues" dxfId="382" priority="5"/>
  </conditionalFormatting>
  <conditionalFormatting sqref="H28:L28">
    <cfRule type="duplicateValues" dxfId="381" priority="6"/>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1634</v>
      </c>
      <c r="C1" s="1" t="s">
        <v>1633</v>
      </c>
      <c r="E1" s="33"/>
      <c r="F1" s="1" t="s">
        <v>84</v>
      </c>
      <c r="G1" s="13" t="s">
        <v>768</v>
      </c>
      <c r="H1" s="13" t="s">
        <v>1902</v>
      </c>
      <c r="I1" s="157" t="s">
        <v>1905</v>
      </c>
      <c r="J1" s="157" t="s">
        <v>1800</v>
      </c>
      <c r="K1" s="157" t="s">
        <v>1801</v>
      </c>
    </row>
    <row r="2" spans="1:11" s="2" customFormat="1">
      <c r="A2" s="3" t="s">
        <v>0</v>
      </c>
      <c r="B2" s="3"/>
      <c r="C2" s="31">
        <f>SUM(G2:K2)</f>
        <v>0</v>
      </c>
      <c r="D2" s="26" t="s">
        <v>61</v>
      </c>
      <c r="E2" s="37">
        <f>G2+H2+I2+J2+K2</f>
        <v>0</v>
      </c>
      <c r="F2" s="3" t="s">
        <v>62</v>
      </c>
      <c r="G2" s="28"/>
      <c r="H2" s="28"/>
      <c r="I2" s="28"/>
      <c r="J2" s="28"/>
      <c r="K2" s="28"/>
    </row>
    <row r="3" spans="1:11" s="2" customFormat="1">
      <c r="A3" s="3" t="s">
        <v>1</v>
      </c>
      <c r="B3" s="3"/>
      <c r="C3" s="31">
        <f>SUM(G3:K3)</f>
        <v>0</v>
      </c>
      <c r="D3" s="2" t="s">
        <v>25</v>
      </c>
      <c r="E3" s="37">
        <f>G3+H3+I3+J3+K3</f>
        <v>0</v>
      </c>
      <c r="F3" s="3" t="s">
        <v>20</v>
      </c>
      <c r="G3" s="4"/>
      <c r="H3" s="4"/>
      <c r="I3" s="4"/>
      <c r="J3" s="4"/>
      <c r="K3" s="4"/>
    </row>
    <row r="4" spans="1:11" s="2" customFormat="1">
      <c r="A4" s="3" t="s">
        <v>2</v>
      </c>
      <c r="B4" s="3"/>
      <c r="C4" s="31">
        <f>SUM(G4:K4)</f>
        <v>0</v>
      </c>
      <c r="D4" s="2" t="s">
        <v>25</v>
      </c>
      <c r="E4" s="37"/>
      <c r="F4" s="3" t="s">
        <v>2</v>
      </c>
      <c r="G4" s="28"/>
      <c r="H4" s="28"/>
      <c r="I4" s="28"/>
      <c r="J4" s="28"/>
      <c r="K4" s="28"/>
    </row>
    <row r="5" spans="1:11" s="2" customFormat="1">
      <c r="A5" s="3" t="s">
        <v>19</v>
      </c>
      <c r="B5" s="3"/>
      <c r="C5" s="44"/>
      <c r="D5" s="2" t="s">
        <v>30</v>
      </c>
      <c r="E5" s="38"/>
      <c r="F5" s="3" t="s">
        <v>19</v>
      </c>
      <c r="G5" s="29"/>
      <c r="H5" s="29"/>
      <c r="I5" s="29"/>
      <c r="J5" s="29"/>
      <c r="K5" s="29"/>
    </row>
    <row r="6" spans="1:11" s="2" customFormat="1">
      <c r="A6" s="15" t="s">
        <v>10</v>
      </c>
      <c r="B6" s="15"/>
      <c r="C6" s="31">
        <f>SUM(G6:K6)</f>
        <v>0</v>
      </c>
      <c r="D6" s="11" t="s">
        <v>29</v>
      </c>
      <c r="E6" s="37"/>
      <c r="F6" s="10" t="s">
        <v>10</v>
      </c>
      <c r="G6" s="4"/>
      <c r="H6" s="4"/>
      <c r="I6" s="4"/>
      <c r="J6" s="4"/>
      <c r="K6" s="4"/>
    </row>
    <row r="7" spans="1:11" s="2" customFormat="1">
      <c r="A7" s="15" t="s">
        <v>11</v>
      </c>
      <c r="B7" s="15"/>
      <c r="C7" s="31">
        <f>SUM(G7:K7)</f>
        <v>0</v>
      </c>
      <c r="D7" s="11" t="s">
        <v>28</v>
      </c>
      <c r="E7" s="37"/>
      <c r="F7" s="10" t="s">
        <v>11</v>
      </c>
      <c r="G7" s="4"/>
      <c r="H7" s="4"/>
      <c r="I7" s="4"/>
      <c r="J7" s="4"/>
      <c r="K7" s="4"/>
    </row>
    <row r="8" spans="1:11" s="2" customFormat="1">
      <c r="A8" s="15" t="s">
        <v>12</v>
      </c>
      <c r="B8" s="15"/>
      <c r="C8" s="31">
        <f>SUM(G8:K8)</f>
        <v>0</v>
      </c>
      <c r="D8" s="11" t="s">
        <v>27</v>
      </c>
      <c r="E8" s="37"/>
      <c r="F8" s="10" t="s">
        <v>12</v>
      </c>
      <c r="G8" s="4"/>
      <c r="H8" s="4"/>
      <c r="I8" s="4"/>
      <c r="J8" s="4"/>
      <c r="K8" s="4"/>
    </row>
    <row r="9" spans="1:11" s="2" customFormat="1">
      <c r="A9" s="15" t="s">
        <v>21</v>
      </c>
      <c r="B9" s="15"/>
      <c r="C9" s="31">
        <f>SUM(G9:K9)</f>
        <v>0</v>
      </c>
      <c r="D9" s="2" t="s">
        <v>24</v>
      </c>
      <c r="E9" s="37"/>
      <c r="F9" s="15" t="s">
        <v>21</v>
      </c>
      <c r="G9" s="4">
        <f>(G2-G3)/1.16*0.16-G4/1.06*0.06</f>
        <v>0</v>
      </c>
      <c r="H9" s="4"/>
      <c r="I9" s="4"/>
      <c r="J9" s="4"/>
      <c r="K9" s="4"/>
    </row>
    <row r="10" spans="1:11" s="2" customFormat="1">
      <c r="A10" s="3" t="s">
        <v>3</v>
      </c>
      <c r="B10" s="3"/>
      <c r="C10" s="31">
        <f>SUM(G10:K10)</f>
        <v>0</v>
      </c>
      <c r="D10" s="2" t="s">
        <v>24</v>
      </c>
      <c r="E10" s="37"/>
      <c r="F10" s="3" t="s">
        <v>3</v>
      </c>
      <c r="G10" s="4">
        <f>G9*0.12</f>
        <v>0</v>
      </c>
      <c r="H10" s="4"/>
      <c r="I10" s="4"/>
      <c r="J10" s="4"/>
      <c r="K10" s="4"/>
    </row>
    <row r="11" spans="1:11" s="2" customFormat="1">
      <c r="A11" s="8" t="s">
        <v>4</v>
      </c>
      <c r="B11" s="8"/>
      <c r="C11" s="4">
        <f>C2-C3-C4-C6-C7-C8-C9-C10</f>
        <v>0</v>
      </c>
      <c r="D11" s="2" t="s">
        <v>24</v>
      </c>
      <c r="E11" s="37"/>
      <c r="F11" s="8" t="s">
        <v>4</v>
      </c>
      <c r="G11" s="4">
        <f>G2-G3-G4-G6-G7-G8-G9-G10</f>
        <v>0</v>
      </c>
      <c r="H11" s="4"/>
      <c r="I11" s="4"/>
      <c r="J11" s="4"/>
      <c r="K11" s="4"/>
    </row>
    <row r="12" spans="1:11" s="2" customFormat="1">
      <c r="A12" s="13" t="s">
        <v>5</v>
      </c>
      <c r="B12" s="13"/>
      <c r="C12" s="158">
        <f>SUM(C13:C22)</f>
        <v>6267450.4959357865</v>
      </c>
      <c r="D12" s="2" t="s">
        <v>24</v>
      </c>
      <c r="E12" s="37"/>
      <c r="F12" s="13" t="s">
        <v>5</v>
      </c>
      <c r="G12" s="14">
        <f t="shared" ref="G12:K12" si="0">SUM(G13:G22)</f>
        <v>4161612.5896934168</v>
      </c>
      <c r="H12" s="14">
        <f t="shared" si="0"/>
        <v>1235729.10689621</v>
      </c>
      <c r="I12" s="14">
        <f t="shared" si="0"/>
        <v>1889424.5180716834</v>
      </c>
      <c r="J12" s="14">
        <f t="shared" si="0"/>
        <v>1763906.5580716834</v>
      </c>
      <c r="K12" s="14">
        <f t="shared" si="0"/>
        <v>1378390.31289621</v>
      </c>
    </row>
    <row r="13" spans="1:11" s="2" customFormat="1">
      <c r="A13" s="9" t="s">
        <v>17</v>
      </c>
      <c r="B13" s="9"/>
      <c r="C13" s="31">
        <f t="shared" ref="C13:C21" si="1">SUM(G13:K13)</f>
        <v>3603582.9</v>
      </c>
      <c r="D13" s="2" t="s">
        <v>26</v>
      </c>
      <c r="E13" s="37"/>
      <c r="F13" s="9" t="s">
        <v>18</v>
      </c>
      <c r="G13" s="175">
        <f>SUMIFS([2]岗位规划大表!$AD:$AD,[2]岗位规划大表!$H:$H,G1)</f>
        <v>2488124.2960000001</v>
      </c>
      <c r="H13" s="175">
        <f>SUMIFS([2]岗位规划大表!$AD:$AD,[2]岗位规划大表!$H:$H,H1)</f>
        <v>114458.4</v>
      </c>
      <c r="I13" s="175">
        <f>SUMIFS([2]岗位规划大表!$AD:$AD,[2]岗位规划大表!$H:$H,I1)</f>
        <v>435224.804</v>
      </c>
      <c r="J13" s="175">
        <f>SUMIFS([2]岗位规划大表!$AD:$AD,[2]岗位规划大表!$H:$H,J1)</f>
        <v>309706.84399999998</v>
      </c>
      <c r="K13" s="175">
        <f>SUMIFS([2]岗位规划大表!$AD:$AD,[2]岗位规划大表!$H:$H,K1)</f>
        <v>256068.55599999998</v>
      </c>
    </row>
    <row r="14" spans="1:11" s="2" customFormat="1">
      <c r="A14" s="3" t="s">
        <v>22</v>
      </c>
      <c r="B14" s="3"/>
      <c r="C14" s="31">
        <f t="shared" si="1"/>
        <v>329678.79621700989</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251299.49397464035</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19332.063060592383</v>
      </c>
      <c r="K14" s="160">
        <f>[1]人均!$D$4*SUMIFS([2]岗位规划大表!$AA:$AA,[2]岗位规划大表!$H:$H,K1,[2]岗位规划大表!$AE:$AE,"驻京")+[1]人均!$D$3*SUMIFS([2]岗位规划大表!$AA:$AA,[2]岗位规划大表!$H:$H,K1,[2]岗位规划大表!$AE:$AE,"非驻京")+SUMIFS([1]管理费用统计表!$N:$N,[1]管理费用统计表!$F:$F,K1)</f>
        <v>20383.113060592383</v>
      </c>
    </row>
    <row r="15" spans="1:11" s="2" customFormat="1">
      <c r="A15" s="8" t="s">
        <v>6</v>
      </c>
      <c r="B15" s="8"/>
      <c r="C15" s="31">
        <f t="shared" si="1"/>
        <v>426000</v>
      </c>
      <c r="D15" s="2" t="s">
        <v>26</v>
      </c>
      <c r="E15" s="37"/>
      <c r="F15" s="8" t="s">
        <v>6</v>
      </c>
      <c r="G15" s="160">
        <f>SUMIFS(人员规划!$AB:$AB,人员规划!$G:$G,G1)*3000</f>
        <v>282000</v>
      </c>
      <c r="H15" s="160">
        <f>SUMIFS(人员规划!$AB:$AB,人员规划!$G:$G,H1)*3000</f>
        <v>36000</v>
      </c>
      <c r="I15" s="160">
        <f>SUMIFS(人员规划!$AB:$AB,人员规划!$G:$G,I1)*3000</f>
        <v>36000</v>
      </c>
      <c r="J15" s="160">
        <f>SUMIFS(人员规划!$AB:$AB,人员规划!$G:$G,J1)*3000</f>
        <v>36000</v>
      </c>
      <c r="K15" s="160">
        <f>SUMIFS(人员规划!$AB:$AB,人员规划!$G:$G,K1)*3000</f>
        <v>36000</v>
      </c>
    </row>
    <row r="16" spans="1:11" s="2" customFormat="1">
      <c r="A16" s="8" t="s">
        <v>7</v>
      </c>
      <c r="B16" s="8"/>
      <c r="C16" s="31">
        <f t="shared" si="1"/>
        <v>769600</v>
      </c>
      <c r="D16" s="2" t="s">
        <v>25</v>
      </c>
      <c r="E16" s="50"/>
      <c r="F16" s="8" t="s">
        <v>7</v>
      </c>
      <c r="G16" s="28">
        <f>IFERROR(VLOOKUP(G1,'[3]2019年差旅费-二级利润中心明细'!$B:$AF,31,0),0)</f>
        <v>385600</v>
      </c>
      <c r="H16" s="351">
        <f>IFERROR(VLOOKUP(H1,'[3]2019年差旅费-二级利润中心明细'!$B:$AF,31,0),0)</f>
        <v>96000</v>
      </c>
      <c r="I16" s="351">
        <f>IFERROR(VLOOKUP(I1,'[3]2019年差旅费-二级利润中心明细'!$B:$AF,31,0),0)</f>
        <v>96000</v>
      </c>
      <c r="J16" s="351">
        <f>IFERROR(VLOOKUP(J1,'[3]2019年差旅费-二级利润中心明细'!$B:$AF,31,0),0)</f>
        <v>96000</v>
      </c>
      <c r="K16" s="351">
        <f>IFERROR(VLOOKUP(K1,'[3]2019年差旅费-二级利润中心明细'!$B:$AF,31,0),0)</f>
        <v>96000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654400</v>
      </c>
      <c r="D18" s="2" t="s">
        <v>63</v>
      </c>
      <c r="E18" s="37"/>
      <c r="F18" s="8" t="s">
        <v>9</v>
      </c>
      <c r="G18" s="152">
        <f>SUMIFS(市场费!$I:$I,市场费!$B:$B,G1)</f>
        <v>270400</v>
      </c>
      <c r="H18" s="152">
        <f>SUMIFS(市场费!$I:$I,市场费!$B:$B,H1)</f>
        <v>96000</v>
      </c>
      <c r="I18" s="152">
        <f>SUMIFS(市场费!$I:$I,市场费!$B:$B,I1)</f>
        <v>96000</v>
      </c>
      <c r="J18" s="152">
        <f>SUMIFS(市场费!$I:$I,市场费!$B:$B,J1)</f>
        <v>96000</v>
      </c>
      <c r="K18" s="152">
        <f>SUMIFS(市场费!$I:$I,市场费!$B:$B,K1)</f>
        <v>96000</v>
      </c>
    </row>
    <row r="19" spans="1:12" s="2" customFormat="1">
      <c r="A19" s="8" t="s">
        <v>49</v>
      </c>
      <c r="B19" s="8"/>
      <c r="C19" s="31">
        <f t="shared" si="1"/>
        <v>0</v>
      </c>
      <c r="D19" s="2" t="s">
        <v>63</v>
      </c>
      <c r="E19" s="37"/>
      <c r="F19" s="8" t="s">
        <v>49</v>
      </c>
      <c r="G19" s="4">
        <v>0</v>
      </c>
      <c r="H19" s="4">
        <v>0</v>
      </c>
      <c r="I19" s="4">
        <v>0</v>
      </c>
      <c r="J19" s="4">
        <v>0</v>
      </c>
      <c r="K19" s="4">
        <v>0</v>
      </c>
    </row>
    <row r="20" spans="1:12">
      <c r="A20" s="8" t="s">
        <v>5228</v>
      </c>
      <c r="B20" s="8"/>
      <c r="C20" s="31">
        <f t="shared" si="1"/>
        <v>0</v>
      </c>
      <c r="D20" s="2" t="s">
        <v>63</v>
      </c>
      <c r="E20" s="37"/>
      <c r="F20" s="8" t="s">
        <v>5228</v>
      </c>
      <c r="G20" s="4">
        <v>0</v>
      </c>
      <c r="H20" s="4">
        <v>0</v>
      </c>
      <c r="I20" s="4">
        <v>0</v>
      </c>
      <c r="J20" s="4">
        <v>0</v>
      </c>
      <c r="K20" s="4">
        <v>0</v>
      </c>
    </row>
    <row r="21" spans="1:12" s="2" customFormat="1">
      <c r="A21" s="16" t="s">
        <v>51</v>
      </c>
      <c r="B21" s="16"/>
      <c r="C21" s="31">
        <f t="shared" si="1"/>
        <v>0</v>
      </c>
      <c r="D21" s="2" t="s">
        <v>63</v>
      </c>
      <c r="E21" s="37"/>
      <c r="F21" s="9" t="s">
        <v>51</v>
      </c>
      <c r="G21" s="4">
        <v>0</v>
      </c>
      <c r="H21" s="4">
        <v>0</v>
      </c>
      <c r="I21" s="4">
        <v>0</v>
      </c>
      <c r="J21" s="4">
        <v>0</v>
      </c>
      <c r="K21" s="4">
        <v>0</v>
      </c>
    </row>
    <row r="22" spans="1:12" s="2" customFormat="1">
      <c r="A22" s="9" t="s">
        <v>52</v>
      </c>
      <c r="B22" s="9"/>
      <c r="C22" s="4">
        <f>G22</f>
        <v>484188.79971877625</v>
      </c>
      <c r="D22" s="2" t="s">
        <v>63</v>
      </c>
      <c r="E22" s="37"/>
      <c r="F22" s="9" t="s">
        <v>52</v>
      </c>
      <c r="G22" s="32">
        <f>业绩净利!K26</f>
        <v>484188.79971877625</v>
      </c>
      <c r="H22" s="32">
        <f t="shared" ref="H22:K22" si="2">$G$12/$G$29*H29</f>
        <v>873938.64383561758</v>
      </c>
      <c r="I22" s="73">
        <f>$G$12/$G$29*I29</f>
        <v>1206867.651011091</v>
      </c>
      <c r="J22" s="32">
        <f t="shared" si="2"/>
        <v>1206867.651011091</v>
      </c>
      <c r="K22" s="32">
        <f t="shared" si="2"/>
        <v>873938.64383561758</v>
      </c>
    </row>
    <row r="23" spans="1:12" s="2" customFormat="1">
      <c r="A23" s="13" t="s">
        <v>13</v>
      </c>
      <c r="B23" s="13"/>
      <c r="C23" s="12">
        <f>C11-C12</f>
        <v>-6267450.4959357865</v>
      </c>
      <c r="D23" s="2" t="s">
        <v>31</v>
      </c>
      <c r="E23" s="37"/>
      <c r="F23" s="13" t="s">
        <v>13</v>
      </c>
      <c r="G23" s="14">
        <f>G25/0.85</f>
        <v>0</v>
      </c>
      <c r="H23" s="14">
        <f t="shared" ref="H23:K23" si="3">H25/0.85</f>
        <v>1423529.411764706</v>
      </c>
      <c r="I23" s="14">
        <f t="shared" si="3"/>
        <v>2117647.0588235296</v>
      </c>
      <c r="J23" s="14">
        <f t="shared" si="3"/>
        <v>2752941.1764705884</v>
      </c>
      <c r="K23" s="14">
        <f t="shared" si="3"/>
        <v>1411764.705882353</v>
      </c>
    </row>
    <row r="24" spans="1:12" s="2" customFormat="1">
      <c r="A24" s="3" t="s">
        <v>14</v>
      </c>
      <c r="B24" s="3"/>
      <c r="C24" s="7">
        <f>IF(C23&gt;0,C23*0.15,0)</f>
        <v>0</v>
      </c>
      <c r="D24" s="2" t="s">
        <v>31</v>
      </c>
      <c r="E24" s="39"/>
      <c r="F24" s="3" t="s">
        <v>14</v>
      </c>
      <c r="G24" s="25">
        <f>IF(G23&lt;0,0,G23*0.15)</f>
        <v>0</v>
      </c>
      <c r="H24" s="25">
        <f t="shared" ref="H24:K24" si="4">IF(H23&lt;0,0,H23*0.15)</f>
        <v>213529.4117647059</v>
      </c>
      <c r="I24" s="25">
        <f t="shared" si="4"/>
        <v>317647.05882352946</v>
      </c>
      <c r="J24" s="25">
        <f t="shared" si="4"/>
        <v>412941.17647058825</v>
      </c>
      <c r="K24" s="25">
        <f t="shared" si="4"/>
        <v>211764.70588235295</v>
      </c>
    </row>
    <row r="25" spans="1:12" s="17" customFormat="1">
      <c r="A25" s="13" t="s">
        <v>15</v>
      </c>
      <c r="B25" s="13"/>
      <c r="C25" s="12">
        <f>C23-C24</f>
        <v>-6267450.4959357865</v>
      </c>
      <c r="D25" s="26" t="s">
        <v>79</v>
      </c>
      <c r="E25" s="40"/>
      <c r="F25" s="13" t="s">
        <v>15</v>
      </c>
      <c r="G25" s="14"/>
      <c r="H25" s="14">
        <f t="shared" ref="H25:K25" si="5">H30</f>
        <v>1210000</v>
      </c>
      <c r="I25" s="14">
        <f t="shared" si="5"/>
        <v>1800000</v>
      </c>
      <c r="J25" s="14">
        <f t="shared" si="5"/>
        <v>2340000</v>
      </c>
      <c r="K25" s="14">
        <f t="shared" si="5"/>
        <v>1200000</v>
      </c>
    </row>
    <row r="26" spans="1:12" s="48" customFormat="1">
      <c r="A26" s="45" t="s">
        <v>55</v>
      </c>
      <c r="B26" s="45"/>
      <c r="C26" s="45">
        <f>C25/C12</f>
        <v>-1</v>
      </c>
      <c r="D26" s="46" t="s">
        <v>31</v>
      </c>
      <c r="E26" s="47"/>
      <c r="F26" s="45" t="s">
        <v>55</v>
      </c>
      <c r="G26" s="23">
        <f t="shared" ref="G26:K26" si="6">G25/G12</f>
        <v>0</v>
      </c>
      <c r="H26" s="23">
        <f t="shared" si="6"/>
        <v>0.97917900715243811</v>
      </c>
      <c r="I26" s="23">
        <f t="shared" si="6"/>
        <v>0.95267102907982337</v>
      </c>
      <c r="J26" s="23">
        <f t="shared" si="6"/>
        <v>1.3266008844357984</v>
      </c>
      <c r="K26" s="23">
        <f t="shared" si="6"/>
        <v>0.87058069747937761</v>
      </c>
    </row>
    <row r="27" spans="1:12">
      <c r="E27" s="36"/>
    </row>
    <row r="28" spans="1:12">
      <c r="F28" t="s">
        <v>54</v>
      </c>
      <c r="G28" s="89"/>
      <c r="H28" s="89" t="str">
        <f>VLOOKUP(H1,业绩净利!$B:$D,3,FALSE)</f>
        <v>张思宇</v>
      </c>
      <c r="I28" s="89" t="str">
        <f>VLOOKUP(I1,业绩净利!$B:$D,3,FALSE)</f>
        <v>张传家</v>
      </c>
      <c r="J28" s="89" t="str">
        <f>VLOOKUP(J1,业绩净利!$B:$D,3,FALSE)</f>
        <v>韩新斌</v>
      </c>
      <c r="K28" s="89" t="str">
        <f>VLOOKUP(K1,业绩净利!$B:$D,3,FALSE)</f>
        <v>宫臣</v>
      </c>
      <c r="L28" s="89"/>
    </row>
    <row r="29" spans="1:12">
      <c r="E29" s="49">
        <f>SUM(G29:K29)</f>
        <v>200000000</v>
      </c>
      <c r="F29" t="s">
        <v>100</v>
      </c>
      <c r="G29" s="159">
        <f>SUM(H29:L29)</f>
        <v>100000000</v>
      </c>
      <c r="H29" s="20">
        <f>VLOOKUP(H1,业绩净利!$B:$F,5,FALSE)*10000</f>
        <v>21000000</v>
      </c>
      <c r="I29" s="20">
        <f>VLOOKUP(I1,业绩净利!$B:$F,5,FALSE)*10000</f>
        <v>29000000</v>
      </c>
      <c r="J29" s="20">
        <f>VLOOKUP(J1,业绩净利!$B:$F,5,FALSE)*10000</f>
        <v>29000000</v>
      </c>
      <c r="K29" s="20">
        <f>VLOOKUP(K1,业绩净利!$B:$F,5,FALSE)*10000</f>
        <v>21000000</v>
      </c>
      <c r="L29" s="20"/>
    </row>
    <row r="30" spans="1:12">
      <c r="F30" t="s">
        <v>58</v>
      </c>
      <c r="G30" s="89"/>
      <c r="H30" s="159">
        <f>VLOOKUP(H1,业绩净利!$B:$F,4,FALSE)*10000</f>
        <v>1210000</v>
      </c>
      <c r="I30" s="159">
        <f>VLOOKUP(I1,业绩净利!$B:$F,4,FALSE)*10000</f>
        <v>1800000</v>
      </c>
      <c r="J30" s="159">
        <f>VLOOKUP(J1,业绩净利!$B:$F,4,FALSE)*10000</f>
        <v>2340000</v>
      </c>
      <c r="K30" s="159">
        <f>VLOOKUP(K1,业绩净利!$B:$F,4,FALSE)*10000</f>
        <v>1200000</v>
      </c>
      <c r="L30" s="159"/>
    </row>
    <row r="31" spans="1:12">
      <c r="F31" t="s">
        <v>59</v>
      </c>
      <c r="G31" s="89"/>
      <c r="H31" s="159">
        <f>H11-H12-H23</f>
        <v>-2659258.518660916</v>
      </c>
      <c r="I31" s="159">
        <f t="shared" ref="I31:K31" si="7">I11-I12-I23</f>
        <v>-4007071.5768952128</v>
      </c>
      <c r="J31" s="159">
        <f t="shared" si="7"/>
        <v>-4516847.7345422721</v>
      </c>
      <c r="K31" s="159">
        <f t="shared" si="7"/>
        <v>-2790155.018778563</v>
      </c>
      <c r="L31" s="159"/>
    </row>
  </sheetData>
  <phoneticPr fontId="15" type="noConversion"/>
  <conditionalFormatting sqref="H28:L28">
    <cfRule type="duplicateValues" dxfId="380" priority="2"/>
  </conditionalFormatting>
  <conditionalFormatting sqref="H28:L28">
    <cfRule type="duplicateValues" dxfId="379" priority="1"/>
  </conditionalFormatting>
  <conditionalFormatting sqref="H28:L28">
    <cfRule type="duplicateValues" dxfId="378" priority="3"/>
    <cfRule type="duplicateValues" dxfId="377" priority="4"/>
  </conditionalFormatting>
  <conditionalFormatting sqref="H28:L28">
    <cfRule type="duplicateValues" dxfId="376" priority="5"/>
  </conditionalFormatting>
  <conditionalFormatting sqref="H28:L28">
    <cfRule type="duplicateValues" dxfId="375" priority="6"/>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13" t="s">
        <v>769</v>
      </c>
      <c r="H1" s="13" t="s">
        <v>1906</v>
      </c>
      <c r="I1" s="157" t="s">
        <v>1907</v>
      </c>
      <c r="J1" s="157" t="s">
        <v>1908</v>
      </c>
      <c r="K1" s="13"/>
    </row>
    <row r="2" spans="1:11" s="2" customFormat="1">
      <c r="A2" s="3" t="s">
        <v>0</v>
      </c>
      <c r="B2" s="3"/>
      <c r="C2" s="31">
        <f>SUM(G2:K2)</f>
        <v>0</v>
      </c>
      <c r="D2" s="26" t="s">
        <v>61</v>
      </c>
      <c r="E2" s="37">
        <f>G2+H2+I2+J2+K2</f>
        <v>0</v>
      </c>
      <c r="F2" s="3" t="s">
        <v>62</v>
      </c>
      <c r="G2" s="28"/>
      <c r="H2" s="28"/>
      <c r="I2" s="28"/>
      <c r="J2" s="28"/>
      <c r="K2" s="28"/>
    </row>
    <row r="3" spans="1:11" s="2" customFormat="1">
      <c r="A3" s="3" t="s">
        <v>1</v>
      </c>
      <c r="B3" s="3"/>
      <c r="C3" s="31">
        <f>SUM(G3:K3)</f>
        <v>0</v>
      </c>
      <c r="D3" s="2" t="s">
        <v>25</v>
      </c>
      <c r="E3" s="37">
        <f>G3+H3+I3+J3+K3</f>
        <v>0</v>
      </c>
      <c r="F3" s="3" t="s">
        <v>20</v>
      </c>
      <c r="G3" s="4"/>
      <c r="H3" s="4"/>
      <c r="I3" s="4"/>
      <c r="J3" s="4"/>
      <c r="K3" s="4"/>
    </row>
    <row r="4" spans="1:11" s="2" customFormat="1">
      <c r="A4" s="3" t="s">
        <v>2</v>
      </c>
      <c r="B4" s="3"/>
      <c r="C4" s="31">
        <f>SUM(G4:K4)</f>
        <v>0</v>
      </c>
      <c r="D4" s="2" t="s">
        <v>25</v>
      </c>
      <c r="E4" s="37"/>
      <c r="F4" s="3" t="s">
        <v>2</v>
      </c>
      <c r="G4" s="28"/>
      <c r="H4" s="28"/>
      <c r="I4" s="28"/>
      <c r="J4" s="28"/>
      <c r="K4" s="28"/>
    </row>
    <row r="5" spans="1:11" s="2" customFormat="1">
      <c r="A5" s="3" t="s">
        <v>19</v>
      </c>
      <c r="B5" s="3"/>
      <c r="C5" s="44"/>
      <c r="D5" s="2" t="s">
        <v>30</v>
      </c>
      <c r="E5" s="38"/>
      <c r="F5" s="3" t="s">
        <v>19</v>
      </c>
      <c r="G5" s="29"/>
      <c r="H5" s="29"/>
      <c r="I5" s="29"/>
      <c r="J5" s="29"/>
      <c r="K5" s="29"/>
    </row>
    <row r="6" spans="1:11" s="2" customFormat="1">
      <c r="A6" s="15" t="s">
        <v>10</v>
      </c>
      <c r="B6" s="15"/>
      <c r="C6" s="31">
        <f>SUM(G6:K6)</f>
        <v>0</v>
      </c>
      <c r="D6" s="11" t="s">
        <v>29</v>
      </c>
      <c r="E6" s="37"/>
      <c r="F6" s="10" t="s">
        <v>10</v>
      </c>
      <c r="G6" s="4"/>
      <c r="H6" s="4"/>
      <c r="I6" s="4"/>
      <c r="J6" s="4"/>
      <c r="K6" s="4"/>
    </row>
    <row r="7" spans="1:11" s="2" customFormat="1">
      <c r="A7" s="15" t="s">
        <v>11</v>
      </c>
      <c r="B7" s="15"/>
      <c r="C7" s="31">
        <f>SUM(G7:K7)</f>
        <v>0</v>
      </c>
      <c r="D7" s="11" t="s">
        <v>28</v>
      </c>
      <c r="E7" s="37"/>
      <c r="F7" s="10" t="s">
        <v>11</v>
      </c>
      <c r="G7" s="4"/>
      <c r="H7" s="4"/>
      <c r="I7" s="4"/>
      <c r="J7" s="4"/>
      <c r="K7" s="4"/>
    </row>
    <row r="8" spans="1:11" s="2" customFormat="1">
      <c r="A8" s="15" t="s">
        <v>12</v>
      </c>
      <c r="B8" s="15"/>
      <c r="C8" s="31">
        <f>SUM(G8:K8)</f>
        <v>0</v>
      </c>
      <c r="D8" s="11" t="s">
        <v>27</v>
      </c>
      <c r="E8" s="37"/>
      <c r="F8" s="10" t="s">
        <v>12</v>
      </c>
      <c r="G8" s="4"/>
      <c r="H8" s="4"/>
      <c r="I8" s="4"/>
      <c r="J8" s="4"/>
      <c r="K8" s="4"/>
    </row>
    <row r="9" spans="1:11" s="2" customFormat="1">
      <c r="A9" s="15" t="s">
        <v>21</v>
      </c>
      <c r="B9" s="15"/>
      <c r="C9" s="31">
        <f>SUM(G9:K9)</f>
        <v>0</v>
      </c>
      <c r="D9" s="2" t="s">
        <v>24</v>
      </c>
      <c r="E9" s="37"/>
      <c r="F9" s="15" t="s">
        <v>21</v>
      </c>
      <c r="G9" s="4">
        <f>(G2-G3)/1.16*0.16-G4/1.06*0.06</f>
        <v>0</v>
      </c>
      <c r="H9" s="4"/>
      <c r="I9" s="4"/>
      <c r="J9" s="4"/>
      <c r="K9" s="4"/>
    </row>
    <row r="10" spans="1:11" s="2" customFormat="1">
      <c r="A10" s="3" t="s">
        <v>3</v>
      </c>
      <c r="B10" s="3"/>
      <c r="C10" s="31">
        <f>SUM(G10:K10)</f>
        <v>0</v>
      </c>
      <c r="D10" s="2" t="s">
        <v>24</v>
      </c>
      <c r="E10" s="37"/>
      <c r="F10" s="3" t="s">
        <v>3</v>
      </c>
      <c r="G10" s="4">
        <f>G9*0.12</f>
        <v>0</v>
      </c>
      <c r="H10" s="4"/>
      <c r="I10" s="4"/>
      <c r="J10" s="4"/>
      <c r="K10" s="4"/>
    </row>
    <row r="11" spans="1:11" s="2" customFormat="1">
      <c r="A11" s="8" t="s">
        <v>4</v>
      </c>
      <c r="B11" s="8"/>
      <c r="C11" s="4">
        <f>C2-C3-C4-C6-C7-C8-C9-C10</f>
        <v>0</v>
      </c>
      <c r="D11" s="2" t="s">
        <v>24</v>
      </c>
      <c r="E11" s="37"/>
      <c r="F11" s="8" t="s">
        <v>4</v>
      </c>
      <c r="G11" s="4">
        <f>G2-G3-G4-G6-G7-G8-G9-G10</f>
        <v>0</v>
      </c>
      <c r="H11" s="4"/>
      <c r="I11" s="4"/>
      <c r="J11" s="4"/>
      <c r="K11" s="4"/>
    </row>
    <row r="12" spans="1:11" s="2" customFormat="1">
      <c r="A12" s="13" t="s">
        <v>5</v>
      </c>
      <c r="B12" s="13"/>
      <c r="C12" s="158">
        <f>SUM(C13:C22)</f>
        <v>5358020.3807186261</v>
      </c>
      <c r="D12" s="2" t="s">
        <v>24</v>
      </c>
      <c r="E12" s="37"/>
      <c r="F12" s="13" t="s">
        <v>5</v>
      </c>
      <c r="G12" s="14">
        <f t="shared" ref="G12:K12" si="0">SUM(G13:G22)</f>
        <v>3807348.8282035151</v>
      </c>
      <c r="H12" s="14">
        <f t="shared" si="0"/>
        <v>2279650.6083162446</v>
      </c>
      <c r="I12" s="14">
        <f t="shared" si="0"/>
        <v>1213134.048598699</v>
      </c>
      <c r="J12" s="14">
        <f t="shared" si="0"/>
        <v>1865235.7238036823</v>
      </c>
      <c r="K12" s="14">
        <f t="shared" si="0"/>
        <v>0</v>
      </c>
    </row>
    <row r="13" spans="1:11" s="2" customFormat="1">
      <c r="A13" s="9" t="s">
        <v>17</v>
      </c>
      <c r="B13" s="9"/>
      <c r="C13" s="31">
        <f t="shared" ref="C13:C21" si="1">SUM(G13:K13)</f>
        <v>3015718.407333333</v>
      </c>
      <c r="D13" s="2" t="s">
        <v>26</v>
      </c>
      <c r="E13" s="37"/>
      <c r="F13" s="9" t="s">
        <v>18</v>
      </c>
      <c r="G13" s="175">
        <f>SUMIFS([2]岗位规划大表!$AD:$AD,[2]岗位规划大表!$H:$H,G1)</f>
        <v>2208503.5239999997</v>
      </c>
      <c r="H13" s="175">
        <f>SUMIFS([2]岗位规划大表!$AD:$AD,[2]岗位规划大表!$H:$H,H1)</f>
        <v>242864.59599999999</v>
      </c>
      <c r="I13" s="175">
        <f>SUMIFS([2]岗位规划大表!$AD:$AD,[2]岗位规划大表!$H:$H,I1)</f>
        <v>126724.76333333334</v>
      </c>
      <c r="J13" s="175">
        <f>SUMIFS([2]岗位规划大表!$AD:$AD,[2]岗位规划大表!$H:$H,J1)</f>
        <v>437625.52399999998</v>
      </c>
      <c r="K13" s="175">
        <f>SUMIFS([2]岗位规划大表!$AD:$AD,[2]岗位规划大表!$H:$H,K1)</f>
        <v>0</v>
      </c>
    </row>
    <row r="14" spans="1:11" s="2" customFormat="1">
      <c r="A14" s="3" t="s">
        <v>22</v>
      </c>
      <c r="B14" s="3"/>
      <c r="C14" s="31">
        <f t="shared" si="1"/>
        <v>214113.17366651623</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154656.50448473907</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20792.543060592383</v>
      </c>
      <c r="J14" s="160">
        <f>[1]人均!$D$4*SUMIFS([2]岗位规划大表!$AA:$AA,[2]岗位规划大表!$H:$H,J1,[2]岗位规划大表!$AE:$AE,"驻京")+[1]人均!$D$3*SUMIFS([2]岗位规划大表!$AA:$AA,[2]岗位规划大表!$H:$H,J1,[2]岗位规划大表!$AE:$AE,"非驻京")+SUMIFS([1]管理费用统计表!$N:$N,[1]管理费用统计表!$F:$F,J1)</f>
        <v>19332.063060592383</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396000</v>
      </c>
      <c r="D15" s="2" t="s">
        <v>26</v>
      </c>
      <c r="E15" s="37"/>
      <c r="F15" s="8" t="s">
        <v>6</v>
      </c>
      <c r="G15" s="160">
        <f>SUMIFS(人员规划!$AB:$AB,人员规划!$G:$G,G1)*3000</f>
        <v>288000</v>
      </c>
      <c r="H15" s="160">
        <f>SUMIFS(人员规划!$AB:$AB,人员规划!$G:$G,H1)*3000</f>
        <v>36000</v>
      </c>
      <c r="I15" s="160">
        <f>SUMIFS(人员规划!$AB:$AB,人员规划!$G:$G,I1)*3000</f>
        <v>36000</v>
      </c>
      <c r="J15" s="160">
        <f>SUMIFS(人员规划!$AB:$AB,人员规划!$G:$G,J1)*3000</f>
        <v>36000</v>
      </c>
      <c r="K15" s="160">
        <f>SUMIFS(人员规划!$AB:$AB,人员规划!$G:$G,K1)*3000</f>
        <v>0</v>
      </c>
    </row>
    <row r="16" spans="1:11" s="2" customFormat="1">
      <c r="A16" s="8" t="s">
        <v>7</v>
      </c>
      <c r="B16" s="8"/>
      <c r="C16" s="31">
        <f t="shared" si="1"/>
        <v>681600</v>
      </c>
      <c r="D16" s="2" t="s">
        <v>25</v>
      </c>
      <c r="E16" s="50"/>
      <c r="F16" s="8" t="s">
        <v>7</v>
      </c>
      <c r="G16" s="28">
        <f>IFERROR(VLOOKUP(G1,'[3]2019年差旅费-二级利润中心明细'!$B:$AF,31,0),0)</f>
        <v>393600</v>
      </c>
      <c r="H16" s="351">
        <f>IFERROR(VLOOKUP(H1,'[3]2019年差旅费-二级利润中心明细'!$B:$AF,31,0),0)</f>
        <v>96000</v>
      </c>
      <c r="I16" s="351">
        <f>IFERROR(VLOOKUP(I1,'[3]2019年差旅费-二级利润中心明细'!$B:$AF,31,0),0)</f>
        <v>96000</v>
      </c>
      <c r="J16" s="351">
        <f>IFERROR(VLOOKUP(J1,'[3]2019年差旅费-二级利润中心明细'!$B:$AF,31,0),0)</f>
        <v>96000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566400</v>
      </c>
      <c r="D18" s="2" t="s">
        <v>63</v>
      </c>
      <c r="E18" s="37"/>
      <c r="F18" s="8" t="s">
        <v>9</v>
      </c>
      <c r="G18" s="152">
        <f>SUMIFS(市场费!$I:$I,市场费!$B:$B,G1)</f>
        <v>278400</v>
      </c>
      <c r="H18" s="152">
        <f>SUMIFS(市场费!$I:$I,市场费!$B:$B,H1)</f>
        <v>96000</v>
      </c>
      <c r="I18" s="152">
        <f>SUMIFS(市场费!$I:$I,市场费!$B:$B,I1)</f>
        <v>96000</v>
      </c>
      <c r="J18" s="152">
        <f>SUMIFS(市场费!$I:$I,市场费!$B:$B,J1)</f>
        <v>96000</v>
      </c>
      <c r="K18" s="152">
        <f>SUMIFS(市场费!$I:$I,市场费!$B:$B,K1)</f>
        <v>0</v>
      </c>
    </row>
    <row r="19" spans="1:12" s="2" customFormat="1">
      <c r="A19" s="8" t="s">
        <v>49</v>
      </c>
      <c r="B19" s="8"/>
      <c r="C19" s="31">
        <f t="shared" si="1"/>
        <v>0</v>
      </c>
      <c r="D19" s="2" t="s">
        <v>63</v>
      </c>
      <c r="E19" s="37"/>
      <c r="F19" s="8" t="s">
        <v>49</v>
      </c>
      <c r="G19" s="4">
        <v>0</v>
      </c>
      <c r="H19" s="4">
        <v>0</v>
      </c>
      <c r="I19" s="4">
        <v>0</v>
      </c>
      <c r="J19" s="4">
        <v>0</v>
      </c>
      <c r="K19" s="4">
        <v>0</v>
      </c>
    </row>
    <row r="20" spans="1:12">
      <c r="A20" s="8" t="s">
        <v>5228</v>
      </c>
      <c r="B20" s="8"/>
      <c r="C20" s="31">
        <f t="shared" si="1"/>
        <v>0</v>
      </c>
      <c r="D20" s="2" t="s">
        <v>63</v>
      </c>
      <c r="E20" s="37"/>
      <c r="F20" s="8" t="s">
        <v>5228</v>
      </c>
      <c r="G20" s="4">
        <v>0</v>
      </c>
      <c r="H20" s="4">
        <v>0</v>
      </c>
      <c r="I20" s="4">
        <v>0</v>
      </c>
      <c r="J20" s="4">
        <v>0</v>
      </c>
      <c r="K20" s="4">
        <v>0</v>
      </c>
    </row>
    <row r="21" spans="1:12" s="2" customFormat="1">
      <c r="A21" s="16" t="s">
        <v>51</v>
      </c>
      <c r="B21" s="16"/>
      <c r="C21" s="31">
        <f t="shared" si="1"/>
        <v>0</v>
      </c>
      <c r="D21" s="2" t="s">
        <v>63</v>
      </c>
      <c r="E21" s="37"/>
      <c r="F21" s="9" t="s">
        <v>51</v>
      </c>
      <c r="G21" s="4">
        <v>0</v>
      </c>
      <c r="H21" s="4">
        <v>0</v>
      </c>
      <c r="I21" s="4">
        <v>0</v>
      </c>
      <c r="J21" s="4">
        <v>0</v>
      </c>
      <c r="K21" s="4">
        <v>0</v>
      </c>
    </row>
    <row r="22" spans="1:12" s="2" customFormat="1">
      <c r="A22" s="9" t="s">
        <v>52</v>
      </c>
      <c r="B22" s="9"/>
      <c r="C22" s="4">
        <f>G22</f>
        <v>484188.79971877625</v>
      </c>
      <c r="D22" s="2" t="s">
        <v>63</v>
      </c>
      <c r="E22" s="37"/>
      <c r="F22" s="9" t="s">
        <v>52</v>
      </c>
      <c r="G22" s="32">
        <f>业绩净利!K36</f>
        <v>484188.79971877625</v>
      </c>
      <c r="H22" s="32">
        <f t="shared" ref="H22:K22" si="2">$G$12/$G$29*H29</f>
        <v>1789453.9492556523</v>
      </c>
      <c r="I22" s="73">
        <f>$G$12/$G$29*I29</f>
        <v>837616.74220477336</v>
      </c>
      <c r="J22" s="32">
        <f t="shared" si="2"/>
        <v>1180278.1367430899</v>
      </c>
      <c r="K22" s="32">
        <f t="shared" si="2"/>
        <v>0</v>
      </c>
    </row>
    <row r="23" spans="1:12" s="2" customFormat="1">
      <c r="A23" s="13" t="s">
        <v>13</v>
      </c>
      <c r="B23" s="13"/>
      <c r="C23" s="12">
        <f>C11-C12</f>
        <v>-5358020.3807186261</v>
      </c>
      <c r="D23" s="2" t="s">
        <v>31</v>
      </c>
      <c r="E23" s="37"/>
      <c r="F23" s="13" t="s">
        <v>13</v>
      </c>
      <c r="G23" s="14">
        <f>G25/0.85</f>
        <v>0</v>
      </c>
      <c r="H23" s="14">
        <f t="shared" ref="H23:K23" si="3">H25/0.85</f>
        <v>2117647.0588235296</v>
      </c>
      <c r="I23" s="14">
        <f t="shared" si="3"/>
        <v>1647058.8235294118</v>
      </c>
      <c r="J23" s="14">
        <f t="shared" si="3"/>
        <v>2117647.0588235296</v>
      </c>
      <c r="K23" s="14" t="e">
        <f t="shared" si="3"/>
        <v>#N/A</v>
      </c>
    </row>
    <row r="24" spans="1:12" s="2" customFormat="1">
      <c r="A24" s="3" t="s">
        <v>14</v>
      </c>
      <c r="B24" s="3"/>
      <c r="C24" s="7">
        <f>IF(C23&gt;0,C23*0.15,0)</f>
        <v>0</v>
      </c>
      <c r="D24" s="2" t="s">
        <v>31</v>
      </c>
      <c r="E24" s="39"/>
      <c r="F24" s="3" t="s">
        <v>14</v>
      </c>
      <c r="G24" s="25">
        <f>IF(G23&lt;0,0,G23*0.15)</f>
        <v>0</v>
      </c>
      <c r="H24" s="25">
        <f t="shared" ref="H24:K24" si="4">IF(H23&lt;0,0,H23*0.15)</f>
        <v>317647.05882352946</v>
      </c>
      <c r="I24" s="25">
        <f t="shared" si="4"/>
        <v>247058.82352941175</v>
      </c>
      <c r="J24" s="25">
        <f t="shared" si="4"/>
        <v>317647.05882352946</v>
      </c>
      <c r="K24" s="25" t="e">
        <f t="shared" si="4"/>
        <v>#N/A</v>
      </c>
    </row>
    <row r="25" spans="1:12" s="17" customFormat="1">
      <c r="A25" s="13" t="s">
        <v>15</v>
      </c>
      <c r="B25" s="13"/>
      <c r="C25" s="12">
        <f>C23-C24</f>
        <v>-5358020.3807186261</v>
      </c>
      <c r="D25" s="26" t="s">
        <v>79</v>
      </c>
      <c r="E25" s="40"/>
      <c r="F25" s="13" t="s">
        <v>15</v>
      </c>
      <c r="G25" s="14"/>
      <c r="H25" s="14">
        <f t="shared" ref="H25:K25" si="5">H30</f>
        <v>1800000</v>
      </c>
      <c r="I25" s="14">
        <f t="shared" si="5"/>
        <v>1400000</v>
      </c>
      <c r="J25" s="14">
        <f t="shared" si="5"/>
        <v>1800000</v>
      </c>
      <c r="K25" s="14" t="e">
        <f t="shared" si="5"/>
        <v>#N/A</v>
      </c>
    </row>
    <row r="26" spans="1:12" s="48" customFormat="1">
      <c r="A26" s="45" t="s">
        <v>55</v>
      </c>
      <c r="B26" s="45"/>
      <c r="C26" s="45">
        <f>C25/C12</f>
        <v>-1</v>
      </c>
      <c r="D26" s="46" t="s">
        <v>31</v>
      </c>
      <c r="E26" s="47"/>
      <c r="F26" s="45" t="s">
        <v>55</v>
      </c>
      <c r="G26" s="23">
        <f t="shared" ref="G26:K26" si="6">G25/G12</f>
        <v>0</v>
      </c>
      <c r="H26" s="23">
        <f t="shared" si="6"/>
        <v>0.78959468325257276</v>
      </c>
      <c r="I26" s="23">
        <f t="shared" si="6"/>
        <v>1.1540356992017093</v>
      </c>
      <c r="J26" s="23">
        <f t="shared" si="6"/>
        <v>0.96502548017327794</v>
      </c>
      <c r="K26" s="23" t="e">
        <f t="shared" si="6"/>
        <v>#N/A</v>
      </c>
    </row>
    <row r="27" spans="1:12">
      <c r="E27" s="36"/>
    </row>
    <row r="28" spans="1:12">
      <c r="F28" t="s">
        <v>54</v>
      </c>
      <c r="G28" s="89"/>
      <c r="H28" s="89" t="str">
        <f>VLOOKUP(H1,业绩净利!$B:$D,3,FALSE)</f>
        <v>李世华</v>
      </c>
      <c r="I28" s="89" t="str">
        <f>VLOOKUP(I1,业绩净利!$B:$D,3,FALSE)</f>
        <v>孟宪良</v>
      </c>
      <c r="J28" s="89" t="str">
        <f>VLOOKUP(J1,业绩净利!$B:$D,3,FALSE)</f>
        <v>刘会军</v>
      </c>
      <c r="K28" s="89" t="e">
        <f>VLOOKUP(K1,业绩净利!$B:$D,3,FALSE)</f>
        <v>#N/A</v>
      </c>
      <c r="L28" s="89"/>
    </row>
    <row r="29" spans="1:12">
      <c r="E29" s="49">
        <f>SUM(G29:K29)</f>
        <v>200000000</v>
      </c>
      <c r="F29" t="s">
        <v>100</v>
      </c>
      <c r="G29" s="159">
        <f>SUM(H29:L29)</f>
        <v>100000000</v>
      </c>
      <c r="H29" s="20">
        <f>VLOOKUP(H1,业绩净利!$B:$F,5,FALSE)*10000</f>
        <v>47000000</v>
      </c>
      <c r="I29" s="20">
        <f>VLOOKUP(I1,业绩净利!$B:$F,5,FALSE)*10000</f>
        <v>22000000</v>
      </c>
      <c r="J29" s="20">
        <f>VLOOKUP(J1,业绩净利!$B:$F,5,FALSE)*10000</f>
        <v>31000000</v>
      </c>
      <c r="K29" s="20">
        <v>0</v>
      </c>
      <c r="L29" s="20"/>
    </row>
    <row r="30" spans="1:12">
      <c r="F30" t="s">
        <v>58</v>
      </c>
      <c r="G30" s="89"/>
      <c r="H30" s="159">
        <f>VLOOKUP(H1,业绩净利!$B:$F,4,FALSE)*10000</f>
        <v>1800000</v>
      </c>
      <c r="I30" s="159">
        <f>VLOOKUP(I1,业绩净利!$B:$F,4,FALSE)*10000</f>
        <v>1400000</v>
      </c>
      <c r="J30" s="159">
        <f>VLOOKUP(J1,业绩净利!$B:$F,4,FALSE)*10000</f>
        <v>1800000</v>
      </c>
      <c r="K30" s="159" t="e">
        <f>VLOOKUP(K1,业绩净利!$B:$F,4,FALSE)*10000</f>
        <v>#N/A</v>
      </c>
      <c r="L30" s="159"/>
    </row>
    <row r="31" spans="1:12">
      <c r="F31" t="s">
        <v>59</v>
      </c>
      <c r="G31" s="89"/>
      <c r="H31" s="159">
        <f>H11-H12-H23</f>
        <v>-4397297.6671397742</v>
      </c>
      <c r="I31" s="159">
        <f t="shared" ref="I31:K31" si="7">I11-I12-I23</f>
        <v>-2860192.8721281108</v>
      </c>
      <c r="J31" s="159">
        <f t="shared" si="7"/>
        <v>-3982882.7826272119</v>
      </c>
      <c r="K31" s="159" t="e">
        <f t="shared" si="7"/>
        <v>#N/A</v>
      </c>
      <c r="L31" s="159"/>
    </row>
  </sheetData>
  <phoneticPr fontId="15" type="noConversion"/>
  <conditionalFormatting sqref="H28:L28">
    <cfRule type="duplicateValues" dxfId="374" priority="2"/>
  </conditionalFormatting>
  <conditionalFormatting sqref="H28:L28">
    <cfRule type="duplicateValues" dxfId="373" priority="1"/>
  </conditionalFormatting>
  <conditionalFormatting sqref="H28:L28">
    <cfRule type="duplicateValues" dxfId="372" priority="3"/>
    <cfRule type="duplicateValues" dxfId="371" priority="4"/>
  </conditionalFormatting>
  <conditionalFormatting sqref="H28:L28">
    <cfRule type="duplicateValues" dxfId="370" priority="5"/>
  </conditionalFormatting>
  <conditionalFormatting sqref="H28:L28">
    <cfRule type="duplicateValues" dxfId="369" priority="6"/>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13" t="s">
        <v>770</v>
      </c>
      <c r="H1" s="13" t="s">
        <v>1909</v>
      </c>
      <c r="I1" s="157" t="s">
        <v>1803</v>
      </c>
      <c r="J1" s="157" t="s">
        <v>1804</v>
      </c>
      <c r="K1" s="13"/>
    </row>
    <row r="2" spans="1:11" s="2" customFormat="1">
      <c r="A2" s="3" t="s">
        <v>0</v>
      </c>
      <c r="B2" s="3"/>
      <c r="C2" s="31">
        <f>SUM(G2:K2)</f>
        <v>0</v>
      </c>
      <c r="D2" s="26" t="s">
        <v>61</v>
      </c>
      <c r="E2" s="37">
        <f>G2+H2+I2+J2+K2</f>
        <v>0</v>
      </c>
      <c r="F2" s="3" t="s">
        <v>62</v>
      </c>
      <c r="G2" s="28"/>
      <c r="H2" s="28"/>
      <c r="I2" s="28"/>
      <c r="J2" s="28"/>
      <c r="K2" s="28"/>
    </row>
    <row r="3" spans="1:11" s="2" customFormat="1">
      <c r="A3" s="3" t="s">
        <v>1</v>
      </c>
      <c r="B3" s="3"/>
      <c r="C3" s="31">
        <f>SUM(G3:K3)</f>
        <v>0</v>
      </c>
      <c r="D3" s="2" t="s">
        <v>25</v>
      </c>
      <c r="E3" s="37">
        <f>G3+H3+I3+J3+K3</f>
        <v>0</v>
      </c>
      <c r="F3" s="3" t="s">
        <v>20</v>
      </c>
      <c r="G3" s="4"/>
      <c r="H3" s="4"/>
      <c r="I3" s="4"/>
      <c r="J3" s="4"/>
      <c r="K3" s="4"/>
    </row>
    <row r="4" spans="1:11" s="2" customFormat="1">
      <c r="A4" s="3" t="s">
        <v>2</v>
      </c>
      <c r="B4" s="3"/>
      <c r="C4" s="31">
        <f>SUM(G4:K4)</f>
        <v>0</v>
      </c>
      <c r="D4" s="2" t="s">
        <v>25</v>
      </c>
      <c r="E4" s="37"/>
      <c r="F4" s="3" t="s">
        <v>2</v>
      </c>
      <c r="G4" s="28"/>
      <c r="H4" s="28"/>
      <c r="I4" s="28"/>
      <c r="J4" s="28"/>
      <c r="K4" s="28"/>
    </row>
    <row r="5" spans="1:11" s="2" customFormat="1">
      <c r="A5" s="3" t="s">
        <v>19</v>
      </c>
      <c r="B5" s="3"/>
      <c r="C5" s="44"/>
      <c r="D5" s="2" t="s">
        <v>30</v>
      </c>
      <c r="E5" s="38"/>
      <c r="F5" s="3" t="s">
        <v>19</v>
      </c>
      <c r="G5" s="29"/>
      <c r="H5" s="29"/>
      <c r="I5" s="29"/>
      <c r="J5" s="29"/>
      <c r="K5" s="29"/>
    </row>
    <row r="6" spans="1:11" s="2" customFormat="1">
      <c r="A6" s="15" t="s">
        <v>10</v>
      </c>
      <c r="B6" s="15"/>
      <c r="C6" s="31">
        <f>SUM(G6:K6)</f>
        <v>0</v>
      </c>
      <c r="D6" s="11" t="s">
        <v>29</v>
      </c>
      <c r="E6" s="37"/>
      <c r="F6" s="10" t="s">
        <v>10</v>
      </c>
      <c r="G6" s="4"/>
      <c r="H6" s="4"/>
      <c r="I6" s="4"/>
      <c r="J6" s="4"/>
      <c r="K6" s="4"/>
    </row>
    <row r="7" spans="1:11" s="2" customFormat="1">
      <c r="A7" s="15" t="s">
        <v>11</v>
      </c>
      <c r="B7" s="15"/>
      <c r="C7" s="31">
        <f>SUM(G7:K7)</f>
        <v>0</v>
      </c>
      <c r="D7" s="11" t="s">
        <v>28</v>
      </c>
      <c r="E7" s="37"/>
      <c r="F7" s="10" t="s">
        <v>11</v>
      </c>
      <c r="G7" s="4"/>
      <c r="H7" s="4"/>
      <c r="I7" s="4"/>
      <c r="J7" s="4"/>
      <c r="K7" s="4"/>
    </row>
    <row r="8" spans="1:11" s="2" customFormat="1">
      <c r="A8" s="15" t="s">
        <v>12</v>
      </c>
      <c r="B8" s="15"/>
      <c r="C8" s="31">
        <f>SUM(G8:K8)</f>
        <v>0</v>
      </c>
      <c r="D8" s="11" t="s">
        <v>27</v>
      </c>
      <c r="E8" s="37"/>
      <c r="F8" s="10" t="s">
        <v>12</v>
      </c>
      <c r="G8" s="4"/>
      <c r="H8" s="4"/>
      <c r="I8" s="4"/>
      <c r="J8" s="4"/>
      <c r="K8" s="4"/>
    </row>
    <row r="9" spans="1:11" s="2" customFormat="1">
      <c r="A9" s="15" t="s">
        <v>21</v>
      </c>
      <c r="B9" s="15"/>
      <c r="C9" s="31">
        <f>SUM(G9:K9)</f>
        <v>0</v>
      </c>
      <c r="D9" s="2" t="s">
        <v>24</v>
      </c>
      <c r="E9" s="37"/>
      <c r="F9" s="15" t="s">
        <v>21</v>
      </c>
      <c r="G9" s="4">
        <f>(G2-G3)/1.16*0.16-G4/1.06*0.06</f>
        <v>0</v>
      </c>
      <c r="H9" s="4"/>
      <c r="I9" s="4"/>
      <c r="J9" s="4"/>
      <c r="K9" s="4"/>
    </row>
    <row r="10" spans="1:11" s="2" customFormat="1">
      <c r="A10" s="3" t="s">
        <v>3</v>
      </c>
      <c r="B10" s="3"/>
      <c r="C10" s="31">
        <f>SUM(G10:K10)</f>
        <v>0</v>
      </c>
      <c r="D10" s="2" t="s">
        <v>24</v>
      </c>
      <c r="E10" s="37"/>
      <c r="F10" s="3" t="s">
        <v>3</v>
      </c>
      <c r="G10" s="4">
        <f>G9*0.12</f>
        <v>0</v>
      </c>
      <c r="H10" s="4"/>
      <c r="I10" s="4"/>
      <c r="J10" s="4"/>
      <c r="K10" s="4"/>
    </row>
    <row r="11" spans="1:11" s="2" customFormat="1">
      <c r="A11" s="8" t="s">
        <v>4</v>
      </c>
      <c r="B11" s="8"/>
      <c r="C11" s="4">
        <f>C2-C3-C4-C6-C7-C8-C9-C10</f>
        <v>0</v>
      </c>
      <c r="D11" s="2" t="s">
        <v>24</v>
      </c>
      <c r="E11" s="37"/>
      <c r="F11" s="8" t="s">
        <v>4</v>
      </c>
      <c r="G11" s="4">
        <f>G2-G3-G4-G6-G7-G8-G9-G10</f>
        <v>0</v>
      </c>
      <c r="H11" s="4"/>
      <c r="I11" s="4"/>
      <c r="J11" s="4"/>
      <c r="K11" s="4"/>
    </row>
    <row r="12" spans="1:11" s="2" customFormat="1">
      <c r="A12" s="13" t="s">
        <v>5</v>
      </c>
      <c r="B12" s="13"/>
      <c r="C12" s="158">
        <f>SUM(C13:C22)</f>
        <v>6916492.5172691196</v>
      </c>
      <c r="D12" s="2" t="s">
        <v>24</v>
      </c>
      <c r="E12" s="37"/>
      <c r="F12" s="13" t="s">
        <v>5</v>
      </c>
      <c r="G12" s="14">
        <f t="shared" ref="G12:K12" si="0">SUM(G13:G22)</f>
        <v>5112056.6727540083</v>
      </c>
      <c r="H12" s="14">
        <f t="shared" si="0"/>
        <v>1871533.2369157611</v>
      </c>
      <c r="I12" s="14">
        <f t="shared" si="0"/>
        <v>2254434.9825244956</v>
      </c>
      <c r="J12" s="14">
        <f t="shared" si="0"/>
        <v>2790524.2978288624</v>
      </c>
      <c r="K12" s="14">
        <f t="shared" si="0"/>
        <v>0</v>
      </c>
    </row>
    <row r="13" spans="1:11" s="2" customFormat="1">
      <c r="A13" s="9" t="s">
        <v>17</v>
      </c>
      <c r="B13" s="9"/>
      <c r="C13" s="31">
        <f t="shared" ref="C13:C21" si="1">SUM(G13:K13)</f>
        <v>4244318.8479999993</v>
      </c>
      <c r="D13" s="2" t="s">
        <v>26</v>
      </c>
      <c r="E13" s="37"/>
      <c r="F13" s="9" t="s">
        <v>18</v>
      </c>
      <c r="G13" s="175">
        <f>SUMIFS([2]岗位规划大表!$AD:$AD,[2]岗位规划大表!$H:$H,G1)</f>
        <v>3182136.3159999996</v>
      </c>
      <c r="H13" s="175">
        <f>SUMIFS([2]岗位规划大表!$AD:$AD,[2]岗位规划大表!$H:$H,H1)</f>
        <v>346058.44400000002</v>
      </c>
      <c r="I13" s="175">
        <f>SUMIFS([2]岗位规划大表!$AD:$AD,[2]岗位规划大表!$H:$H,I1)</f>
        <v>217883.084</v>
      </c>
      <c r="J13" s="175">
        <f>SUMIFS([2]岗位规划大表!$AD:$AD,[2]岗位规划大表!$H:$H,J1)</f>
        <v>498241.00400000002</v>
      </c>
      <c r="K13" s="175">
        <f>SUMIFS([2]岗位规划大表!$AD:$AD,[2]岗位规划大表!$H:$H,K1)</f>
        <v>0</v>
      </c>
    </row>
    <row r="14" spans="1:11" s="2" customFormat="1">
      <c r="A14" s="3" t="s">
        <v>22</v>
      </c>
      <c r="B14" s="3"/>
      <c r="C14" s="31">
        <f t="shared" si="1"/>
        <v>453184.8695503432</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394931.55703523272</v>
      </c>
      <c r="H14" s="160">
        <f>[1]人均!$D$4*SUMIFS([2]岗位规划大表!$AA:$AA,[2]岗位规划大表!$H:$H,H1,[2]岗位规划大表!$AE:$AE,"驻京")+[1]人均!$D$3*SUMIFS([2]岗位规划大表!$AA:$AA,[2]岗位规划大表!$H:$H,H1,[2]岗位规划大表!$AE:$AE,"非驻京")+SUMIFS([1]管理费用统计表!$N:$N,[1]管理费用统计表!$F:$F,H1)</f>
        <v>19460.624727259052</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19460.624727259052</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426000</v>
      </c>
      <c r="D15" s="2" t="s">
        <v>26</v>
      </c>
      <c r="E15" s="37"/>
      <c r="F15" s="8" t="s">
        <v>6</v>
      </c>
      <c r="G15" s="160">
        <f>SUMIFS(人员规划!$AB:$AB,人员规划!$G:$G,G1)*3000</f>
        <v>318000</v>
      </c>
      <c r="H15" s="160">
        <f>SUMIFS(人员规划!$AB:$AB,人员规划!$G:$G,H1)*3000</f>
        <v>36000</v>
      </c>
      <c r="I15" s="160">
        <f>SUMIFS(人员规划!$AB:$AB,人员规划!$G:$G,I1)*3000</f>
        <v>36000</v>
      </c>
      <c r="J15" s="160">
        <f>SUMIFS(人员规划!$AB:$AB,人员规划!$G:$G,J1)*3000</f>
        <v>36000</v>
      </c>
      <c r="K15" s="160">
        <f>SUMIFS(人员规划!$AB:$AB,人员规划!$G:$G,K1)*3000</f>
        <v>0</v>
      </c>
    </row>
    <row r="16" spans="1:11" s="2" customFormat="1">
      <c r="A16" s="8" t="s">
        <v>7</v>
      </c>
      <c r="B16" s="8"/>
      <c r="C16" s="31">
        <f t="shared" si="1"/>
        <v>740800</v>
      </c>
      <c r="D16" s="2" t="s">
        <v>25</v>
      </c>
      <c r="E16" s="50"/>
      <c r="F16" s="8" t="s">
        <v>7</v>
      </c>
      <c r="G16" s="28">
        <f>IFERROR(VLOOKUP(G1,'[3]2019年差旅费-二级利润中心明细'!$B:$AF,31,0),0)</f>
        <v>452800</v>
      </c>
      <c r="H16" s="351">
        <f>IFERROR(VLOOKUP(H1,'[3]2019年差旅费-二级利润中心明细'!$B:$AF,31,0),0)</f>
        <v>96000</v>
      </c>
      <c r="I16" s="351">
        <f>IFERROR(VLOOKUP(I1,'[3]2019年差旅费-二级利润中心明细'!$B:$AF,31,0),0)</f>
        <v>96000</v>
      </c>
      <c r="J16" s="351">
        <f>IFERROR(VLOOKUP(J1,'[3]2019年差旅费-二级利润中心明细'!$B:$AF,31,0),0)</f>
        <v>96000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568000</v>
      </c>
      <c r="D18" s="2" t="s">
        <v>63</v>
      </c>
      <c r="E18" s="37"/>
      <c r="F18" s="8" t="s">
        <v>9</v>
      </c>
      <c r="G18" s="152">
        <f>SUMIFS(市场费!$I:$I,市场费!$B:$B,G1)</f>
        <v>280000</v>
      </c>
      <c r="H18" s="152">
        <f>SUMIFS(市场费!$I:$I,市场费!$B:$B,H1)</f>
        <v>96000</v>
      </c>
      <c r="I18" s="152">
        <f>SUMIFS(市场费!$I:$I,市场费!$B:$B,I1)</f>
        <v>96000</v>
      </c>
      <c r="J18" s="152">
        <f>SUMIFS(市场费!$I:$I,市场费!$B:$B,J1)</f>
        <v>96000</v>
      </c>
      <c r="K18" s="152">
        <f>SUMIFS(市场费!$I:$I,市场费!$B:$B,K1)</f>
        <v>0</v>
      </c>
    </row>
    <row r="19" spans="1:12" s="2" customFormat="1">
      <c r="A19" s="8" t="s">
        <v>49</v>
      </c>
      <c r="B19" s="8"/>
      <c r="C19" s="31">
        <f t="shared" si="1"/>
        <v>0</v>
      </c>
      <c r="D19" s="2" t="s">
        <v>63</v>
      </c>
      <c r="E19" s="37"/>
      <c r="F19" s="8" t="s">
        <v>49</v>
      </c>
      <c r="G19" s="4">
        <v>0</v>
      </c>
      <c r="H19" s="4">
        <v>0</v>
      </c>
      <c r="I19" s="4">
        <v>0</v>
      </c>
      <c r="J19" s="4">
        <v>0</v>
      </c>
      <c r="K19" s="4">
        <v>0</v>
      </c>
    </row>
    <row r="20" spans="1:12">
      <c r="A20" s="8" t="s">
        <v>5228</v>
      </c>
      <c r="B20" s="8"/>
      <c r="C20" s="31">
        <f t="shared" si="1"/>
        <v>0</v>
      </c>
      <c r="D20" s="2" t="s">
        <v>63</v>
      </c>
      <c r="E20" s="37"/>
      <c r="F20" s="8" t="s">
        <v>5228</v>
      </c>
      <c r="G20" s="4">
        <v>0</v>
      </c>
      <c r="H20" s="4">
        <v>0</v>
      </c>
      <c r="I20" s="4">
        <v>0</v>
      </c>
      <c r="J20" s="4">
        <v>0</v>
      </c>
      <c r="K20" s="4">
        <v>0</v>
      </c>
    </row>
    <row r="21" spans="1:12" s="2" customFormat="1">
      <c r="A21" s="16" t="s">
        <v>51</v>
      </c>
      <c r="B21" s="16"/>
      <c r="C21" s="31">
        <f t="shared" si="1"/>
        <v>0</v>
      </c>
      <c r="D21" s="2" t="s">
        <v>63</v>
      </c>
      <c r="E21" s="37"/>
      <c r="F21" s="9" t="s">
        <v>51</v>
      </c>
      <c r="G21" s="4">
        <v>0</v>
      </c>
      <c r="H21" s="4">
        <v>0</v>
      </c>
      <c r="I21" s="4">
        <v>0</v>
      </c>
      <c r="J21" s="4">
        <v>0</v>
      </c>
      <c r="K21" s="4">
        <v>0</v>
      </c>
    </row>
    <row r="22" spans="1:12" s="2" customFormat="1">
      <c r="A22" s="9" t="s">
        <v>52</v>
      </c>
      <c r="B22" s="9"/>
      <c r="C22" s="4">
        <f>G22</f>
        <v>484188.79971877625</v>
      </c>
      <c r="D22" s="2" t="s">
        <v>63</v>
      </c>
      <c r="E22" s="37"/>
      <c r="F22" s="9" t="s">
        <v>52</v>
      </c>
      <c r="G22" s="32">
        <f>业绩净利!K32</f>
        <v>484188.79971877625</v>
      </c>
      <c r="H22" s="32">
        <f t="shared" ref="H22:K22" si="2">$G$12/$G$29*H29</f>
        <v>1278014.1681885021</v>
      </c>
      <c r="I22" s="73">
        <f>$G$12/$G$29*I29</f>
        <v>1789219.8354639029</v>
      </c>
      <c r="J22" s="32">
        <f t="shared" si="2"/>
        <v>2044822.6691016033</v>
      </c>
      <c r="K22" s="32">
        <f t="shared" si="2"/>
        <v>0</v>
      </c>
    </row>
    <row r="23" spans="1:12" s="2" customFormat="1">
      <c r="A23" s="13" t="s">
        <v>13</v>
      </c>
      <c r="B23" s="13"/>
      <c r="C23" s="12">
        <f>C11-C12</f>
        <v>-6916492.5172691196</v>
      </c>
      <c r="D23" s="2" t="s">
        <v>31</v>
      </c>
      <c r="E23" s="37"/>
      <c r="F23" s="13" t="s">
        <v>13</v>
      </c>
      <c r="G23" s="14">
        <f>G25/0.85</f>
        <v>0</v>
      </c>
      <c r="H23" s="14">
        <f t="shared" ref="H23:K23" si="3">H25/0.85</f>
        <v>2011764.705882353</v>
      </c>
      <c r="I23" s="14">
        <f t="shared" si="3"/>
        <v>705882.3529411765</v>
      </c>
      <c r="J23" s="14">
        <f t="shared" si="3"/>
        <v>4117647.0588235296</v>
      </c>
      <c r="K23" s="14" t="e">
        <f t="shared" si="3"/>
        <v>#N/A</v>
      </c>
    </row>
    <row r="24" spans="1:12" s="2" customFormat="1">
      <c r="A24" s="3" t="s">
        <v>14</v>
      </c>
      <c r="B24" s="3"/>
      <c r="C24" s="7">
        <f>IF(C23&gt;0,C23*0.15,0)</f>
        <v>0</v>
      </c>
      <c r="D24" s="2" t="s">
        <v>31</v>
      </c>
      <c r="E24" s="39"/>
      <c r="F24" s="3" t="s">
        <v>14</v>
      </c>
      <c r="G24" s="25">
        <f>IF(G23&lt;0,0,G23*0.15)</f>
        <v>0</v>
      </c>
      <c r="H24" s="25">
        <f t="shared" ref="H24:K24" si="4">IF(H23&lt;0,0,H23*0.15)</f>
        <v>301764.70588235295</v>
      </c>
      <c r="I24" s="25">
        <f t="shared" si="4"/>
        <v>105882.35294117648</v>
      </c>
      <c r="J24" s="25">
        <f t="shared" si="4"/>
        <v>617647.0588235294</v>
      </c>
      <c r="K24" s="25" t="e">
        <f t="shared" si="4"/>
        <v>#N/A</v>
      </c>
    </row>
    <row r="25" spans="1:12" s="17" customFormat="1">
      <c r="A25" s="13" t="s">
        <v>15</v>
      </c>
      <c r="B25" s="13"/>
      <c r="C25" s="12">
        <f>C23-C24</f>
        <v>-6916492.5172691196</v>
      </c>
      <c r="D25" s="26" t="s">
        <v>79</v>
      </c>
      <c r="E25" s="40"/>
      <c r="F25" s="13" t="s">
        <v>15</v>
      </c>
      <c r="G25" s="14"/>
      <c r="H25" s="14">
        <f t="shared" ref="H25:K25" si="5">H30</f>
        <v>1710000</v>
      </c>
      <c r="I25" s="14">
        <f t="shared" si="5"/>
        <v>600000</v>
      </c>
      <c r="J25" s="14">
        <f t="shared" si="5"/>
        <v>3500000</v>
      </c>
      <c r="K25" s="14" t="e">
        <f t="shared" si="5"/>
        <v>#N/A</v>
      </c>
    </row>
    <row r="26" spans="1:12" s="48" customFormat="1">
      <c r="A26" s="45" t="s">
        <v>55</v>
      </c>
      <c r="B26" s="45"/>
      <c r="C26" s="45">
        <f>C25/C12</f>
        <v>-1</v>
      </c>
      <c r="D26" s="46" t="s">
        <v>31</v>
      </c>
      <c r="E26" s="47"/>
      <c r="F26" s="45" t="s">
        <v>55</v>
      </c>
      <c r="G26" s="23">
        <f t="shared" ref="G26:K26" si="6">G25/G12</f>
        <v>0</v>
      </c>
      <c r="H26" s="23">
        <f t="shared" si="6"/>
        <v>0.91368935708458821</v>
      </c>
      <c r="I26" s="23">
        <f t="shared" si="6"/>
        <v>0.26614207313627003</v>
      </c>
      <c r="J26" s="23">
        <f t="shared" si="6"/>
        <v>1.2542445886327303</v>
      </c>
      <c r="K26" s="23" t="e">
        <f t="shared" si="6"/>
        <v>#N/A</v>
      </c>
    </row>
    <row r="27" spans="1:12">
      <c r="E27" s="36"/>
    </row>
    <row r="28" spans="1:12">
      <c r="F28" t="s">
        <v>54</v>
      </c>
      <c r="G28" s="89"/>
      <c r="H28" s="89" t="str">
        <f>VLOOKUP(H1,业绩净利!$B:$D,3,FALSE)</f>
        <v>严强</v>
      </c>
      <c r="I28" s="89" t="str">
        <f>VLOOKUP(I1,业绩净利!$B:$D,3,FALSE)</f>
        <v>盛晓波</v>
      </c>
      <c r="J28" s="89" t="str">
        <f>VLOOKUP(J1,业绩净利!$B:$D,3,FALSE)</f>
        <v>薛东</v>
      </c>
      <c r="K28" s="89" t="e">
        <f>VLOOKUP(K1,业绩净利!$B:$D,3,FALSE)</f>
        <v>#N/A</v>
      </c>
      <c r="L28" s="89" t="e">
        <f>VLOOKUP(L1,业绩净利!$B:$D,3,FALSE)</f>
        <v>#N/A</v>
      </c>
    </row>
    <row r="29" spans="1:12">
      <c r="E29" s="49">
        <f>SUM(G29:K29)</f>
        <v>200000000</v>
      </c>
      <c r="F29" t="s">
        <v>100</v>
      </c>
      <c r="G29" s="159">
        <f>SUM(H29:L29)</f>
        <v>100000000</v>
      </c>
      <c r="H29" s="20">
        <f>VLOOKUP(H1,业绩净利!$B:$F,5,FALSE)*10000</f>
        <v>25000000</v>
      </c>
      <c r="I29" s="20">
        <f>VLOOKUP(I1,业绩净利!$B:$F,5,FALSE)*10000</f>
        <v>35000000</v>
      </c>
      <c r="J29" s="20">
        <f>VLOOKUP(J1,业绩净利!$B:$F,5,FALSE)*10000</f>
        <v>40000000</v>
      </c>
      <c r="K29" s="20"/>
      <c r="L29" s="20"/>
    </row>
    <row r="30" spans="1:12">
      <c r="F30" t="s">
        <v>58</v>
      </c>
      <c r="G30" s="89"/>
      <c r="H30" s="159">
        <f>VLOOKUP(H1,业绩净利!$B:$F,4,FALSE)*10000</f>
        <v>1710000</v>
      </c>
      <c r="I30" s="159">
        <f>VLOOKUP(I1,业绩净利!$B:$F,4,FALSE)*10000</f>
        <v>600000</v>
      </c>
      <c r="J30" s="159">
        <f>VLOOKUP(J1,业绩净利!$B:$F,4,FALSE)*10000</f>
        <v>3500000</v>
      </c>
      <c r="K30" s="159" t="e">
        <f>VLOOKUP(K1,业绩净利!$B:$F,4,FALSE)*10000</f>
        <v>#N/A</v>
      </c>
      <c r="L30" s="159" t="e">
        <f>VLOOKUP(L1,业绩净利!$B:$F,4,FALSE)*10000</f>
        <v>#N/A</v>
      </c>
    </row>
    <row r="31" spans="1:12">
      <c r="F31" t="s">
        <v>59</v>
      </c>
      <c r="G31" s="89"/>
      <c r="H31" s="159">
        <f>H11-H12-H23</f>
        <v>-3883297.9427981144</v>
      </c>
      <c r="I31" s="159">
        <f t="shared" ref="I31:L31" si="7">I11-I12-I23</f>
        <v>-2960317.335465672</v>
      </c>
      <c r="J31" s="159">
        <f t="shared" si="7"/>
        <v>-6908171.3566523921</v>
      </c>
      <c r="K31" s="159" t="e">
        <f t="shared" si="7"/>
        <v>#N/A</v>
      </c>
      <c r="L31" s="159">
        <f t="shared" si="7"/>
        <v>0</v>
      </c>
    </row>
  </sheetData>
  <phoneticPr fontId="15"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13" t="s">
        <v>771</v>
      </c>
      <c r="H1" s="13" t="s">
        <v>1910</v>
      </c>
      <c r="I1" s="157" t="s">
        <v>1911</v>
      </c>
      <c r="J1" s="157" t="s">
        <v>1912</v>
      </c>
      <c r="K1" s="157" t="s">
        <v>1915</v>
      </c>
    </row>
    <row r="2" spans="1:11" s="2" customFormat="1">
      <c r="A2" s="3" t="s">
        <v>0</v>
      </c>
      <c r="B2" s="3"/>
      <c r="C2" s="31">
        <f>SUM(G2:K2)</f>
        <v>0</v>
      </c>
      <c r="D2" s="26" t="s">
        <v>61</v>
      </c>
      <c r="E2" s="37">
        <f>G2+H2+I2+J2+K2</f>
        <v>0</v>
      </c>
      <c r="F2" s="3" t="s">
        <v>62</v>
      </c>
      <c r="G2" s="28"/>
      <c r="H2" s="28"/>
      <c r="I2" s="28"/>
      <c r="J2" s="28"/>
      <c r="K2" s="28"/>
    </row>
    <row r="3" spans="1:11" s="2" customFormat="1">
      <c r="A3" s="3" t="s">
        <v>1</v>
      </c>
      <c r="B3" s="3"/>
      <c r="C3" s="31">
        <f>SUM(G3:K3)</f>
        <v>0</v>
      </c>
      <c r="D3" s="2" t="s">
        <v>25</v>
      </c>
      <c r="E3" s="37">
        <f>G3+H3+I3+J3+K3</f>
        <v>0</v>
      </c>
      <c r="F3" s="3" t="s">
        <v>20</v>
      </c>
      <c r="G3" s="4"/>
      <c r="H3" s="4"/>
      <c r="I3" s="4"/>
      <c r="J3" s="4"/>
      <c r="K3" s="4"/>
    </row>
    <row r="4" spans="1:11" s="2" customFormat="1">
      <c r="A4" s="3" t="s">
        <v>2</v>
      </c>
      <c r="B4" s="3"/>
      <c r="C4" s="31">
        <f>SUM(G4:K4)</f>
        <v>0</v>
      </c>
      <c r="D4" s="2" t="s">
        <v>25</v>
      </c>
      <c r="E4" s="37"/>
      <c r="F4" s="3" t="s">
        <v>2</v>
      </c>
      <c r="G4" s="28"/>
      <c r="H4" s="28"/>
      <c r="I4" s="28"/>
      <c r="J4" s="28"/>
      <c r="K4" s="28"/>
    </row>
    <row r="5" spans="1:11" s="2" customFormat="1">
      <c r="A5" s="3" t="s">
        <v>19</v>
      </c>
      <c r="B5" s="3"/>
      <c r="C5" s="44"/>
      <c r="D5" s="2" t="s">
        <v>30</v>
      </c>
      <c r="E5" s="38"/>
      <c r="F5" s="3" t="s">
        <v>19</v>
      </c>
      <c r="G5" s="29"/>
      <c r="H5" s="29"/>
      <c r="I5" s="29"/>
      <c r="J5" s="29"/>
      <c r="K5" s="29"/>
    </row>
    <row r="6" spans="1:11" s="2" customFormat="1">
      <c r="A6" s="15" t="s">
        <v>10</v>
      </c>
      <c r="B6" s="15"/>
      <c r="C6" s="31">
        <f>SUM(G6:K6)</f>
        <v>0</v>
      </c>
      <c r="D6" s="11" t="s">
        <v>29</v>
      </c>
      <c r="E6" s="37"/>
      <c r="F6" s="10" t="s">
        <v>10</v>
      </c>
      <c r="G6" s="4"/>
      <c r="H6" s="4"/>
      <c r="I6" s="4"/>
      <c r="J6" s="4"/>
      <c r="K6" s="4"/>
    </row>
    <row r="7" spans="1:11" s="2" customFormat="1">
      <c r="A7" s="15" t="s">
        <v>11</v>
      </c>
      <c r="B7" s="15"/>
      <c r="C7" s="31">
        <f>SUM(G7:K7)</f>
        <v>0</v>
      </c>
      <c r="D7" s="11" t="s">
        <v>28</v>
      </c>
      <c r="E7" s="37"/>
      <c r="F7" s="10" t="s">
        <v>11</v>
      </c>
      <c r="G7" s="4"/>
      <c r="H7" s="4"/>
      <c r="I7" s="4"/>
      <c r="J7" s="4"/>
      <c r="K7" s="4"/>
    </row>
    <row r="8" spans="1:11" s="2" customFormat="1">
      <c r="A8" s="15" t="s">
        <v>12</v>
      </c>
      <c r="B8" s="15"/>
      <c r="C8" s="31">
        <f>SUM(G8:K8)</f>
        <v>0</v>
      </c>
      <c r="D8" s="11" t="s">
        <v>27</v>
      </c>
      <c r="E8" s="37"/>
      <c r="F8" s="10" t="s">
        <v>12</v>
      </c>
      <c r="G8" s="4"/>
      <c r="H8" s="4"/>
      <c r="I8" s="4"/>
      <c r="J8" s="4"/>
      <c r="K8" s="4"/>
    </row>
    <row r="9" spans="1:11" s="2" customFormat="1">
      <c r="A9" s="15" t="s">
        <v>21</v>
      </c>
      <c r="B9" s="15"/>
      <c r="C9" s="31">
        <f>SUM(G9:K9)</f>
        <v>0</v>
      </c>
      <c r="D9" s="2" t="s">
        <v>24</v>
      </c>
      <c r="E9" s="37"/>
      <c r="F9" s="15" t="s">
        <v>21</v>
      </c>
      <c r="G9" s="4">
        <f>(G2-G3)/1.16*0.16-G4/1.06*0.06</f>
        <v>0</v>
      </c>
      <c r="H9" s="4"/>
      <c r="I9" s="4"/>
      <c r="J9" s="4"/>
      <c r="K9" s="4"/>
    </row>
    <row r="10" spans="1:11" s="2" customFormat="1">
      <c r="A10" s="3" t="s">
        <v>3</v>
      </c>
      <c r="B10" s="3"/>
      <c r="C10" s="31">
        <f>SUM(G10:K10)</f>
        <v>0</v>
      </c>
      <c r="D10" s="2" t="s">
        <v>24</v>
      </c>
      <c r="E10" s="37"/>
      <c r="F10" s="3" t="s">
        <v>3</v>
      </c>
      <c r="G10" s="4">
        <f>G9*0.12</f>
        <v>0</v>
      </c>
      <c r="H10" s="4"/>
      <c r="I10" s="4"/>
      <c r="J10" s="4"/>
      <c r="K10" s="4"/>
    </row>
    <row r="11" spans="1:11" s="2" customFormat="1">
      <c r="A11" s="8" t="s">
        <v>4</v>
      </c>
      <c r="B11" s="8"/>
      <c r="C11" s="4">
        <f>C2-C3-C4-C6-C7-C8-C9-C10</f>
        <v>0</v>
      </c>
      <c r="D11" s="2" t="s">
        <v>24</v>
      </c>
      <c r="E11" s="37"/>
      <c r="F11" s="8" t="s">
        <v>4</v>
      </c>
      <c r="G11" s="4">
        <f>G2-G3-G4-G6-G7-G8-G9-G10</f>
        <v>0</v>
      </c>
      <c r="H11" s="4"/>
      <c r="I11" s="4"/>
      <c r="J11" s="4"/>
      <c r="K11" s="4"/>
    </row>
    <row r="12" spans="1:11" s="2" customFormat="1">
      <c r="A12" s="13" t="s">
        <v>5</v>
      </c>
      <c r="B12" s="13"/>
      <c r="C12" s="158">
        <f>SUM(C13:C22)</f>
        <v>4927179.7473203531</v>
      </c>
      <c r="D12" s="2" t="s">
        <v>24</v>
      </c>
      <c r="E12" s="37"/>
      <c r="F12" s="13" t="s">
        <v>5</v>
      </c>
      <c r="G12" s="14">
        <f t="shared" ref="G12:K12" si="0">SUM(G13:G22)</f>
        <v>3067140.3701385753</v>
      </c>
      <c r="H12" s="14">
        <f t="shared" si="0"/>
        <v>2562153.5334429024</v>
      </c>
      <c r="I12" s="14">
        <f t="shared" si="0"/>
        <v>1187367.4602517472</v>
      </c>
      <c r="J12" s="14">
        <f t="shared" si="0"/>
        <v>1177658.753625703</v>
      </c>
      <c r="K12" s="14">
        <f t="shared" si="0"/>
        <v>0</v>
      </c>
    </row>
    <row r="13" spans="1:11" s="2" customFormat="1">
      <c r="A13" s="9" t="s">
        <v>17</v>
      </c>
      <c r="B13" s="9"/>
      <c r="C13" s="31">
        <f t="shared" ref="C13:C21" si="1">SUM(G13:K13)</f>
        <v>2911840.14</v>
      </c>
      <c r="D13" s="2" t="s">
        <v>26</v>
      </c>
      <c r="E13" s="37"/>
      <c r="F13" s="9" t="s">
        <v>18</v>
      </c>
      <c r="G13" s="175">
        <f>SUMIFS([2]岗位规划大表!$AD:$AD,[2]岗位规划大表!$H:$H,G1)</f>
        <v>1769796.952</v>
      </c>
      <c r="H13" s="175">
        <f>SUMIFS([2]岗位规划大表!$AD:$AD,[2]岗位规划大表!$H:$H,H1)</f>
        <v>639284.348</v>
      </c>
      <c r="I13" s="175">
        <f>SUMIFS([2]岗位规划大表!$AD:$AD,[2]岗位规划大表!$H:$H,I1)</f>
        <v>138266.83600000001</v>
      </c>
      <c r="J13" s="175">
        <f>SUMIFS([2]岗位规划大表!$AD:$AD,[2]岗位规划大表!$H:$H,J1)</f>
        <v>364492.00400000002</v>
      </c>
      <c r="K13" s="175">
        <f>SUMIFS([2]岗位规划大表!$AD:$AD,[2]岗位规划大表!$H:$H,K1)</f>
        <v>0</v>
      </c>
    </row>
    <row r="14" spans="1:11" s="2" customFormat="1">
      <c r="A14" s="3" t="s">
        <v>22</v>
      </c>
      <c r="B14" s="3"/>
      <c r="C14" s="31">
        <f t="shared" si="1"/>
        <v>227988.56754533149</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169992.37836355431</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19332.063060592383</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324000</v>
      </c>
      <c r="D15" s="2" t="s">
        <v>26</v>
      </c>
      <c r="E15" s="37"/>
      <c r="F15" s="8" t="s">
        <v>6</v>
      </c>
      <c r="G15" s="160">
        <f>SUMIFS(人员规划!$AB:$AB,人员规划!$G:$G,G1)*3000</f>
        <v>216000</v>
      </c>
      <c r="H15" s="160">
        <f>SUMIFS(人员规划!$AB:$AB,人员规划!$G:$G,H1)*3000</f>
        <v>36000</v>
      </c>
      <c r="I15" s="160">
        <f>SUMIFS(人员规划!$AB:$AB,人员规划!$G:$G,I1)*3000</f>
        <v>36000</v>
      </c>
      <c r="J15" s="160">
        <f>SUMIFS(人员规划!$AB:$AB,人员规划!$G:$G,J1)*3000</f>
        <v>36000</v>
      </c>
      <c r="K15" s="160">
        <f>SUMIFS(人员规划!$AB:$AB,人员规划!$G:$G,K1)*3000</f>
        <v>0</v>
      </c>
    </row>
    <row r="16" spans="1:11" s="2" customFormat="1">
      <c r="A16" s="8" t="s">
        <v>7</v>
      </c>
      <c r="B16" s="8"/>
      <c r="C16" s="31">
        <f t="shared" si="1"/>
        <v>567200</v>
      </c>
      <c r="D16" s="2" t="s">
        <v>25</v>
      </c>
      <c r="E16" s="50"/>
      <c r="F16" s="8" t="s">
        <v>7</v>
      </c>
      <c r="G16" s="28">
        <f>IFERROR(VLOOKUP(G1,'[3]2019年差旅费-二级利润中心明细'!$B:$AF,31,0),0)</f>
        <v>303200</v>
      </c>
      <c r="H16" s="351">
        <f>IFERROR(VLOOKUP(H1,'[3]2019年差旅费-二级利润中心明细'!$B:$AF,31,0),0)</f>
        <v>120000</v>
      </c>
      <c r="I16" s="351">
        <f>IFERROR(VLOOKUP(I1,'[3]2019年差旅费-二级利润中心明细'!$B:$AF,31,0),0)</f>
        <v>72000</v>
      </c>
      <c r="J16" s="351">
        <f>IFERROR(VLOOKUP(J1,'[3]2019年差旅费-二级利润中心明细'!$B:$AF,31,0),0)</f>
        <v>72000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508800</v>
      </c>
      <c r="D18" s="2" t="s">
        <v>63</v>
      </c>
      <c r="E18" s="37"/>
      <c r="F18" s="8" t="s">
        <v>9</v>
      </c>
      <c r="G18" s="152">
        <f>SUMIFS(市场费!$I:$I,市场费!$B:$B,G1)</f>
        <v>220800</v>
      </c>
      <c r="H18" s="152">
        <f>SUMIFS(市场费!$I:$I,市场费!$B:$B,H1)</f>
        <v>96000</v>
      </c>
      <c r="I18" s="152">
        <f>SUMIFS(市场费!$I:$I,市场费!$B:$B,I1)</f>
        <v>96000</v>
      </c>
      <c r="J18" s="152">
        <f>SUMIFS(市场费!$I:$I,市场费!$B:$B,J1)</f>
        <v>96000</v>
      </c>
      <c r="K18" s="152">
        <f>SUMIFS(市场费!$I:$I,市场费!$B:$B,K1)</f>
        <v>0</v>
      </c>
    </row>
    <row r="19" spans="1:12" s="2" customFormat="1">
      <c r="A19" s="8" t="s">
        <v>49</v>
      </c>
      <c r="B19" s="8"/>
      <c r="C19" s="31">
        <f t="shared" si="1"/>
        <v>0</v>
      </c>
      <c r="D19" s="2" t="s">
        <v>63</v>
      </c>
      <c r="E19" s="37"/>
      <c r="F19" s="8" t="s">
        <v>49</v>
      </c>
      <c r="G19" s="4">
        <v>0</v>
      </c>
      <c r="H19" s="4">
        <v>0</v>
      </c>
      <c r="I19" s="4">
        <v>0</v>
      </c>
      <c r="J19" s="4">
        <v>0</v>
      </c>
      <c r="K19" s="4">
        <v>0</v>
      </c>
    </row>
    <row r="20" spans="1:12">
      <c r="A20" s="8" t="s">
        <v>5228</v>
      </c>
      <c r="B20" s="8"/>
      <c r="C20" s="31">
        <f>SUM(G20:K20)</f>
        <v>0</v>
      </c>
      <c r="D20" s="2" t="s">
        <v>63</v>
      </c>
      <c r="E20" s="37"/>
      <c r="F20" s="8" t="s">
        <v>5228</v>
      </c>
      <c r="G20" s="4">
        <v>0</v>
      </c>
      <c r="H20" s="4">
        <v>0</v>
      </c>
      <c r="I20" s="4">
        <v>0</v>
      </c>
      <c r="J20" s="4">
        <v>0</v>
      </c>
      <c r="K20" s="4">
        <v>0</v>
      </c>
    </row>
    <row r="21" spans="1:12" s="2" customFormat="1">
      <c r="A21" s="16" t="s">
        <v>51</v>
      </c>
      <c r="B21" s="16"/>
      <c r="C21" s="31">
        <f t="shared" si="1"/>
        <v>0</v>
      </c>
      <c r="D21" s="2" t="s">
        <v>63</v>
      </c>
      <c r="E21" s="37"/>
      <c r="F21" s="9" t="s">
        <v>51</v>
      </c>
      <c r="G21" s="4">
        <v>0</v>
      </c>
      <c r="H21" s="4">
        <v>0</v>
      </c>
      <c r="I21" s="4">
        <v>0</v>
      </c>
      <c r="J21" s="4">
        <v>0</v>
      </c>
      <c r="K21" s="4">
        <v>0</v>
      </c>
    </row>
    <row r="22" spans="1:12" s="2" customFormat="1">
      <c r="A22" s="9" t="s">
        <v>52</v>
      </c>
      <c r="B22" s="9"/>
      <c r="C22" s="4">
        <f>G22</f>
        <v>387351.03977502102</v>
      </c>
      <c r="D22" s="2" t="s">
        <v>63</v>
      </c>
      <c r="E22" s="37"/>
      <c r="F22" s="9" t="s">
        <v>52</v>
      </c>
      <c r="G22" s="32">
        <f>业绩净利!K25</f>
        <v>387351.03977502102</v>
      </c>
      <c r="H22" s="32">
        <f t="shared" ref="H22:K22" si="2">$G$12/$G$29*H29</f>
        <v>1651537.1223823098</v>
      </c>
      <c r="I22" s="73">
        <f>$G$12/$G$29*I29</f>
        <v>825768.56119115488</v>
      </c>
      <c r="J22" s="32">
        <f t="shared" si="2"/>
        <v>589834.68656511069</v>
      </c>
      <c r="K22" s="32">
        <f t="shared" si="2"/>
        <v>0</v>
      </c>
    </row>
    <row r="23" spans="1:12" s="2" customFormat="1">
      <c r="A23" s="13" t="s">
        <v>13</v>
      </c>
      <c r="B23" s="13"/>
      <c r="C23" s="12">
        <f>C11-C12</f>
        <v>-4927179.7473203531</v>
      </c>
      <c r="D23" s="2" t="s">
        <v>31</v>
      </c>
      <c r="E23" s="37"/>
      <c r="F23" s="13" t="s">
        <v>13</v>
      </c>
      <c r="G23" s="14">
        <f>G25/0.85</f>
        <v>0</v>
      </c>
      <c r="H23" s="14">
        <f t="shared" ref="H23:K23" si="3">H25/0.85</f>
        <v>3529411.7647058824</v>
      </c>
      <c r="I23" s="14">
        <f t="shared" si="3"/>
        <v>4117647.0588235296</v>
      </c>
      <c r="J23" s="14">
        <f t="shared" si="3"/>
        <v>1411764.705882353</v>
      </c>
      <c r="K23" s="14" t="e">
        <f t="shared" si="3"/>
        <v>#N/A</v>
      </c>
    </row>
    <row r="24" spans="1:12" s="2" customFormat="1">
      <c r="A24" s="3" t="s">
        <v>14</v>
      </c>
      <c r="B24" s="3"/>
      <c r="C24" s="7">
        <f>IF(C23&gt;0,C23*0.15,0)</f>
        <v>0</v>
      </c>
      <c r="D24" s="2" t="s">
        <v>31</v>
      </c>
      <c r="E24" s="39"/>
      <c r="F24" s="3" t="s">
        <v>14</v>
      </c>
      <c r="G24" s="25">
        <f>IF(G23&lt;0,0,G23*0.15)</f>
        <v>0</v>
      </c>
      <c r="H24" s="25">
        <f t="shared" ref="H24:K24" si="4">IF(H23&lt;0,0,H23*0.15)</f>
        <v>529411.76470588229</v>
      </c>
      <c r="I24" s="25">
        <f t="shared" si="4"/>
        <v>617647.0588235294</v>
      </c>
      <c r="J24" s="25">
        <f t="shared" si="4"/>
        <v>211764.70588235295</v>
      </c>
      <c r="K24" s="25" t="e">
        <f t="shared" si="4"/>
        <v>#N/A</v>
      </c>
    </row>
    <row r="25" spans="1:12" s="17" customFormat="1">
      <c r="A25" s="13" t="s">
        <v>15</v>
      </c>
      <c r="B25" s="13"/>
      <c r="C25" s="12">
        <f>C23-C24</f>
        <v>-4927179.7473203531</v>
      </c>
      <c r="D25" s="26" t="s">
        <v>79</v>
      </c>
      <c r="E25" s="40"/>
      <c r="F25" s="13" t="s">
        <v>15</v>
      </c>
      <c r="G25" s="14"/>
      <c r="H25" s="14">
        <f t="shared" ref="H25:K25" si="5">H30</f>
        <v>3000000</v>
      </c>
      <c r="I25" s="14">
        <f t="shared" si="5"/>
        <v>3500000</v>
      </c>
      <c r="J25" s="14">
        <f t="shared" si="5"/>
        <v>1200000</v>
      </c>
      <c r="K25" s="14" t="e">
        <f t="shared" si="5"/>
        <v>#N/A</v>
      </c>
    </row>
    <row r="26" spans="1:12" s="48" customFormat="1">
      <c r="A26" s="45" t="s">
        <v>55</v>
      </c>
      <c r="B26" s="45"/>
      <c r="C26" s="45">
        <f>C25/C12</f>
        <v>-1</v>
      </c>
      <c r="D26" s="46" t="s">
        <v>31</v>
      </c>
      <c r="E26" s="47"/>
      <c r="F26" s="45" t="s">
        <v>55</v>
      </c>
      <c r="G26" s="23">
        <f t="shared" ref="G26:K26" si="6">G25/G12</f>
        <v>0</v>
      </c>
      <c r="H26" s="23">
        <f t="shared" si="6"/>
        <v>1.1708900192131499</v>
      </c>
      <c r="I26" s="23">
        <f t="shared" si="6"/>
        <v>2.9476974206939488</v>
      </c>
      <c r="J26" s="23">
        <f t="shared" si="6"/>
        <v>1.0189708999364324</v>
      </c>
      <c r="K26" s="23" t="e">
        <f t="shared" si="6"/>
        <v>#N/A</v>
      </c>
    </row>
    <row r="27" spans="1:12">
      <c r="E27" s="36"/>
    </row>
    <row r="28" spans="1:12">
      <c r="F28" t="s">
        <v>54</v>
      </c>
      <c r="G28" s="89"/>
      <c r="H28" s="89" t="str">
        <f>VLOOKUP(H1,业绩净利!$B:$D,3,FALSE)</f>
        <v>谢颀</v>
      </c>
      <c r="I28" s="89" t="str">
        <f>VLOOKUP(I1,业绩净利!$B:$D,3,FALSE)</f>
        <v>王文奎</v>
      </c>
      <c r="J28" s="89" t="str">
        <f>VLOOKUP(J1,业绩净利!$B:$D,3,FALSE)</f>
        <v>李群</v>
      </c>
      <c r="K28" s="89" t="e">
        <f>VLOOKUP(K1,业绩净利!$B:$D,3,FALSE)</f>
        <v>#N/A</v>
      </c>
      <c r="L28" s="89"/>
    </row>
    <row r="29" spans="1:12">
      <c r="E29" s="49">
        <f>SUM(G29:K29)</f>
        <v>208000000</v>
      </c>
      <c r="F29" t="s">
        <v>100</v>
      </c>
      <c r="G29" s="159">
        <f>SUM(H29:L29)</f>
        <v>104000000</v>
      </c>
      <c r="H29" s="20">
        <f>VLOOKUP(H1,业绩净利!$B:$F,5,FALSE)*10000</f>
        <v>56000000</v>
      </c>
      <c r="I29" s="20">
        <f>VLOOKUP(I1,业绩净利!$B:$F,5,FALSE)*10000</f>
        <v>28000000</v>
      </c>
      <c r="J29" s="20">
        <f>VLOOKUP(J1,业绩净利!$B:$F,5,FALSE)*10000</f>
        <v>20000000</v>
      </c>
      <c r="K29" s="20"/>
      <c r="L29" s="20"/>
    </row>
    <row r="30" spans="1:12">
      <c r="F30" t="s">
        <v>58</v>
      </c>
      <c r="G30" s="89"/>
      <c r="H30" s="159">
        <f>VLOOKUP(H1,业绩净利!$B:$F,4,FALSE)*10000</f>
        <v>3000000</v>
      </c>
      <c r="I30" s="159">
        <f>VLOOKUP(I1,业绩净利!$B:$F,4,FALSE)*10000</f>
        <v>3500000</v>
      </c>
      <c r="J30" s="159">
        <f>VLOOKUP(J1,业绩净利!$B:$F,4,FALSE)*10000</f>
        <v>1200000</v>
      </c>
      <c r="K30" s="159" t="e">
        <f>VLOOKUP(K1,业绩净利!$B:$F,4,FALSE)*10000</f>
        <v>#N/A</v>
      </c>
      <c r="L30" s="159"/>
    </row>
    <row r="31" spans="1:12">
      <c r="F31" t="s">
        <v>59</v>
      </c>
      <c r="G31" s="89"/>
      <c r="H31" s="159">
        <f>H11-H12-H23</f>
        <v>-6091565.2981487848</v>
      </c>
      <c r="I31" s="159">
        <f t="shared" ref="I31:K31" si="7">I11-I12-I23</f>
        <v>-5305014.5190752763</v>
      </c>
      <c r="J31" s="159">
        <f t="shared" si="7"/>
        <v>-2589423.4595080558</v>
      </c>
      <c r="K31" s="159" t="e">
        <f t="shared" si="7"/>
        <v>#N/A</v>
      </c>
      <c r="L31" s="159"/>
    </row>
  </sheetData>
  <phoneticPr fontId="15"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13" t="s">
        <v>772</v>
      </c>
      <c r="H1" s="13" t="s">
        <v>1913</v>
      </c>
      <c r="I1" s="157" t="s">
        <v>1789</v>
      </c>
      <c r="J1" s="157" t="s">
        <v>1788</v>
      </c>
      <c r="K1" s="157" t="s">
        <v>1914</v>
      </c>
    </row>
    <row r="2" spans="1:11" s="2" customFormat="1">
      <c r="A2" s="3" t="s">
        <v>0</v>
      </c>
      <c r="B2" s="3"/>
      <c r="C2" s="31">
        <f>SUM(G2:K2)</f>
        <v>0</v>
      </c>
      <c r="D2" s="26" t="s">
        <v>61</v>
      </c>
      <c r="E2" s="37">
        <f>G2+H2+I2+J2+K2</f>
        <v>0</v>
      </c>
      <c r="F2" s="3" t="s">
        <v>62</v>
      </c>
      <c r="G2" s="28"/>
      <c r="H2" s="28"/>
      <c r="I2" s="28"/>
      <c r="J2" s="28"/>
      <c r="K2" s="28"/>
    </row>
    <row r="3" spans="1:11" s="2" customFormat="1">
      <c r="A3" s="3" t="s">
        <v>1</v>
      </c>
      <c r="B3" s="3"/>
      <c r="C3" s="31">
        <f>SUM(G3:K3)</f>
        <v>0</v>
      </c>
      <c r="D3" s="2" t="s">
        <v>25</v>
      </c>
      <c r="E3" s="37">
        <f>G3+H3+I3+J3+K3</f>
        <v>0</v>
      </c>
      <c r="F3" s="3" t="s">
        <v>20</v>
      </c>
      <c r="G3" s="4"/>
      <c r="H3" s="4"/>
      <c r="I3" s="4"/>
      <c r="J3" s="4"/>
      <c r="K3" s="4"/>
    </row>
    <row r="4" spans="1:11" s="2" customFormat="1">
      <c r="A4" s="3" t="s">
        <v>2</v>
      </c>
      <c r="B4" s="3"/>
      <c r="C4" s="31">
        <f>SUM(G4:K4)</f>
        <v>0</v>
      </c>
      <c r="D4" s="2" t="s">
        <v>25</v>
      </c>
      <c r="E4" s="37"/>
      <c r="F4" s="3" t="s">
        <v>2</v>
      </c>
      <c r="G4" s="28"/>
      <c r="H4" s="28"/>
      <c r="I4" s="28"/>
      <c r="J4" s="28"/>
      <c r="K4" s="28"/>
    </row>
    <row r="5" spans="1:11" s="2" customFormat="1">
      <c r="A5" s="3" t="s">
        <v>19</v>
      </c>
      <c r="B5" s="3"/>
      <c r="C5" s="44"/>
      <c r="D5" s="2" t="s">
        <v>30</v>
      </c>
      <c r="E5" s="38"/>
      <c r="F5" s="3" t="s">
        <v>19</v>
      </c>
      <c r="G5" s="29"/>
      <c r="H5" s="29"/>
      <c r="I5" s="29"/>
      <c r="J5" s="29"/>
      <c r="K5" s="29"/>
    </row>
    <row r="6" spans="1:11" s="2" customFormat="1">
      <c r="A6" s="15" t="s">
        <v>10</v>
      </c>
      <c r="B6" s="15"/>
      <c r="C6" s="31">
        <f>SUM(G6:K6)</f>
        <v>0</v>
      </c>
      <c r="D6" s="11" t="s">
        <v>29</v>
      </c>
      <c r="E6" s="37"/>
      <c r="F6" s="10" t="s">
        <v>10</v>
      </c>
      <c r="G6" s="4"/>
      <c r="H6" s="4"/>
      <c r="I6" s="4"/>
      <c r="J6" s="4"/>
      <c r="K6" s="4"/>
    </row>
    <row r="7" spans="1:11" s="2" customFormat="1">
      <c r="A7" s="15" t="s">
        <v>11</v>
      </c>
      <c r="B7" s="15"/>
      <c r="C7" s="31">
        <f>SUM(G7:K7)</f>
        <v>0</v>
      </c>
      <c r="D7" s="11" t="s">
        <v>28</v>
      </c>
      <c r="E7" s="37"/>
      <c r="F7" s="10" t="s">
        <v>11</v>
      </c>
      <c r="G7" s="4"/>
      <c r="H7" s="4"/>
      <c r="I7" s="4"/>
      <c r="J7" s="4"/>
      <c r="K7" s="4"/>
    </row>
    <row r="8" spans="1:11" s="2" customFormat="1">
      <c r="A8" s="15" t="s">
        <v>12</v>
      </c>
      <c r="B8" s="15"/>
      <c r="C8" s="31">
        <f>SUM(G8:K8)</f>
        <v>0</v>
      </c>
      <c r="D8" s="11" t="s">
        <v>27</v>
      </c>
      <c r="E8" s="37"/>
      <c r="F8" s="10" t="s">
        <v>12</v>
      </c>
      <c r="G8" s="4"/>
      <c r="H8" s="4"/>
      <c r="I8" s="4"/>
      <c r="J8" s="4"/>
      <c r="K8" s="4"/>
    </row>
    <row r="9" spans="1:11" s="2" customFormat="1">
      <c r="A9" s="15" t="s">
        <v>21</v>
      </c>
      <c r="B9" s="15"/>
      <c r="C9" s="31">
        <f>SUM(G9:K9)</f>
        <v>0</v>
      </c>
      <c r="D9" s="2" t="s">
        <v>24</v>
      </c>
      <c r="E9" s="37"/>
      <c r="F9" s="15" t="s">
        <v>21</v>
      </c>
      <c r="G9" s="4">
        <f>(G2-G3)/1.16*0.16-G4/1.06*0.06</f>
        <v>0</v>
      </c>
      <c r="H9" s="4"/>
      <c r="I9" s="4"/>
      <c r="J9" s="4"/>
      <c r="K9" s="4"/>
    </row>
    <row r="10" spans="1:11" s="2" customFormat="1">
      <c r="A10" s="3" t="s">
        <v>3</v>
      </c>
      <c r="B10" s="3"/>
      <c r="C10" s="31">
        <f>SUM(G10:K10)</f>
        <v>0</v>
      </c>
      <c r="D10" s="2" t="s">
        <v>24</v>
      </c>
      <c r="E10" s="37"/>
      <c r="F10" s="3" t="s">
        <v>3</v>
      </c>
      <c r="G10" s="4">
        <f>G9*0.12</f>
        <v>0</v>
      </c>
      <c r="H10" s="4"/>
      <c r="I10" s="4"/>
      <c r="J10" s="4"/>
      <c r="K10" s="4"/>
    </row>
    <row r="11" spans="1:11" s="2" customFormat="1">
      <c r="A11" s="8" t="s">
        <v>4</v>
      </c>
      <c r="B11" s="8"/>
      <c r="C11" s="4">
        <f>C2-C3-C4-C6-C7-C8-C9-C10</f>
        <v>0</v>
      </c>
      <c r="D11" s="2" t="s">
        <v>24</v>
      </c>
      <c r="E11" s="37"/>
      <c r="F11" s="8" t="s">
        <v>4</v>
      </c>
      <c r="G11" s="4">
        <f>G2-G3-G4-G6-G7-G8-G9-G10</f>
        <v>0</v>
      </c>
      <c r="H11" s="4"/>
      <c r="I11" s="4"/>
      <c r="J11" s="4"/>
      <c r="K11" s="4"/>
    </row>
    <row r="12" spans="1:11" s="2" customFormat="1">
      <c r="A12" s="13" t="s">
        <v>5</v>
      </c>
      <c r="B12" s="13"/>
      <c r="C12" s="158">
        <f>SUM(C13:C22)</f>
        <v>5511736.8218989689</v>
      </c>
      <c r="D12" s="2" t="s">
        <v>24</v>
      </c>
      <c r="E12" s="37"/>
      <c r="F12" s="13" t="s">
        <v>5</v>
      </c>
      <c r="G12" s="14">
        <f t="shared" ref="G12:K12" si="0">SUM(G13:G22)</f>
        <v>3582176.3247171915</v>
      </c>
      <c r="H12" s="14">
        <f t="shared" si="0"/>
        <v>1392857.8099508632</v>
      </c>
      <c r="I12" s="14">
        <f t="shared" si="0"/>
        <v>2821330.7699972424</v>
      </c>
      <c r="J12" s="14">
        <f t="shared" si="0"/>
        <v>1297548.2419508633</v>
      </c>
      <c r="K12" s="14">
        <f t="shared" si="0"/>
        <v>0</v>
      </c>
    </row>
    <row r="13" spans="1:11" s="2" customFormat="1">
      <c r="A13" s="9" t="s">
        <v>17</v>
      </c>
      <c r="B13" s="9"/>
      <c r="C13" s="31">
        <f t="shared" ref="C13:C21" si="1">SUM(G13:K13)</f>
        <v>3168647.2320000003</v>
      </c>
      <c r="D13" s="2" t="s">
        <v>26</v>
      </c>
      <c r="E13" s="37"/>
      <c r="F13" s="9" t="s">
        <v>18</v>
      </c>
      <c r="G13" s="175">
        <f>SUMIFS([2]岗位规划大表!$AD:$AD,[2]岗位规划大表!$H:$H,G1)</f>
        <v>2054543.4040000001</v>
      </c>
      <c r="H13" s="175">
        <f>SUMIFS([2]岗位规划大表!$AD:$AD,[2]岗位规划大表!$H:$H,H1)</f>
        <v>305934.28399999999</v>
      </c>
      <c r="I13" s="175">
        <f>SUMIFS([2]岗位规划大表!$AD:$AD,[2]岗位规划大表!$H:$H,I1)</f>
        <v>596084.348</v>
      </c>
      <c r="J13" s="175">
        <f>SUMIFS([2]岗位规划大表!$AD:$AD,[2]岗位规划大表!$H:$H,J1)</f>
        <v>212085.196</v>
      </c>
      <c r="K13" s="175">
        <f>SUMIFS([2]岗位规划大表!$AD:$AD,[2]岗位规划大表!$H:$H,K1)</f>
        <v>0</v>
      </c>
    </row>
    <row r="14" spans="1:11" s="2" customFormat="1">
      <c r="A14" s="3" t="s">
        <v>22</v>
      </c>
      <c r="B14" s="3"/>
      <c r="C14" s="31">
        <f t="shared" si="1"/>
        <v>301357.43009582511</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241900.76091404795</v>
      </c>
      <c r="H14" s="160">
        <f>[1]人均!$D$4*SUMIFS([2]岗位规划大表!$AA:$AA,[2]岗位规划大表!$H:$H,H1,[2]岗位规划大表!$AE:$AE,"驻京")+[1]人均!$D$3*SUMIFS([2]岗位规划大表!$AA:$AA,[2]岗位规划大表!$H:$H,H1,[2]岗位规划大表!$AE:$AE,"非驻京")+SUMIFS([1]管理费用统计表!$N:$N,[1]管理费用统计表!$F:$F,H1)</f>
        <v>20792.543060592383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19332.063060592383</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354000</v>
      </c>
      <c r="D15" s="2" t="s">
        <v>26</v>
      </c>
      <c r="E15" s="37"/>
      <c r="F15" s="8" t="s">
        <v>6</v>
      </c>
      <c r="G15" s="160">
        <f>SUMIFS(人员规划!$AB:$AB,人员规划!$G:$G,G1)*3000</f>
        <v>246000</v>
      </c>
      <c r="H15" s="160">
        <f>SUMIFS(人员规划!$AB:$AB,人员规划!$G:$G,H1)*3000</f>
        <v>36000</v>
      </c>
      <c r="I15" s="160">
        <f>SUMIFS(人员规划!$AB:$AB,人员规划!$G:$G,I1)*3000</f>
        <v>36000</v>
      </c>
      <c r="J15" s="160">
        <f>SUMIFS(人员规划!$AB:$AB,人员规划!$G:$G,J1)*3000</f>
        <v>36000</v>
      </c>
      <c r="K15" s="160">
        <f>SUMIFS(人员规划!$AB:$AB,人员规划!$G:$G,K1)*3000</f>
        <v>0</v>
      </c>
    </row>
    <row r="16" spans="1:11" s="2" customFormat="1">
      <c r="A16" s="8" t="s">
        <v>7</v>
      </c>
      <c r="B16" s="8"/>
      <c r="C16" s="31">
        <f t="shared" si="1"/>
        <v>832000</v>
      </c>
      <c r="D16" s="2" t="s">
        <v>25</v>
      </c>
      <c r="E16" s="50"/>
      <c r="F16" s="8" t="s">
        <v>7</v>
      </c>
      <c r="G16" s="28">
        <f>IFERROR(VLOOKUP(G1,'[3]2019年差旅费-二级利润中心明细'!$B:$AF,31,0),0)</f>
        <v>472000</v>
      </c>
      <c r="H16" s="351">
        <f>IFERROR(VLOOKUP(H1,'[3]2019年差旅费-二级利润中心明细'!$B:$AF,31,0),0)</f>
        <v>120000</v>
      </c>
      <c r="I16" s="351">
        <f>IFERROR(VLOOKUP(I1,'[3]2019年差旅费-二级利润中心明细'!$B:$AF,31,0),0)</f>
        <v>120000</v>
      </c>
      <c r="J16" s="351">
        <f>IFERROR(VLOOKUP(J1,'[3]2019年差旅费-二级利润中心明细'!$B:$AF,31,0),0)</f>
        <v>120000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516800</v>
      </c>
      <c r="D18" s="2" t="s">
        <v>63</v>
      </c>
      <c r="E18" s="37"/>
      <c r="F18" s="8" t="s">
        <v>9</v>
      </c>
      <c r="G18" s="152">
        <f>SUMIFS(市场费!$I:$I,市场费!$B:$B,G1)</f>
        <v>228800</v>
      </c>
      <c r="H18" s="152">
        <f>SUMIFS(市场费!$I:$I,市场费!$B:$B,H1)</f>
        <v>96000</v>
      </c>
      <c r="I18" s="152">
        <f>SUMIFS(市场费!$I:$I,市场费!$B:$B,I1)</f>
        <v>96000</v>
      </c>
      <c r="J18" s="152">
        <f>SUMIFS(市场费!$I:$I,市场费!$B:$B,J1)</f>
        <v>96000</v>
      </c>
      <c r="K18" s="152">
        <f>SUMIFS(市场费!$I:$I,市场费!$B:$B,K1)</f>
        <v>0</v>
      </c>
    </row>
    <row r="19" spans="1:12" s="2" customFormat="1">
      <c r="A19" s="8" t="s">
        <v>49</v>
      </c>
      <c r="B19" s="8"/>
      <c r="C19" s="31">
        <f t="shared" si="1"/>
        <v>0</v>
      </c>
      <c r="D19" s="2" t="s">
        <v>63</v>
      </c>
      <c r="E19" s="37"/>
      <c r="F19" s="8" t="s">
        <v>49</v>
      </c>
      <c r="G19" s="4">
        <v>0</v>
      </c>
      <c r="H19" s="4">
        <v>0</v>
      </c>
      <c r="I19" s="4">
        <v>0</v>
      </c>
      <c r="J19" s="4">
        <v>0</v>
      </c>
      <c r="K19" s="4">
        <v>0</v>
      </c>
    </row>
    <row r="20" spans="1:12">
      <c r="A20" s="8" t="s">
        <v>5228</v>
      </c>
      <c r="B20" s="8"/>
      <c r="C20" s="31">
        <f t="shared" si="1"/>
        <v>0</v>
      </c>
      <c r="D20" s="2" t="s">
        <v>63</v>
      </c>
      <c r="E20" s="37"/>
      <c r="F20" s="8" t="s">
        <v>5228</v>
      </c>
      <c r="G20" s="4">
        <v>0</v>
      </c>
      <c r="H20" s="4">
        <v>0</v>
      </c>
      <c r="I20" s="4">
        <v>0</v>
      </c>
      <c r="J20" s="4">
        <v>0</v>
      </c>
      <c r="K20" s="4">
        <v>0</v>
      </c>
    </row>
    <row r="21" spans="1:12" s="2" customFormat="1">
      <c r="A21" s="16" t="s">
        <v>51</v>
      </c>
      <c r="B21" s="16"/>
      <c r="C21" s="31">
        <f t="shared" si="1"/>
        <v>0</v>
      </c>
      <c r="D21" s="2" t="s">
        <v>63</v>
      </c>
      <c r="E21" s="37"/>
      <c r="F21" s="9" t="s">
        <v>51</v>
      </c>
      <c r="G21" s="4">
        <v>0</v>
      </c>
      <c r="H21" s="4">
        <v>0</v>
      </c>
      <c r="I21" s="4">
        <v>0</v>
      </c>
      <c r="J21" s="4">
        <v>0</v>
      </c>
      <c r="K21" s="4">
        <v>0</v>
      </c>
    </row>
    <row r="22" spans="1:12" s="2" customFormat="1">
      <c r="A22" s="9" t="s">
        <v>52</v>
      </c>
      <c r="B22" s="9"/>
      <c r="C22" s="4">
        <f>G22</f>
        <v>338932.15980314335</v>
      </c>
      <c r="D22" s="2" t="s">
        <v>63</v>
      </c>
      <c r="E22" s="37"/>
      <c r="F22" s="9" t="s">
        <v>52</v>
      </c>
      <c r="G22" s="32">
        <f>业绩净利!K48</f>
        <v>338932.15980314335</v>
      </c>
      <c r="H22" s="32">
        <f t="shared" ref="H22:K22" si="2">$G$12/$G$29*H29</f>
        <v>814130.98289027088</v>
      </c>
      <c r="I22" s="73">
        <f>$G$12/$G$29*I29</f>
        <v>1953914.35893665</v>
      </c>
      <c r="J22" s="32">
        <f t="shared" si="2"/>
        <v>814130.98289027088</v>
      </c>
      <c r="K22" s="32">
        <f t="shared" si="2"/>
        <v>0</v>
      </c>
    </row>
    <row r="23" spans="1:12" s="2" customFormat="1">
      <c r="A23" s="13" t="s">
        <v>13</v>
      </c>
      <c r="B23" s="13"/>
      <c r="C23" s="12">
        <f>C11-C12</f>
        <v>-5511736.8218989689</v>
      </c>
      <c r="D23" s="2" t="s">
        <v>31</v>
      </c>
      <c r="E23" s="37"/>
      <c r="F23" s="13" t="s">
        <v>13</v>
      </c>
      <c r="G23" s="14">
        <f>G25/0.85</f>
        <v>0</v>
      </c>
      <c r="H23" s="14">
        <f t="shared" ref="H23:K23" si="3">H25/0.85</f>
        <v>1411764.705882353</v>
      </c>
      <c r="I23" s="14">
        <f t="shared" si="3"/>
        <v>2835294.1176470588</v>
      </c>
      <c r="J23" s="14">
        <f t="shared" si="3"/>
        <v>1423529.411764706</v>
      </c>
      <c r="K23" s="14" t="e">
        <f t="shared" si="3"/>
        <v>#N/A</v>
      </c>
    </row>
    <row r="24" spans="1:12" s="2" customFormat="1">
      <c r="A24" s="3" t="s">
        <v>14</v>
      </c>
      <c r="B24" s="3"/>
      <c r="C24" s="7">
        <f>IF(C23&gt;0,C23*0.15,0)</f>
        <v>0</v>
      </c>
      <c r="D24" s="2" t="s">
        <v>31</v>
      </c>
      <c r="E24" s="39"/>
      <c r="F24" s="3" t="s">
        <v>14</v>
      </c>
      <c r="G24" s="25">
        <f>IF(G23&lt;0,0,G23*0.15)</f>
        <v>0</v>
      </c>
      <c r="H24" s="25">
        <f t="shared" ref="H24:K24" si="4">IF(H23&lt;0,0,H23*0.15)</f>
        <v>211764.70588235295</v>
      </c>
      <c r="I24" s="25">
        <f t="shared" si="4"/>
        <v>425294.1176470588</v>
      </c>
      <c r="J24" s="25">
        <f t="shared" si="4"/>
        <v>213529.4117647059</v>
      </c>
      <c r="K24" s="25" t="e">
        <f t="shared" si="4"/>
        <v>#N/A</v>
      </c>
    </row>
    <row r="25" spans="1:12" s="17" customFormat="1">
      <c r="A25" s="13" t="s">
        <v>15</v>
      </c>
      <c r="B25" s="13"/>
      <c r="C25" s="12">
        <f>C23-C24</f>
        <v>-5511736.8218989689</v>
      </c>
      <c r="D25" s="26" t="s">
        <v>79</v>
      </c>
      <c r="E25" s="40"/>
      <c r="F25" s="13" t="s">
        <v>15</v>
      </c>
      <c r="G25" s="14"/>
      <c r="H25" s="14">
        <f t="shared" ref="H25:K25" si="5">H30</f>
        <v>1200000</v>
      </c>
      <c r="I25" s="14">
        <f t="shared" si="5"/>
        <v>2410000</v>
      </c>
      <c r="J25" s="14">
        <f t="shared" si="5"/>
        <v>1210000</v>
      </c>
      <c r="K25" s="14" t="e">
        <f t="shared" si="5"/>
        <v>#N/A</v>
      </c>
    </row>
    <row r="26" spans="1:12" s="48" customFormat="1">
      <c r="A26" s="45" t="s">
        <v>55</v>
      </c>
      <c r="B26" s="45"/>
      <c r="C26" s="45">
        <f>C25/C12</f>
        <v>-1</v>
      </c>
      <c r="D26" s="46" t="s">
        <v>31</v>
      </c>
      <c r="E26" s="47"/>
      <c r="F26" s="45" t="s">
        <v>55</v>
      </c>
      <c r="G26" s="23">
        <f t="shared" ref="G26:K26" si="6">G25/G12</f>
        <v>0</v>
      </c>
      <c r="H26" s="23">
        <f t="shared" si="6"/>
        <v>0.86153804891421992</v>
      </c>
      <c r="I26" s="23">
        <f t="shared" si="6"/>
        <v>0.85420682524309466</v>
      </c>
      <c r="J26" s="23">
        <f t="shared" si="6"/>
        <v>0.93252794838731046</v>
      </c>
      <c r="K26" s="23" t="e">
        <f t="shared" si="6"/>
        <v>#N/A</v>
      </c>
    </row>
    <row r="27" spans="1:12">
      <c r="E27" s="36"/>
    </row>
    <row r="28" spans="1:12">
      <c r="F28" t="s">
        <v>54</v>
      </c>
      <c r="G28" s="89"/>
      <c r="H28" s="89" t="str">
        <f>VLOOKUP(H1,业绩净利!$B:$D,3,FALSE)</f>
        <v>董明球</v>
      </c>
      <c r="I28" s="89" t="str">
        <f>VLOOKUP(I1,业绩净利!$B:$D,3,FALSE)</f>
        <v>梁田贵</v>
      </c>
      <c r="J28" s="89" t="str">
        <f>VLOOKUP(J1,业绩净利!$B:$D,3,FALSE)</f>
        <v>刘忠松</v>
      </c>
      <c r="K28" s="89" t="e">
        <f>VLOOKUP(K1,业绩净利!$B:$D,3,FALSE)</f>
        <v>#N/A</v>
      </c>
      <c r="L28" s="89" t="e">
        <f>VLOOKUP(L1,业绩净利!$B:$D,3,FALSE)</f>
        <v>#N/A</v>
      </c>
    </row>
    <row r="29" spans="1:12">
      <c r="E29" s="49">
        <f>SUM(G29:K29)</f>
        <v>176000000</v>
      </c>
      <c r="F29" t="s">
        <v>100</v>
      </c>
      <c r="G29" s="159">
        <f>SUM(H29:L29)</f>
        <v>88000000</v>
      </c>
      <c r="H29" s="20">
        <f>VLOOKUP(H1,业绩净利!$B:$F,5,FALSE)*10000</f>
        <v>20000000</v>
      </c>
      <c r="I29" s="20">
        <f>VLOOKUP(I1,业绩净利!$B:$F,5,FALSE)*10000</f>
        <v>48000000</v>
      </c>
      <c r="J29" s="20">
        <f>VLOOKUP(J1,业绩净利!$B:$F,5,FALSE)*10000</f>
        <v>20000000</v>
      </c>
      <c r="K29" s="20"/>
      <c r="L29" s="20"/>
    </row>
    <row r="30" spans="1:12">
      <c r="F30" t="s">
        <v>58</v>
      </c>
      <c r="G30" s="89"/>
      <c r="H30" s="159">
        <f>VLOOKUP(H1,业绩净利!$B:$F,4,FALSE)*10000</f>
        <v>1200000</v>
      </c>
      <c r="I30" s="159">
        <f>VLOOKUP(I1,业绩净利!$B:$F,4,FALSE)*10000</f>
        <v>2410000</v>
      </c>
      <c r="J30" s="159">
        <f>VLOOKUP(J1,业绩净利!$B:$F,4,FALSE)*10000</f>
        <v>1210000</v>
      </c>
      <c r="K30" s="159" t="e">
        <f>VLOOKUP(K1,业绩净利!$B:$F,4,FALSE)*10000</f>
        <v>#N/A</v>
      </c>
      <c r="L30" s="159" t="e">
        <f>VLOOKUP(L1,业绩净利!$B:$F,4,FALSE)*10000</f>
        <v>#N/A</v>
      </c>
    </row>
    <row r="31" spans="1:12">
      <c r="F31" t="s">
        <v>59</v>
      </c>
      <c r="G31" s="89"/>
      <c r="H31" s="159">
        <f>H11-H12-H23</f>
        <v>-2804622.5158332163</v>
      </c>
      <c r="I31" s="159">
        <f t="shared" ref="I31:L31" si="7">I11-I12-I23</f>
        <v>-5656624.8876443012</v>
      </c>
      <c r="J31" s="159">
        <f t="shared" si="7"/>
        <v>-2721077.6537155695</v>
      </c>
      <c r="K31" s="159" t="e">
        <f t="shared" si="7"/>
        <v>#N/A</v>
      </c>
      <c r="L31" s="159">
        <f t="shared" si="7"/>
        <v>0</v>
      </c>
    </row>
  </sheetData>
  <phoneticPr fontId="15"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20.375" customWidth="1"/>
    <col min="9" max="9" width="21.875" customWidth="1"/>
    <col min="10" max="10" width="24.5" customWidth="1"/>
    <col min="11" max="11" width="17.5" customWidth="1"/>
    <col min="12" max="12" width="15.25" customWidth="1"/>
  </cols>
  <sheetData>
    <row r="1" spans="1:12" s="2" customFormat="1">
      <c r="A1" s="1" t="s">
        <v>157</v>
      </c>
      <c r="B1" s="1" t="s">
        <v>158</v>
      </c>
      <c r="C1" s="1" t="s">
        <v>159</v>
      </c>
      <c r="E1" s="33"/>
      <c r="F1" s="1" t="s">
        <v>157</v>
      </c>
      <c r="G1" s="13" t="s">
        <v>761</v>
      </c>
      <c r="H1" s="13" t="s">
        <v>762</v>
      </c>
      <c r="I1" s="157" t="s">
        <v>1797</v>
      </c>
      <c r="J1" s="157" t="s">
        <v>1798</v>
      </c>
      <c r="K1" s="157" t="s">
        <v>1916</v>
      </c>
      <c r="L1" s="157" t="s">
        <v>1917</v>
      </c>
    </row>
    <row r="2" spans="1:12" s="2" customFormat="1">
      <c r="A2" s="3" t="s">
        <v>0</v>
      </c>
      <c r="B2" s="3"/>
      <c r="C2" s="31">
        <f>SUM(G2:L2)</f>
        <v>0</v>
      </c>
      <c r="D2" s="26" t="s">
        <v>61</v>
      </c>
      <c r="E2" s="37">
        <f>G2+H2+I2+J2+K2+L2</f>
        <v>0</v>
      </c>
      <c r="F2" s="3" t="s">
        <v>33</v>
      </c>
      <c r="G2" s="28"/>
      <c r="H2" s="28"/>
      <c r="I2" s="28"/>
      <c r="J2" s="28"/>
      <c r="K2" s="28"/>
      <c r="L2" s="28"/>
    </row>
    <row r="3" spans="1:12" s="2" customFormat="1">
      <c r="A3" s="3" t="s">
        <v>1</v>
      </c>
      <c r="B3" s="3"/>
      <c r="C3" s="31">
        <f>SUM(G3:L3)</f>
        <v>0</v>
      </c>
      <c r="D3" s="2" t="s">
        <v>25</v>
      </c>
      <c r="E3" s="37" t="e">
        <f>G3+#REF!+H3+I3+J3</f>
        <v>#REF!</v>
      </c>
      <c r="F3" s="3" t="s">
        <v>20</v>
      </c>
      <c r="G3" s="4"/>
      <c r="H3" s="4"/>
      <c r="I3" s="4"/>
      <c r="J3" s="4"/>
      <c r="K3" s="4"/>
      <c r="L3" s="4"/>
    </row>
    <row r="4" spans="1:12" s="2" customFormat="1">
      <c r="A4" s="3" t="s">
        <v>2</v>
      </c>
      <c r="B4" s="3"/>
      <c r="C4" s="31">
        <f>SUM(G4:L4)</f>
        <v>0</v>
      </c>
      <c r="D4" s="2" t="s">
        <v>25</v>
      </c>
      <c r="E4" s="37"/>
      <c r="F4" s="3" t="s">
        <v>2</v>
      </c>
      <c r="G4" s="28"/>
      <c r="H4" s="28"/>
      <c r="I4" s="28"/>
      <c r="J4" s="28"/>
      <c r="K4" s="28"/>
      <c r="L4" s="28">
        <f t="shared" ref="L4" si="0">L29*0.05</f>
        <v>0</v>
      </c>
    </row>
    <row r="5" spans="1:12" s="2" customFormat="1">
      <c r="A5" s="3" t="s">
        <v>19</v>
      </c>
      <c r="B5" s="3"/>
      <c r="C5" s="31"/>
      <c r="D5" s="2" t="s">
        <v>30</v>
      </c>
      <c r="E5" s="38"/>
      <c r="F5" s="3" t="s">
        <v>19</v>
      </c>
      <c r="G5" s="29"/>
      <c r="H5" s="29"/>
      <c r="I5" s="29"/>
      <c r="J5" s="29"/>
      <c r="K5" s="29"/>
      <c r="L5" s="29"/>
    </row>
    <row r="6" spans="1:12" s="2" customFormat="1">
      <c r="A6" s="15" t="s">
        <v>10</v>
      </c>
      <c r="B6" s="15"/>
      <c r="C6" s="31">
        <f t="shared" ref="C6:C11" si="1">SUM(G6:L6)</f>
        <v>0</v>
      </c>
      <c r="D6" s="11" t="s">
        <v>29</v>
      </c>
      <c r="E6" s="37"/>
      <c r="F6" s="10" t="s">
        <v>10</v>
      </c>
      <c r="G6" s="4"/>
      <c r="H6" s="4"/>
      <c r="I6" s="4"/>
      <c r="J6" s="4"/>
      <c r="K6" s="4"/>
      <c r="L6" s="4"/>
    </row>
    <row r="7" spans="1:12" s="2" customFormat="1">
      <c r="A7" s="15" t="s">
        <v>11</v>
      </c>
      <c r="B7" s="15"/>
      <c r="C7" s="31">
        <f t="shared" si="1"/>
        <v>0</v>
      </c>
      <c r="D7" s="11" t="s">
        <v>28</v>
      </c>
      <c r="E7" s="37"/>
      <c r="F7" s="10" t="s">
        <v>11</v>
      </c>
      <c r="G7" s="4"/>
      <c r="H7" s="4"/>
      <c r="I7" s="4"/>
      <c r="J7" s="4"/>
      <c r="K7" s="4"/>
      <c r="L7" s="4"/>
    </row>
    <row r="8" spans="1:12" s="2" customFormat="1">
      <c r="A8" s="15" t="s">
        <v>12</v>
      </c>
      <c r="B8" s="15"/>
      <c r="C8" s="31">
        <f t="shared" si="1"/>
        <v>0</v>
      </c>
      <c r="D8" s="11" t="s">
        <v>27</v>
      </c>
      <c r="E8" s="37"/>
      <c r="F8" s="10" t="s">
        <v>12</v>
      </c>
      <c r="G8" s="4"/>
      <c r="H8" s="4"/>
      <c r="I8" s="4"/>
      <c r="J8" s="4"/>
      <c r="K8" s="4"/>
      <c r="L8" s="4"/>
    </row>
    <row r="9" spans="1:12" s="2" customFormat="1">
      <c r="A9" s="15" t="s">
        <v>21</v>
      </c>
      <c r="B9" s="15"/>
      <c r="C9" s="31">
        <f t="shared" si="1"/>
        <v>0</v>
      </c>
      <c r="D9" s="2" t="s">
        <v>24</v>
      </c>
      <c r="E9" s="37"/>
      <c r="F9" s="15" t="s">
        <v>21</v>
      </c>
      <c r="G9" s="4">
        <f>(G2-G3)/1.16*0.16-G4/1.06*0.06</f>
        <v>0</v>
      </c>
      <c r="H9" s="4"/>
      <c r="I9" s="4"/>
      <c r="J9" s="4"/>
      <c r="K9" s="4"/>
      <c r="L9" s="4">
        <f t="shared" ref="L9" si="2">(L2-L3)/1.16*0.16-L4/1.06*0.06</f>
        <v>0</v>
      </c>
    </row>
    <row r="10" spans="1:12" s="2" customFormat="1">
      <c r="A10" s="3" t="s">
        <v>3</v>
      </c>
      <c r="B10" s="3"/>
      <c r="C10" s="31">
        <f t="shared" si="1"/>
        <v>0</v>
      </c>
      <c r="D10" s="2" t="s">
        <v>24</v>
      </c>
      <c r="E10" s="37"/>
      <c r="F10" s="3" t="s">
        <v>3</v>
      </c>
      <c r="G10" s="4">
        <f>G9*0.12</f>
        <v>0</v>
      </c>
      <c r="H10" s="4"/>
      <c r="I10" s="4"/>
      <c r="J10" s="4"/>
      <c r="K10" s="4"/>
      <c r="L10" s="4">
        <f t="shared" ref="L10" si="3">L9*0.12</f>
        <v>0</v>
      </c>
    </row>
    <row r="11" spans="1:12" s="2" customFormat="1">
      <c r="A11" s="8" t="s">
        <v>4</v>
      </c>
      <c r="B11" s="8"/>
      <c r="C11" s="31">
        <f t="shared" si="1"/>
        <v>0</v>
      </c>
      <c r="D11" s="2" t="s">
        <v>24</v>
      </c>
      <c r="E11" s="37"/>
      <c r="F11" s="8" t="s">
        <v>4</v>
      </c>
      <c r="G11" s="4">
        <f>G2-G3-G4-G6-G7-G8-G9-G10</f>
        <v>0</v>
      </c>
      <c r="H11" s="4"/>
      <c r="I11" s="4"/>
      <c r="J11" s="4"/>
      <c r="K11" s="4"/>
      <c r="L11" s="4">
        <f t="shared" ref="L11" si="4">L2-L3-L4-L6-L7-L8-L9-L10</f>
        <v>0</v>
      </c>
    </row>
    <row r="12" spans="1:12" s="2" customFormat="1">
      <c r="A12" s="13" t="s">
        <v>5</v>
      </c>
      <c r="B12" s="13"/>
      <c r="C12" s="158">
        <f>SUM(C13:C22)</f>
        <v>4809219.2404090678</v>
      </c>
      <c r="D12" s="2" t="s">
        <v>24</v>
      </c>
      <c r="E12" s="37"/>
      <c r="F12" s="13" t="s">
        <v>5</v>
      </c>
      <c r="G12" s="14">
        <f t="shared" ref="G12:L12" si="5">SUM(G13:G22)</f>
        <v>3433412.6032272903</v>
      </c>
      <c r="H12" s="14">
        <f t="shared" si="5"/>
        <v>1887007.1273008597</v>
      </c>
      <c r="I12" s="14">
        <f t="shared" si="5"/>
        <v>1358822.7365541039</v>
      </c>
      <c r="J12" s="14">
        <f t="shared" si="5"/>
        <v>1563389.376554104</v>
      </c>
      <c r="K12" s="14">
        <f t="shared" si="5"/>
        <v>0</v>
      </c>
      <c r="L12" s="14">
        <f t="shared" si="5"/>
        <v>0</v>
      </c>
    </row>
    <row r="13" spans="1:12" s="2" customFormat="1">
      <c r="A13" s="9" t="s">
        <v>17</v>
      </c>
      <c r="B13" s="9"/>
      <c r="C13" s="31">
        <f t="shared" ref="C13:C21" si="6">SUM(G13:L13)</f>
        <v>2528533.12</v>
      </c>
      <c r="D13" s="2" t="s">
        <v>26</v>
      </c>
      <c r="E13" s="37"/>
      <c r="F13" s="9" t="s">
        <v>18</v>
      </c>
      <c r="G13" s="175">
        <f>SUMIFS([2]岗位规划大表!$AD:$AD,[2]岗位规划大表!$H:$H,G1)</f>
        <v>1930722.6720000003</v>
      </c>
      <c r="H13" s="175">
        <f>SUMIFS([2]岗位规划大表!$AD:$AD,[2]岗位规划大表!$H:$H,H1)</f>
        <v>156212.51999999999</v>
      </c>
      <c r="I13" s="175">
        <f>SUMIFS([2]岗位规划大表!$AD:$AD,[2]岗位规划大表!$H:$H,I1)</f>
        <v>118515.644</v>
      </c>
      <c r="J13" s="175">
        <f>SUMIFS([2]岗位规划大表!$AD:$AD,[2]岗位规划大表!$H:$H,J1)</f>
        <v>323082.28399999999</v>
      </c>
      <c r="K13" s="175">
        <f>SUMIFS([2]岗位规划大表!$AD:$AD,[2]岗位规划大表!$H:$H,K1)</f>
        <v>0</v>
      </c>
      <c r="L13" s="175">
        <f>SUMIFS([2]岗位规划大表!$AD:$AD,[2]岗位规划大表!$H:$H,L1)</f>
        <v>0</v>
      </c>
    </row>
    <row r="14" spans="1:12" s="2" customFormat="1">
      <c r="A14" s="3" t="s">
        <v>22</v>
      </c>
      <c r="B14" s="3"/>
      <c r="C14" s="31">
        <f t="shared" si="6"/>
        <v>302553.96060592384</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244557.77142414669</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19332.063060592383</v>
      </c>
      <c r="K14" s="160">
        <f>[1]人均!$D$4*SUMIFS([2]岗位规划大表!$AA:$AA,[2]岗位规划大表!$H:$H,K1,[2]岗位规划大表!$AE:$AE,"驻京")+[1]人均!$D$3*SUMIFS([2]岗位规划大表!$AA:$AA,[2]岗位规划大表!$H:$H,K1,[2]岗位规划大表!$AE:$AE,"非驻京")+SUMIFS([1]管理费用统计表!$N:$N,[1]管理费用统计表!$F:$F,K1)</f>
        <v>0</v>
      </c>
      <c r="L14" s="160">
        <f>[1]人均!$D$4*SUMIFS([2]岗位规划大表!$AA:$AA,[2]岗位规划大表!$H:$H,L1,[2]岗位规划大表!$AE:$AE,"驻京")+[1]人均!$D$3*SUMIFS([2]岗位规划大表!$AA:$AA,[2]岗位规划大表!$H:$H,L1,[2]岗位规划大表!$AE:$AE,"非驻京")+SUMIFS([1]管理费用统计表!$N:$N,[1]管理费用统计表!$F:$F,L1)</f>
        <v>0</v>
      </c>
    </row>
    <row r="15" spans="1:12" s="2" customFormat="1">
      <c r="A15" s="8" t="s">
        <v>6</v>
      </c>
      <c r="B15" s="8"/>
      <c r="C15" s="31">
        <f t="shared" si="6"/>
        <v>360000</v>
      </c>
      <c r="D15" s="2" t="s">
        <v>26</v>
      </c>
      <c r="E15" s="37"/>
      <c r="F15" s="8" t="s">
        <v>6</v>
      </c>
      <c r="G15" s="160">
        <f>SUMIFS(人员规划!$AB:$AB,人员规划!$G:$G,G1)*3000</f>
        <v>252000</v>
      </c>
      <c r="H15" s="160">
        <f>SUMIFS(人员规划!$AB:$AB,人员规划!$G:$G,H1)*3000</f>
        <v>36000</v>
      </c>
      <c r="I15" s="160">
        <f>SUMIFS(人员规划!$AB:$AB,人员规划!$G:$G,I1)*3000</f>
        <v>36000</v>
      </c>
      <c r="J15" s="160">
        <f>SUMIFS(人员规划!$AB:$AB,人员规划!$G:$G,J1)*3000</f>
        <v>36000</v>
      </c>
      <c r="K15" s="160">
        <f>SUMIFS(人员规划!$AB:$AB,人员规划!$G:$G,K1)*3000</f>
        <v>0</v>
      </c>
      <c r="L15" s="160">
        <f>SUMIFS(人员规划!$AB:$AB,人员规划!$G:$G,L1)*3000</f>
        <v>0</v>
      </c>
    </row>
    <row r="16" spans="1:12" s="2" customFormat="1">
      <c r="A16" s="8" t="s">
        <v>7</v>
      </c>
      <c r="B16" s="8"/>
      <c r="C16" s="31">
        <f t="shared" si="6"/>
        <v>760800</v>
      </c>
      <c r="D16" s="2" t="s">
        <v>25</v>
      </c>
      <c r="E16" s="50"/>
      <c r="F16" s="8" t="s">
        <v>7</v>
      </c>
      <c r="G16" s="28">
        <f>IFERROR(VLOOKUP(G1,'[3]2019年差旅费-二级利润中心明细'!$B:$AF,31,0),0)</f>
        <v>436800</v>
      </c>
      <c r="H16" s="351">
        <f>IFERROR(VLOOKUP(H1,'[3]2019年差旅费-二级利润中心明细'!$B:$AF,31,0),0)</f>
        <v>108000</v>
      </c>
      <c r="I16" s="351">
        <f>IFERROR(VLOOKUP(I1,'[3]2019年差旅费-二级利润中心明细'!$B:$AF,31,0),0)</f>
        <v>108000</v>
      </c>
      <c r="J16" s="351">
        <f>IFERROR(VLOOKUP(J1,'[3]2019年差旅费-二级利润中心明细'!$B:$AF,31,0),0)</f>
        <v>108000</v>
      </c>
      <c r="K16" s="351">
        <f>IFERROR(VLOOKUP(K1,'[3]2019年差旅费-二级利润中心明细'!$B:$AF,31,0),0)</f>
        <v>0</v>
      </c>
      <c r="L16" s="351">
        <f>IFERROR(VLOOKUP(L1,'[3]2019年差旅费-二级利润中心明细'!$B:$AF,31,0),0)</f>
        <v>0</v>
      </c>
    </row>
    <row r="17" spans="1:12" s="2" customFormat="1">
      <c r="A17" s="8" t="s">
        <v>8</v>
      </c>
      <c r="B17" s="8"/>
      <c r="C17" s="31">
        <f t="shared" si="6"/>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c r="L17" s="152">
        <f>SUMIFS(市场费!$F:$F,市场费!$B:$B,L1)</f>
        <v>0</v>
      </c>
    </row>
    <row r="18" spans="1:12" s="2" customFormat="1">
      <c r="A18" s="8" t="s">
        <v>9</v>
      </c>
      <c r="B18" s="8"/>
      <c r="C18" s="31">
        <f t="shared" si="6"/>
        <v>518400</v>
      </c>
      <c r="D18" s="2" t="s">
        <v>25</v>
      </c>
      <c r="E18" s="37"/>
      <c r="F18" s="8" t="s">
        <v>9</v>
      </c>
      <c r="G18" s="152">
        <f>SUMIFS(市场费!$I:$I,市场费!$B:$B,G1)</f>
        <v>230400</v>
      </c>
      <c r="H18" s="152">
        <f>SUMIFS(市场费!$I:$I,市场费!$B:$B,H1)</f>
        <v>96000</v>
      </c>
      <c r="I18" s="152">
        <f>SUMIFS(市场费!$I:$I,市场费!$B:$B,I1)</f>
        <v>96000</v>
      </c>
      <c r="J18" s="152">
        <f>SUMIFS(市场费!$I:$I,市场费!$B:$B,J1)</f>
        <v>96000</v>
      </c>
      <c r="K18" s="152">
        <f>SUMIFS(市场费!$I:$I,市场费!$B:$B,K1)</f>
        <v>0</v>
      </c>
      <c r="L18" s="152">
        <f>SUMIFS(市场费!$I:$I,市场费!$B:$B,L1)</f>
        <v>0</v>
      </c>
    </row>
    <row r="19" spans="1:12" s="2" customFormat="1">
      <c r="A19" s="8" t="s">
        <v>49</v>
      </c>
      <c r="B19" s="8"/>
      <c r="C19" s="31">
        <f t="shared" si="6"/>
        <v>0</v>
      </c>
      <c r="D19" s="2" t="s">
        <v>25</v>
      </c>
      <c r="E19" s="37"/>
      <c r="F19" s="8" t="s">
        <v>49</v>
      </c>
      <c r="G19" s="4">
        <v>0</v>
      </c>
      <c r="H19" s="4">
        <v>0</v>
      </c>
      <c r="I19" s="4">
        <v>0</v>
      </c>
      <c r="J19" s="4">
        <v>0</v>
      </c>
      <c r="K19" s="4">
        <v>0</v>
      </c>
      <c r="L19" s="4">
        <v>0</v>
      </c>
    </row>
    <row r="20" spans="1:12">
      <c r="A20" s="8" t="s">
        <v>5228</v>
      </c>
      <c r="B20" s="8"/>
      <c r="C20" s="31">
        <f t="shared" si="6"/>
        <v>0</v>
      </c>
      <c r="D20" s="2" t="s">
        <v>25</v>
      </c>
      <c r="E20" s="37"/>
      <c r="F20" s="8" t="s">
        <v>5228</v>
      </c>
      <c r="G20" s="4">
        <v>0</v>
      </c>
      <c r="H20" s="4">
        <v>0</v>
      </c>
      <c r="I20" s="4">
        <v>0</v>
      </c>
      <c r="J20" s="4">
        <v>0</v>
      </c>
      <c r="K20" s="4">
        <v>0</v>
      </c>
      <c r="L20" s="4">
        <v>0</v>
      </c>
    </row>
    <row r="21" spans="1:12" s="2" customFormat="1">
      <c r="A21" s="16" t="s">
        <v>51</v>
      </c>
      <c r="B21" s="16"/>
      <c r="C21" s="31">
        <f t="shared" si="6"/>
        <v>0</v>
      </c>
      <c r="D21" s="2" t="s">
        <v>25</v>
      </c>
      <c r="E21" s="37"/>
      <c r="F21" s="9" t="s">
        <v>51</v>
      </c>
      <c r="G21" s="4">
        <v>0</v>
      </c>
      <c r="H21" s="4">
        <v>0</v>
      </c>
      <c r="I21" s="4">
        <v>0</v>
      </c>
      <c r="J21" s="4">
        <v>0</v>
      </c>
      <c r="K21" s="4">
        <v>0</v>
      </c>
      <c r="L21" s="4">
        <v>0</v>
      </c>
    </row>
    <row r="22" spans="1:12" s="2" customFormat="1">
      <c r="A22" s="9" t="s">
        <v>52</v>
      </c>
      <c r="B22" s="9"/>
      <c r="C22" s="31">
        <f>G22</f>
        <v>338932.15980314335</v>
      </c>
      <c r="D22" s="2" t="s">
        <v>25</v>
      </c>
      <c r="E22" s="37"/>
      <c r="F22" s="9" t="s">
        <v>52</v>
      </c>
      <c r="G22" s="32">
        <f>业绩净利!K44</f>
        <v>338932.15980314335</v>
      </c>
      <c r="H22" s="32">
        <f t="shared" ref="H22:I22" si="7">$G$12/$G$29*H29</f>
        <v>1471462.5442402672</v>
      </c>
      <c r="I22" s="32">
        <f t="shared" si="7"/>
        <v>980975.02949351154</v>
      </c>
      <c r="J22" s="32">
        <f>$G$12/$G$29*J29</f>
        <v>980975.02949351154</v>
      </c>
      <c r="K22" s="32">
        <f t="shared" ref="K22:L22" si="8">$G$12/$G$29*K29</f>
        <v>0</v>
      </c>
      <c r="L22" s="32">
        <f t="shared" si="8"/>
        <v>0</v>
      </c>
    </row>
    <row r="23" spans="1:12" s="2" customFormat="1">
      <c r="A23" s="13" t="s">
        <v>13</v>
      </c>
      <c r="B23" s="13"/>
      <c r="C23" s="12">
        <f>C11-C12</f>
        <v>-4809219.2404090678</v>
      </c>
      <c r="D23" s="2" t="s">
        <v>24</v>
      </c>
      <c r="E23" s="37"/>
      <c r="F23" s="13" t="s">
        <v>13</v>
      </c>
      <c r="G23" s="14">
        <f>G25/0.85</f>
        <v>0</v>
      </c>
      <c r="H23" s="14">
        <f t="shared" ref="H23:J23" si="9">H25/0.85</f>
        <v>1764705.8823529412</v>
      </c>
      <c r="I23" s="14">
        <f t="shared" si="9"/>
        <v>1411764.705882353</v>
      </c>
      <c r="J23" s="14">
        <f t="shared" si="9"/>
        <v>1411764.705882353</v>
      </c>
      <c r="K23" s="14" t="e">
        <f t="shared" ref="K23:L23" si="10">K25/0.85</f>
        <v>#N/A</v>
      </c>
      <c r="L23" s="14" t="e">
        <f t="shared" si="10"/>
        <v>#N/A</v>
      </c>
    </row>
    <row r="24" spans="1:12" s="2" customFormat="1">
      <c r="A24" s="3" t="s">
        <v>14</v>
      </c>
      <c r="B24" s="3"/>
      <c r="C24" s="7">
        <f>IF(C23&gt;0,C23*0.15,0)</f>
        <v>0</v>
      </c>
      <c r="D24" s="2" t="s">
        <v>24</v>
      </c>
      <c r="E24" s="39"/>
      <c r="F24" s="3" t="s">
        <v>14</v>
      </c>
      <c r="G24" s="25">
        <f>IF(G23&lt;0,0,G23*0.15)</f>
        <v>0</v>
      </c>
      <c r="H24" s="25">
        <f t="shared" ref="H24:J24" si="11">IF(H23&lt;0,0,H23*0.15)</f>
        <v>264705.88235294115</v>
      </c>
      <c r="I24" s="25">
        <f t="shared" si="11"/>
        <v>211764.70588235295</v>
      </c>
      <c r="J24" s="25">
        <f t="shared" si="11"/>
        <v>211764.70588235295</v>
      </c>
      <c r="K24" s="25" t="e">
        <f t="shared" ref="K24:L24" si="12">IF(K23&lt;0,0,K23*0.15)</f>
        <v>#N/A</v>
      </c>
      <c r="L24" s="25" t="e">
        <f t="shared" si="12"/>
        <v>#N/A</v>
      </c>
    </row>
    <row r="25" spans="1:12" s="17" customFormat="1">
      <c r="A25" s="13" t="s">
        <v>15</v>
      </c>
      <c r="B25" s="13"/>
      <c r="C25" s="12">
        <f>C23-C24</f>
        <v>-4809219.2404090678</v>
      </c>
      <c r="D25" s="26" t="s">
        <v>79</v>
      </c>
      <c r="E25" s="40"/>
      <c r="F25" s="13" t="s">
        <v>15</v>
      </c>
      <c r="G25" s="14"/>
      <c r="H25" s="14">
        <f t="shared" ref="H25:I25" si="13">H30</f>
        <v>1500000</v>
      </c>
      <c r="I25" s="14">
        <f t="shared" si="13"/>
        <v>1200000</v>
      </c>
      <c r="J25" s="14">
        <f>J30</f>
        <v>1200000</v>
      </c>
      <c r="K25" s="14" t="e">
        <f t="shared" ref="K25:L25" si="14">K30</f>
        <v>#N/A</v>
      </c>
      <c r="L25" s="14" t="e">
        <f t="shared" si="14"/>
        <v>#N/A</v>
      </c>
    </row>
    <row r="26" spans="1:12" s="48" customFormat="1">
      <c r="A26" s="45" t="s">
        <v>55</v>
      </c>
      <c r="B26" s="45"/>
      <c r="C26" s="45">
        <f>C25/C12</f>
        <v>-1</v>
      </c>
      <c r="D26" s="46" t="s">
        <v>24</v>
      </c>
      <c r="E26" s="47"/>
      <c r="F26" s="45" t="s">
        <v>55</v>
      </c>
      <c r="G26" s="23">
        <f t="shared" ref="G26:L26" si="15">G25/G12</f>
        <v>0</v>
      </c>
      <c r="H26" s="23">
        <f t="shared" si="15"/>
        <v>0.79490955720213541</v>
      </c>
      <c r="I26" s="23">
        <f t="shared" si="15"/>
        <v>0.88311739840557191</v>
      </c>
      <c r="J26" s="23">
        <f t="shared" si="15"/>
        <v>0.76756310231872149</v>
      </c>
      <c r="K26" s="23" t="e">
        <f t="shared" si="15"/>
        <v>#N/A</v>
      </c>
      <c r="L26" s="23" t="e">
        <f t="shared" si="15"/>
        <v>#N/A</v>
      </c>
    </row>
    <row r="27" spans="1:12">
      <c r="E27" s="36"/>
    </row>
    <row r="28" spans="1:12">
      <c r="F28" t="s">
        <v>99</v>
      </c>
      <c r="G28" s="89"/>
      <c r="H28" s="89" t="str">
        <f>VLOOKUP(H1,业绩净利!$B:$D,3,FALSE)</f>
        <v>黄海2</v>
      </c>
      <c r="I28" s="89" t="str">
        <f>VLOOKUP(I1,业绩净利!$B:$D,3,FALSE)</f>
        <v>刘剑</v>
      </c>
      <c r="J28" s="89" t="str">
        <f>VLOOKUP(J1,业绩净利!$B:$D,3,FALSE)</f>
        <v>朱波</v>
      </c>
      <c r="K28" s="89" t="e">
        <f>VLOOKUP(K1,业绩净利!$B:$D,3,FALSE)</f>
        <v>#N/A</v>
      </c>
      <c r="L28" s="89" t="e">
        <f>VLOOKUP(L1,业绩净利!$B:$D,3,FALSE)</f>
        <v>#N/A</v>
      </c>
    </row>
    <row r="29" spans="1:12">
      <c r="E29" s="49">
        <f>SUM(G29:L29)</f>
        <v>140000000</v>
      </c>
      <c r="F29" t="s">
        <v>100</v>
      </c>
      <c r="G29" s="159">
        <f>SUM(H29:L29)</f>
        <v>70000000</v>
      </c>
      <c r="H29" s="20">
        <f>VLOOKUP(H1,业绩净利!$B:$F,5,FALSE)*10000</f>
        <v>30000000</v>
      </c>
      <c r="I29" s="20">
        <f>VLOOKUP(I1,业绩净利!$B:$F,5,FALSE)*10000</f>
        <v>20000000</v>
      </c>
      <c r="J29" s="20">
        <f>VLOOKUP(J1,业绩净利!$B:$F,5,FALSE)*10000</f>
        <v>20000000</v>
      </c>
      <c r="K29" s="20"/>
      <c r="L29" s="20"/>
    </row>
    <row r="30" spans="1:12">
      <c r="F30" t="s">
        <v>58</v>
      </c>
      <c r="G30" s="89"/>
      <c r="H30" s="159">
        <f>VLOOKUP(H1,业绩净利!$B:$F,4,FALSE)*10000</f>
        <v>1500000</v>
      </c>
      <c r="I30" s="159">
        <f>VLOOKUP(I1,业绩净利!$B:$F,4,FALSE)*10000</f>
        <v>1200000</v>
      </c>
      <c r="J30" s="159">
        <f>VLOOKUP(J1,业绩净利!$B:$F,4,FALSE)*10000</f>
        <v>1200000</v>
      </c>
      <c r="K30" s="159" t="e">
        <f>VLOOKUP(K1,业绩净利!$B:$F,4,FALSE)*10000</f>
        <v>#N/A</v>
      </c>
      <c r="L30" s="159" t="e">
        <f>VLOOKUP(L1,业绩净利!$B:$F,4,FALSE)*10000</f>
        <v>#N/A</v>
      </c>
    </row>
    <row r="31" spans="1:12">
      <c r="F31" t="s">
        <v>59</v>
      </c>
      <c r="G31" s="89"/>
      <c r="H31" s="159">
        <f>H11-H12-H23</f>
        <v>-3651713.0096538011</v>
      </c>
      <c r="I31" s="159">
        <f t="shared" ref="I31:L31" si="16">I11-I12-I23</f>
        <v>-2770587.4424364567</v>
      </c>
      <c r="J31" s="159">
        <f t="shared" si="16"/>
        <v>-2975154.0824364573</v>
      </c>
      <c r="K31" s="159" t="e">
        <f t="shared" si="16"/>
        <v>#N/A</v>
      </c>
      <c r="L31" s="159" t="e">
        <f t="shared" si="16"/>
        <v>#N/A</v>
      </c>
    </row>
  </sheetData>
  <phoneticPr fontId="15"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13" t="s">
        <v>773</v>
      </c>
      <c r="H1" s="13" t="s">
        <v>774</v>
      </c>
      <c r="I1" s="13" t="s">
        <v>775</v>
      </c>
      <c r="J1" s="13" t="s">
        <v>776</v>
      </c>
      <c r="K1" s="157" t="s">
        <v>1918</v>
      </c>
    </row>
    <row r="2" spans="1:11" s="2" customFormat="1">
      <c r="A2" s="3" t="s">
        <v>0</v>
      </c>
      <c r="B2" s="3"/>
      <c r="C2" s="31">
        <f>SUM(G2:K2)</f>
        <v>0</v>
      </c>
      <c r="D2" s="26" t="s">
        <v>61</v>
      </c>
      <c r="E2" s="37">
        <f>G2+H2+I2+J2+K2</f>
        <v>0</v>
      </c>
      <c r="F2" s="3" t="s">
        <v>62</v>
      </c>
      <c r="G2" s="28"/>
      <c r="H2" s="28"/>
      <c r="I2" s="28"/>
      <c r="J2" s="28"/>
      <c r="K2" s="28"/>
    </row>
    <row r="3" spans="1:11" s="2" customFormat="1">
      <c r="A3" s="3" t="s">
        <v>1</v>
      </c>
      <c r="B3" s="3"/>
      <c r="C3" s="31">
        <f>SUM(G3:K3)</f>
        <v>0</v>
      </c>
      <c r="D3" s="2" t="s">
        <v>25</v>
      </c>
      <c r="E3" s="37">
        <f>G3+H3+I3+J3+K3</f>
        <v>0</v>
      </c>
      <c r="F3" s="3" t="s">
        <v>20</v>
      </c>
      <c r="G3" s="4"/>
      <c r="H3" s="4"/>
      <c r="I3" s="4"/>
      <c r="J3" s="4"/>
      <c r="K3" s="4"/>
    </row>
    <row r="4" spans="1:11" s="2" customFormat="1">
      <c r="A4" s="3" t="s">
        <v>2</v>
      </c>
      <c r="B4" s="3"/>
      <c r="C4" s="31">
        <f>SUM(G4:K4)</f>
        <v>0</v>
      </c>
      <c r="D4" s="2" t="s">
        <v>25</v>
      </c>
      <c r="E4" s="37"/>
      <c r="F4" s="3" t="s">
        <v>2</v>
      </c>
      <c r="G4" s="28"/>
      <c r="H4" s="28"/>
      <c r="I4" s="28"/>
      <c r="J4" s="28"/>
      <c r="K4" s="28"/>
    </row>
    <row r="5" spans="1:11" s="2" customFormat="1">
      <c r="A5" s="3" t="s">
        <v>19</v>
      </c>
      <c r="B5" s="3"/>
      <c r="C5" s="44"/>
      <c r="D5" s="2" t="s">
        <v>30</v>
      </c>
      <c r="E5" s="38"/>
      <c r="F5" s="3" t="s">
        <v>19</v>
      </c>
      <c r="G5" s="29"/>
      <c r="H5" s="29"/>
      <c r="I5" s="29"/>
      <c r="J5" s="29"/>
      <c r="K5" s="29"/>
    </row>
    <row r="6" spans="1:11" s="2" customFormat="1">
      <c r="A6" s="15" t="s">
        <v>10</v>
      </c>
      <c r="B6" s="15"/>
      <c r="C6" s="31">
        <f>SUM(G6:K6)</f>
        <v>0</v>
      </c>
      <c r="D6" s="11" t="s">
        <v>29</v>
      </c>
      <c r="E6" s="37"/>
      <c r="F6" s="10" t="s">
        <v>10</v>
      </c>
      <c r="G6" s="4"/>
      <c r="H6" s="4"/>
      <c r="I6" s="4"/>
      <c r="J6" s="4"/>
      <c r="K6" s="4"/>
    </row>
    <row r="7" spans="1:11" s="2" customFormat="1">
      <c r="A7" s="15" t="s">
        <v>11</v>
      </c>
      <c r="B7" s="15"/>
      <c r="C7" s="31">
        <f>SUM(G7:K7)</f>
        <v>0</v>
      </c>
      <c r="D7" s="11" t="s">
        <v>28</v>
      </c>
      <c r="E7" s="37"/>
      <c r="F7" s="10" t="s">
        <v>11</v>
      </c>
      <c r="G7" s="4"/>
      <c r="H7" s="4"/>
      <c r="I7" s="4"/>
      <c r="J7" s="4"/>
      <c r="K7" s="4"/>
    </row>
    <row r="8" spans="1:11" s="2" customFormat="1">
      <c r="A8" s="15" t="s">
        <v>12</v>
      </c>
      <c r="B8" s="15"/>
      <c r="C8" s="31">
        <f>SUM(G8:K8)</f>
        <v>0</v>
      </c>
      <c r="D8" s="11" t="s">
        <v>27</v>
      </c>
      <c r="E8" s="37"/>
      <c r="F8" s="10" t="s">
        <v>12</v>
      </c>
      <c r="G8" s="4"/>
      <c r="H8" s="4"/>
      <c r="I8" s="4"/>
      <c r="J8" s="4"/>
      <c r="K8" s="4"/>
    </row>
    <row r="9" spans="1:11" s="2" customFormat="1">
      <c r="A9" s="15" t="s">
        <v>21</v>
      </c>
      <c r="B9" s="15"/>
      <c r="C9" s="31">
        <f>SUM(G9:K9)</f>
        <v>0</v>
      </c>
      <c r="D9" s="2" t="s">
        <v>24</v>
      </c>
      <c r="E9" s="37"/>
      <c r="F9" s="15" t="s">
        <v>21</v>
      </c>
      <c r="G9" s="4">
        <f>(G2-G3)/1.16*0.16-G4/1.06*0.06</f>
        <v>0</v>
      </c>
      <c r="H9" s="4"/>
      <c r="I9" s="4"/>
      <c r="J9" s="4"/>
      <c r="K9" s="4"/>
    </row>
    <row r="10" spans="1:11" s="2" customFormat="1">
      <c r="A10" s="3" t="s">
        <v>3</v>
      </c>
      <c r="B10" s="3"/>
      <c r="C10" s="31">
        <f>SUM(G10:K10)</f>
        <v>0</v>
      </c>
      <c r="D10" s="2" t="s">
        <v>24</v>
      </c>
      <c r="E10" s="37"/>
      <c r="F10" s="3" t="s">
        <v>3</v>
      </c>
      <c r="G10" s="4">
        <f>G9*0.12</f>
        <v>0</v>
      </c>
      <c r="H10" s="4"/>
      <c r="I10" s="4"/>
      <c r="J10" s="4"/>
      <c r="K10" s="4"/>
    </row>
    <row r="11" spans="1:11" s="2" customFormat="1">
      <c r="A11" s="8" t="s">
        <v>4</v>
      </c>
      <c r="B11" s="8"/>
      <c r="C11" s="4">
        <f>C2-C3-C4-C6-C7-C8-C9-C10</f>
        <v>0</v>
      </c>
      <c r="D11" s="2" t="s">
        <v>24</v>
      </c>
      <c r="E11" s="37"/>
      <c r="F11" s="8" t="s">
        <v>4</v>
      </c>
      <c r="G11" s="4">
        <f>G2-G3-G4-G6-G7-G8-G9-G10</f>
        <v>0</v>
      </c>
      <c r="H11" s="4"/>
      <c r="I11" s="4"/>
      <c r="J11" s="4"/>
      <c r="K11" s="4"/>
    </row>
    <row r="12" spans="1:11" s="2" customFormat="1">
      <c r="A12" s="13" t="s">
        <v>5</v>
      </c>
      <c r="B12" s="13"/>
      <c r="C12" s="158">
        <f>SUM(C13:C22)</f>
        <v>5269465.048409068</v>
      </c>
      <c r="D12" s="2" t="s">
        <v>24</v>
      </c>
      <c r="E12" s="37"/>
      <c r="F12" s="13" t="s">
        <v>5</v>
      </c>
      <c r="G12" s="14">
        <f t="shared" ref="G12:K12" si="0">SUM(G13:G22)</f>
        <v>3488695.3472272898</v>
      </c>
      <c r="H12" s="14">
        <f t="shared" si="0"/>
        <v>1804994.3161363557</v>
      </c>
      <c r="I12" s="14">
        <f t="shared" si="0"/>
        <v>1903594.8601363557</v>
      </c>
      <c r="J12" s="14">
        <f t="shared" si="0"/>
        <v>1560875.8721363558</v>
      </c>
      <c r="K12" s="14">
        <f t="shared" si="0"/>
        <v>0</v>
      </c>
    </row>
    <row r="13" spans="1:11" s="2" customFormat="1">
      <c r="A13" s="9" t="s">
        <v>17</v>
      </c>
      <c r="B13" s="9"/>
      <c r="C13" s="31">
        <f t="shared" ref="C13:C21" si="1">SUM(G13:K13)</f>
        <v>3224378.9279999998</v>
      </c>
      <c r="D13" s="2" t="s">
        <v>26</v>
      </c>
      <c r="E13" s="37"/>
      <c r="F13" s="9" t="s">
        <v>18</v>
      </c>
      <c r="G13" s="175">
        <f>SUMIFS([2]岗位规划大表!$AD:$AD,[2]岗位规划大表!$H:$H,G1)</f>
        <v>2113605.4159999997</v>
      </c>
      <c r="H13" s="175">
        <f>SUMIFS([2]岗位规划大表!$AD:$AD,[2]岗位规划大表!$H:$H,H1)</f>
        <v>418763.804</v>
      </c>
      <c r="I13" s="175">
        <f>SUMIFS([2]岗位规划大表!$AD:$AD,[2]岗位规划大表!$H:$H,I1)</f>
        <v>517364.348</v>
      </c>
      <c r="J13" s="175">
        <f>SUMIFS([2]岗位规划大表!$AD:$AD,[2]岗位规划大表!$H:$H,J1)</f>
        <v>174645.36</v>
      </c>
      <c r="K13" s="175">
        <f>SUMIFS([2]岗位规划大表!$AD:$AD,[2]岗位规划大表!$H:$H,K1)</f>
        <v>0</v>
      </c>
    </row>
    <row r="14" spans="1:11" s="2" customFormat="1">
      <c r="A14" s="3" t="s">
        <v>22</v>
      </c>
      <c r="B14" s="3"/>
      <c r="C14" s="31">
        <f t="shared" si="1"/>
        <v>304553.96060592384</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246557.77142414669</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19332.063060592383</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360000</v>
      </c>
      <c r="D15" s="2" t="s">
        <v>26</v>
      </c>
      <c r="E15" s="37"/>
      <c r="F15" s="8" t="s">
        <v>6</v>
      </c>
      <c r="G15" s="160">
        <f>SUMIFS(人员规划!$AB:$AB,人员规划!$G:$G,G1)*3000</f>
        <v>252000</v>
      </c>
      <c r="H15" s="160">
        <f>SUMIFS(人员规划!$AB:$AB,人员规划!$G:$G,H1)*3000</f>
        <v>36000</v>
      </c>
      <c r="I15" s="160">
        <f>SUMIFS(人员规划!$AB:$AB,人员规划!$G:$G,I1)*3000</f>
        <v>36000</v>
      </c>
      <c r="J15" s="160">
        <f>SUMIFS(人员规划!$AB:$AB,人员规划!$G:$G,J1)*3000</f>
        <v>36000</v>
      </c>
      <c r="K15" s="160">
        <f>SUMIFS(人员规划!$AB:$AB,人员规划!$G:$G,K1)*3000</f>
        <v>0</v>
      </c>
    </row>
    <row r="16" spans="1:11" s="2" customFormat="1">
      <c r="A16" s="8" t="s">
        <v>7</v>
      </c>
      <c r="B16" s="8"/>
      <c r="C16" s="31">
        <f t="shared" si="1"/>
        <v>523200</v>
      </c>
      <c r="D16" s="2" t="s">
        <v>25</v>
      </c>
      <c r="E16" s="50"/>
      <c r="F16" s="8" t="s">
        <v>7</v>
      </c>
      <c r="G16" s="28">
        <f>IFERROR(VLOOKUP(G1,'[3]2019年差旅费-二级利润中心明细'!$B:$AF,31,0),0)</f>
        <v>307200</v>
      </c>
      <c r="H16" s="351">
        <f>IFERROR(VLOOKUP(H1,'[3]2019年差旅费-二级利润中心明细'!$B:$AF,31,0),0)</f>
        <v>72000</v>
      </c>
      <c r="I16" s="351">
        <f>IFERROR(VLOOKUP(I1,'[3]2019年差旅费-二级利润中心明细'!$B:$AF,31,0),0)</f>
        <v>72000</v>
      </c>
      <c r="J16" s="351">
        <f>IFERROR(VLOOKUP(J1,'[3]2019年差旅费-二级利润中心明细'!$B:$AF,31,0),0)</f>
        <v>72000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518400</v>
      </c>
      <c r="D18" s="2" t="s">
        <v>63</v>
      </c>
      <c r="E18" s="37"/>
      <c r="F18" s="8" t="s">
        <v>9</v>
      </c>
      <c r="G18" s="152">
        <f>SUMIFS(市场费!$I:$I,市场费!$B:$B,G1)</f>
        <v>230400</v>
      </c>
      <c r="H18" s="152">
        <f>SUMIFS(市场费!$I:$I,市场费!$B:$B,H1)</f>
        <v>96000</v>
      </c>
      <c r="I18" s="152">
        <f>SUMIFS(市场费!$I:$I,市场费!$B:$B,I1)</f>
        <v>96000</v>
      </c>
      <c r="J18" s="152">
        <f>SUMIFS(市场费!$I:$I,市场费!$B:$B,J1)</f>
        <v>96000</v>
      </c>
      <c r="K18" s="152">
        <f>SUMIFS(市场费!$I:$I,市场费!$B:$B,K1)</f>
        <v>0</v>
      </c>
    </row>
    <row r="19" spans="1:12" s="2" customFormat="1">
      <c r="A19" s="8" t="s">
        <v>49</v>
      </c>
      <c r="B19" s="8"/>
      <c r="C19" s="31">
        <f t="shared" si="1"/>
        <v>0</v>
      </c>
      <c r="D19" s="2" t="s">
        <v>63</v>
      </c>
      <c r="E19" s="37"/>
      <c r="F19" s="8" t="s">
        <v>49</v>
      </c>
      <c r="G19" s="4">
        <v>0</v>
      </c>
      <c r="H19" s="4">
        <v>0</v>
      </c>
      <c r="I19" s="4">
        <v>0</v>
      </c>
      <c r="J19" s="4">
        <v>0</v>
      </c>
      <c r="K19" s="4">
        <v>0</v>
      </c>
    </row>
    <row r="20" spans="1:12">
      <c r="A20" s="8" t="s">
        <v>5228</v>
      </c>
      <c r="B20" s="8"/>
      <c r="C20" s="31">
        <f t="shared" si="1"/>
        <v>0</v>
      </c>
      <c r="D20" s="2" t="s">
        <v>63</v>
      </c>
      <c r="E20" s="37"/>
      <c r="F20" s="8" t="s">
        <v>5228</v>
      </c>
      <c r="G20" s="4">
        <v>0</v>
      </c>
      <c r="H20" s="4">
        <v>0</v>
      </c>
      <c r="I20" s="4">
        <v>0</v>
      </c>
      <c r="J20" s="4">
        <v>0</v>
      </c>
      <c r="K20" s="4">
        <v>0</v>
      </c>
    </row>
    <row r="21" spans="1:12" s="2" customFormat="1">
      <c r="A21" s="16" t="s">
        <v>51</v>
      </c>
      <c r="B21" s="16"/>
      <c r="C21" s="31">
        <f t="shared" si="1"/>
        <v>0</v>
      </c>
      <c r="D21" s="2" t="s">
        <v>63</v>
      </c>
      <c r="E21" s="37"/>
      <c r="F21" s="9" t="s">
        <v>51</v>
      </c>
      <c r="G21" s="4">
        <v>0</v>
      </c>
      <c r="H21" s="4">
        <v>0</v>
      </c>
      <c r="I21" s="4">
        <v>0</v>
      </c>
      <c r="J21" s="4">
        <v>0</v>
      </c>
      <c r="K21" s="4">
        <v>0</v>
      </c>
    </row>
    <row r="22" spans="1:12" s="2" customFormat="1">
      <c r="A22" s="9" t="s">
        <v>52</v>
      </c>
      <c r="B22" s="9"/>
      <c r="C22" s="4">
        <f>G22</f>
        <v>338932.15980314335</v>
      </c>
      <c r="D22" s="2" t="s">
        <v>63</v>
      </c>
      <c r="E22" s="37"/>
      <c r="F22" s="9" t="s">
        <v>52</v>
      </c>
      <c r="G22" s="32">
        <f>业绩净利!K34</f>
        <v>338932.15980314335</v>
      </c>
      <c r="H22" s="32">
        <f t="shared" ref="H22:K22" si="2">$G$12/$G$29*H29</f>
        <v>1162898.4490757633</v>
      </c>
      <c r="I22" s="73">
        <f>$G$12/$G$29*I29</f>
        <v>1162898.4490757633</v>
      </c>
      <c r="J22" s="32">
        <f t="shared" si="2"/>
        <v>1162898.4490757633</v>
      </c>
      <c r="K22" s="32">
        <f t="shared" si="2"/>
        <v>0</v>
      </c>
    </row>
    <row r="23" spans="1:12" s="2" customFormat="1">
      <c r="A23" s="13" t="s">
        <v>13</v>
      </c>
      <c r="B23" s="13"/>
      <c r="C23" s="12">
        <f>C11-C12</f>
        <v>-5269465.048409068</v>
      </c>
      <c r="D23" s="2" t="s">
        <v>31</v>
      </c>
      <c r="E23" s="37"/>
      <c r="F23" s="13" t="s">
        <v>13</v>
      </c>
      <c r="G23" s="14">
        <f>G25/0.85</f>
        <v>0</v>
      </c>
      <c r="H23" s="14">
        <f t="shared" ref="H23:K23" si="3">H25/0.85</f>
        <v>2129411.7647058824</v>
      </c>
      <c r="I23" s="14">
        <f t="shared" si="3"/>
        <v>2117647.0588235296</v>
      </c>
      <c r="J23" s="14">
        <f t="shared" si="3"/>
        <v>2552941.1764705884</v>
      </c>
      <c r="K23" s="14" t="e">
        <f t="shared" si="3"/>
        <v>#N/A</v>
      </c>
    </row>
    <row r="24" spans="1:12" s="2" customFormat="1">
      <c r="A24" s="3" t="s">
        <v>14</v>
      </c>
      <c r="B24" s="3"/>
      <c r="C24" s="7">
        <f>IF(C23&gt;0,C23*0.15,0)</f>
        <v>0</v>
      </c>
      <c r="D24" s="2" t="s">
        <v>31</v>
      </c>
      <c r="E24" s="39"/>
      <c r="F24" s="3" t="s">
        <v>14</v>
      </c>
      <c r="G24" s="25">
        <f>IF(G23&lt;0,0,G23*0.15)</f>
        <v>0</v>
      </c>
      <c r="H24" s="25">
        <f t="shared" ref="H24:K24" si="4">IF(H23&lt;0,0,H23*0.15)</f>
        <v>319411.76470588235</v>
      </c>
      <c r="I24" s="25">
        <f t="shared" si="4"/>
        <v>317647.05882352946</v>
      </c>
      <c r="J24" s="25">
        <f t="shared" si="4"/>
        <v>382941.17647058825</v>
      </c>
      <c r="K24" s="25" t="e">
        <f t="shared" si="4"/>
        <v>#N/A</v>
      </c>
    </row>
    <row r="25" spans="1:12" s="17" customFormat="1">
      <c r="A25" s="13" t="s">
        <v>15</v>
      </c>
      <c r="B25" s="13"/>
      <c r="C25" s="12">
        <f>C23-C24</f>
        <v>-5269465.048409068</v>
      </c>
      <c r="D25" s="26" t="s">
        <v>79</v>
      </c>
      <c r="E25" s="40"/>
      <c r="F25" s="13" t="s">
        <v>15</v>
      </c>
      <c r="G25" s="14"/>
      <c r="H25" s="14">
        <f t="shared" ref="H25:K25" si="5">H30</f>
        <v>1810000</v>
      </c>
      <c r="I25" s="14">
        <f t="shared" si="5"/>
        <v>1800000</v>
      </c>
      <c r="J25" s="14">
        <f t="shared" si="5"/>
        <v>2170000</v>
      </c>
      <c r="K25" s="14" t="e">
        <f t="shared" si="5"/>
        <v>#N/A</v>
      </c>
    </row>
    <row r="26" spans="1:12" s="48" customFormat="1">
      <c r="A26" s="45" t="s">
        <v>55</v>
      </c>
      <c r="B26" s="45"/>
      <c r="C26" s="45">
        <f>C25/C12</f>
        <v>-1</v>
      </c>
      <c r="D26" s="46" t="s">
        <v>31</v>
      </c>
      <c r="E26" s="47"/>
      <c r="F26" s="45" t="s">
        <v>55</v>
      </c>
      <c r="G26" s="23">
        <f t="shared" ref="G26:K26" si="6">G25/G12</f>
        <v>0</v>
      </c>
      <c r="H26" s="23">
        <f t="shared" si="6"/>
        <v>1.002773240790231</v>
      </c>
      <c r="I26" s="23">
        <f t="shared" si="6"/>
        <v>0.94557935498473911</v>
      </c>
      <c r="J26" s="23">
        <f t="shared" si="6"/>
        <v>1.3902450788927514</v>
      </c>
      <c r="K26" s="23" t="e">
        <f t="shared" si="6"/>
        <v>#N/A</v>
      </c>
    </row>
    <row r="27" spans="1:12">
      <c r="E27" s="36"/>
    </row>
    <row r="28" spans="1:12">
      <c r="F28" t="s">
        <v>54</v>
      </c>
      <c r="G28" s="89"/>
      <c r="H28" s="89" t="str">
        <f>VLOOKUP(H1,业绩净利!$B:$D,3,FALSE)</f>
        <v>谢涛</v>
      </c>
      <c r="I28" s="89" t="str">
        <f>VLOOKUP(I1,业绩净利!$B:$D,3,FALSE)</f>
        <v>李新来</v>
      </c>
      <c r="J28" s="89" t="str">
        <f>VLOOKUP(J1,业绩净利!$B:$D,3,FALSE)</f>
        <v>邢国华</v>
      </c>
      <c r="K28" s="89" t="e">
        <f>VLOOKUP(K1,业绩净利!$B:$D,3,FALSE)</f>
        <v>#N/A</v>
      </c>
      <c r="L28" s="89" t="e">
        <f>VLOOKUP(L1,业绩净利!$B:$D,3,FALSE)</f>
        <v>#N/A</v>
      </c>
    </row>
    <row r="29" spans="1:12">
      <c r="E29" s="49">
        <f>SUM(G29:K29)</f>
        <v>168000000</v>
      </c>
      <c r="F29" t="s">
        <v>100</v>
      </c>
      <c r="G29" s="159">
        <f>SUM(H29:L29)</f>
        <v>84000000</v>
      </c>
      <c r="H29" s="20">
        <f>VLOOKUP(H1,业绩净利!$B:$F,5,FALSE)*10000</f>
        <v>28000000</v>
      </c>
      <c r="I29" s="20">
        <f>VLOOKUP(I1,业绩净利!$B:$F,5,FALSE)*10000</f>
        <v>28000000</v>
      </c>
      <c r="J29" s="20">
        <f>VLOOKUP(J1,业绩净利!$B:$F,5,FALSE)*10000</f>
        <v>28000000</v>
      </c>
      <c r="K29" s="20"/>
      <c r="L29" s="20"/>
    </row>
    <row r="30" spans="1:12">
      <c r="F30" t="s">
        <v>58</v>
      </c>
      <c r="G30" s="89"/>
      <c r="H30" s="159">
        <f>VLOOKUP(H1,业绩净利!$B:$F,4,FALSE)*10000</f>
        <v>1810000</v>
      </c>
      <c r="I30" s="159">
        <f>VLOOKUP(I1,业绩净利!$B:$F,4,FALSE)*10000</f>
        <v>1800000</v>
      </c>
      <c r="J30" s="159">
        <f>VLOOKUP(J1,业绩净利!$B:$F,4,FALSE)*10000</f>
        <v>2170000</v>
      </c>
      <c r="K30" s="159" t="e">
        <f>VLOOKUP(K1,业绩净利!$B:$F,4,FALSE)*10000</f>
        <v>#N/A</v>
      </c>
      <c r="L30" s="159" t="e">
        <f>VLOOKUP(L1,业绩净利!$B:$F,4,FALSE)*10000</f>
        <v>#N/A</v>
      </c>
    </row>
    <row r="31" spans="1:12">
      <c r="F31" t="s">
        <v>59</v>
      </c>
      <c r="G31" s="89"/>
      <c r="H31" s="159">
        <f>H11-H12-H23</f>
        <v>-3934406.0808422379</v>
      </c>
      <c r="I31" s="159">
        <f t="shared" ref="I31:L31" si="7">I11-I12-I23</f>
        <v>-4021241.9189598854</v>
      </c>
      <c r="J31" s="159">
        <f t="shared" si="7"/>
        <v>-4113817.0486069443</v>
      </c>
      <c r="K31" s="159" t="e">
        <f t="shared" si="7"/>
        <v>#N/A</v>
      </c>
      <c r="L31" s="159">
        <f t="shared" si="7"/>
        <v>0</v>
      </c>
    </row>
  </sheetData>
  <phoneticPr fontId="15"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19.625" customWidth="1"/>
    <col min="8" max="8" width="23.625" customWidth="1"/>
    <col min="9" max="9" width="21.875" customWidth="1"/>
    <col min="10" max="10" width="25.25" customWidth="1"/>
    <col min="11" max="11" width="22.5" customWidth="1"/>
    <col min="12" max="12" width="13.375" customWidth="1"/>
  </cols>
  <sheetData>
    <row r="1" spans="1:12" s="2" customFormat="1">
      <c r="A1" s="1" t="s">
        <v>187</v>
      </c>
      <c r="B1" s="1" t="s">
        <v>188</v>
      </c>
      <c r="C1" s="1" t="s">
        <v>189</v>
      </c>
      <c r="E1" s="33"/>
      <c r="F1" s="1" t="s">
        <v>187</v>
      </c>
      <c r="G1" s="81" t="s">
        <v>777</v>
      </c>
      <c r="H1" s="13" t="s">
        <v>1919</v>
      </c>
      <c r="I1" s="157" t="s">
        <v>1807</v>
      </c>
      <c r="J1" s="157" t="s">
        <v>1806</v>
      </c>
      <c r="K1" s="157" t="s">
        <v>1920</v>
      </c>
      <c r="L1" s="157" t="s">
        <v>1921</v>
      </c>
    </row>
    <row r="2" spans="1:12" s="2" customFormat="1">
      <c r="A2" s="3" t="s">
        <v>0</v>
      </c>
      <c r="B2" s="3"/>
      <c r="C2" s="31">
        <f>SUM(G2:J2)</f>
        <v>0</v>
      </c>
      <c r="D2" s="26" t="s">
        <v>163</v>
      </c>
      <c r="E2" s="37" t="e">
        <f>G2+H2+I2+#REF!+#REF!+J2</f>
        <v>#REF!</v>
      </c>
      <c r="F2" s="3" t="s">
        <v>164</v>
      </c>
      <c r="G2" s="85"/>
      <c r="H2" s="85"/>
      <c r="I2" s="85"/>
      <c r="J2" s="85"/>
      <c r="K2" s="85"/>
    </row>
    <row r="3" spans="1:12" s="2" customFormat="1">
      <c r="A3" s="3" t="s">
        <v>1</v>
      </c>
      <c r="B3" s="3"/>
      <c r="C3" s="31">
        <f>SUM(G3:J3)</f>
        <v>0</v>
      </c>
      <c r="D3" s="2" t="s">
        <v>88</v>
      </c>
      <c r="E3" s="37" t="e">
        <f>G3+H3+I3+#REF!+#REF!+J3</f>
        <v>#REF!</v>
      </c>
      <c r="F3" s="3" t="s">
        <v>35</v>
      </c>
      <c r="G3" s="80"/>
      <c r="H3" s="80"/>
      <c r="I3" s="80"/>
      <c r="J3" s="80"/>
      <c r="K3" s="80"/>
    </row>
    <row r="4" spans="1:12" s="2" customFormat="1">
      <c r="A4" s="3" t="s">
        <v>2</v>
      </c>
      <c r="B4" s="3"/>
      <c r="C4" s="31">
        <f>SUM(G4:J4)</f>
        <v>0</v>
      </c>
      <c r="D4" s="2" t="s">
        <v>88</v>
      </c>
      <c r="E4" s="37"/>
      <c r="F4" s="3" t="s">
        <v>2</v>
      </c>
      <c r="G4" s="85"/>
      <c r="H4" s="85"/>
      <c r="I4" s="85"/>
      <c r="J4" s="85"/>
      <c r="K4" s="85"/>
    </row>
    <row r="5" spans="1:12" s="2" customFormat="1">
      <c r="A5" s="3" t="s">
        <v>109</v>
      </c>
      <c r="B5" s="3"/>
      <c r="C5" s="44"/>
      <c r="D5" s="2" t="s">
        <v>139</v>
      </c>
      <c r="E5" s="38"/>
      <c r="F5" s="3" t="s">
        <v>109</v>
      </c>
      <c r="G5" s="86"/>
      <c r="H5" s="86"/>
      <c r="I5" s="86"/>
      <c r="J5" s="86"/>
      <c r="K5" s="86"/>
    </row>
    <row r="6" spans="1:12" s="2" customFormat="1">
      <c r="A6" s="15" t="s">
        <v>10</v>
      </c>
      <c r="B6" s="15"/>
      <c r="C6" s="31">
        <f>SUM(G6:J6)</f>
        <v>0</v>
      </c>
      <c r="D6" s="11" t="s">
        <v>67</v>
      </c>
      <c r="E6" s="37"/>
      <c r="F6" s="10" t="s">
        <v>10</v>
      </c>
      <c r="G6" s="80"/>
      <c r="H6" s="80"/>
      <c r="I6" s="80"/>
      <c r="J6" s="80"/>
      <c r="K6" s="80"/>
    </row>
    <row r="7" spans="1:12" s="2" customFormat="1">
      <c r="A7" s="15" t="s">
        <v>11</v>
      </c>
      <c r="B7" s="15"/>
      <c r="C7" s="31">
        <f>SUM(G7:J7)</f>
        <v>0</v>
      </c>
      <c r="D7" s="11" t="s">
        <v>141</v>
      </c>
      <c r="E7" s="37"/>
      <c r="F7" s="10" t="s">
        <v>11</v>
      </c>
      <c r="G7" s="80"/>
      <c r="H7" s="80"/>
      <c r="I7" s="80"/>
      <c r="J7" s="80"/>
      <c r="K7" s="80"/>
    </row>
    <row r="8" spans="1:12" s="2" customFormat="1">
      <c r="A8" s="15" t="s">
        <v>12</v>
      </c>
      <c r="B8" s="15"/>
      <c r="C8" s="31">
        <f>SUM(G8:J8)</f>
        <v>0</v>
      </c>
      <c r="D8" s="11" t="s">
        <v>38</v>
      </c>
      <c r="E8" s="37"/>
      <c r="F8" s="10" t="s">
        <v>12</v>
      </c>
      <c r="G8" s="80"/>
      <c r="H8" s="80"/>
      <c r="I8" s="80"/>
      <c r="J8" s="80"/>
      <c r="K8" s="80"/>
    </row>
    <row r="9" spans="1:12" s="2" customFormat="1">
      <c r="A9" s="15" t="s">
        <v>39</v>
      </c>
      <c r="B9" s="15"/>
      <c r="C9" s="31">
        <f>SUM(G9:J9)</f>
        <v>0</v>
      </c>
      <c r="D9" s="2" t="s">
        <v>31</v>
      </c>
      <c r="E9" s="37"/>
      <c r="F9" s="15" t="s">
        <v>39</v>
      </c>
      <c r="G9" s="80">
        <f>(G2-G3)/1.16*0.16-G4/1.06*0.06</f>
        <v>0</v>
      </c>
      <c r="H9" s="80"/>
      <c r="I9" s="80"/>
      <c r="J9" s="80"/>
      <c r="K9" s="80"/>
    </row>
    <row r="10" spans="1:12" s="2" customFormat="1">
      <c r="A10" s="3" t="s">
        <v>3</v>
      </c>
      <c r="B10" s="3"/>
      <c r="C10" s="31">
        <f>SUM(G10:J10)</f>
        <v>0</v>
      </c>
      <c r="D10" s="2" t="s">
        <v>31</v>
      </c>
      <c r="E10" s="37"/>
      <c r="F10" s="3" t="s">
        <v>3</v>
      </c>
      <c r="G10" s="80">
        <f>G9*0.12</f>
        <v>0</v>
      </c>
      <c r="H10" s="80"/>
      <c r="I10" s="80"/>
      <c r="J10" s="80"/>
      <c r="K10" s="80"/>
    </row>
    <row r="11" spans="1:12" s="2" customFormat="1">
      <c r="A11" s="8" t="s">
        <v>4</v>
      </c>
      <c r="B11" s="8"/>
      <c r="C11" s="4">
        <f>C2-C3-C4-C6-C7-C8-C9-C10</f>
        <v>0</v>
      </c>
      <c r="D11" s="2" t="s">
        <v>31</v>
      </c>
      <c r="E11" s="37"/>
      <c r="F11" s="8" t="s">
        <v>4</v>
      </c>
      <c r="G11" s="80">
        <f>G2-G3-G4-G6-G7-G8-G9-G10</f>
        <v>0</v>
      </c>
      <c r="H11" s="80"/>
      <c r="I11" s="80"/>
      <c r="J11" s="80"/>
      <c r="K11" s="80"/>
    </row>
    <row r="12" spans="1:12" s="2" customFormat="1">
      <c r="A12" s="13" t="s">
        <v>5</v>
      </c>
      <c r="B12" s="13"/>
      <c r="C12" s="158">
        <f>SUM(C13:C22)</f>
        <v>6010337.442075734</v>
      </c>
      <c r="D12" s="2" t="s">
        <v>31</v>
      </c>
      <c r="E12" s="37"/>
      <c r="F12" s="13" t="s">
        <v>5</v>
      </c>
      <c r="G12" s="82">
        <f t="shared" ref="G12:K12" si="0">SUM(G13:G22)</f>
        <v>3442075.3161666975</v>
      </c>
      <c r="H12" s="82">
        <f t="shared" si="0"/>
        <v>1631689.3338490622</v>
      </c>
      <c r="I12" s="82">
        <f t="shared" si="0"/>
        <v>1389216.4841823955</v>
      </c>
      <c r="J12" s="82">
        <f t="shared" si="0"/>
        <v>1701008.9961823956</v>
      </c>
      <c r="K12" s="82">
        <f t="shared" si="0"/>
        <v>1288422.6278618802</v>
      </c>
    </row>
    <row r="13" spans="1:12" s="2" customFormat="1">
      <c r="A13" s="9" t="s">
        <v>41</v>
      </c>
      <c r="B13" s="9"/>
      <c r="C13" s="31">
        <f>SUM(G13:L13)</f>
        <v>3724305.8800000004</v>
      </c>
      <c r="D13" s="2" t="s">
        <v>73</v>
      </c>
      <c r="E13" s="37"/>
      <c r="F13" s="9" t="s">
        <v>74</v>
      </c>
      <c r="G13" s="175">
        <f>SUMIFS([2]岗位规划大表!$AD:$AD,[2]岗位规划大表!$H:$H,G1)</f>
        <v>2145500.568</v>
      </c>
      <c r="H13" s="175">
        <f>SUMIFS([2]岗位规划大表!$AD:$AD,[2]岗位规划大表!$H:$H,H1)</f>
        <v>457516.12400000001</v>
      </c>
      <c r="I13" s="175">
        <f>SUMIFS([2]岗位规划大表!$AD:$AD,[2]岗位规划大表!$H:$H,I1)</f>
        <v>215171.83600000001</v>
      </c>
      <c r="J13" s="175">
        <f>SUMIFS([2]岗位规划大表!$AD:$AD,[2]岗位规划大表!$H:$H,J1)</f>
        <v>526964.348</v>
      </c>
      <c r="K13" s="175">
        <f>SUMIFS([2]岗位规划大表!$AD:$AD,[2]岗位规划大表!$H:$H,K1)</f>
        <v>379153.00400000002</v>
      </c>
      <c r="L13" s="175">
        <f>SUMIFS([2]岗位规划大表!$AD:$AD,[2]岗位规划大表!$H:$H,L1)</f>
        <v>0</v>
      </c>
    </row>
    <row r="14" spans="1:12" s="2" customFormat="1">
      <c r="A14" s="3" t="s">
        <v>116</v>
      </c>
      <c r="B14" s="3"/>
      <c r="C14" s="31">
        <f t="shared" ref="C14:C21" si="1">SUM(G14:L14)</f>
        <v>271899.40227259055</v>
      </c>
      <c r="D14" s="2" t="s">
        <v>73</v>
      </c>
      <c r="E14" s="37"/>
      <c r="F14" s="3" t="s">
        <v>116</v>
      </c>
      <c r="G14" s="160">
        <f>[1]人均!$D$4*SUMIFS([2]岗位规划大表!$AA:$AA,[2]岗位规划大表!$H:$H,G1,[2]岗位规划大表!$AE:$AE,"驻京")+[1]人均!$D$3*SUMIFS([2]岗位规划大表!$AA:$AA,[2]岗位规划大表!$H:$H,G1,[2]岗位规划大表!$AE:$AE,"非驻京")+SUMIFS([1]管理费用统计表!$N:$N,[1]管理费用统计表!$F:$F,G1)</f>
        <v>194442.58836355433</v>
      </c>
      <c r="H14" s="160">
        <f>[1]人均!$D$4*SUMIFS([2]岗位规划大表!$AA:$AA,[2]岗位规划大表!$H:$H,H1,[2]岗位规划大表!$AE:$AE,"驻京")+[1]人均!$D$3*SUMIFS([2]岗位规划大表!$AA:$AA,[2]岗位规划大表!$H:$H,H1,[2]岗位规划大表!$AE:$AE,"非驻京")+SUMIFS([1]管理费用统计表!$N:$N,[1]管理费用统计表!$F:$F,H1)</f>
        <v>19460.624727259052</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19332.063060592383</v>
      </c>
      <c r="K14" s="160">
        <f>[1]人均!$D$4*SUMIFS([2]岗位规划大表!$AA:$AA,[2]岗位规划大表!$H:$H,K1,[2]岗位规划大表!$AE:$AE,"驻京")+[1]人均!$D$3*SUMIFS([2]岗位规划大表!$AA:$AA,[2]岗位规划大表!$H:$H,K1,[2]岗位规划大表!$AE:$AE,"非驻京")+SUMIFS([1]管理费用统计表!$N:$N,[1]管理费用统计表!$F:$F,K1)</f>
        <v>19332.063060592383</v>
      </c>
      <c r="L14" s="160">
        <f>[1]人均!$D$4*SUMIFS([2]岗位规划大表!$AA:$AA,[2]岗位规划大表!$H:$H,L1,[2]岗位规划大表!$AE:$AE,"驻京")+[1]人均!$D$3*SUMIFS([2]岗位规划大表!$AA:$AA,[2]岗位规划大表!$H:$H,L1,[2]岗位规划大表!$AE:$AE,"非驻京")+SUMIFS([1]管理费用统计表!$N:$N,[1]管理费用统计表!$F:$F,L1)</f>
        <v>0</v>
      </c>
    </row>
    <row r="15" spans="1:12" s="2" customFormat="1">
      <c r="A15" s="8" t="s">
        <v>6</v>
      </c>
      <c r="B15" s="8"/>
      <c r="C15" s="31">
        <f t="shared" si="1"/>
        <v>360000</v>
      </c>
      <c r="D15" s="2" t="s">
        <v>73</v>
      </c>
      <c r="E15" s="37"/>
      <c r="F15" s="8" t="s">
        <v>6</v>
      </c>
      <c r="G15" s="160">
        <f>SUMIFS(人员规划!$AB:$AB,人员规划!$G:$G,G1)*3000</f>
        <v>216000</v>
      </c>
      <c r="H15" s="160">
        <f>SUMIFS(人员规划!$AB:$AB,人员规划!$G:$G,H1)*3000</f>
        <v>36000</v>
      </c>
      <c r="I15" s="160">
        <f>SUMIFS(人员规划!$AB:$AB,人员规划!$G:$G,I1)*3000</f>
        <v>36000</v>
      </c>
      <c r="J15" s="160">
        <f>SUMIFS(人员规划!$AB:$AB,人员规划!$G:$G,J1)*3000</f>
        <v>36000</v>
      </c>
      <c r="K15" s="160">
        <f>SUMIFS(人员规划!$AB:$AB,人员规划!$G:$G,K1)*3000</f>
        <v>36000</v>
      </c>
      <c r="L15" s="160">
        <f>SUMIFS(人员规划!$AB:$AB,人员规划!$G:$G,L1)*3000</f>
        <v>0</v>
      </c>
    </row>
    <row r="16" spans="1:12" s="2" customFormat="1">
      <c r="A16" s="8" t="s">
        <v>7</v>
      </c>
      <c r="B16" s="8"/>
      <c r="C16" s="31">
        <f t="shared" si="1"/>
        <v>710400</v>
      </c>
      <c r="D16" s="2" t="s">
        <v>88</v>
      </c>
      <c r="E16" s="37">
        <f>'[4]17实际底表'!$O$16/[5]Sheet2!$C$14</f>
        <v>8.4579369440031197E-3</v>
      </c>
      <c r="F16" s="8" t="s">
        <v>7</v>
      </c>
      <c r="G16" s="85">
        <f>IFERROR(VLOOKUP(G1,'[3]2019年差旅费-二级利润中心明细'!$B:$AF,31,0),0)</f>
        <v>326400</v>
      </c>
      <c r="H16" s="351">
        <f>IFERROR(VLOOKUP(H1,'[3]2019年差旅费-二级利润中心明细'!$B:$AF,31,0),0)</f>
        <v>96000</v>
      </c>
      <c r="I16" s="351">
        <f>IFERROR(VLOOKUP(I1,'[3]2019年差旅费-二级利润中心明细'!$B:$AF,31,0),0)</f>
        <v>96000</v>
      </c>
      <c r="J16" s="351">
        <f>IFERROR(VLOOKUP(J1,'[3]2019年差旅费-二级利润中心明细'!$B:$AF,31,0),0)</f>
        <v>96000</v>
      </c>
      <c r="K16" s="351">
        <f>IFERROR(VLOOKUP(K1,'[3]2019年差旅费-二级利润中心明细'!$B:$AF,31,0),0)</f>
        <v>96000</v>
      </c>
    </row>
    <row r="17" spans="1:12" s="2" customFormat="1">
      <c r="A17" s="8" t="s">
        <v>8</v>
      </c>
      <c r="B17" s="8"/>
      <c r="C17" s="31">
        <f t="shared" si="1"/>
        <v>0</v>
      </c>
      <c r="D17" s="2" t="s">
        <v>88</v>
      </c>
      <c r="E17" s="37">
        <f>[4]人数!$E$24</f>
        <v>94820.02</v>
      </c>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604800</v>
      </c>
      <c r="D18" s="2" t="s">
        <v>190</v>
      </c>
      <c r="E18" s="37"/>
      <c r="F18" s="8" t="s">
        <v>9</v>
      </c>
      <c r="G18" s="152">
        <f>SUMIFS(市场费!$I:$I,市场费!$B:$B,G1)</f>
        <v>220800</v>
      </c>
      <c r="H18" s="152">
        <f>SUMIFS(市场费!$I:$I,市场费!$B:$B,H1)</f>
        <v>96000</v>
      </c>
      <c r="I18" s="152">
        <f>SUMIFS(市场费!$I:$I,市场费!$B:$B,I1)</f>
        <v>96000</v>
      </c>
      <c r="J18" s="152">
        <f>SUMIFS(市场费!$I:$I,市场费!$B:$B,J1)</f>
        <v>96000</v>
      </c>
      <c r="K18" s="152">
        <f>SUMIFS(市场费!$I:$I,市场费!$B:$B,K1)</f>
        <v>96000</v>
      </c>
    </row>
    <row r="19" spans="1:12" s="2" customFormat="1">
      <c r="A19" s="8" t="s">
        <v>191</v>
      </c>
      <c r="B19" s="8"/>
      <c r="C19" s="31">
        <f>SUM(G19:L19)</f>
        <v>0</v>
      </c>
      <c r="D19" s="2" t="s">
        <v>190</v>
      </c>
      <c r="E19" s="37"/>
      <c r="F19" s="8" t="s">
        <v>191</v>
      </c>
      <c r="G19" s="80">
        <v>0</v>
      </c>
      <c r="H19" s="80">
        <v>0</v>
      </c>
      <c r="I19" s="80">
        <v>0</v>
      </c>
      <c r="J19" s="80">
        <v>0</v>
      </c>
      <c r="K19" s="80">
        <v>0</v>
      </c>
    </row>
    <row r="20" spans="1:12">
      <c r="A20" s="8" t="s">
        <v>5228</v>
      </c>
      <c r="B20" s="8"/>
      <c r="C20" s="31">
        <f t="shared" si="1"/>
        <v>0</v>
      </c>
      <c r="D20" s="2" t="s">
        <v>190</v>
      </c>
      <c r="E20" s="37"/>
      <c r="F20" s="8" t="s">
        <v>5228</v>
      </c>
      <c r="G20" s="80">
        <v>0</v>
      </c>
      <c r="H20" s="80">
        <v>0</v>
      </c>
      <c r="I20" s="80">
        <v>0</v>
      </c>
      <c r="J20" s="80">
        <v>0</v>
      </c>
      <c r="K20" s="80">
        <v>0</v>
      </c>
    </row>
    <row r="21" spans="1:12" s="2" customFormat="1">
      <c r="A21" s="16" t="s">
        <v>192</v>
      </c>
      <c r="B21" s="16"/>
      <c r="C21" s="31">
        <f t="shared" si="1"/>
        <v>0</v>
      </c>
      <c r="D21" s="2" t="s">
        <v>190</v>
      </c>
      <c r="E21" s="37"/>
      <c r="F21" s="9" t="s">
        <v>192</v>
      </c>
      <c r="G21" s="80">
        <v>0</v>
      </c>
      <c r="H21" s="80">
        <v>0</v>
      </c>
      <c r="I21" s="80">
        <v>0</v>
      </c>
      <c r="J21" s="80">
        <v>0</v>
      </c>
      <c r="K21" s="80">
        <v>0</v>
      </c>
    </row>
    <row r="22" spans="1:12" s="2" customFormat="1">
      <c r="A22" s="9" t="s">
        <v>193</v>
      </c>
      <c r="B22" s="9"/>
      <c r="C22" s="4">
        <f>G22</f>
        <v>338932.15980314335</v>
      </c>
      <c r="D22" s="2" t="s">
        <v>190</v>
      </c>
      <c r="E22" s="37"/>
      <c r="F22" s="9" t="s">
        <v>193</v>
      </c>
      <c r="G22" s="87">
        <f>业绩净利!K42</f>
        <v>338932.15980314335</v>
      </c>
      <c r="H22" s="87">
        <f t="shared" ref="H22:K22" si="2">$G$12/$G$29*H29</f>
        <v>926712.58512180322</v>
      </c>
      <c r="I22" s="73">
        <f>$G$12/$G$29*I29</f>
        <v>926712.58512180322</v>
      </c>
      <c r="J22" s="87">
        <f t="shared" si="2"/>
        <v>926712.58512180322</v>
      </c>
      <c r="K22" s="87">
        <f t="shared" si="2"/>
        <v>661937.560801288</v>
      </c>
    </row>
    <row r="23" spans="1:12" s="2" customFormat="1">
      <c r="A23" s="13" t="s">
        <v>13</v>
      </c>
      <c r="B23" s="13"/>
      <c r="C23" s="12">
        <f>C11-C12</f>
        <v>-6010337.442075734</v>
      </c>
      <c r="D23" s="2" t="s">
        <v>194</v>
      </c>
      <c r="E23" s="37"/>
      <c r="F23" s="13" t="s">
        <v>13</v>
      </c>
      <c r="G23" s="82">
        <f>G25/0.85</f>
        <v>0</v>
      </c>
      <c r="H23" s="82">
        <f t="shared" ref="H23:K23" si="3">H25/0.85</f>
        <v>2117647.0588235296</v>
      </c>
      <c r="I23" s="82">
        <f t="shared" si="3"/>
        <v>3047058.823529412</v>
      </c>
      <c r="J23" s="82">
        <f t="shared" si="3"/>
        <v>6811764.7058823528</v>
      </c>
      <c r="K23" s="82">
        <f t="shared" si="3"/>
        <v>1682352.9411764706</v>
      </c>
    </row>
    <row r="24" spans="1:12" s="2" customFormat="1">
      <c r="A24" s="3" t="s">
        <v>14</v>
      </c>
      <c r="B24" s="3"/>
      <c r="C24" s="7">
        <f>IF(C23&gt;0,C23*0.15,0)</f>
        <v>0</v>
      </c>
      <c r="D24" s="2" t="s">
        <v>194</v>
      </c>
      <c r="E24" s="39"/>
      <c r="F24" s="3" t="s">
        <v>14</v>
      </c>
      <c r="G24" s="84">
        <f>IF(G23&lt;0,0,G23*0.15)</f>
        <v>0</v>
      </c>
      <c r="H24" s="84">
        <f t="shared" ref="H24:K24" si="4">IF(H23&lt;0,0,H23*0.15)</f>
        <v>317647.05882352946</v>
      </c>
      <c r="I24" s="84">
        <f t="shared" si="4"/>
        <v>457058.82352941181</v>
      </c>
      <c r="J24" s="84">
        <f t="shared" si="4"/>
        <v>1021764.7058823529</v>
      </c>
      <c r="K24" s="84">
        <f t="shared" si="4"/>
        <v>252352.94117647057</v>
      </c>
    </row>
    <row r="25" spans="1:12" s="17" customFormat="1">
      <c r="A25" s="13" t="s">
        <v>15</v>
      </c>
      <c r="B25" s="13"/>
      <c r="C25" s="12">
        <f>C23-C24</f>
        <v>-6010337.442075734</v>
      </c>
      <c r="D25" s="26" t="s">
        <v>195</v>
      </c>
      <c r="E25" s="40"/>
      <c r="F25" s="13" t="s">
        <v>15</v>
      </c>
      <c r="G25" s="82"/>
      <c r="H25" s="82">
        <f t="shared" ref="H25:K25" si="5">H30</f>
        <v>1800000</v>
      </c>
      <c r="I25" s="82">
        <f t="shared" si="5"/>
        <v>2590000</v>
      </c>
      <c r="J25" s="82">
        <f t="shared" si="5"/>
        <v>5790000</v>
      </c>
      <c r="K25" s="82">
        <f t="shared" si="5"/>
        <v>1430000</v>
      </c>
    </row>
    <row r="26" spans="1:12" s="48" customFormat="1">
      <c r="A26" s="45" t="s">
        <v>196</v>
      </c>
      <c r="B26" s="45"/>
      <c r="C26" s="45">
        <f>C25/C12</f>
        <v>-1</v>
      </c>
      <c r="D26" s="46" t="s">
        <v>194</v>
      </c>
      <c r="E26" s="47"/>
      <c r="F26" s="45" t="s">
        <v>196</v>
      </c>
      <c r="G26" s="83">
        <f t="shared" ref="G26:K26" si="6">G25/G12</f>
        <v>0</v>
      </c>
      <c r="H26" s="83">
        <f t="shared" si="6"/>
        <v>1.103151171402158</v>
      </c>
      <c r="I26" s="83">
        <f t="shared" si="6"/>
        <v>1.8643602559354235</v>
      </c>
      <c r="J26" s="83">
        <f t="shared" si="6"/>
        <v>3.4038620683339116</v>
      </c>
      <c r="K26" s="83">
        <f t="shared" si="6"/>
        <v>1.1098842639647408</v>
      </c>
    </row>
    <row r="27" spans="1:12">
      <c r="E27" s="36"/>
    </row>
    <row r="28" spans="1:12">
      <c r="F28" t="s">
        <v>197</v>
      </c>
      <c r="G28" s="89"/>
      <c r="H28" s="89" t="str">
        <f>VLOOKUP(H1,业绩净利!$B:$D,3,FALSE)</f>
        <v>王辉2</v>
      </c>
      <c r="I28" s="89" t="str">
        <f>VLOOKUP(I1,业绩净利!$B:$D,3,FALSE)</f>
        <v>张国鹏</v>
      </c>
      <c r="J28" s="89" t="str">
        <f>VLOOKUP(J1,业绩净利!$B:$D,3,FALSE)</f>
        <v>杨明刚</v>
      </c>
      <c r="K28" s="89" t="str">
        <f>VLOOKUP(K1,业绩净利!$B:$D,3,FALSE)</f>
        <v>杨星</v>
      </c>
      <c r="L28" s="89" t="e">
        <f>VLOOKUP(L1,业绩净利!$B:$D,3,FALSE)</f>
        <v>#N/A</v>
      </c>
    </row>
    <row r="29" spans="1:12">
      <c r="E29" s="49">
        <f>SUM(G29:K29)</f>
        <v>208000000</v>
      </c>
      <c r="F29" t="s">
        <v>184</v>
      </c>
      <c r="G29" s="159">
        <f>SUM(H29:L29)</f>
        <v>104000000</v>
      </c>
      <c r="H29" s="20">
        <f>VLOOKUP(H1,业绩净利!$B:$F,5,FALSE)*10000</f>
        <v>28000000</v>
      </c>
      <c r="I29" s="20">
        <f>VLOOKUP(I1,业绩净利!$B:$F,5,FALSE)*10000</f>
        <v>28000000</v>
      </c>
      <c r="J29" s="20">
        <f>VLOOKUP(J1,业绩净利!$B:$F,5,FALSE)*10000</f>
        <v>28000000</v>
      </c>
      <c r="K29" s="20">
        <f>VLOOKUP(K1,业绩净利!$B:$F,5,FALSE)*10000</f>
        <v>20000000</v>
      </c>
      <c r="L29" s="20"/>
    </row>
    <row r="30" spans="1:12">
      <c r="F30" t="s">
        <v>185</v>
      </c>
      <c r="G30" s="89"/>
      <c r="H30" s="159">
        <f>VLOOKUP(H1,业绩净利!$B:$F,4,FALSE)*10000</f>
        <v>1800000</v>
      </c>
      <c r="I30" s="159">
        <f>VLOOKUP(I1,业绩净利!$B:$F,4,FALSE)*10000</f>
        <v>2590000</v>
      </c>
      <c r="J30" s="159">
        <f>VLOOKUP(J1,业绩净利!$B:$F,4,FALSE)*10000</f>
        <v>5790000</v>
      </c>
      <c r="K30" s="159">
        <f>VLOOKUP(K1,业绩净利!$B:$F,4,FALSE)*10000</f>
        <v>1430000</v>
      </c>
      <c r="L30" s="159" t="e">
        <f>VLOOKUP(L1,业绩净利!$B:$F,4,FALSE)*10000</f>
        <v>#N/A</v>
      </c>
    </row>
    <row r="31" spans="1:12">
      <c r="F31" t="s">
        <v>186</v>
      </c>
      <c r="G31" s="89"/>
      <c r="H31" s="159">
        <f>H11-H12-H23</f>
        <v>-3749336.3926725918</v>
      </c>
      <c r="I31" s="159">
        <f t="shared" ref="I31:L31" si="7">I11-I12-I23</f>
        <v>-4436275.307711808</v>
      </c>
      <c r="J31" s="159">
        <f t="shared" si="7"/>
        <v>-8512773.7020647489</v>
      </c>
      <c r="K31" s="159">
        <f t="shared" si="7"/>
        <v>-2970775.5690383511</v>
      </c>
      <c r="L31" s="159">
        <f t="shared" si="7"/>
        <v>0</v>
      </c>
    </row>
  </sheetData>
  <phoneticPr fontId="15"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81" t="s">
        <v>778</v>
      </c>
      <c r="H1" s="13" t="s">
        <v>1922</v>
      </c>
      <c r="I1" s="157" t="s">
        <v>1923</v>
      </c>
      <c r="J1" s="157" t="s">
        <v>1812</v>
      </c>
      <c r="K1" s="157" t="s">
        <v>1924</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5323836.2803160045</v>
      </c>
      <c r="D12" s="2" t="s">
        <v>24</v>
      </c>
      <c r="E12" s="37"/>
      <c r="F12" s="13" t="s">
        <v>5</v>
      </c>
      <c r="G12" s="82">
        <f t="shared" ref="G12:K12" si="0">SUM(G13:G22)</f>
        <v>3473598.5651342273</v>
      </c>
      <c r="H12" s="82">
        <f t="shared" si="0"/>
        <v>1260236.5264092803</v>
      </c>
      <c r="I12" s="82">
        <f t="shared" si="0"/>
        <v>2710590.3874974432</v>
      </c>
      <c r="J12" s="82">
        <f t="shared" si="0"/>
        <v>1353009.3664092803</v>
      </c>
      <c r="K12" s="82">
        <f t="shared" si="0"/>
        <v>0</v>
      </c>
    </row>
    <row r="13" spans="1:11" s="2" customFormat="1">
      <c r="A13" s="9" t="s">
        <v>17</v>
      </c>
      <c r="B13" s="9"/>
      <c r="C13" s="31">
        <f t="shared" ref="C13:C21" si="1">SUM(G13:K13)</f>
        <v>3458529.3159999996</v>
      </c>
      <c r="D13" s="2" t="s">
        <v>26</v>
      </c>
      <c r="E13" s="37"/>
      <c r="F13" s="9" t="s">
        <v>18</v>
      </c>
      <c r="G13" s="175">
        <f>SUMIFS([2]岗位规划大表!$AD:$AD,[2]岗位规划大表!$H:$H,G1)</f>
        <v>2399091.6399999997</v>
      </c>
      <c r="H13" s="175">
        <f>SUMIFS([2]岗位规划大表!$AD:$AD,[2]岗位规划大表!$H:$H,H1)</f>
        <v>199450.24400000001</v>
      </c>
      <c r="I13" s="175">
        <f>SUMIFS([2]岗位规划大表!$AD:$AD,[2]岗位规划大表!$H:$H,I1)</f>
        <v>543764.348</v>
      </c>
      <c r="J13" s="175">
        <f>SUMIFS([2]岗位规划大表!$AD:$AD,[2]岗位规划大表!$H:$H,J1)</f>
        <v>316223.08400000003</v>
      </c>
      <c r="K13" s="175">
        <f>SUMIFS([2]岗位规划大表!$AD:$AD,[2]岗位规划大表!$H:$H,K1)</f>
        <v>0</v>
      </c>
    </row>
    <row r="14" spans="1:11" s="2" customFormat="1">
      <c r="A14" s="3" t="s">
        <v>22</v>
      </c>
      <c r="B14" s="3"/>
      <c r="C14" s="31">
        <f t="shared" si="1"/>
        <v>157193.68448473909</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98393.64530296193</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20135.913060592382</v>
      </c>
      <c r="J14" s="160">
        <f>[1]人均!$D$4*SUMIFS([2]岗位规划大表!$AA:$AA,[2]岗位规划大表!$H:$H,J1,[2]岗位规划大表!$AE:$AE,"驻京")+[1]人均!$D$3*SUMIFS([2]岗位规划大表!$AA:$AA,[2]岗位规划大表!$H:$H,J1,[2]岗位规划大表!$AE:$AE,"非驻京")+SUMIFS([1]管理费用统计表!$N:$N,[1]管理费用统计表!$F:$F,J1)</f>
        <v>19332.063060592383</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288000</v>
      </c>
      <c r="D15" s="2" t="s">
        <v>26</v>
      </c>
      <c r="E15" s="37"/>
      <c r="F15" s="8" t="s">
        <v>6</v>
      </c>
      <c r="G15" s="160">
        <f>SUMIFS(人员规划!$AB:$AB,人员规划!$G:$G,G1)*3000</f>
        <v>180000</v>
      </c>
      <c r="H15" s="160">
        <f>SUMIFS(人员规划!$AB:$AB,人员规划!$G:$G,H1)*3000</f>
        <v>36000</v>
      </c>
      <c r="I15" s="160">
        <f>SUMIFS(人员规划!$AB:$AB,人员规划!$G:$G,I1)*3000</f>
        <v>36000</v>
      </c>
      <c r="J15" s="160">
        <f>SUMIFS(人员规划!$AB:$AB,人员规划!$G:$G,J1)*3000</f>
        <v>36000</v>
      </c>
      <c r="K15" s="160">
        <f>SUMIFS(人员规划!$AB:$AB,人员规划!$G:$G,K1)*3000</f>
        <v>0</v>
      </c>
    </row>
    <row r="16" spans="1:11" s="2" customFormat="1">
      <c r="A16" s="8" t="s">
        <v>7</v>
      </c>
      <c r="B16" s="8"/>
      <c r="C16" s="31">
        <f t="shared" si="1"/>
        <v>630400</v>
      </c>
      <c r="D16" s="2" t="s">
        <v>25</v>
      </c>
      <c r="E16" s="50"/>
      <c r="F16" s="8" t="s">
        <v>7</v>
      </c>
      <c r="G16" s="85">
        <f>IFERROR(VLOOKUP(G1,'[3]2019年差旅费-二级利润中心明细'!$B:$AF,31,0),0)</f>
        <v>294400</v>
      </c>
      <c r="H16" s="351">
        <f>IFERROR(VLOOKUP(H1,'[3]2019年差旅费-二级利润中心明细'!$B:$AF,31,0),0)</f>
        <v>120000</v>
      </c>
      <c r="I16" s="351">
        <f>IFERROR(VLOOKUP(I1,'[3]2019年差旅费-二级利润中心明细'!$B:$AF,31,0),0)</f>
        <v>120000</v>
      </c>
      <c r="J16" s="351">
        <f>IFERROR(VLOOKUP(J1,'[3]2019年差旅费-二级利润中心明细'!$B:$AF,31,0),0)</f>
        <v>96000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499200</v>
      </c>
      <c r="D18" s="2" t="s">
        <v>63</v>
      </c>
      <c r="E18" s="37"/>
      <c r="F18" s="8" t="s">
        <v>9</v>
      </c>
      <c r="G18" s="152">
        <f>SUMIFS(市场费!$I:$I,市场费!$B:$B,G1)</f>
        <v>211200</v>
      </c>
      <c r="H18" s="152">
        <f>SUMIFS(市场费!$I:$I,市场费!$B:$B,H1)</f>
        <v>96000</v>
      </c>
      <c r="I18" s="152">
        <f>SUMIFS(市场费!$I:$I,市场费!$B:$B,I1)</f>
        <v>96000</v>
      </c>
      <c r="J18" s="152">
        <f>SUMIFS(市场费!$I:$I,市场费!$B:$B,J1)</f>
        <v>96000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290513.27983126574</v>
      </c>
      <c r="D22" s="2" t="s">
        <v>63</v>
      </c>
      <c r="E22" s="37"/>
      <c r="F22" s="9" t="s">
        <v>52</v>
      </c>
      <c r="G22" s="87">
        <f>业绩净利!K50</f>
        <v>290513.27983126574</v>
      </c>
      <c r="H22" s="87">
        <f t="shared" ref="H22:K22" si="2">$G$12/$G$29*H29</f>
        <v>789454.21934868791</v>
      </c>
      <c r="I22" s="73">
        <f>$G$12/$G$29*I29</f>
        <v>1894690.126436851</v>
      </c>
      <c r="J22" s="87">
        <f t="shared" si="2"/>
        <v>789454.21934868791</v>
      </c>
      <c r="K22" s="87">
        <f t="shared" si="2"/>
        <v>0</v>
      </c>
    </row>
    <row r="23" spans="1:12" s="2" customFormat="1">
      <c r="A23" s="13" t="s">
        <v>13</v>
      </c>
      <c r="B23" s="13"/>
      <c r="C23" s="12">
        <f>C11-C12</f>
        <v>-5323836.2803160045</v>
      </c>
      <c r="D23" s="2" t="s">
        <v>31</v>
      </c>
      <c r="E23" s="37"/>
      <c r="F23" s="13" t="s">
        <v>13</v>
      </c>
      <c r="G23" s="82">
        <f>G25/0.85</f>
        <v>0</v>
      </c>
      <c r="H23" s="82">
        <f t="shared" ref="H23:K23" si="3">H25/0.85</f>
        <v>1529411.7647058824</v>
      </c>
      <c r="I23" s="82">
        <f t="shared" si="3"/>
        <v>4129411.7647058824</v>
      </c>
      <c r="J23" s="82">
        <f t="shared" si="3"/>
        <v>1470588.2352941176</v>
      </c>
      <c r="K23" s="82" t="e">
        <f t="shared" si="3"/>
        <v>#N/A</v>
      </c>
    </row>
    <row r="24" spans="1:12" s="2" customFormat="1">
      <c r="A24" s="3" t="s">
        <v>14</v>
      </c>
      <c r="B24" s="3"/>
      <c r="C24" s="7">
        <f>IF(C23&gt;0,C23*0.15,0)</f>
        <v>0</v>
      </c>
      <c r="D24" s="2" t="s">
        <v>31</v>
      </c>
      <c r="E24" s="39"/>
      <c r="F24" s="3" t="s">
        <v>14</v>
      </c>
      <c r="G24" s="84">
        <f>IF(G23&lt;0,0,G23*0.15)</f>
        <v>0</v>
      </c>
      <c r="H24" s="84">
        <f t="shared" ref="H24:K24" si="4">IF(H23&lt;0,0,H23*0.15)</f>
        <v>229411.76470588235</v>
      </c>
      <c r="I24" s="84">
        <f t="shared" si="4"/>
        <v>619411.76470588229</v>
      </c>
      <c r="J24" s="84">
        <f t="shared" si="4"/>
        <v>220588.23529411762</v>
      </c>
      <c r="K24" s="84" t="e">
        <f t="shared" si="4"/>
        <v>#N/A</v>
      </c>
    </row>
    <row r="25" spans="1:12" s="17" customFormat="1">
      <c r="A25" s="13" t="s">
        <v>15</v>
      </c>
      <c r="B25" s="13"/>
      <c r="C25" s="12">
        <f>C23-C24</f>
        <v>-5323836.2803160045</v>
      </c>
      <c r="D25" s="26" t="s">
        <v>79</v>
      </c>
      <c r="E25" s="40"/>
      <c r="F25" s="13" t="s">
        <v>15</v>
      </c>
      <c r="G25" s="82"/>
      <c r="H25" s="82">
        <f t="shared" ref="H25:K25" si="5">H30</f>
        <v>1300000</v>
      </c>
      <c r="I25" s="82">
        <f t="shared" si="5"/>
        <v>3510000</v>
      </c>
      <c r="J25" s="82">
        <f t="shared" si="5"/>
        <v>1250000</v>
      </c>
      <c r="K25" s="82" t="e">
        <f t="shared" si="5"/>
        <v>#N/A</v>
      </c>
    </row>
    <row r="26" spans="1:12" s="48" customFormat="1">
      <c r="A26" s="45" t="s">
        <v>55</v>
      </c>
      <c r="B26" s="45"/>
      <c r="C26" s="45">
        <f>C25/C12</f>
        <v>-1</v>
      </c>
      <c r="D26" s="46" t="s">
        <v>31</v>
      </c>
      <c r="E26" s="47"/>
      <c r="F26" s="45" t="s">
        <v>55</v>
      </c>
      <c r="G26" s="83">
        <f t="shared" ref="G26:K26" si="6">G25/G12</f>
        <v>0</v>
      </c>
      <c r="H26" s="83">
        <f t="shared" si="6"/>
        <v>1.0315523893788539</v>
      </c>
      <c r="I26" s="83">
        <f t="shared" si="6"/>
        <v>1.2949208468346312</v>
      </c>
      <c r="J26" s="83">
        <f t="shared" si="6"/>
        <v>0.92386647944451816</v>
      </c>
      <c r="K26" s="83" t="e">
        <f t="shared" si="6"/>
        <v>#N/A</v>
      </c>
    </row>
    <row r="27" spans="1:12">
      <c r="E27" s="36"/>
    </row>
    <row r="28" spans="1:12">
      <c r="F28" t="s">
        <v>54</v>
      </c>
      <c r="G28" s="89"/>
      <c r="H28" s="89" t="str">
        <f>VLOOKUP(H1,业绩净利!$B:$D,3,FALSE)</f>
        <v>王义芝</v>
      </c>
      <c r="I28" s="89" t="str">
        <f>VLOOKUP(I1,业绩净利!$B:$D,3,FALSE)</f>
        <v>杨宏宝</v>
      </c>
      <c r="J28" s="89" t="str">
        <f>VLOOKUP(J1,业绩净利!$B:$D,3,FALSE)</f>
        <v>应志斌</v>
      </c>
      <c r="K28" s="89" t="e">
        <f>VLOOKUP(K1,业绩净利!$B:$D,3,FALSE)</f>
        <v>#N/A</v>
      </c>
      <c r="L28" s="89" t="e">
        <f>VLOOKUP(L1,业绩净利!$B:$D,3,FALSE)</f>
        <v>#N/A</v>
      </c>
    </row>
    <row r="29" spans="1:12">
      <c r="E29" s="49">
        <f>SUM(G29:K29)</f>
        <v>176000000</v>
      </c>
      <c r="F29" t="s">
        <v>100</v>
      </c>
      <c r="G29" s="159">
        <f>SUM(H29:L29)</f>
        <v>88000000</v>
      </c>
      <c r="H29" s="20">
        <f>VLOOKUP(H1,业绩净利!$B:$F,5,FALSE)*10000</f>
        <v>20000000</v>
      </c>
      <c r="I29" s="20">
        <f>VLOOKUP(I1,业绩净利!$B:$F,5,FALSE)*10000</f>
        <v>48000000</v>
      </c>
      <c r="J29" s="20">
        <f>VLOOKUP(J1,业绩净利!$B:$F,5,FALSE)*10000</f>
        <v>20000000</v>
      </c>
      <c r="K29" s="20"/>
      <c r="L29" s="20"/>
    </row>
    <row r="30" spans="1:12">
      <c r="F30" t="s">
        <v>58</v>
      </c>
      <c r="G30" s="89"/>
      <c r="H30" s="159">
        <f>VLOOKUP(H1,业绩净利!$B:$F,4,FALSE)*10000</f>
        <v>1300000</v>
      </c>
      <c r="I30" s="159">
        <f>VLOOKUP(I1,业绩净利!$B:$F,4,FALSE)*10000</f>
        <v>3510000</v>
      </c>
      <c r="J30" s="159">
        <f>VLOOKUP(J1,业绩净利!$B:$F,4,FALSE)*10000</f>
        <v>1250000</v>
      </c>
      <c r="K30" s="159" t="e">
        <f>VLOOKUP(K1,业绩净利!$B:$F,4,FALSE)*10000</f>
        <v>#N/A</v>
      </c>
      <c r="L30" s="159" t="e">
        <f>VLOOKUP(L1,业绩净利!$B:$F,4,FALSE)*10000</f>
        <v>#N/A</v>
      </c>
    </row>
    <row r="31" spans="1:12">
      <c r="F31" t="s">
        <v>59</v>
      </c>
      <c r="G31" s="89"/>
      <c r="H31" s="159">
        <f>H11-H12-H23</f>
        <v>-2789648.2911151629</v>
      </c>
      <c r="I31" s="159">
        <f t="shared" ref="I31:L31" si="7">I11-I12-I23</f>
        <v>-6840002.1522033252</v>
      </c>
      <c r="J31" s="159">
        <f t="shared" si="7"/>
        <v>-2823597.6017033979</v>
      </c>
      <c r="K31" s="159" t="e">
        <f t="shared" si="7"/>
        <v>#N/A</v>
      </c>
      <c r="L31" s="159">
        <f t="shared" si="7"/>
        <v>0</v>
      </c>
    </row>
  </sheetData>
  <phoneticPr fontId="15"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81" t="s">
        <v>779</v>
      </c>
      <c r="H1" s="13" t="s">
        <v>1925</v>
      </c>
      <c r="I1" s="157" t="s">
        <v>1809</v>
      </c>
      <c r="J1" s="157" t="s">
        <v>1808</v>
      </c>
      <c r="K1" s="157" t="s">
        <v>1926</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4655697.2038603621</v>
      </c>
      <c r="D12" s="2" t="s">
        <v>24</v>
      </c>
      <c r="E12" s="37"/>
      <c r="F12" s="13" t="s">
        <v>5</v>
      </c>
      <c r="G12" s="82">
        <f t="shared" ref="G12:K12" si="0">SUM(G13:G22)</f>
        <v>2982887.9306785851</v>
      </c>
      <c r="H12" s="82">
        <f t="shared" si="0"/>
        <v>1102659.9731963095</v>
      </c>
      <c r="I12" s="82">
        <f t="shared" si="0"/>
        <v>1657206.683953454</v>
      </c>
      <c r="J12" s="82">
        <f t="shared" si="0"/>
        <v>1895830.5467105987</v>
      </c>
      <c r="K12" s="82">
        <f t="shared" si="0"/>
        <v>0</v>
      </c>
    </row>
    <row r="13" spans="1:11" s="2" customFormat="1">
      <c r="A13" s="9" t="s">
        <v>17</v>
      </c>
      <c r="B13" s="9"/>
      <c r="C13" s="31">
        <f t="shared" ref="C13:C21" si="1">SUM(G13:K13)</f>
        <v>2457201.2579999999</v>
      </c>
      <c r="D13" s="2" t="s">
        <v>26</v>
      </c>
      <c r="E13" s="37"/>
      <c r="F13" s="9" t="s">
        <v>18</v>
      </c>
      <c r="G13" s="175">
        <f>SUMIFS([2]岗位规划大表!$AD:$AD,[2]岗位规划大表!$H:$H,G1)</f>
        <v>1671829.4140000001</v>
      </c>
      <c r="H13" s="175">
        <f>SUMIFS([2]岗位规划大表!$AD:$AD,[2]岗位规划大表!$H:$H,H1)</f>
        <v>209309.084</v>
      </c>
      <c r="I13" s="175">
        <f>SUMIFS([2]岗位规划大表!$AD:$AD,[2]岗位规划大表!$H:$H,I1)</f>
        <v>367578.64399999997</v>
      </c>
      <c r="J13" s="175">
        <f>SUMIFS([2]岗位规划大表!$AD:$AD,[2]岗位规划大表!$H:$H,J1)</f>
        <v>208484.11600000001</v>
      </c>
      <c r="K13" s="175">
        <f>SUMIFS([2]岗位规划大表!$AD:$AD,[2]岗位规划大表!$H:$H,K1)</f>
        <v>0</v>
      </c>
    </row>
    <row r="14" spans="1:11" s="2" customFormat="1">
      <c r="A14" s="3" t="s">
        <v>22</v>
      </c>
      <c r="B14" s="3"/>
      <c r="C14" s="31">
        <f t="shared" si="1"/>
        <v>272592.1060150353</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213154.67683325813</v>
      </c>
      <c r="H14" s="160">
        <f>[1]人均!$D$4*SUMIFS([2]岗位规划大表!$AA:$AA,[2]岗位规划大表!$H:$H,H1,[2]岗位规划大表!$AE:$AE,"驻京")+[1]人均!$D$3*SUMIFS([2]岗位规划大表!$AA:$AA,[2]岗位规划大表!$H:$H,H1,[2]岗位规划大表!$AE:$AE,"非驻京")+SUMIFS([1]管理费用统计表!$N:$N,[1]管理费用统计表!$F:$F,H1)</f>
        <v>20773.303060592385</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19332.063060592383</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306000</v>
      </c>
      <c r="D15" s="2" t="s">
        <v>26</v>
      </c>
      <c r="E15" s="37"/>
      <c r="F15" s="8" t="s">
        <v>6</v>
      </c>
      <c r="G15" s="160">
        <f>SUMIFS(人员规划!$AB:$AB,人员规划!$G:$G,G1)*3000</f>
        <v>198000</v>
      </c>
      <c r="H15" s="160">
        <f>SUMIFS(人员规划!$AB:$AB,人员规划!$G:$G,H1)*3000</f>
        <v>36000</v>
      </c>
      <c r="I15" s="160">
        <f>SUMIFS(人员规划!$AB:$AB,人员规划!$G:$G,I1)*3000</f>
        <v>36000</v>
      </c>
      <c r="J15" s="160">
        <f>SUMIFS(人员规划!$AB:$AB,人员规划!$G:$G,J1)*3000</f>
        <v>36000</v>
      </c>
      <c r="K15" s="160">
        <f>SUMIFS(人员规划!$AB:$AB,人员规划!$G:$G,K1)*3000</f>
        <v>0</v>
      </c>
    </row>
    <row r="16" spans="1:11" s="2" customFormat="1">
      <c r="A16" s="8" t="s">
        <v>7</v>
      </c>
      <c r="B16" s="8"/>
      <c r="C16" s="31">
        <f t="shared" si="1"/>
        <v>873600</v>
      </c>
      <c r="D16" s="2" t="s">
        <v>25</v>
      </c>
      <c r="E16" s="50"/>
      <c r="F16" s="8" t="s">
        <v>7</v>
      </c>
      <c r="G16" s="85">
        <f>IFERROR(VLOOKUP(G1,'[3]2019年差旅费-二级利润中心明细'!$B:$AF,31,0),0)</f>
        <v>441600</v>
      </c>
      <c r="H16" s="351">
        <f>IFERROR(VLOOKUP(H1,'[3]2019年差旅费-二级利润中心明细'!$B:$AF,31,0),0)</f>
        <v>144000</v>
      </c>
      <c r="I16" s="351">
        <f>IFERROR(VLOOKUP(I1,'[3]2019年差旅费-二级利润中心明细'!$B:$AF,31,0),0)</f>
        <v>144000</v>
      </c>
      <c r="J16" s="351">
        <f>IFERROR(VLOOKUP(J1,'[3]2019年差旅费-二级利润中心明细'!$B:$AF,31,0),0)</f>
        <v>144000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480000</v>
      </c>
      <c r="D18" s="2" t="s">
        <v>63</v>
      </c>
      <c r="E18" s="37"/>
      <c r="F18" s="8" t="s">
        <v>9</v>
      </c>
      <c r="G18" s="152">
        <f>SUMIFS(市场费!$I:$I,市场费!$B:$B,G1)</f>
        <v>192000</v>
      </c>
      <c r="H18" s="152">
        <f>SUMIFS(市场费!$I:$I,市场费!$B:$B,H1)</f>
        <v>96000</v>
      </c>
      <c r="I18" s="152">
        <f>SUMIFS(市场费!$I:$I,市场费!$B:$B,I1)</f>
        <v>96000</v>
      </c>
      <c r="J18" s="152">
        <f>SUMIFS(市场费!$I:$I,市场费!$B:$B,J1)</f>
        <v>96000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266303.8398453269</v>
      </c>
      <c r="D22" s="2" t="s">
        <v>63</v>
      </c>
      <c r="E22" s="37"/>
      <c r="F22" s="9" t="s">
        <v>52</v>
      </c>
      <c r="G22" s="87">
        <f>业绩净利!K31</f>
        <v>266303.8398453269</v>
      </c>
      <c r="H22" s="87">
        <f t="shared" ref="H22:K22" si="2">$G$12/$G$29*H29</f>
        <v>596577.58613571699</v>
      </c>
      <c r="I22" s="73">
        <f>$G$12/$G$29*I29</f>
        <v>994295.97689286165</v>
      </c>
      <c r="J22" s="87">
        <f t="shared" si="2"/>
        <v>1392014.3676500062</v>
      </c>
      <c r="K22" s="87">
        <f t="shared" si="2"/>
        <v>0</v>
      </c>
    </row>
    <row r="23" spans="1:12" s="2" customFormat="1">
      <c r="A23" s="13" t="s">
        <v>13</v>
      </c>
      <c r="B23" s="13"/>
      <c r="C23" s="12">
        <f>C11-C12</f>
        <v>-4655697.2038603621</v>
      </c>
      <c r="D23" s="2" t="s">
        <v>31</v>
      </c>
      <c r="E23" s="37"/>
      <c r="F23" s="13" t="s">
        <v>13</v>
      </c>
      <c r="G23" s="82">
        <f>G25/0.85</f>
        <v>0</v>
      </c>
      <c r="H23" s="82">
        <f t="shared" ref="H23:K23" si="3">H25/0.85</f>
        <v>764705.8823529412</v>
      </c>
      <c r="I23" s="82">
        <f t="shared" si="3"/>
        <v>1588235.294117647</v>
      </c>
      <c r="J23" s="82">
        <f t="shared" si="3"/>
        <v>2352941.1764705884</v>
      </c>
      <c r="K23" s="82" t="e">
        <f t="shared" si="3"/>
        <v>#N/A</v>
      </c>
    </row>
    <row r="24" spans="1:12" s="2" customFormat="1">
      <c r="A24" s="3" t="s">
        <v>14</v>
      </c>
      <c r="B24" s="3"/>
      <c r="C24" s="7">
        <f>IF(C23&gt;0,C23*0.15,0)</f>
        <v>0</v>
      </c>
      <c r="D24" s="2" t="s">
        <v>31</v>
      </c>
      <c r="E24" s="39"/>
      <c r="F24" s="3" t="s">
        <v>14</v>
      </c>
      <c r="G24" s="84">
        <f>IF(G23&lt;0,0,G23*0.15)</f>
        <v>0</v>
      </c>
      <c r="H24" s="84">
        <f t="shared" ref="H24:K24" si="4">IF(H23&lt;0,0,H23*0.15)</f>
        <v>114705.88235294117</v>
      </c>
      <c r="I24" s="84">
        <f t="shared" si="4"/>
        <v>238235.29411764705</v>
      </c>
      <c r="J24" s="84">
        <f t="shared" si="4"/>
        <v>352941.17647058825</v>
      </c>
      <c r="K24" s="84" t="e">
        <f t="shared" si="4"/>
        <v>#N/A</v>
      </c>
    </row>
    <row r="25" spans="1:12" s="17" customFormat="1">
      <c r="A25" s="13" t="s">
        <v>15</v>
      </c>
      <c r="B25" s="13"/>
      <c r="C25" s="12">
        <f>C23-C24</f>
        <v>-4655697.2038603621</v>
      </c>
      <c r="D25" s="26" t="s">
        <v>79</v>
      </c>
      <c r="E25" s="40"/>
      <c r="F25" s="13" t="s">
        <v>15</v>
      </c>
      <c r="G25" s="82"/>
      <c r="H25" s="82">
        <f t="shared" ref="H25:K25" si="5">H30</f>
        <v>650000</v>
      </c>
      <c r="I25" s="82">
        <f t="shared" si="5"/>
        <v>1350000</v>
      </c>
      <c r="J25" s="82">
        <f t="shared" si="5"/>
        <v>2000000</v>
      </c>
      <c r="K25" s="82" t="e">
        <f t="shared" si="5"/>
        <v>#N/A</v>
      </c>
    </row>
    <row r="26" spans="1:12" s="48" customFormat="1">
      <c r="A26" s="45" t="s">
        <v>55</v>
      </c>
      <c r="B26" s="45"/>
      <c r="C26" s="45">
        <f>C25/C12</f>
        <v>-1</v>
      </c>
      <c r="D26" s="46" t="s">
        <v>31</v>
      </c>
      <c r="E26" s="47"/>
      <c r="F26" s="45" t="s">
        <v>55</v>
      </c>
      <c r="G26" s="83">
        <f t="shared" ref="G26:K26" si="6">G25/G12</f>
        <v>0</v>
      </c>
      <c r="H26" s="83">
        <f t="shared" si="6"/>
        <v>0.58948362668486809</v>
      </c>
      <c r="I26" s="83">
        <f t="shared" si="6"/>
        <v>0.8146237962179963</v>
      </c>
      <c r="J26" s="83">
        <f t="shared" si="6"/>
        <v>1.0549466055761907</v>
      </c>
      <c r="K26" s="83" t="e">
        <f t="shared" si="6"/>
        <v>#N/A</v>
      </c>
    </row>
    <row r="27" spans="1:12">
      <c r="E27" s="36"/>
    </row>
    <row r="28" spans="1:12">
      <c r="F28" t="s">
        <v>54</v>
      </c>
      <c r="G28" s="89"/>
      <c r="H28" s="89" t="str">
        <f>VLOOKUP(H1,业绩净利!$B:$D,3,FALSE)</f>
        <v>薛强</v>
      </c>
      <c r="I28" s="89" t="str">
        <f>VLOOKUP(I1,业绩净利!$B:$D,3,FALSE)</f>
        <v>徐军</v>
      </c>
      <c r="J28" s="89" t="str">
        <f>VLOOKUP(J1,业绩净利!$B:$D,3,FALSE)</f>
        <v>刘洋3</v>
      </c>
      <c r="K28" s="89" t="e">
        <f>VLOOKUP(K1,业绩净利!$B:$D,3,FALSE)</f>
        <v>#N/A</v>
      </c>
      <c r="L28" s="89" t="e">
        <f>VLOOKUP(L1,业绩净利!$B:$D,3,FALSE)</f>
        <v>#N/A</v>
      </c>
    </row>
    <row r="29" spans="1:12">
      <c r="E29" s="49">
        <f>SUM(G29:K29)</f>
        <v>120000000</v>
      </c>
      <c r="F29" t="s">
        <v>100</v>
      </c>
      <c r="G29" s="159">
        <f>SUM(H29:L29)</f>
        <v>60000000</v>
      </c>
      <c r="H29" s="20">
        <f>VLOOKUP(H1,业绩净利!$B:$F,5,FALSE)*10000</f>
        <v>12000000</v>
      </c>
      <c r="I29" s="20">
        <f>VLOOKUP(I1,业绩净利!$B:$F,5,FALSE)*10000</f>
        <v>20000000</v>
      </c>
      <c r="J29" s="20">
        <f>VLOOKUP(J1,业绩净利!$B:$F,5,FALSE)*10000</f>
        <v>28000000</v>
      </c>
      <c r="K29" s="20"/>
      <c r="L29" s="20"/>
    </row>
    <row r="30" spans="1:12">
      <c r="F30" t="s">
        <v>58</v>
      </c>
      <c r="G30" s="89"/>
      <c r="H30" s="159">
        <f>VLOOKUP(H1,业绩净利!$B:$F,4,FALSE)*10000</f>
        <v>650000</v>
      </c>
      <c r="I30" s="159">
        <f>VLOOKUP(I1,业绩净利!$B:$F,4,FALSE)*10000</f>
        <v>1350000</v>
      </c>
      <c r="J30" s="159">
        <f>VLOOKUP(J1,业绩净利!$B:$F,4,FALSE)*10000</f>
        <v>2000000</v>
      </c>
      <c r="K30" s="159" t="e">
        <f>VLOOKUP(K1,业绩净利!$B:$F,4,FALSE)*10000</f>
        <v>#N/A</v>
      </c>
      <c r="L30" s="159" t="e">
        <f>VLOOKUP(L1,业绩净利!$B:$F,4,FALSE)*10000</f>
        <v>#N/A</v>
      </c>
    </row>
    <row r="31" spans="1:12">
      <c r="F31" t="s">
        <v>59</v>
      </c>
      <c r="G31" s="89"/>
      <c r="H31" s="159">
        <f>H11-H12-H23</f>
        <v>-1867365.8555492507</v>
      </c>
      <c r="I31" s="159">
        <f t="shared" ref="I31:L31" si="7">I11-I12-I23</f>
        <v>-3245441.978071101</v>
      </c>
      <c r="J31" s="159">
        <f t="shared" si="7"/>
        <v>-4248771.7231811872</v>
      </c>
      <c r="K31" s="159" t="e">
        <f t="shared" si="7"/>
        <v>#N/A</v>
      </c>
      <c r="L31" s="159">
        <f t="shared" si="7"/>
        <v>0</v>
      </c>
    </row>
  </sheetData>
  <phoneticPr fontId="15"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I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20.375" customWidth="1"/>
    <col min="9" max="9" width="21.875" customWidth="1"/>
    <col min="10" max="10" width="24.5" customWidth="1"/>
    <col min="11" max="11" width="17.5" customWidth="1"/>
    <col min="12" max="12" width="15.25" customWidth="1"/>
  </cols>
  <sheetData>
    <row r="1" spans="1:12" s="2" customFormat="1">
      <c r="A1" s="1" t="s">
        <v>157</v>
      </c>
      <c r="B1" s="1" t="s">
        <v>158</v>
      </c>
      <c r="C1" s="1" t="s">
        <v>159</v>
      </c>
      <c r="E1" s="33"/>
      <c r="F1" s="1" t="s">
        <v>157</v>
      </c>
      <c r="G1" s="1" t="s">
        <v>760</v>
      </c>
      <c r="H1" s="1" t="s">
        <v>1927</v>
      </c>
      <c r="I1" s="1" t="s">
        <v>1928</v>
      </c>
      <c r="J1" s="1" t="s">
        <v>1929</v>
      </c>
      <c r="K1" s="1" t="s">
        <v>1930</v>
      </c>
      <c r="L1" s="1" t="s">
        <v>1931</v>
      </c>
    </row>
    <row r="2" spans="1:12" s="2" customFormat="1">
      <c r="A2" s="3" t="s">
        <v>0</v>
      </c>
      <c r="B2" s="3"/>
      <c r="C2" s="31">
        <f>SUM(G2:L2)</f>
        <v>0</v>
      </c>
      <c r="D2" s="26" t="s">
        <v>61</v>
      </c>
      <c r="E2" s="37">
        <f>G2+H2+I2+J2+K2+L2</f>
        <v>0</v>
      </c>
      <c r="F2" s="3" t="s">
        <v>33</v>
      </c>
      <c r="G2" s="28"/>
      <c r="H2" s="28"/>
      <c r="I2" s="28"/>
      <c r="J2" s="28"/>
      <c r="K2" s="28"/>
      <c r="L2" s="28"/>
    </row>
    <row r="3" spans="1:12" s="2" customFormat="1">
      <c r="A3" s="3" t="s">
        <v>1</v>
      </c>
      <c r="B3" s="3"/>
      <c r="C3" s="31">
        <f t="shared" ref="C3:C11" si="0">SUM(G3:L3)</f>
        <v>0</v>
      </c>
      <c r="D3" s="2" t="s">
        <v>25</v>
      </c>
      <c r="E3" s="37" t="e">
        <f>G3+#REF!+H3+I3+J3</f>
        <v>#REF!</v>
      </c>
      <c r="F3" s="3" t="s">
        <v>20</v>
      </c>
      <c r="G3" s="4"/>
      <c r="H3" s="4"/>
      <c r="I3" s="4"/>
      <c r="J3" s="4"/>
      <c r="K3" s="4"/>
      <c r="L3" s="4"/>
    </row>
    <row r="4" spans="1:12" s="2" customFormat="1">
      <c r="A4" s="3" t="s">
        <v>2</v>
      </c>
      <c r="B4" s="3"/>
      <c r="C4" s="31">
        <f t="shared" si="0"/>
        <v>0</v>
      </c>
      <c r="D4" s="2" t="s">
        <v>25</v>
      </c>
      <c r="E4" s="37"/>
      <c r="F4" s="3" t="s">
        <v>2</v>
      </c>
      <c r="G4" s="28"/>
      <c r="H4" s="28"/>
      <c r="I4" s="28"/>
      <c r="J4" s="28">
        <f t="shared" ref="J4:L4" si="1">J29*0.05</f>
        <v>0</v>
      </c>
      <c r="K4" s="28">
        <f t="shared" si="1"/>
        <v>0</v>
      </c>
      <c r="L4" s="28">
        <f t="shared" si="1"/>
        <v>0</v>
      </c>
    </row>
    <row r="5" spans="1:12" s="2" customFormat="1">
      <c r="A5" s="3" t="s">
        <v>19</v>
      </c>
      <c r="B5" s="3"/>
      <c r="C5" s="31"/>
      <c r="D5" s="2" t="s">
        <v>30</v>
      </c>
      <c r="E5" s="38"/>
      <c r="F5" s="3" t="s">
        <v>19</v>
      </c>
      <c r="G5" s="29"/>
      <c r="H5" s="29"/>
      <c r="I5" s="29"/>
      <c r="J5" s="29"/>
      <c r="K5" s="29"/>
      <c r="L5" s="29"/>
    </row>
    <row r="6" spans="1:12" s="2" customFormat="1">
      <c r="A6" s="15" t="s">
        <v>10</v>
      </c>
      <c r="B6" s="15"/>
      <c r="C6" s="31">
        <f t="shared" si="0"/>
        <v>0</v>
      </c>
      <c r="D6" s="11" t="s">
        <v>29</v>
      </c>
      <c r="E6" s="37"/>
      <c r="F6" s="10" t="s">
        <v>10</v>
      </c>
      <c r="G6" s="4"/>
      <c r="H6" s="4"/>
      <c r="I6" s="4"/>
      <c r="J6" s="4"/>
      <c r="K6" s="4"/>
      <c r="L6" s="4"/>
    </row>
    <row r="7" spans="1:12" s="2" customFormat="1">
      <c r="A7" s="15" t="s">
        <v>11</v>
      </c>
      <c r="B7" s="15"/>
      <c r="C7" s="31">
        <f t="shared" si="0"/>
        <v>0</v>
      </c>
      <c r="D7" s="11" t="s">
        <v>28</v>
      </c>
      <c r="E7" s="37"/>
      <c r="F7" s="10" t="s">
        <v>11</v>
      </c>
      <c r="G7" s="4"/>
      <c r="H7" s="4"/>
      <c r="I7" s="4"/>
      <c r="J7" s="4"/>
      <c r="K7" s="4"/>
      <c r="L7" s="4"/>
    </row>
    <row r="8" spans="1:12" s="2" customFormat="1">
      <c r="A8" s="15" t="s">
        <v>12</v>
      </c>
      <c r="B8" s="15"/>
      <c r="C8" s="31">
        <f t="shared" si="0"/>
        <v>0</v>
      </c>
      <c r="D8" s="11" t="s">
        <v>27</v>
      </c>
      <c r="E8" s="37"/>
      <c r="F8" s="10" t="s">
        <v>12</v>
      </c>
      <c r="G8" s="4"/>
      <c r="H8" s="4"/>
      <c r="I8" s="4"/>
      <c r="J8" s="4"/>
      <c r="K8" s="4"/>
      <c r="L8" s="4"/>
    </row>
    <row r="9" spans="1:12" s="2" customFormat="1">
      <c r="A9" s="15" t="s">
        <v>21</v>
      </c>
      <c r="B9" s="15"/>
      <c r="C9" s="31">
        <f t="shared" si="0"/>
        <v>0</v>
      </c>
      <c r="D9" s="2" t="s">
        <v>24</v>
      </c>
      <c r="E9" s="37"/>
      <c r="F9" s="15" t="s">
        <v>21</v>
      </c>
      <c r="G9" s="4">
        <f>(G2-G3)/1.16*0.16-G4/1.06*0.06</f>
        <v>0</v>
      </c>
      <c r="H9" s="4"/>
      <c r="I9" s="4"/>
      <c r="J9" s="4">
        <f t="shared" ref="J9:L9" si="2">(J2-J3)/1.16*0.16-J4/1.06*0.06</f>
        <v>0</v>
      </c>
      <c r="K9" s="4">
        <f t="shared" si="2"/>
        <v>0</v>
      </c>
      <c r="L9" s="4">
        <f t="shared" si="2"/>
        <v>0</v>
      </c>
    </row>
    <row r="10" spans="1:12" s="2" customFormat="1">
      <c r="A10" s="3" t="s">
        <v>3</v>
      </c>
      <c r="B10" s="3"/>
      <c r="C10" s="31">
        <f t="shared" si="0"/>
        <v>0</v>
      </c>
      <c r="D10" s="2" t="s">
        <v>24</v>
      </c>
      <c r="E10" s="37"/>
      <c r="F10" s="3" t="s">
        <v>3</v>
      </c>
      <c r="G10" s="4">
        <f>G9*0.12</f>
        <v>0</v>
      </c>
      <c r="H10" s="4"/>
      <c r="I10" s="4"/>
      <c r="J10" s="4">
        <f t="shared" ref="J10:L10" si="3">J9*0.12</f>
        <v>0</v>
      </c>
      <c r="K10" s="4">
        <f t="shared" si="3"/>
        <v>0</v>
      </c>
      <c r="L10" s="4">
        <f t="shared" si="3"/>
        <v>0</v>
      </c>
    </row>
    <row r="11" spans="1:12" s="2" customFormat="1">
      <c r="A11" s="8" t="s">
        <v>4</v>
      </c>
      <c r="B11" s="8"/>
      <c r="C11" s="31">
        <f t="shared" si="0"/>
        <v>0</v>
      </c>
      <c r="D11" s="2" t="s">
        <v>24</v>
      </c>
      <c r="E11" s="37"/>
      <c r="F11" s="8" t="s">
        <v>4</v>
      </c>
      <c r="G11" s="4">
        <f>G2-G3-G4-G6-G7-G8-G9-G10</f>
        <v>0</v>
      </c>
      <c r="H11" s="4"/>
      <c r="I11" s="4"/>
      <c r="J11" s="4">
        <f t="shared" ref="J11:L11" si="4">J2-J3-J4-J6-J7-J8-J9-J10</f>
        <v>0</v>
      </c>
      <c r="K11" s="4">
        <f t="shared" si="4"/>
        <v>0</v>
      </c>
      <c r="L11" s="4">
        <f t="shared" si="4"/>
        <v>0</v>
      </c>
    </row>
    <row r="12" spans="1:12" s="2" customFormat="1">
      <c r="A12" s="13" t="s">
        <v>5</v>
      </c>
      <c r="B12" s="13"/>
      <c r="C12" s="158">
        <f>SUM(C13:C22)</f>
        <v>2502406.7566522518</v>
      </c>
      <c r="D12" s="2" t="s">
        <v>24</v>
      </c>
      <c r="E12" s="37"/>
      <c r="F12" s="13" t="s">
        <v>5</v>
      </c>
      <c r="G12" s="14">
        <f>SUM(G13:G22)</f>
        <v>1842748.0495916589</v>
      </c>
      <c r="H12" s="14">
        <f t="shared" ref="H12:L12" si="5">SUM(H13:H22)</f>
        <v>2502406.7566522514</v>
      </c>
      <c r="I12" s="14">
        <f t="shared" si="5"/>
        <v>0</v>
      </c>
      <c r="J12" s="14">
        <f t="shared" si="5"/>
        <v>0</v>
      </c>
      <c r="K12" s="14">
        <f t="shared" si="5"/>
        <v>0</v>
      </c>
      <c r="L12" s="14">
        <f t="shared" si="5"/>
        <v>0</v>
      </c>
    </row>
    <row r="13" spans="1:12" s="2" customFormat="1">
      <c r="A13" s="9" t="s">
        <v>17</v>
      </c>
      <c r="B13" s="9"/>
      <c r="C13" s="31">
        <f>SUM(G13:L13)</f>
        <v>1342275.7220000001</v>
      </c>
      <c r="D13" s="2" t="s">
        <v>26</v>
      </c>
      <c r="E13" s="37"/>
      <c r="F13" s="9" t="s">
        <v>18</v>
      </c>
      <c r="G13" s="175">
        <f>SUMIFS([2]岗位规划大表!$AD:$AD,[2]岗位规划大表!$H:$H,G1)</f>
        <v>953949.07799999998</v>
      </c>
      <c r="H13" s="175">
        <f>SUMIFS([2]岗位规划大表!$AD:$AD,[2]岗位规划大表!$H:$H,H1)</f>
        <v>388326.64399999997</v>
      </c>
      <c r="I13" s="175">
        <f>SUMIFS([2]岗位规划大表!$AD:$AD,[2]岗位规划大表!$H:$H,I1)</f>
        <v>0</v>
      </c>
      <c r="J13" s="175">
        <f>SUMIFS([2]岗位规划大表!$AD:$AD,[2]岗位规划大表!$H:$H,J1)</f>
        <v>0</v>
      </c>
      <c r="K13" s="175">
        <f>SUMIFS([2]岗位规划大表!$AD:$AD,[2]岗位规划大表!$H:$H,K1)</f>
        <v>0</v>
      </c>
      <c r="L13" s="175">
        <f>SUMIFS([2]岗位规划大表!$AD:$AD,[2]岗位规划大表!$H:$H,L1)</f>
        <v>0</v>
      </c>
    </row>
    <row r="14" spans="1:12" s="2" customFormat="1">
      <c r="A14" s="3" t="s">
        <v>22</v>
      </c>
      <c r="B14" s="3"/>
      <c r="C14" s="31">
        <f t="shared" ref="C14:C21" si="6">SUM(G14:L14)</f>
        <v>93636.634792863188</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74304.571732270808</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0</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c r="L14" s="160">
        <f>[1]人均!$D$4*SUMIFS([2]岗位规划大表!$AA:$AA,[2]岗位规划大表!$H:$H,L1,[2]岗位规划大表!$AE:$AE,"驻京")+[1]人均!$D$3*SUMIFS([2]岗位规划大表!$AA:$AA,[2]岗位规划大表!$H:$H,L1,[2]岗位规划大表!$AE:$AE,"非驻京")+SUMIFS([1]管理费用统计表!$N:$N,[1]管理费用统计表!$F:$F,L1)</f>
        <v>0</v>
      </c>
    </row>
    <row r="15" spans="1:12" s="2" customFormat="1">
      <c r="A15" s="8" t="s">
        <v>6</v>
      </c>
      <c r="B15" s="8"/>
      <c r="C15" s="31">
        <f t="shared" si="6"/>
        <v>174000</v>
      </c>
      <c r="D15" s="2" t="s">
        <v>26</v>
      </c>
      <c r="E15" s="37"/>
      <c r="F15" s="8" t="s">
        <v>6</v>
      </c>
      <c r="G15" s="160">
        <f>SUMIFS(人员规划!$AB:$AB,人员规划!$G:$G,G1)*3000</f>
        <v>138000</v>
      </c>
      <c r="H15" s="160">
        <f>SUMIFS(人员规划!$AB:$AB,人员规划!$G:$G,H1)*3000</f>
        <v>36000</v>
      </c>
      <c r="I15" s="160">
        <f>SUMIFS(人员规划!$AB:$AB,人员规划!$G:$G,I1)*3000</f>
        <v>0</v>
      </c>
      <c r="J15" s="160">
        <f>SUMIFS(人员规划!$AB:$AB,人员规划!$G:$G,J1)*3000</f>
        <v>0</v>
      </c>
      <c r="K15" s="160">
        <f>SUMIFS(人员规划!$AB:$AB,人员规划!$G:$G,K1)*3000</f>
        <v>0</v>
      </c>
      <c r="L15" s="160">
        <f>SUMIFS(人员规划!$AB:$AB,人员规划!$G:$G,L1)*3000</f>
        <v>0</v>
      </c>
    </row>
    <row r="16" spans="1:12" s="2" customFormat="1">
      <c r="A16" s="8" t="s">
        <v>7</v>
      </c>
      <c r="B16" s="8"/>
      <c r="C16" s="31">
        <f t="shared" si="6"/>
        <v>364000</v>
      </c>
      <c r="D16" s="2" t="s">
        <v>25</v>
      </c>
      <c r="E16" s="50"/>
      <c r="F16" s="8" t="s">
        <v>7</v>
      </c>
      <c r="G16" s="28">
        <f>IFERROR(VLOOKUP(G1,'[3]2019年差旅费-二级利润中心明细'!$B:$AF,31,0),0)</f>
        <v>244000</v>
      </c>
      <c r="H16" s="351">
        <f>IFERROR(VLOOKUP(H1,'[3]2019年差旅费-二级利润中心明细'!$B:$AF,31,0),0)</f>
        <v>120000</v>
      </c>
      <c r="I16" s="351">
        <f>IFERROR(VLOOKUP(I1,'[3]2019年差旅费-二级利润中心明细'!$B:$AF,31,0),0)</f>
        <v>0</v>
      </c>
      <c r="J16" s="351">
        <f>IFERROR(VLOOKUP(J1,'[3]2019年差旅费-二级利润中心明细'!$B:$AF,31,0),0)</f>
        <v>0</v>
      </c>
      <c r="K16" s="351">
        <f>IFERROR(VLOOKUP(K1,'[3]2019年差旅费-二级利润中心明细'!$B:$AF,31,0),0)</f>
        <v>0</v>
      </c>
      <c r="L16" s="351">
        <f>IFERROR(VLOOKUP(L1,'[3]2019年差旅费-二级利润中心明细'!$B:$AF,31,0),0)</f>
        <v>0</v>
      </c>
    </row>
    <row r="17" spans="1:12" s="2" customFormat="1">
      <c r="A17" s="8" t="s">
        <v>8</v>
      </c>
      <c r="B17" s="8"/>
      <c r="C17" s="31">
        <f t="shared" si="6"/>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c r="L17" s="152">
        <f>SUMIFS(市场费!$F:$F,市场费!$B:$B,L1)</f>
        <v>0</v>
      </c>
    </row>
    <row r="18" spans="1:12" s="2" customFormat="1">
      <c r="A18" s="8" t="s">
        <v>9</v>
      </c>
      <c r="B18" s="8"/>
      <c r="C18" s="31">
        <f t="shared" si="6"/>
        <v>286400</v>
      </c>
      <c r="D18" s="2" t="s">
        <v>25</v>
      </c>
      <c r="E18" s="37"/>
      <c r="F18" s="8" t="s">
        <v>9</v>
      </c>
      <c r="G18" s="152">
        <f>SUMIFS(市场费!$I:$I,市场费!$B:$B,G1)</f>
        <v>190400</v>
      </c>
      <c r="H18" s="152">
        <f>SUMIFS(市场费!$I:$I,市场费!$B:$B,H1)</f>
        <v>96000</v>
      </c>
      <c r="I18" s="152">
        <f>SUMIFS(市场费!$I:$I,市场费!$B:$B,I1)</f>
        <v>0</v>
      </c>
      <c r="J18" s="152">
        <f>SUMIFS(市场费!$I:$I,市场费!$B:$B,J1)</f>
        <v>0</v>
      </c>
      <c r="K18" s="152">
        <f>SUMIFS(市场费!$I:$I,市场费!$B:$B,K1)</f>
        <v>0</v>
      </c>
      <c r="L18" s="152">
        <f>SUMIFS(市场费!$I:$I,市场费!$B:$B,L1)</f>
        <v>0</v>
      </c>
    </row>
    <row r="19" spans="1:12" s="2" customFormat="1">
      <c r="A19" s="8" t="s">
        <v>49</v>
      </c>
      <c r="B19" s="8"/>
      <c r="C19" s="31">
        <f t="shared" si="6"/>
        <v>0</v>
      </c>
      <c r="D19" s="2" t="s">
        <v>25</v>
      </c>
      <c r="E19" s="37"/>
      <c r="F19" s="8" t="s">
        <v>49</v>
      </c>
      <c r="G19" s="4">
        <v>0</v>
      </c>
      <c r="H19" s="4">
        <v>0</v>
      </c>
      <c r="I19" s="4">
        <v>0</v>
      </c>
      <c r="J19" s="4">
        <v>0</v>
      </c>
      <c r="K19" s="4">
        <v>0</v>
      </c>
      <c r="L19" s="4">
        <v>0</v>
      </c>
    </row>
    <row r="20" spans="1:12">
      <c r="A20" s="8" t="s">
        <v>5228</v>
      </c>
      <c r="B20" s="8"/>
      <c r="C20" s="31">
        <f>SUM(G20:L20)</f>
        <v>0</v>
      </c>
      <c r="D20" s="2" t="s">
        <v>25</v>
      </c>
      <c r="E20" s="37"/>
      <c r="F20" s="8" t="s">
        <v>5228</v>
      </c>
      <c r="G20" s="4">
        <v>0</v>
      </c>
      <c r="H20" s="4">
        <v>0</v>
      </c>
      <c r="I20" s="4">
        <v>0</v>
      </c>
      <c r="J20" s="4">
        <v>0</v>
      </c>
      <c r="K20" s="4">
        <v>0</v>
      </c>
      <c r="L20" s="4">
        <v>0</v>
      </c>
    </row>
    <row r="21" spans="1:12" s="2" customFormat="1">
      <c r="A21" s="16" t="s">
        <v>51</v>
      </c>
      <c r="B21" s="16"/>
      <c r="C21" s="31">
        <f t="shared" si="6"/>
        <v>0</v>
      </c>
      <c r="D21" s="2" t="s">
        <v>25</v>
      </c>
      <c r="E21" s="37"/>
      <c r="F21" s="9" t="s">
        <v>51</v>
      </c>
      <c r="G21" s="4">
        <v>0</v>
      </c>
      <c r="H21" s="4">
        <v>0</v>
      </c>
      <c r="I21" s="4">
        <v>0</v>
      </c>
      <c r="J21" s="4">
        <v>0</v>
      </c>
      <c r="K21" s="4">
        <v>0</v>
      </c>
      <c r="L21" s="4">
        <v>0</v>
      </c>
    </row>
    <row r="22" spans="1:12" s="2" customFormat="1">
      <c r="A22" s="9" t="s">
        <v>52</v>
      </c>
      <c r="B22" s="9"/>
      <c r="C22" s="31">
        <f>G22</f>
        <v>242094.39985938813</v>
      </c>
      <c r="D22" s="2" t="s">
        <v>25</v>
      </c>
      <c r="E22" s="37"/>
      <c r="F22" s="9" t="s">
        <v>52</v>
      </c>
      <c r="G22" s="32">
        <f>业绩净利!K40</f>
        <v>242094.39985938813</v>
      </c>
      <c r="H22" s="32">
        <f t="shared" ref="H22:I22" si="7">$G$12/$G$29*H29</f>
        <v>1842748.0495916589</v>
      </c>
      <c r="I22" s="32">
        <f t="shared" si="7"/>
        <v>0</v>
      </c>
      <c r="J22" s="32">
        <f t="shared" ref="J22:L22" si="8">$G$12/$G$29*J29</f>
        <v>0</v>
      </c>
      <c r="K22" s="32">
        <f t="shared" si="8"/>
        <v>0</v>
      </c>
      <c r="L22" s="32">
        <f t="shared" si="8"/>
        <v>0</v>
      </c>
    </row>
    <row r="23" spans="1:12" s="2" customFormat="1">
      <c r="A23" s="13" t="s">
        <v>13</v>
      </c>
      <c r="B23" s="13"/>
      <c r="C23" s="12">
        <f>C11-C12</f>
        <v>-2502406.7566522518</v>
      </c>
      <c r="D23" s="2" t="s">
        <v>24</v>
      </c>
      <c r="E23" s="37"/>
      <c r="F23" s="13" t="s">
        <v>13</v>
      </c>
      <c r="G23" s="14">
        <f>G25/0.85</f>
        <v>0</v>
      </c>
      <c r="H23" s="14">
        <f t="shared" ref="H23:I23" si="9">H25/0.85</f>
        <v>1529411.7647058824</v>
      </c>
      <c r="I23" s="14" t="e">
        <f t="shared" si="9"/>
        <v>#N/A</v>
      </c>
      <c r="J23" s="14" t="e">
        <f t="shared" ref="J23:L23" si="10">J25/0.85</f>
        <v>#N/A</v>
      </c>
      <c r="K23" s="14" t="e">
        <f t="shared" si="10"/>
        <v>#N/A</v>
      </c>
      <c r="L23" s="14" t="e">
        <f t="shared" si="10"/>
        <v>#N/A</v>
      </c>
    </row>
    <row r="24" spans="1:12" s="2" customFormat="1">
      <c r="A24" s="3" t="s">
        <v>14</v>
      </c>
      <c r="B24" s="3"/>
      <c r="C24" s="7">
        <f>IF(C23&gt;0,C23*0.15,0)</f>
        <v>0</v>
      </c>
      <c r="D24" s="2" t="s">
        <v>24</v>
      </c>
      <c r="E24" s="39"/>
      <c r="F24" s="3" t="s">
        <v>14</v>
      </c>
      <c r="G24" s="25">
        <f>IF(G23&lt;0,0,G23*0.15)</f>
        <v>0</v>
      </c>
      <c r="H24" s="25">
        <f t="shared" ref="H24:I24" si="11">IF(H23&lt;0,0,H23*0.15)</f>
        <v>229411.76470588235</v>
      </c>
      <c r="I24" s="25" t="e">
        <f t="shared" si="11"/>
        <v>#N/A</v>
      </c>
      <c r="J24" s="25" t="e">
        <f t="shared" ref="J24:L24" si="12">IF(J23&lt;0,0,J23*0.15)</f>
        <v>#N/A</v>
      </c>
      <c r="K24" s="25" t="e">
        <f t="shared" si="12"/>
        <v>#N/A</v>
      </c>
      <c r="L24" s="25" t="e">
        <f t="shared" si="12"/>
        <v>#N/A</v>
      </c>
    </row>
    <row r="25" spans="1:12" s="17" customFormat="1">
      <c r="A25" s="13" t="s">
        <v>15</v>
      </c>
      <c r="B25" s="13"/>
      <c r="C25" s="12">
        <f>C23-C24</f>
        <v>-2502406.7566522518</v>
      </c>
      <c r="D25" s="26" t="s">
        <v>79</v>
      </c>
      <c r="E25" s="40"/>
      <c r="F25" s="13" t="s">
        <v>15</v>
      </c>
      <c r="G25" s="14"/>
      <c r="H25" s="14">
        <f t="shared" ref="H25:I25" si="13">H30</f>
        <v>1300000</v>
      </c>
      <c r="I25" s="14" t="e">
        <f t="shared" si="13"/>
        <v>#N/A</v>
      </c>
      <c r="J25" s="14" t="e">
        <f t="shared" ref="J25:L25" si="14">J30</f>
        <v>#N/A</v>
      </c>
      <c r="K25" s="14" t="e">
        <f t="shared" si="14"/>
        <v>#N/A</v>
      </c>
      <c r="L25" s="14" t="e">
        <f t="shared" si="14"/>
        <v>#N/A</v>
      </c>
    </row>
    <row r="26" spans="1:12" s="48" customFormat="1">
      <c r="A26" s="45" t="s">
        <v>55</v>
      </c>
      <c r="B26" s="45"/>
      <c r="C26" s="45">
        <f>C25/C12</f>
        <v>-1</v>
      </c>
      <c r="D26" s="46" t="s">
        <v>24</v>
      </c>
      <c r="E26" s="47"/>
      <c r="F26" s="45" t="s">
        <v>55</v>
      </c>
      <c r="G26" s="23">
        <f t="shared" ref="G26:L26" si="15">G25/G12</f>
        <v>0</v>
      </c>
      <c r="H26" s="23">
        <f t="shared" si="15"/>
        <v>0.51949987608695358</v>
      </c>
      <c r="I26" s="23" t="e">
        <f t="shared" si="15"/>
        <v>#N/A</v>
      </c>
      <c r="J26" s="23" t="e">
        <f t="shared" si="15"/>
        <v>#N/A</v>
      </c>
      <c r="K26" s="23" t="e">
        <f t="shared" si="15"/>
        <v>#N/A</v>
      </c>
      <c r="L26" s="23" t="e">
        <f t="shared" si="15"/>
        <v>#N/A</v>
      </c>
    </row>
    <row r="27" spans="1:12">
      <c r="E27" s="36"/>
    </row>
    <row r="28" spans="1:12">
      <c r="F28" t="s">
        <v>99</v>
      </c>
      <c r="G28" s="89"/>
      <c r="H28" s="89" t="str">
        <f>VLOOKUP(H1,业绩净利!$B:$D,3,FALSE)</f>
        <v>毛龙</v>
      </c>
      <c r="I28" s="89" t="e">
        <f>VLOOKUP(I1,业绩净利!$B:$D,3,FALSE)</f>
        <v>#N/A</v>
      </c>
      <c r="J28" s="89" t="e">
        <f>VLOOKUP(J1,业绩净利!$B:$D,3,FALSE)</f>
        <v>#N/A</v>
      </c>
      <c r="K28" s="89" t="e">
        <f>VLOOKUP(K1,业绩净利!$B:$D,3,FALSE)</f>
        <v>#N/A</v>
      </c>
      <c r="L28" s="89" t="e">
        <f>VLOOKUP(L1,业绩净利!$B:$D,3,FALSE)</f>
        <v>#N/A</v>
      </c>
    </row>
    <row r="29" spans="1:12">
      <c r="E29" s="49">
        <f>SUM(G29:L29)</f>
        <v>100000000</v>
      </c>
      <c r="F29" t="s">
        <v>100</v>
      </c>
      <c r="G29" s="159">
        <f>SUM(H29:L29)</f>
        <v>50000000</v>
      </c>
      <c r="H29" s="20">
        <f>VLOOKUP(H1,业绩净利!$B:$F,5,FALSE)*10000</f>
        <v>50000000</v>
      </c>
      <c r="I29" s="20"/>
      <c r="J29" s="20"/>
      <c r="K29" s="20"/>
      <c r="L29" s="20"/>
    </row>
    <row r="30" spans="1:12">
      <c r="F30" t="s">
        <v>58</v>
      </c>
      <c r="G30" s="89"/>
      <c r="H30" s="159">
        <f>VLOOKUP(H1,业绩净利!$B:$F,4,FALSE)*10000</f>
        <v>1300000</v>
      </c>
      <c r="I30" s="159" t="e">
        <f>VLOOKUP(I1,业绩净利!$B:$F,4,FALSE)*10000</f>
        <v>#N/A</v>
      </c>
      <c r="J30" s="159" t="e">
        <f>VLOOKUP(J1,业绩净利!$B:$F,4,FALSE)*10000</f>
        <v>#N/A</v>
      </c>
      <c r="K30" s="159" t="e">
        <f>VLOOKUP(K1,业绩净利!$B:$F,4,FALSE)*10000</f>
        <v>#N/A</v>
      </c>
      <c r="L30" s="159" t="e">
        <f>VLOOKUP(L1,业绩净利!$B:$F,4,FALSE)*10000</f>
        <v>#N/A</v>
      </c>
    </row>
    <row r="31" spans="1:12">
      <c r="F31" t="s">
        <v>59</v>
      </c>
      <c r="G31" s="89"/>
      <c r="H31" s="159">
        <f>H11-H12-H23</f>
        <v>-4031818.5213581338</v>
      </c>
      <c r="I31" s="159" t="e">
        <f t="shared" ref="I31:L31" si="16">I11-I12-I23</f>
        <v>#N/A</v>
      </c>
      <c r="J31" s="159" t="e">
        <f t="shared" si="16"/>
        <v>#N/A</v>
      </c>
      <c r="K31" s="159" t="e">
        <f t="shared" si="16"/>
        <v>#N/A</v>
      </c>
      <c r="L31" s="159" t="e">
        <f t="shared" si="16"/>
        <v>#N/A</v>
      </c>
    </row>
  </sheetData>
  <phoneticPr fontId="15"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81" t="s">
        <v>780</v>
      </c>
      <c r="H1" s="13" t="s">
        <v>1932</v>
      </c>
      <c r="I1" s="157" t="s">
        <v>1791</v>
      </c>
      <c r="J1" s="157" t="s">
        <v>1790</v>
      </c>
      <c r="K1" s="157" t="s">
        <v>1933</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4550752.2454047194</v>
      </c>
      <c r="D12" s="2" t="s">
        <v>24</v>
      </c>
      <c r="E12" s="37"/>
      <c r="F12" s="13" t="s">
        <v>5</v>
      </c>
      <c r="G12" s="82">
        <f t="shared" ref="G12:K12" si="0">SUM(G13:G22)</f>
        <v>3108920.092222942</v>
      </c>
      <c r="H12" s="82">
        <f t="shared" si="0"/>
        <v>1942390.1544465097</v>
      </c>
      <c r="I12" s="82">
        <f t="shared" si="0"/>
        <v>1341601.7654791048</v>
      </c>
      <c r="J12" s="82">
        <f t="shared" si="0"/>
        <v>1266760.3254791046</v>
      </c>
      <c r="K12" s="82">
        <f t="shared" si="0"/>
        <v>0</v>
      </c>
    </row>
    <row r="13" spans="1:11" s="2" customFormat="1">
      <c r="A13" s="9" t="s">
        <v>17</v>
      </c>
      <c r="B13" s="9"/>
      <c r="C13" s="31">
        <f t="shared" ref="C13:C21" si="1">SUM(G13:K13)</f>
        <v>2760454.5079999999</v>
      </c>
      <c r="D13" s="2" t="s">
        <v>26</v>
      </c>
      <c r="E13" s="37"/>
      <c r="F13" s="9" t="s">
        <v>18</v>
      </c>
      <c r="G13" s="175">
        <f>SUMIFS([2]岗位规划大表!$AD:$AD,[2]岗位规划大表!$H:$H,G1)</f>
        <v>1992999.9839999997</v>
      </c>
      <c r="H13" s="175">
        <f>SUMIFS([2]岗位规划大表!$AD:$AD,[2]岗位规划大表!$H:$H,H1)</f>
        <v>437454.04399999999</v>
      </c>
      <c r="I13" s="175">
        <f>SUMIFS([2]岗位规划大表!$AD:$AD,[2]岗位规划大表!$H:$H,I1)</f>
        <v>203881.44</v>
      </c>
      <c r="J13" s="175">
        <f>SUMIFS([2]岗位规划大表!$AD:$AD,[2]岗位规划大表!$H:$H,J1)</f>
        <v>126119.04000000001</v>
      </c>
      <c r="K13" s="175">
        <f>SUMIFS([2]岗位规划大表!$AD:$AD,[2]岗位规划大表!$H:$H,K1)</f>
        <v>0</v>
      </c>
    </row>
    <row r="14" spans="1:11" s="2" customFormat="1">
      <c r="A14" s="3" t="s">
        <v>22</v>
      </c>
      <c r="B14" s="3"/>
      <c r="C14" s="31">
        <f t="shared" si="1"/>
        <v>242603.33754533148</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180225.70836355432</v>
      </c>
      <c r="H14" s="160">
        <f>[1]人均!$D$4*SUMIFS([2]岗位规划大表!$AA:$AA,[2]岗位规划大表!$H:$H,H1,[2]岗位规划大表!$AE:$AE,"驻京")+[1]人均!$D$3*SUMIFS([2]岗位规划大表!$AA:$AA,[2]岗位规划大表!$H:$H,H1,[2]岗位规划大表!$AE:$AE,"非驻京")+SUMIFS([1]管理费用统计表!$N:$N,[1]管理费用统计表!$F:$F,H1)</f>
        <v>20792.543060592383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22253.023060592383</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324000</v>
      </c>
      <c r="D15" s="2" t="s">
        <v>26</v>
      </c>
      <c r="E15" s="37"/>
      <c r="F15" s="8" t="s">
        <v>6</v>
      </c>
      <c r="G15" s="160">
        <f>SUMIFS(人员规划!$AB:$AB,人员规划!$G:$G,G1)*3000</f>
        <v>216000</v>
      </c>
      <c r="H15" s="160">
        <f>SUMIFS(人员规划!$AB:$AB,人员规划!$G:$G,H1)*3000</f>
        <v>36000</v>
      </c>
      <c r="I15" s="160">
        <f>SUMIFS(人员规划!$AB:$AB,人员规划!$G:$G,I1)*3000</f>
        <v>36000</v>
      </c>
      <c r="J15" s="160">
        <f>SUMIFS(人员规划!$AB:$AB,人员规划!$G:$G,J1)*3000</f>
        <v>36000</v>
      </c>
      <c r="K15" s="160">
        <f>SUMIFS(人员规划!$AB:$AB,人员规划!$G:$G,K1)*3000</f>
        <v>0</v>
      </c>
    </row>
    <row r="16" spans="1:11" s="2" customFormat="1">
      <c r="A16" s="8" t="s">
        <v>7</v>
      </c>
      <c r="B16" s="8"/>
      <c r="C16" s="31">
        <f t="shared" si="1"/>
        <v>472800</v>
      </c>
      <c r="D16" s="2" t="s">
        <v>25</v>
      </c>
      <c r="E16" s="50"/>
      <c r="F16" s="8" t="s">
        <v>7</v>
      </c>
      <c r="G16" s="85">
        <f>IFERROR(VLOOKUP(G1,'[3]2019年差旅费-二级利润中心明细'!$B:$AF,31,0),0)</f>
        <v>256800</v>
      </c>
      <c r="H16" s="351">
        <f>IFERROR(VLOOKUP(H1,'[3]2019年差旅费-二级利润中心明细'!$B:$AF,31,0),0)</f>
        <v>72000</v>
      </c>
      <c r="I16" s="351">
        <f>IFERROR(VLOOKUP(I1,'[3]2019年差旅费-二级利润中心明细'!$B:$AF,31,0),0)</f>
        <v>72000</v>
      </c>
      <c r="J16" s="351">
        <f>IFERROR(VLOOKUP(J1,'[3]2019年差旅费-二级利润中心明细'!$B:$AF,31,0),0)</f>
        <v>72000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508800</v>
      </c>
      <c r="D18" s="2" t="s">
        <v>63</v>
      </c>
      <c r="E18" s="37"/>
      <c r="F18" s="8" t="s">
        <v>9</v>
      </c>
      <c r="G18" s="152">
        <f>SUMIFS(市场费!$I:$I,市场费!$B:$B,G1)</f>
        <v>220800</v>
      </c>
      <c r="H18" s="152">
        <f>SUMIFS(市场费!$I:$I,市场费!$B:$B,H1)</f>
        <v>96000</v>
      </c>
      <c r="I18" s="152">
        <f>SUMIFS(市场费!$I:$I,市场费!$B:$B,I1)</f>
        <v>96000</v>
      </c>
      <c r="J18" s="152">
        <f>SUMIFS(市场费!$I:$I,市场费!$B:$B,J1)</f>
        <v>96000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242094.39985938813</v>
      </c>
      <c r="D22" s="2" t="s">
        <v>63</v>
      </c>
      <c r="E22" s="37"/>
      <c r="F22" s="9" t="s">
        <v>52</v>
      </c>
      <c r="G22" s="87">
        <f>业绩净利!K27</f>
        <v>242094.39985938813</v>
      </c>
      <c r="H22" s="87">
        <f t="shared" ref="H22:K22" si="2">$G$12/$G$29*H29</f>
        <v>1280143.5673859173</v>
      </c>
      <c r="I22" s="73">
        <f>$G$12/$G$29*I29</f>
        <v>914388.26241851237</v>
      </c>
      <c r="J22" s="87">
        <f t="shared" si="2"/>
        <v>914388.26241851237</v>
      </c>
      <c r="K22" s="87">
        <f t="shared" si="2"/>
        <v>0</v>
      </c>
    </row>
    <row r="23" spans="1:12" s="2" customFormat="1">
      <c r="A23" s="13" t="s">
        <v>13</v>
      </c>
      <c r="B23" s="13"/>
      <c r="C23" s="12">
        <f>C11-C12</f>
        <v>-4550752.2454047194</v>
      </c>
      <c r="D23" s="2" t="s">
        <v>31</v>
      </c>
      <c r="E23" s="37"/>
      <c r="F23" s="13" t="s">
        <v>13</v>
      </c>
      <c r="G23" s="82">
        <f>G25/0.85</f>
        <v>0</v>
      </c>
      <c r="H23" s="82">
        <f t="shared" ref="H23:K23" si="3">H25/0.85</f>
        <v>5823529.4117647065</v>
      </c>
      <c r="I23" s="82">
        <f t="shared" si="3"/>
        <v>1411764.705882353</v>
      </c>
      <c r="J23" s="82">
        <f t="shared" si="3"/>
        <v>1411764.705882353</v>
      </c>
      <c r="K23" s="82" t="e">
        <f t="shared" si="3"/>
        <v>#N/A</v>
      </c>
    </row>
    <row r="24" spans="1:12" s="2" customFormat="1">
      <c r="A24" s="3" t="s">
        <v>14</v>
      </c>
      <c r="B24" s="3"/>
      <c r="C24" s="7">
        <f>IF(C23&gt;0,C23*0.15,0)</f>
        <v>0</v>
      </c>
      <c r="D24" s="2" t="s">
        <v>31</v>
      </c>
      <c r="E24" s="39"/>
      <c r="F24" s="3" t="s">
        <v>14</v>
      </c>
      <c r="G24" s="84">
        <f>IF(G23&lt;0,0,G23*0.15)</f>
        <v>0</v>
      </c>
      <c r="H24" s="84">
        <f t="shared" ref="H24:K24" si="4">IF(H23&lt;0,0,H23*0.15)</f>
        <v>873529.4117647059</v>
      </c>
      <c r="I24" s="84">
        <f t="shared" si="4"/>
        <v>211764.70588235295</v>
      </c>
      <c r="J24" s="84">
        <f t="shared" si="4"/>
        <v>211764.70588235295</v>
      </c>
      <c r="K24" s="84" t="e">
        <f t="shared" si="4"/>
        <v>#N/A</v>
      </c>
    </row>
    <row r="25" spans="1:12" s="17" customFormat="1">
      <c r="A25" s="13" t="s">
        <v>15</v>
      </c>
      <c r="B25" s="13"/>
      <c r="C25" s="12">
        <f>C23-C24</f>
        <v>-4550752.2454047194</v>
      </c>
      <c r="D25" s="26" t="s">
        <v>79</v>
      </c>
      <c r="E25" s="40"/>
      <c r="F25" s="13" t="s">
        <v>15</v>
      </c>
      <c r="G25" s="82"/>
      <c r="H25" s="82">
        <f t="shared" ref="H25:K25" si="5">H30</f>
        <v>4950000</v>
      </c>
      <c r="I25" s="82">
        <f t="shared" si="5"/>
        <v>1200000</v>
      </c>
      <c r="J25" s="82">
        <f t="shared" si="5"/>
        <v>1200000</v>
      </c>
      <c r="K25" s="82" t="e">
        <f t="shared" si="5"/>
        <v>#N/A</v>
      </c>
    </row>
    <row r="26" spans="1:12" s="48" customFormat="1">
      <c r="A26" s="45" t="s">
        <v>55</v>
      </c>
      <c r="B26" s="45"/>
      <c r="C26" s="45">
        <f>C25/C12</f>
        <v>-1</v>
      </c>
      <c r="D26" s="46" t="s">
        <v>31</v>
      </c>
      <c r="E26" s="47"/>
      <c r="F26" s="45" t="s">
        <v>55</v>
      </c>
      <c r="G26" s="83">
        <f t="shared" ref="G26:K26" si="6">G25/G12</f>
        <v>0</v>
      </c>
      <c r="H26" s="83">
        <f t="shared" si="6"/>
        <v>2.5484066569574013</v>
      </c>
      <c r="I26" s="83">
        <f t="shared" si="6"/>
        <v>0.89445320577038978</v>
      </c>
      <c r="J26" s="83">
        <f t="shared" si="6"/>
        <v>0.94729837670448425</v>
      </c>
      <c r="K26" s="83" t="e">
        <f t="shared" si="6"/>
        <v>#N/A</v>
      </c>
    </row>
    <row r="27" spans="1:12">
      <c r="E27" s="36"/>
    </row>
    <row r="28" spans="1:12">
      <c r="F28" t="s">
        <v>54</v>
      </c>
      <c r="G28" s="89"/>
      <c r="H28" s="89" t="str">
        <f>VLOOKUP(H1,业绩净利!$B:$D,3,FALSE)</f>
        <v>刘金松</v>
      </c>
      <c r="I28" s="89" t="str">
        <f>VLOOKUP(I1,业绩净利!$B:$D,3,FALSE)</f>
        <v>王丰生</v>
      </c>
      <c r="J28" s="89" t="str">
        <f>VLOOKUP(J1,业绩净利!$B:$D,3,FALSE)</f>
        <v>苏建松</v>
      </c>
      <c r="K28" s="89" t="e">
        <f>VLOOKUP(K1,业绩净利!$B:$D,3,FALSE)</f>
        <v>#N/A</v>
      </c>
      <c r="L28" s="89" t="e">
        <f>VLOOKUP(L1,业绩净利!$B:$D,3,FALSE)</f>
        <v>#N/A</v>
      </c>
    </row>
    <row r="29" spans="1:12">
      <c r="E29" s="49">
        <f>SUM(G29:K29)</f>
        <v>136000000</v>
      </c>
      <c r="F29" t="s">
        <v>100</v>
      </c>
      <c r="G29" s="159">
        <f>SUM(H29:L29)</f>
        <v>68000000</v>
      </c>
      <c r="H29" s="20">
        <f>VLOOKUP(H1,业绩净利!$B:$F,5,FALSE)*10000</f>
        <v>28000000</v>
      </c>
      <c r="I29" s="20">
        <f>VLOOKUP(I1,业绩净利!$B:$F,5,FALSE)*10000</f>
        <v>20000000</v>
      </c>
      <c r="J29" s="20">
        <f>VLOOKUP(J1,业绩净利!$B:$F,5,FALSE)*10000</f>
        <v>20000000</v>
      </c>
      <c r="K29" s="20"/>
      <c r="L29" s="20"/>
    </row>
    <row r="30" spans="1:12">
      <c r="F30" t="s">
        <v>58</v>
      </c>
      <c r="G30" s="89"/>
      <c r="H30" s="159">
        <f>VLOOKUP(H1,业绩净利!$B:$F,4,FALSE)*10000</f>
        <v>4950000</v>
      </c>
      <c r="I30" s="159">
        <f>VLOOKUP(I1,业绩净利!$B:$F,4,FALSE)*10000</f>
        <v>1200000</v>
      </c>
      <c r="J30" s="159">
        <f>VLOOKUP(J1,业绩净利!$B:$F,4,FALSE)*10000</f>
        <v>1200000</v>
      </c>
      <c r="K30" s="159" t="e">
        <f>VLOOKUP(K1,业绩净利!$B:$F,4,FALSE)*10000</f>
        <v>#N/A</v>
      </c>
      <c r="L30" s="159" t="e">
        <f>VLOOKUP(L1,业绩净利!$B:$F,4,FALSE)*10000</f>
        <v>#N/A</v>
      </c>
    </row>
    <row r="31" spans="1:12">
      <c r="F31" t="s">
        <v>59</v>
      </c>
      <c r="G31" s="89"/>
      <c r="H31" s="159">
        <f>H11-H12-H23</f>
        <v>-7765919.5662112162</v>
      </c>
      <c r="I31" s="159">
        <f t="shared" ref="I31:L31" si="7">I11-I12-I23</f>
        <v>-2753366.4713614578</v>
      </c>
      <c r="J31" s="159">
        <f t="shared" si="7"/>
        <v>-2678525.0313614579</v>
      </c>
      <c r="K31" s="159" t="e">
        <f t="shared" si="7"/>
        <v>#N/A</v>
      </c>
      <c r="L31" s="159">
        <f t="shared" si="7"/>
        <v>0</v>
      </c>
    </row>
  </sheetData>
  <phoneticPr fontId="15"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81" t="s">
        <v>781</v>
      </c>
      <c r="H1" s="13" t="s">
        <v>1934</v>
      </c>
      <c r="I1" s="157" t="s">
        <v>1805</v>
      </c>
      <c r="J1" s="157" t="s">
        <v>1935</v>
      </c>
      <c r="K1" s="157" t="s">
        <v>1936</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4080136.9692835351</v>
      </c>
      <c r="D12" s="2" t="s">
        <v>24</v>
      </c>
      <c r="E12" s="37"/>
      <c r="F12" s="13" t="s">
        <v>5</v>
      </c>
      <c r="G12" s="82">
        <f t="shared" ref="G12:K12" si="0">SUM(G13:G22)</f>
        <v>3092040.4031623499</v>
      </c>
      <c r="H12" s="82">
        <f t="shared" si="0"/>
        <v>1881879.6444520263</v>
      </c>
      <c r="I12" s="82">
        <f t="shared" si="0"/>
        <v>2198257.3248315086</v>
      </c>
      <c r="J12" s="82">
        <f t="shared" si="0"/>
        <v>0</v>
      </c>
      <c r="K12" s="82">
        <f t="shared" si="0"/>
        <v>0</v>
      </c>
    </row>
    <row r="13" spans="1:11" s="2" customFormat="1">
      <c r="A13" s="9" t="s">
        <v>17</v>
      </c>
      <c r="B13" s="9"/>
      <c r="C13" s="31">
        <f t="shared" ref="C13:C21" si="1">SUM(G13:K13)</f>
        <v>2763118.128</v>
      </c>
      <c r="D13" s="2" t="s">
        <v>26</v>
      </c>
      <c r="E13" s="37"/>
      <c r="F13" s="9" t="s">
        <v>18</v>
      </c>
      <c r="G13" s="175">
        <f>SUMIFS([2]岗位规划大表!$AD:$AD,[2]岗位规划大表!$H:$H,G1)</f>
        <v>2197685.6880000001</v>
      </c>
      <c r="H13" s="175">
        <f>SUMIFS([2]岗位规划大表!$AD:$AD,[2]岗位规划大表!$H:$H,H1)</f>
        <v>310049.804</v>
      </c>
      <c r="I13" s="175">
        <f>SUMIFS([2]岗位规划大表!$AD:$AD,[2]岗位规划大表!$H:$H,I1)</f>
        <v>255382.636</v>
      </c>
      <c r="J13" s="175">
        <f>SUMIFS([2]岗位规划大表!$AD:$AD,[2]岗位规划大表!$H:$H,J1)</f>
        <v>0</v>
      </c>
      <c r="K13" s="175">
        <f>SUMIFS([2]岗位规划大表!$AD:$AD,[2]岗位规划大表!$H:$H,K1)</f>
        <v>0</v>
      </c>
    </row>
    <row r="14" spans="1:11" s="2" customFormat="1">
      <c r="A14" s="3" t="s">
        <v>22</v>
      </c>
      <c r="B14" s="3"/>
      <c r="C14" s="31">
        <f t="shared" si="1"/>
        <v>135324.4414241467</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96660.315302961928</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246000</v>
      </c>
      <c r="D15" s="2" t="s">
        <v>26</v>
      </c>
      <c r="E15" s="37"/>
      <c r="F15" s="8" t="s">
        <v>6</v>
      </c>
      <c r="G15" s="160">
        <f>SUMIFS(人员规划!$AB:$AB,人员规划!$G:$G,G1)*3000</f>
        <v>174000</v>
      </c>
      <c r="H15" s="160">
        <f>SUMIFS(人员规划!$AB:$AB,人员规划!$G:$G,H1)*3000</f>
        <v>36000</v>
      </c>
      <c r="I15" s="160">
        <f>SUMIFS(人员规划!$AB:$AB,人员规划!$G:$G,I1)*3000</f>
        <v>36000</v>
      </c>
      <c r="J15" s="160">
        <f>SUMIFS(人员规划!$AB:$AB,人员规划!$G:$G,J1)*3000</f>
        <v>0</v>
      </c>
      <c r="K15" s="160">
        <f>SUMIFS(人员规划!$AB:$AB,人员规划!$G:$G,K1)*3000</f>
        <v>0</v>
      </c>
    </row>
    <row r="16" spans="1:11" s="2" customFormat="1">
      <c r="A16" s="8" t="s">
        <v>7</v>
      </c>
      <c r="B16" s="8"/>
      <c r="C16" s="31">
        <f t="shared" si="1"/>
        <v>292000</v>
      </c>
      <c r="D16" s="2" t="s">
        <v>25</v>
      </c>
      <c r="E16" s="50"/>
      <c r="F16" s="8" t="s">
        <v>7</v>
      </c>
      <c r="G16" s="85">
        <f>IFERROR(VLOOKUP(G1,'[3]2019年差旅费-二级利润中心明细'!$B:$AF,31,0),0)</f>
        <v>172000</v>
      </c>
      <c r="H16" s="351">
        <f>IFERROR(VLOOKUP(H1,'[3]2019年差旅费-二级利润中心明细'!$B:$AF,31,0),0)</f>
        <v>60000</v>
      </c>
      <c r="I16" s="351">
        <f>IFERROR(VLOOKUP(I1,'[3]2019年差旅费-二级利润中心明细'!$B:$AF,31,0),0)</f>
        <v>60000</v>
      </c>
      <c r="J16" s="351">
        <f>IFERROR(VLOOKUP(J1,'[3]2019年差旅费-二级利润中心明细'!$B:$AF,31,0),0)</f>
        <v>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401600</v>
      </c>
      <c r="D18" s="2" t="s">
        <v>63</v>
      </c>
      <c r="E18" s="37"/>
      <c r="F18" s="8" t="s">
        <v>9</v>
      </c>
      <c r="G18" s="152">
        <f>SUMIFS(市场费!$I:$I,市场费!$B:$B,G1)</f>
        <v>209600</v>
      </c>
      <c r="H18" s="152">
        <f>SUMIFS(市场费!$I:$I,市场费!$B:$B,H1)</f>
        <v>96000</v>
      </c>
      <c r="I18" s="152">
        <f>SUMIFS(市场费!$I:$I,市场费!$B:$B,I1)</f>
        <v>96000</v>
      </c>
      <c r="J18" s="152">
        <f>SUMIFS(市场费!$I:$I,市场费!$B:$B,J1)</f>
        <v>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242094.39985938813</v>
      </c>
      <c r="D22" s="2" t="s">
        <v>63</v>
      </c>
      <c r="E22" s="37"/>
      <c r="F22" s="9" t="s">
        <v>52</v>
      </c>
      <c r="G22" s="87">
        <f>业绩净利!K51</f>
        <v>242094.39985938813</v>
      </c>
      <c r="H22" s="87">
        <f t="shared" ref="H22:K22" si="2">$G$12/$G$29*H29</f>
        <v>1360497.7773914339</v>
      </c>
      <c r="I22" s="73">
        <f>$G$12/$G$29*I29</f>
        <v>1731542.625770916</v>
      </c>
      <c r="J22" s="87">
        <f t="shared" si="2"/>
        <v>0</v>
      </c>
      <c r="K22" s="87">
        <f t="shared" si="2"/>
        <v>0</v>
      </c>
    </row>
    <row r="23" spans="1:12" s="2" customFormat="1">
      <c r="A23" s="13" t="s">
        <v>13</v>
      </c>
      <c r="B23" s="13"/>
      <c r="C23" s="12">
        <f>C11-C12</f>
        <v>-4080136.9692835351</v>
      </c>
      <c r="D23" s="2" t="s">
        <v>31</v>
      </c>
      <c r="E23" s="37"/>
      <c r="F23" s="13" t="s">
        <v>13</v>
      </c>
      <c r="G23" s="82">
        <f>G25/0.85</f>
        <v>0</v>
      </c>
      <c r="H23" s="82">
        <f t="shared" ref="H23:K23" si="3">H25/0.85</f>
        <v>1435294.1176470588</v>
      </c>
      <c r="I23" s="82">
        <f t="shared" si="3"/>
        <v>2164705.8823529412</v>
      </c>
      <c r="J23" s="82" t="e">
        <f t="shared" si="3"/>
        <v>#N/A</v>
      </c>
      <c r="K23" s="82" t="e">
        <f t="shared" si="3"/>
        <v>#N/A</v>
      </c>
    </row>
    <row r="24" spans="1:12" s="2" customFormat="1">
      <c r="A24" s="3" t="s">
        <v>14</v>
      </c>
      <c r="B24" s="3"/>
      <c r="C24" s="7">
        <f>IF(C23&gt;0,C23*0.15,0)</f>
        <v>0</v>
      </c>
      <c r="D24" s="2" t="s">
        <v>31</v>
      </c>
      <c r="E24" s="39"/>
      <c r="F24" s="3" t="s">
        <v>14</v>
      </c>
      <c r="G24" s="84">
        <f>IF(G23&lt;0,0,G23*0.15)</f>
        <v>0</v>
      </c>
      <c r="H24" s="84">
        <f t="shared" ref="H24:K24" si="4">IF(H23&lt;0,0,H23*0.15)</f>
        <v>215294.11764705883</v>
      </c>
      <c r="I24" s="84">
        <f t="shared" si="4"/>
        <v>324705.88235294115</v>
      </c>
      <c r="J24" s="84" t="e">
        <f t="shared" si="4"/>
        <v>#N/A</v>
      </c>
      <c r="K24" s="84" t="e">
        <f t="shared" si="4"/>
        <v>#N/A</v>
      </c>
    </row>
    <row r="25" spans="1:12" s="17" customFormat="1">
      <c r="A25" s="13" t="s">
        <v>15</v>
      </c>
      <c r="B25" s="13"/>
      <c r="C25" s="12">
        <f>C23-C24</f>
        <v>-4080136.9692835351</v>
      </c>
      <c r="D25" s="26" t="s">
        <v>79</v>
      </c>
      <c r="E25" s="40"/>
      <c r="F25" s="13" t="s">
        <v>15</v>
      </c>
      <c r="G25" s="82"/>
      <c r="H25" s="82">
        <f t="shared" ref="H25:K25" si="5">H30</f>
        <v>1220000</v>
      </c>
      <c r="I25" s="82">
        <f t="shared" si="5"/>
        <v>1840000</v>
      </c>
      <c r="J25" s="82" t="e">
        <f t="shared" si="5"/>
        <v>#N/A</v>
      </c>
      <c r="K25" s="82" t="e">
        <f t="shared" si="5"/>
        <v>#N/A</v>
      </c>
    </row>
    <row r="26" spans="1:12" s="48" customFormat="1">
      <c r="A26" s="45" t="s">
        <v>55</v>
      </c>
      <c r="B26" s="45"/>
      <c r="C26" s="45">
        <f>C25/C12</f>
        <v>-1</v>
      </c>
      <c r="D26" s="46" t="s">
        <v>31</v>
      </c>
      <c r="E26" s="47"/>
      <c r="F26" s="45" t="s">
        <v>55</v>
      </c>
      <c r="G26" s="83">
        <f t="shared" ref="G26:K26" si="6">G25/G12</f>
        <v>0</v>
      </c>
      <c r="H26" s="83">
        <f t="shared" si="6"/>
        <v>0.64828800481299897</v>
      </c>
      <c r="I26" s="83">
        <f t="shared" si="6"/>
        <v>0.83702666617568611</v>
      </c>
      <c r="J26" s="83" t="e">
        <f t="shared" si="6"/>
        <v>#N/A</v>
      </c>
      <c r="K26" s="83" t="e">
        <f t="shared" si="6"/>
        <v>#N/A</v>
      </c>
    </row>
    <row r="27" spans="1:12">
      <c r="E27" s="36"/>
    </row>
    <row r="28" spans="1:12">
      <c r="F28" t="s">
        <v>54</v>
      </c>
      <c r="G28" s="89"/>
      <c r="H28" s="89" t="str">
        <f>VLOOKUP(H1,业绩净利!$B:$D,3,FALSE)</f>
        <v>郝晓玲</v>
      </c>
      <c r="I28" s="89" t="str">
        <f>VLOOKUP(I1,业绩净利!$B:$D,3,FALSE)</f>
        <v>谢巍</v>
      </c>
      <c r="J28" s="89" t="e">
        <f>VLOOKUP(J1,业绩净利!$B:$D,3,FALSE)</f>
        <v>#N/A</v>
      </c>
      <c r="K28" s="89" t="e">
        <f>VLOOKUP(K1,业绩净利!$B:$D,3,FALSE)</f>
        <v>#N/A</v>
      </c>
      <c r="L28" s="89" t="e">
        <f>VLOOKUP(L1,业绩净利!$B:$D,3,FALSE)</f>
        <v>#N/A</v>
      </c>
    </row>
    <row r="29" spans="1:12">
      <c r="E29" s="49">
        <f>SUM(G29:K29)</f>
        <v>100000000</v>
      </c>
      <c r="F29" t="s">
        <v>100</v>
      </c>
      <c r="G29" s="159">
        <f>SUM(H29:L29)</f>
        <v>50000000</v>
      </c>
      <c r="H29" s="20">
        <f>VLOOKUP(H1,业绩净利!$B:$F,5,FALSE)*10000</f>
        <v>22000000</v>
      </c>
      <c r="I29" s="20">
        <f>VLOOKUP(I1,业绩净利!$B:$F,5,FALSE)*10000</f>
        <v>28000000</v>
      </c>
      <c r="J29" s="20"/>
      <c r="K29" s="20"/>
      <c r="L29" s="20"/>
    </row>
    <row r="30" spans="1:12">
      <c r="F30" t="s">
        <v>58</v>
      </c>
      <c r="G30" s="89"/>
      <c r="H30" s="159">
        <f>VLOOKUP(H1,业绩净利!$B:$F,4,FALSE)*10000</f>
        <v>1220000</v>
      </c>
      <c r="I30" s="159">
        <f>VLOOKUP(I1,业绩净利!$B:$F,4,FALSE)*10000</f>
        <v>1840000</v>
      </c>
      <c r="J30" s="159" t="e">
        <f>VLOOKUP(J1,业绩净利!$B:$F,4,FALSE)*10000</f>
        <v>#N/A</v>
      </c>
      <c r="K30" s="159" t="e">
        <f>VLOOKUP(K1,业绩净利!$B:$F,4,FALSE)*10000</f>
        <v>#N/A</v>
      </c>
      <c r="L30" s="159" t="e">
        <f>VLOOKUP(L1,业绩净利!$B:$F,4,FALSE)*10000</f>
        <v>#N/A</v>
      </c>
    </row>
    <row r="31" spans="1:12">
      <c r="F31" t="s">
        <v>59</v>
      </c>
      <c r="G31" s="89"/>
      <c r="H31" s="159">
        <f>H11-H12-H23</f>
        <v>-3317173.7620990854</v>
      </c>
      <c r="I31" s="159">
        <f t="shared" ref="I31:L31" si="7">I11-I12-I23</f>
        <v>-4362963.2071844498</v>
      </c>
      <c r="J31" s="159" t="e">
        <f t="shared" si="7"/>
        <v>#N/A</v>
      </c>
      <c r="K31" s="159" t="e">
        <f t="shared" si="7"/>
        <v>#N/A</v>
      </c>
      <c r="L31" s="159">
        <f t="shared" si="7"/>
        <v>0</v>
      </c>
    </row>
  </sheetData>
  <phoneticPr fontId="15"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81" t="s">
        <v>782</v>
      </c>
      <c r="H1" s="13" t="s">
        <v>1937</v>
      </c>
      <c r="I1" s="157" t="s">
        <v>1938</v>
      </c>
      <c r="J1" s="157" t="s">
        <v>1939</v>
      </c>
      <c r="K1" s="157" t="s">
        <v>1940</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4262680.1356016826</v>
      </c>
      <c r="D12" s="2" t="s">
        <v>24</v>
      </c>
      <c r="E12" s="37"/>
      <c r="F12" s="13" t="s">
        <v>5</v>
      </c>
      <c r="G12" s="82">
        <f t="shared" ref="G12:K12" si="0">SUM(G13:G22)</f>
        <v>3177723.5288138315</v>
      </c>
      <c r="H12" s="82">
        <f t="shared" si="0"/>
        <v>1325626.3583714084</v>
      </c>
      <c r="I12" s="82">
        <f t="shared" si="0"/>
        <v>2937053.7772302744</v>
      </c>
      <c r="J12" s="82">
        <f t="shared" si="0"/>
        <v>0</v>
      </c>
      <c r="K12" s="82">
        <f t="shared" si="0"/>
        <v>0</v>
      </c>
    </row>
    <row r="13" spans="1:11" s="2" customFormat="1">
      <c r="A13" s="9" t="s">
        <v>17</v>
      </c>
      <c r="B13" s="9"/>
      <c r="C13" s="31">
        <f t="shared" ref="C13:C21" si="1">SUM(G13:K13)</f>
        <v>2179042.3266666667</v>
      </c>
      <c r="D13" s="2" t="s">
        <v>26</v>
      </c>
      <c r="E13" s="37"/>
      <c r="F13" s="9" t="s">
        <v>18</v>
      </c>
      <c r="G13" s="175">
        <f>SUMIFS([2]岗位规划大表!$AD:$AD,[2]岗位规划大表!$H:$H,G1)</f>
        <v>1638210.3260000001</v>
      </c>
      <c r="H13" s="175">
        <f>SUMIFS([2]岗位规划大表!$AD:$AD,[2]岗位规划大表!$H:$H,H1)</f>
        <v>100977.23666666666</v>
      </c>
      <c r="I13" s="175">
        <f>SUMIFS([2]岗位规划大表!$AD:$AD,[2]岗位规划大表!$H:$H,I1)</f>
        <v>439854.76399999997</v>
      </c>
      <c r="J13" s="175">
        <f>SUMIFS([2]岗位规划大表!$AD:$AD,[2]岗位规划大表!$H:$H,J1)</f>
        <v>0</v>
      </c>
      <c r="K13" s="175">
        <f>SUMIFS([2]岗位规划大表!$AD:$AD,[2]岗位规划大表!$H:$H,K1)</f>
        <v>0</v>
      </c>
    </row>
    <row r="14" spans="1:11" s="2" customFormat="1">
      <c r="A14" s="3" t="s">
        <v>22</v>
      </c>
      <c r="B14" s="3"/>
      <c r="C14" s="31">
        <f t="shared" si="1"/>
        <v>293943.40907562763</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253818.80295444286</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20792.543060592383</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342000</v>
      </c>
      <c r="D15" s="2" t="s">
        <v>26</v>
      </c>
      <c r="E15" s="37"/>
      <c r="F15" s="8" t="s">
        <v>6</v>
      </c>
      <c r="G15" s="160">
        <f>SUMIFS(人员规划!$AB:$AB,人员规划!$G:$G,G1)*3000</f>
        <v>270000</v>
      </c>
      <c r="H15" s="160">
        <f>SUMIFS(人员规划!$AB:$AB,人员规划!$G:$G,H1)*3000</f>
        <v>36000</v>
      </c>
      <c r="I15" s="160">
        <f>SUMIFS(人员规划!$AB:$AB,人员规划!$G:$G,I1)*3000</f>
        <v>36000</v>
      </c>
      <c r="J15" s="160">
        <f>SUMIFS(人员规划!$AB:$AB,人员规划!$G:$G,J1)*3000</f>
        <v>0</v>
      </c>
      <c r="K15" s="160">
        <f>SUMIFS(人员规划!$AB:$AB,人员规划!$G:$G,K1)*3000</f>
        <v>0</v>
      </c>
    </row>
    <row r="16" spans="1:11" s="2" customFormat="1">
      <c r="A16" s="8" t="s">
        <v>7</v>
      </c>
      <c r="B16" s="8"/>
      <c r="C16" s="31">
        <f t="shared" si="1"/>
        <v>780000</v>
      </c>
      <c r="D16" s="2" t="s">
        <v>25</v>
      </c>
      <c r="E16" s="50"/>
      <c r="F16" s="8" t="s">
        <v>7</v>
      </c>
      <c r="G16" s="85">
        <f>IFERROR(VLOOKUP(G1,'[3]2019年差旅费-二级利润中心明细'!$B:$AF,31,0),0)</f>
        <v>540000</v>
      </c>
      <c r="H16" s="351">
        <f>IFERROR(VLOOKUP(H1,'[3]2019年差旅费-二级利润中心明细'!$B:$AF,31,0),0)</f>
        <v>120000</v>
      </c>
      <c r="I16" s="351">
        <f>IFERROR(VLOOKUP(I1,'[3]2019年差旅费-二级利润中心明细'!$B:$AF,31,0),0)</f>
        <v>120000</v>
      </c>
      <c r="J16" s="351">
        <f>IFERROR(VLOOKUP(J1,'[3]2019年差旅费-二级利润中心明细'!$B:$AF,31,0),0)</f>
        <v>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425600</v>
      </c>
      <c r="D18" s="2" t="s">
        <v>63</v>
      </c>
      <c r="E18" s="37"/>
      <c r="F18" s="8" t="s">
        <v>9</v>
      </c>
      <c r="G18" s="152">
        <f>SUMIFS(市场费!$I:$I,市场费!$B:$B,G1)</f>
        <v>233600</v>
      </c>
      <c r="H18" s="152">
        <f>SUMIFS(市场费!$I:$I,市场费!$B:$B,H1)</f>
        <v>96000</v>
      </c>
      <c r="I18" s="152">
        <f>SUMIFS(市场费!$I:$I,市场费!$B:$B,I1)</f>
        <v>96000</v>
      </c>
      <c r="J18" s="152">
        <f>SUMIFS(市场费!$I:$I,市场费!$B:$B,J1)</f>
        <v>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242094.39985938813</v>
      </c>
      <c r="D22" s="2" t="s">
        <v>63</v>
      </c>
      <c r="E22" s="37"/>
      <c r="F22" s="9" t="s">
        <v>52</v>
      </c>
      <c r="G22" s="87">
        <f>业绩净利!K35</f>
        <v>242094.39985938813</v>
      </c>
      <c r="H22" s="87">
        <f t="shared" ref="H22:K22" si="2">$G$12/$G$29*H29</f>
        <v>953317.05864414934</v>
      </c>
      <c r="I22" s="73">
        <f>$G$12/$G$29*I29</f>
        <v>2224406.4701696821</v>
      </c>
      <c r="J22" s="87">
        <f t="shared" si="2"/>
        <v>0</v>
      </c>
      <c r="K22" s="87">
        <f t="shared" si="2"/>
        <v>0</v>
      </c>
    </row>
    <row r="23" spans="1:12" s="2" customFormat="1">
      <c r="A23" s="13" t="s">
        <v>13</v>
      </c>
      <c r="B23" s="13"/>
      <c r="C23" s="12">
        <f>C11-C12</f>
        <v>-4262680.1356016826</v>
      </c>
      <c r="D23" s="2" t="s">
        <v>31</v>
      </c>
      <c r="E23" s="37"/>
      <c r="F23" s="13" t="s">
        <v>13</v>
      </c>
      <c r="G23" s="82">
        <f>G25/0.85</f>
        <v>0</v>
      </c>
      <c r="H23" s="82">
        <f t="shared" ref="H23:K23" si="3">H25/0.85</f>
        <v>705882.3529411765</v>
      </c>
      <c r="I23" s="82">
        <f t="shared" si="3"/>
        <v>3294117.6470588236</v>
      </c>
      <c r="J23" s="82" t="e">
        <f t="shared" si="3"/>
        <v>#N/A</v>
      </c>
      <c r="K23" s="82" t="e">
        <f t="shared" si="3"/>
        <v>#N/A</v>
      </c>
    </row>
    <row r="24" spans="1:12" s="2" customFormat="1">
      <c r="A24" s="3" t="s">
        <v>14</v>
      </c>
      <c r="B24" s="3"/>
      <c r="C24" s="7">
        <f>IF(C23&gt;0,C23*0.15,0)</f>
        <v>0</v>
      </c>
      <c r="D24" s="2" t="s">
        <v>31</v>
      </c>
      <c r="E24" s="39"/>
      <c r="F24" s="3" t="s">
        <v>14</v>
      </c>
      <c r="G24" s="84">
        <f>IF(G23&lt;0,0,G23*0.15)</f>
        <v>0</v>
      </c>
      <c r="H24" s="84">
        <f t="shared" ref="H24:K24" si="4">IF(H23&lt;0,0,H23*0.15)</f>
        <v>105882.35294117648</v>
      </c>
      <c r="I24" s="84">
        <f t="shared" si="4"/>
        <v>494117.6470588235</v>
      </c>
      <c r="J24" s="84" t="e">
        <f t="shared" si="4"/>
        <v>#N/A</v>
      </c>
      <c r="K24" s="84" t="e">
        <f t="shared" si="4"/>
        <v>#N/A</v>
      </c>
    </row>
    <row r="25" spans="1:12" s="17" customFormat="1">
      <c r="A25" s="13" t="s">
        <v>15</v>
      </c>
      <c r="B25" s="13"/>
      <c r="C25" s="12">
        <f>C23-C24</f>
        <v>-4262680.1356016826</v>
      </c>
      <c r="D25" s="26" t="s">
        <v>79</v>
      </c>
      <c r="E25" s="40"/>
      <c r="F25" s="13" t="s">
        <v>15</v>
      </c>
      <c r="G25" s="82"/>
      <c r="H25" s="82">
        <f t="shared" ref="H25:K25" si="5">H30</f>
        <v>600000</v>
      </c>
      <c r="I25" s="82">
        <f t="shared" si="5"/>
        <v>2800000</v>
      </c>
      <c r="J25" s="82" t="e">
        <f t="shared" si="5"/>
        <v>#N/A</v>
      </c>
      <c r="K25" s="82" t="e">
        <f t="shared" si="5"/>
        <v>#N/A</v>
      </c>
    </row>
    <row r="26" spans="1:12" s="48" customFormat="1">
      <c r="A26" s="45" t="s">
        <v>55</v>
      </c>
      <c r="B26" s="45"/>
      <c r="C26" s="45">
        <f>C25/C12</f>
        <v>-1</v>
      </c>
      <c r="D26" s="46" t="s">
        <v>31</v>
      </c>
      <c r="E26" s="47"/>
      <c r="F26" s="45" t="s">
        <v>55</v>
      </c>
      <c r="G26" s="83">
        <f t="shared" ref="G26:K26" si="6">G25/G12</f>
        <v>0</v>
      </c>
      <c r="H26" s="83">
        <f t="shared" si="6"/>
        <v>0.45261622644342026</v>
      </c>
      <c r="I26" s="83">
        <f t="shared" si="6"/>
        <v>0.95333630650797274</v>
      </c>
      <c r="J26" s="83" t="e">
        <f t="shared" si="6"/>
        <v>#N/A</v>
      </c>
      <c r="K26" s="83" t="e">
        <f t="shared" si="6"/>
        <v>#N/A</v>
      </c>
    </row>
    <row r="27" spans="1:12">
      <c r="E27" s="36"/>
    </row>
    <row r="28" spans="1:12">
      <c r="F28" t="s">
        <v>54</v>
      </c>
      <c r="G28" s="89"/>
      <c r="H28" s="89" t="str">
        <f>VLOOKUP(H1,业绩净利!$B:$D,3,FALSE)</f>
        <v>李由</v>
      </c>
      <c r="I28" s="89" t="str">
        <f>VLOOKUP(I1,业绩净利!$B:$D,3,FALSE)</f>
        <v>朱长荣</v>
      </c>
      <c r="J28" s="89" t="e">
        <f>VLOOKUP(J1,业绩净利!$B:$D,3,FALSE)</f>
        <v>#N/A</v>
      </c>
      <c r="K28" s="89" t="e">
        <f>VLOOKUP(K1,业绩净利!$B:$D,3,FALSE)</f>
        <v>#N/A</v>
      </c>
      <c r="L28" s="89" t="e">
        <f>VLOOKUP(L1,业绩净利!$B:$D,3,FALSE)</f>
        <v>#N/A</v>
      </c>
    </row>
    <row r="29" spans="1:12">
      <c r="E29" s="49">
        <f>SUM(G29:K29)</f>
        <v>100000000</v>
      </c>
      <c r="F29" t="s">
        <v>100</v>
      </c>
      <c r="G29" s="159">
        <f>SUM(H29:L29)</f>
        <v>50000000</v>
      </c>
      <c r="H29" s="20">
        <f>VLOOKUP(H1,业绩净利!$B:$F,5,FALSE)*10000</f>
        <v>15000000</v>
      </c>
      <c r="I29" s="20">
        <f>VLOOKUP(I1,业绩净利!$B:$F,5,FALSE)*10000</f>
        <v>35000000</v>
      </c>
      <c r="J29" s="20"/>
      <c r="K29" s="20"/>
      <c r="L29" s="20"/>
    </row>
    <row r="30" spans="1:12">
      <c r="F30" t="s">
        <v>58</v>
      </c>
      <c r="G30" s="89"/>
      <c r="H30" s="159">
        <f>VLOOKUP(H1,业绩净利!$B:$F,4,FALSE)*10000</f>
        <v>600000</v>
      </c>
      <c r="I30" s="159">
        <f>VLOOKUP(I1,业绩净利!$B:$F,4,FALSE)*10000</f>
        <v>2800000</v>
      </c>
      <c r="J30" s="159" t="e">
        <f>VLOOKUP(J1,业绩净利!$B:$F,4,FALSE)*10000</f>
        <v>#N/A</v>
      </c>
      <c r="K30" s="159" t="e">
        <f>VLOOKUP(K1,业绩净利!$B:$F,4,FALSE)*10000</f>
        <v>#N/A</v>
      </c>
      <c r="L30" s="159" t="e">
        <f>VLOOKUP(L1,业绩净利!$B:$F,4,FALSE)*10000</f>
        <v>#N/A</v>
      </c>
    </row>
    <row r="31" spans="1:12">
      <c r="F31" t="s">
        <v>59</v>
      </c>
      <c r="G31" s="89"/>
      <c r="H31" s="159">
        <f>H11-H12-H23</f>
        <v>-2031508.711312585</v>
      </c>
      <c r="I31" s="159">
        <f t="shared" ref="I31:L31" si="7">I11-I12-I23</f>
        <v>-6231171.424289098</v>
      </c>
      <c r="J31" s="159" t="e">
        <f t="shared" si="7"/>
        <v>#N/A</v>
      </c>
      <c r="K31" s="159" t="e">
        <f t="shared" si="7"/>
        <v>#N/A</v>
      </c>
      <c r="L31" s="159">
        <f t="shared" si="7"/>
        <v>0</v>
      </c>
    </row>
  </sheetData>
  <phoneticPr fontId="15"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L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20.375" customWidth="1"/>
    <col min="9" max="9" width="21.875" customWidth="1"/>
    <col min="10" max="10" width="24.5" customWidth="1"/>
    <col min="11" max="11" width="17.5" customWidth="1"/>
    <col min="12" max="12" width="15.25" customWidth="1"/>
  </cols>
  <sheetData>
    <row r="1" spans="1:12" s="2" customFormat="1">
      <c r="A1" s="1" t="s">
        <v>157</v>
      </c>
      <c r="B1" s="1" t="s">
        <v>158</v>
      </c>
      <c r="C1" s="1" t="s">
        <v>159</v>
      </c>
      <c r="E1" s="33"/>
      <c r="F1" s="1" t="s">
        <v>157</v>
      </c>
      <c r="G1" s="13" t="s">
        <v>758</v>
      </c>
      <c r="H1" s="13" t="s">
        <v>759</v>
      </c>
      <c r="I1" s="157" t="s">
        <v>1941</v>
      </c>
      <c r="J1" s="157" t="s">
        <v>1942</v>
      </c>
      <c r="K1" s="157" t="s">
        <v>1943</v>
      </c>
      <c r="L1" s="13"/>
    </row>
    <row r="2" spans="1:12" s="2" customFormat="1">
      <c r="A2" s="3" t="s">
        <v>0</v>
      </c>
      <c r="B2" s="3"/>
      <c r="C2" s="31">
        <f>SUM(G2:L2)</f>
        <v>0</v>
      </c>
      <c r="D2" s="26" t="s">
        <v>61</v>
      </c>
      <c r="E2" s="37">
        <f>G2+H2+I2+J2+K2+L2</f>
        <v>0</v>
      </c>
      <c r="F2" s="3" t="s">
        <v>33</v>
      </c>
      <c r="G2" s="85"/>
      <c r="H2" s="85"/>
      <c r="I2" s="85"/>
      <c r="J2" s="85"/>
      <c r="K2" s="85"/>
      <c r="L2" s="28"/>
    </row>
    <row r="3" spans="1:12" s="2" customFormat="1">
      <c r="A3" s="3" t="s">
        <v>1</v>
      </c>
      <c r="B3" s="3"/>
      <c r="C3" s="31">
        <f>SUM(G3:L3)</f>
        <v>0</v>
      </c>
      <c r="D3" s="2" t="s">
        <v>25</v>
      </c>
      <c r="E3" s="37" t="e">
        <f>G3+#REF!+H3+I3+J3</f>
        <v>#REF!</v>
      </c>
      <c r="F3" s="3" t="s">
        <v>20</v>
      </c>
      <c r="G3" s="80"/>
      <c r="H3" s="80"/>
      <c r="I3" s="80"/>
      <c r="J3" s="80"/>
      <c r="K3" s="80"/>
      <c r="L3" s="4"/>
    </row>
    <row r="4" spans="1:12" s="2" customFormat="1">
      <c r="A4" s="3" t="s">
        <v>2</v>
      </c>
      <c r="B4" s="3"/>
      <c r="C4" s="31">
        <f>SUM(G4:L4)</f>
        <v>0</v>
      </c>
      <c r="D4" s="2" t="s">
        <v>25</v>
      </c>
      <c r="E4" s="37"/>
      <c r="F4" s="3" t="s">
        <v>2</v>
      </c>
      <c r="G4" s="85"/>
      <c r="H4" s="85"/>
      <c r="I4" s="85"/>
      <c r="J4" s="85"/>
      <c r="K4" s="85"/>
      <c r="L4" s="28"/>
    </row>
    <row r="5" spans="1:12" s="2" customFormat="1">
      <c r="A5" s="3" t="s">
        <v>19</v>
      </c>
      <c r="B5" s="3"/>
      <c r="C5" s="31"/>
      <c r="D5" s="2" t="s">
        <v>30</v>
      </c>
      <c r="E5" s="38"/>
      <c r="F5" s="3" t="s">
        <v>19</v>
      </c>
      <c r="G5" s="86"/>
      <c r="H5" s="86"/>
      <c r="I5" s="86"/>
      <c r="J5" s="86"/>
      <c r="K5" s="86"/>
      <c r="L5" s="29"/>
    </row>
    <row r="6" spans="1:12" s="2" customFormat="1">
      <c r="A6" s="15" t="s">
        <v>10</v>
      </c>
      <c r="B6" s="15"/>
      <c r="C6" s="31">
        <f t="shared" ref="C6:C11" si="0">SUM(G6:L6)</f>
        <v>0</v>
      </c>
      <c r="D6" s="11" t="s">
        <v>29</v>
      </c>
      <c r="E6" s="37"/>
      <c r="F6" s="10" t="s">
        <v>10</v>
      </c>
      <c r="G6" s="80"/>
      <c r="H6" s="80"/>
      <c r="I6" s="80"/>
      <c r="J6" s="80"/>
      <c r="K6" s="80"/>
      <c r="L6" s="4"/>
    </row>
    <row r="7" spans="1:12" s="2" customFormat="1">
      <c r="A7" s="15" t="s">
        <v>11</v>
      </c>
      <c r="B7" s="15"/>
      <c r="C7" s="31">
        <f t="shared" si="0"/>
        <v>0</v>
      </c>
      <c r="D7" s="11" t="s">
        <v>28</v>
      </c>
      <c r="E7" s="37"/>
      <c r="F7" s="10" t="s">
        <v>11</v>
      </c>
      <c r="G7" s="80"/>
      <c r="H7" s="80"/>
      <c r="I7" s="80"/>
      <c r="J7" s="80"/>
      <c r="K7" s="80"/>
      <c r="L7" s="4"/>
    </row>
    <row r="8" spans="1:12" s="2" customFormat="1">
      <c r="A8" s="15" t="s">
        <v>12</v>
      </c>
      <c r="B8" s="15"/>
      <c r="C8" s="31">
        <f t="shared" si="0"/>
        <v>0</v>
      </c>
      <c r="D8" s="11" t="s">
        <v>27</v>
      </c>
      <c r="E8" s="37"/>
      <c r="F8" s="10" t="s">
        <v>12</v>
      </c>
      <c r="G8" s="80"/>
      <c r="H8" s="80"/>
      <c r="I8" s="80"/>
      <c r="J8" s="80"/>
      <c r="K8" s="80"/>
      <c r="L8" s="4"/>
    </row>
    <row r="9" spans="1:12" s="2" customFormat="1">
      <c r="A9" s="15" t="s">
        <v>21</v>
      </c>
      <c r="B9" s="15"/>
      <c r="C9" s="31">
        <f t="shared" si="0"/>
        <v>0</v>
      </c>
      <c r="D9" s="2" t="s">
        <v>24</v>
      </c>
      <c r="E9" s="37"/>
      <c r="F9" s="15" t="s">
        <v>21</v>
      </c>
      <c r="G9" s="80">
        <f>(G2-G3)/1.16*0.16-G4/1.06*0.06</f>
        <v>0</v>
      </c>
      <c r="H9" s="80"/>
      <c r="I9" s="80"/>
      <c r="J9" s="80"/>
      <c r="K9" s="80"/>
      <c r="L9" s="4"/>
    </row>
    <row r="10" spans="1:12" s="2" customFormat="1">
      <c r="A10" s="3" t="s">
        <v>3</v>
      </c>
      <c r="B10" s="3"/>
      <c r="C10" s="31">
        <f t="shared" si="0"/>
        <v>0</v>
      </c>
      <c r="D10" s="2" t="s">
        <v>24</v>
      </c>
      <c r="E10" s="37"/>
      <c r="F10" s="3" t="s">
        <v>3</v>
      </c>
      <c r="G10" s="80">
        <f>G9*0.12</f>
        <v>0</v>
      </c>
      <c r="H10" s="80"/>
      <c r="I10" s="80"/>
      <c r="J10" s="80"/>
      <c r="K10" s="80"/>
      <c r="L10" s="4"/>
    </row>
    <row r="11" spans="1:12" s="2" customFormat="1">
      <c r="A11" s="8" t="s">
        <v>4</v>
      </c>
      <c r="B11" s="8"/>
      <c r="C11" s="31">
        <f t="shared" si="0"/>
        <v>0</v>
      </c>
      <c r="D11" s="2" t="s">
        <v>24</v>
      </c>
      <c r="E11" s="37"/>
      <c r="F11" s="8" t="s">
        <v>4</v>
      </c>
      <c r="G11" s="80">
        <f>G2-G3-G4-G6-G7-G8-G9-G10</f>
        <v>0</v>
      </c>
      <c r="H11" s="80"/>
      <c r="I11" s="80"/>
      <c r="J11" s="80"/>
      <c r="K11" s="80"/>
      <c r="L11" s="4"/>
    </row>
    <row r="12" spans="1:12" s="2" customFormat="1">
      <c r="A12" s="13" t="s">
        <v>5</v>
      </c>
      <c r="B12" s="13"/>
      <c r="C12" s="158">
        <f>SUM(C13:C22)</f>
        <v>4433705.8774047196</v>
      </c>
      <c r="D12" s="2" t="s">
        <v>24</v>
      </c>
      <c r="E12" s="37"/>
      <c r="F12" s="13" t="s">
        <v>5</v>
      </c>
      <c r="G12" s="82">
        <f t="shared" ref="G12:K12" si="1">SUM(G13:G22)</f>
        <v>3380397.0232835347</v>
      </c>
      <c r="H12" s="82">
        <f t="shared" si="1"/>
        <v>1505236.0140456527</v>
      </c>
      <c r="I12" s="82">
        <f t="shared" si="1"/>
        <v>2928469.8633590667</v>
      </c>
      <c r="J12" s="82">
        <f t="shared" si="1"/>
        <v>0</v>
      </c>
      <c r="K12" s="82">
        <f t="shared" si="1"/>
        <v>0</v>
      </c>
      <c r="L12" s="14">
        <f t="shared" ref="L12" si="2">SUM(L13:L22)</f>
        <v>0</v>
      </c>
    </row>
    <row r="13" spans="1:12" s="2" customFormat="1">
      <c r="A13" s="9" t="s">
        <v>17</v>
      </c>
      <c r="B13" s="9"/>
      <c r="C13" s="31">
        <f t="shared" ref="C13:C21" si="3">SUM(G13:L13)</f>
        <v>2873389.58</v>
      </c>
      <c r="D13" s="2" t="s">
        <v>26</v>
      </c>
      <c r="E13" s="37"/>
      <c r="F13" s="9" t="s">
        <v>18</v>
      </c>
      <c r="G13" s="175">
        <f>SUMIFS([2]岗位规划大表!$AD:$AD,[2]岗位规划大表!$H:$H,G1)</f>
        <v>2242744.852</v>
      </c>
      <c r="H13" s="175">
        <f>SUMIFS([2]岗位规划大表!$AD:$AD,[2]岗位规划大表!$H:$H,H1)</f>
        <v>279784.84399999998</v>
      </c>
      <c r="I13" s="175">
        <f>SUMIFS([2]岗位规划大表!$AD:$AD,[2]岗位规划大表!$H:$H,I1)</f>
        <v>350859.88400000002</v>
      </c>
      <c r="J13" s="175">
        <f>SUMIFS([2]岗位规划大表!$AD:$AD,[2]岗位规划大表!$H:$H,J1)</f>
        <v>0</v>
      </c>
      <c r="K13" s="175">
        <f>SUMIFS([2]岗位规划大表!$AD:$AD,[2]岗位规划大表!$H:$H,K1)</f>
        <v>0</v>
      </c>
      <c r="L13" s="175">
        <f>SUMIFS([2]岗位规划大表!$AD:$AD,[2]岗位规划大表!$H:$H,L1)</f>
        <v>0</v>
      </c>
    </row>
    <row r="14" spans="1:12" s="2" customFormat="1">
      <c r="A14" s="3" t="s">
        <v>22</v>
      </c>
      <c r="B14" s="3"/>
      <c r="C14" s="31">
        <f t="shared" si="3"/>
        <v>220221.89754533148</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181557.77142414669</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c r="L14" s="160">
        <f>[1]人均!$D$4*SUMIFS([2]岗位规划大表!$AA:$AA,[2]岗位规划大表!$H:$H,L1,[2]岗位规划大表!$AE:$AE,"驻京")+[1]人均!$D$3*SUMIFS([2]岗位规划大表!$AA:$AA,[2]岗位规划大表!$H:$H,L1,[2]岗位规划大表!$AE:$AE,"非驻京")+SUMIFS([1]管理费用统计表!$N:$N,[1]管理费用统计表!$F:$F,L1)</f>
        <v>0</v>
      </c>
    </row>
    <row r="15" spans="1:12" s="2" customFormat="1">
      <c r="A15" s="8" t="s">
        <v>6</v>
      </c>
      <c r="B15" s="8"/>
      <c r="C15" s="31">
        <f t="shared" si="3"/>
        <v>324000</v>
      </c>
      <c r="D15" s="2" t="s">
        <v>26</v>
      </c>
      <c r="E15" s="37"/>
      <c r="F15" s="8" t="s">
        <v>6</v>
      </c>
      <c r="G15" s="160">
        <f>SUMIFS(人员规划!$AB:$AB,人员规划!$G:$G,G1)*3000</f>
        <v>252000</v>
      </c>
      <c r="H15" s="160">
        <f>SUMIFS(人员规划!$AB:$AB,人员规划!$G:$G,H1)*3000</f>
        <v>36000</v>
      </c>
      <c r="I15" s="160">
        <f>SUMIFS(人员规划!$AB:$AB,人员规划!$G:$G,I1)*3000</f>
        <v>36000</v>
      </c>
      <c r="J15" s="160">
        <f>SUMIFS(人员规划!$AB:$AB,人员规划!$G:$G,J1)*3000</f>
        <v>0</v>
      </c>
      <c r="K15" s="160">
        <f>SUMIFS(人员规划!$AB:$AB,人员规划!$G:$G,K1)*3000</f>
        <v>0</v>
      </c>
      <c r="L15" s="160">
        <f>SUMIFS(人员规划!$AB:$AB,人员规划!$G:$G,L1)*3000</f>
        <v>0</v>
      </c>
    </row>
    <row r="16" spans="1:12" s="2" customFormat="1">
      <c r="A16" s="8" t="s">
        <v>7</v>
      </c>
      <c r="B16" s="8"/>
      <c r="C16" s="31">
        <f t="shared" si="3"/>
        <v>342000</v>
      </c>
      <c r="D16" s="2" t="s">
        <v>25</v>
      </c>
      <c r="E16" s="50"/>
      <c r="F16" s="8" t="s">
        <v>7</v>
      </c>
      <c r="G16" s="85">
        <f>IFERROR(VLOOKUP(G1,'[3]2019年差旅费-二级利润中心明细'!$B:$AF,31,0),0)</f>
        <v>222000</v>
      </c>
      <c r="H16" s="351">
        <f>IFERROR(VLOOKUP(H1,'[3]2019年差旅费-二级利润中心明细'!$B:$AF,31,0),0)</f>
        <v>60000</v>
      </c>
      <c r="I16" s="351">
        <f>IFERROR(VLOOKUP(I1,'[3]2019年差旅费-二级利润中心明细'!$B:$AF,31,0),0)</f>
        <v>60000</v>
      </c>
      <c r="J16" s="351">
        <f>IFERROR(VLOOKUP(J1,'[3]2019年差旅费-二级利润中心明细'!$B:$AF,31,0),0)</f>
        <v>0</v>
      </c>
      <c r="K16" s="351">
        <f>IFERROR(VLOOKUP(K1,'[3]2019年差旅费-二级利润中心明细'!$B:$AF,31,0),0)</f>
        <v>0</v>
      </c>
      <c r="L16" s="351">
        <f>IFERROR(VLOOKUP(L1,'[3]2019年差旅费-二级利润中心明细'!$B:$AF,31,0),0)</f>
        <v>0</v>
      </c>
    </row>
    <row r="17" spans="1:12" s="2" customFormat="1">
      <c r="A17" s="8" t="s">
        <v>8</v>
      </c>
      <c r="B17" s="8"/>
      <c r="C17" s="31">
        <f t="shared" si="3"/>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c r="L17" s="28">
        <f t="shared" ref="L17" si="4">L29/$E$29*$E$17</f>
        <v>0</v>
      </c>
    </row>
    <row r="18" spans="1:12" s="2" customFormat="1">
      <c r="A18" s="8" t="s">
        <v>9</v>
      </c>
      <c r="B18" s="8"/>
      <c r="C18" s="31">
        <f t="shared" si="3"/>
        <v>432000</v>
      </c>
      <c r="D18" s="2" t="s">
        <v>25</v>
      </c>
      <c r="E18" s="37"/>
      <c r="F18" s="8" t="s">
        <v>9</v>
      </c>
      <c r="G18" s="152">
        <f>SUMIFS(市场费!$I:$I,市场费!$B:$B,G1)</f>
        <v>240000</v>
      </c>
      <c r="H18" s="152">
        <f>SUMIFS(市场费!$I:$I,市场费!$B:$B,H1)</f>
        <v>96000</v>
      </c>
      <c r="I18" s="152">
        <f>SUMIFS(市场费!$I:$I,市场费!$B:$B,I1)</f>
        <v>96000</v>
      </c>
      <c r="J18" s="152">
        <f>SUMIFS(市场费!$I:$I,市场费!$B:$B,J1)</f>
        <v>0</v>
      </c>
      <c r="K18" s="152">
        <f>SUMIFS(市场费!$I:$I,市场费!$B:$B,K1)</f>
        <v>0</v>
      </c>
      <c r="L18" s="28"/>
    </row>
    <row r="19" spans="1:12" s="2" customFormat="1">
      <c r="A19" s="8" t="s">
        <v>49</v>
      </c>
      <c r="B19" s="8"/>
      <c r="C19" s="31">
        <f t="shared" si="3"/>
        <v>0</v>
      </c>
      <c r="D19" s="2" t="s">
        <v>25</v>
      </c>
      <c r="E19" s="37"/>
      <c r="F19" s="8" t="s">
        <v>49</v>
      </c>
      <c r="G19" s="80">
        <v>0</v>
      </c>
      <c r="H19" s="80">
        <v>0</v>
      </c>
      <c r="I19" s="80">
        <v>0</v>
      </c>
      <c r="J19" s="80">
        <v>0</v>
      </c>
      <c r="K19" s="80">
        <v>0</v>
      </c>
      <c r="L19" s="4">
        <v>0</v>
      </c>
    </row>
    <row r="20" spans="1:12">
      <c r="A20" s="8" t="s">
        <v>5228</v>
      </c>
      <c r="B20" s="8"/>
      <c r="C20" s="31">
        <f t="shared" si="3"/>
        <v>0</v>
      </c>
      <c r="D20" s="2" t="s">
        <v>25</v>
      </c>
      <c r="E20" s="37"/>
      <c r="F20" s="8" t="s">
        <v>5228</v>
      </c>
      <c r="G20" s="80">
        <v>0</v>
      </c>
      <c r="H20" s="80">
        <v>0</v>
      </c>
      <c r="I20" s="80">
        <v>0</v>
      </c>
      <c r="J20" s="80">
        <v>0</v>
      </c>
      <c r="K20" s="80">
        <v>0</v>
      </c>
      <c r="L20" s="4">
        <v>0</v>
      </c>
    </row>
    <row r="21" spans="1:12" s="2" customFormat="1">
      <c r="A21" s="16" t="s">
        <v>51</v>
      </c>
      <c r="B21" s="16"/>
      <c r="C21" s="31">
        <f t="shared" si="3"/>
        <v>0</v>
      </c>
      <c r="D21" s="2" t="s">
        <v>25</v>
      </c>
      <c r="E21" s="37"/>
      <c r="F21" s="9" t="s">
        <v>51</v>
      </c>
      <c r="G21" s="80">
        <v>0</v>
      </c>
      <c r="H21" s="80">
        <v>0</v>
      </c>
      <c r="I21" s="80">
        <v>0</v>
      </c>
      <c r="J21" s="80">
        <v>0</v>
      </c>
      <c r="K21" s="80">
        <v>0</v>
      </c>
      <c r="L21" s="4">
        <v>0</v>
      </c>
    </row>
    <row r="22" spans="1:12" s="2" customFormat="1">
      <c r="A22" s="9" t="s">
        <v>52</v>
      </c>
      <c r="B22" s="9"/>
      <c r="C22" s="31">
        <f>G22</f>
        <v>242094.39985938813</v>
      </c>
      <c r="D22" s="2" t="s">
        <v>25</v>
      </c>
      <c r="E22" s="37"/>
      <c r="F22" s="9" t="s">
        <v>52</v>
      </c>
      <c r="G22" s="87">
        <f>业绩净利!K38</f>
        <v>242094.39985938813</v>
      </c>
      <c r="H22" s="87">
        <f t="shared" ref="H22:K22" si="5">$G$12/$G$29*H29</f>
        <v>1014119.1069850603</v>
      </c>
      <c r="I22" s="73">
        <f>$G$12/$G$29*I29</f>
        <v>2366277.9162984742</v>
      </c>
      <c r="J22" s="87">
        <f t="shared" si="5"/>
        <v>0</v>
      </c>
      <c r="K22" s="87">
        <f t="shared" si="5"/>
        <v>0</v>
      </c>
      <c r="L22" s="32">
        <f t="shared" ref="L22" si="6">$G$12/$G$29*L29</f>
        <v>0</v>
      </c>
    </row>
    <row r="23" spans="1:12" s="2" customFormat="1">
      <c r="A23" s="13" t="s">
        <v>13</v>
      </c>
      <c r="B23" s="13"/>
      <c r="C23" s="12">
        <f>C11-C12</f>
        <v>-4433705.8774047196</v>
      </c>
      <c r="D23" s="2" t="s">
        <v>24</v>
      </c>
      <c r="E23" s="37"/>
      <c r="F23" s="13" t="s">
        <v>13</v>
      </c>
      <c r="G23" s="82">
        <f>G25/0.85</f>
        <v>0</v>
      </c>
      <c r="H23" s="82">
        <f t="shared" ref="H23:K23" si="7">H25/0.85</f>
        <v>1176470.5882352942</v>
      </c>
      <c r="I23" s="82">
        <f t="shared" si="7"/>
        <v>2352941.1764705884</v>
      </c>
      <c r="J23" s="82" t="e">
        <f t="shared" si="7"/>
        <v>#N/A</v>
      </c>
      <c r="K23" s="82" t="e">
        <f t="shared" si="7"/>
        <v>#N/A</v>
      </c>
      <c r="L23" s="14" t="e">
        <f t="shared" ref="L23" si="8">L25/0.85</f>
        <v>#N/A</v>
      </c>
    </row>
    <row r="24" spans="1:12" s="2" customFormat="1">
      <c r="A24" s="3" t="s">
        <v>14</v>
      </c>
      <c r="B24" s="3"/>
      <c r="C24" s="7">
        <f>IF(C23&gt;0,C23*0.15,0)</f>
        <v>0</v>
      </c>
      <c r="D24" s="2" t="s">
        <v>24</v>
      </c>
      <c r="E24" s="39"/>
      <c r="F24" s="3" t="s">
        <v>14</v>
      </c>
      <c r="G24" s="84">
        <f>IF(G23&lt;0,0,G23*0.15)</f>
        <v>0</v>
      </c>
      <c r="H24" s="84">
        <f t="shared" ref="H24:K24" si="9">IF(H23&lt;0,0,H23*0.15)</f>
        <v>176470.58823529413</v>
      </c>
      <c r="I24" s="84">
        <f t="shared" si="9"/>
        <v>352941.17647058825</v>
      </c>
      <c r="J24" s="84" t="e">
        <f t="shared" si="9"/>
        <v>#N/A</v>
      </c>
      <c r="K24" s="84" t="e">
        <f t="shared" si="9"/>
        <v>#N/A</v>
      </c>
      <c r="L24" s="25" t="e">
        <f t="shared" ref="L24" si="10">IF(L23&lt;0,0,L23*0.15)</f>
        <v>#N/A</v>
      </c>
    </row>
    <row r="25" spans="1:12" s="17" customFormat="1">
      <c r="A25" s="13" t="s">
        <v>15</v>
      </c>
      <c r="B25" s="13"/>
      <c r="C25" s="12">
        <f>C23-C24</f>
        <v>-4433705.8774047196</v>
      </c>
      <c r="D25" s="26" t="s">
        <v>79</v>
      </c>
      <c r="E25" s="40"/>
      <c r="F25" s="13" t="s">
        <v>15</v>
      </c>
      <c r="G25" s="82"/>
      <c r="H25" s="82">
        <f t="shared" ref="H25:K25" si="11">H30</f>
        <v>1000000</v>
      </c>
      <c r="I25" s="82">
        <f t="shared" si="11"/>
        <v>2000000</v>
      </c>
      <c r="J25" s="82" t="e">
        <f t="shared" si="11"/>
        <v>#N/A</v>
      </c>
      <c r="K25" s="82" t="e">
        <f t="shared" si="11"/>
        <v>#N/A</v>
      </c>
      <c r="L25" s="14" t="e">
        <f t="shared" ref="L25" si="12">L30</f>
        <v>#N/A</v>
      </c>
    </row>
    <row r="26" spans="1:12" s="48" customFormat="1">
      <c r="A26" s="45" t="s">
        <v>55</v>
      </c>
      <c r="B26" s="45"/>
      <c r="C26" s="45">
        <f>C25/C12</f>
        <v>-1</v>
      </c>
      <c r="D26" s="46" t="s">
        <v>24</v>
      </c>
      <c r="E26" s="47"/>
      <c r="F26" s="45" t="s">
        <v>55</v>
      </c>
      <c r="G26" s="83">
        <f t="shared" ref="G26:K26" si="13">G25/G12</f>
        <v>0</v>
      </c>
      <c r="H26" s="83">
        <f t="shared" si="13"/>
        <v>0.664347644268941</v>
      </c>
      <c r="I26" s="83">
        <f t="shared" si="13"/>
        <v>0.68295051454138023</v>
      </c>
      <c r="J26" s="83" t="e">
        <f t="shared" si="13"/>
        <v>#N/A</v>
      </c>
      <c r="K26" s="83" t="e">
        <f t="shared" si="13"/>
        <v>#N/A</v>
      </c>
      <c r="L26" s="23" t="e">
        <f t="shared" ref="L26" si="14">L25/L12</f>
        <v>#N/A</v>
      </c>
    </row>
    <row r="27" spans="1:12">
      <c r="E27" s="36"/>
    </row>
    <row r="28" spans="1:12">
      <c r="F28" t="s">
        <v>99</v>
      </c>
      <c r="G28" s="89"/>
      <c r="H28" s="89" t="str">
        <f>VLOOKUP(H1,业绩净利!$B:$D,3,FALSE)</f>
        <v>周伟</v>
      </c>
      <c r="I28" s="89" t="str">
        <f>VLOOKUP(I1,业绩净利!$B:$D,3,FALSE)</f>
        <v>黄亚光</v>
      </c>
      <c r="J28" s="89" t="e">
        <f>VLOOKUP(J1,业绩净利!$B:$D,3,FALSE)</f>
        <v>#N/A</v>
      </c>
      <c r="K28" s="89" t="e">
        <f>VLOOKUP(K1,业绩净利!$B:$D,3,FALSE)</f>
        <v>#N/A</v>
      </c>
      <c r="L28" s="89" t="e">
        <f>VLOOKUP(L1,业绩净利!$B:$D,3,FALSE)</f>
        <v>#N/A</v>
      </c>
    </row>
    <row r="29" spans="1:12">
      <c r="E29" s="49">
        <f>SUM(G29:L29)</f>
        <v>100000000</v>
      </c>
      <c r="F29" t="s">
        <v>100</v>
      </c>
      <c r="G29" s="159">
        <f>SUM(H29:L29)</f>
        <v>50000000</v>
      </c>
      <c r="H29" s="20">
        <f>VLOOKUP(H1,业绩净利!$B:$F,5,FALSE)*10000</f>
        <v>15000000</v>
      </c>
      <c r="I29" s="20">
        <f>VLOOKUP(I1,业绩净利!$B:$F,5,FALSE)*10000</f>
        <v>35000000</v>
      </c>
      <c r="J29" s="20"/>
      <c r="K29" s="20"/>
      <c r="L29" s="20"/>
    </row>
    <row r="30" spans="1:12">
      <c r="F30" t="s">
        <v>58</v>
      </c>
      <c r="G30" s="89"/>
      <c r="H30" s="159">
        <f>VLOOKUP(H1,业绩净利!$B:$F,4,FALSE)*10000</f>
        <v>1000000</v>
      </c>
      <c r="I30" s="159">
        <f>VLOOKUP(I1,业绩净利!$B:$F,4,FALSE)*10000</f>
        <v>2000000</v>
      </c>
      <c r="J30" s="159" t="e">
        <f>VLOOKUP(J1,业绩净利!$B:$F,4,FALSE)*10000</f>
        <v>#N/A</v>
      </c>
      <c r="K30" s="159" t="e">
        <f>VLOOKUP(K1,业绩净利!$B:$F,4,FALSE)*10000</f>
        <v>#N/A</v>
      </c>
      <c r="L30" s="159" t="e">
        <f>VLOOKUP(L1,业绩净利!$B:$F,4,FALSE)*10000</f>
        <v>#N/A</v>
      </c>
    </row>
    <row r="31" spans="1:12">
      <c r="F31" t="s">
        <v>59</v>
      </c>
      <c r="G31" s="89"/>
      <c r="H31" s="159">
        <f>H11-H12-H23</f>
        <v>-2681706.6022809469</v>
      </c>
      <c r="I31" s="159">
        <f t="shared" ref="I31:L31" si="15">I11-I12-I23</f>
        <v>-5281411.0398296546</v>
      </c>
      <c r="J31" s="159" t="e">
        <f t="shared" si="15"/>
        <v>#N/A</v>
      </c>
      <c r="K31" s="159" t="e">
        <f t="shared" si="15"/>
        <v>#N/A</v>
      </c>
      <c r="L31" s="159" t="e">
        <f t="shared" si="15"/>
        <v>#N/A</v>
      </c>
    </row>
  </sheetData>
  <phoneticPr fontId="15"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81" t="s">
        <v>783</v>
      </c>
      <c r="H1" s="13" t="s">
        <v>1944</v>
      </c>
      <c r="I1" s="157" t="s">
        <v>1945</v>
      </c>
      <c r="J1" s="157" t="s">
        <v>1946</v>
      </c>
      <c r="K1" s="157" t="s">
        <v>1947</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4066878.0112835346</v>
      </c>
      <c r="D12" s="2" t="s">
        <v>24</v>
      </c>
      <c r="E12" s="37"/>
      <c r="F12" s="13" t="s">
        <v>5</v>
      </c>
      <c r="G12" s="82">
        <f t="shared" ref="G12:K12" si="0">SUM(G13:G22)</f>
        <v>3117421.6411623498</v>
      </c>
      <c r="H12" s="82">
        <f t="shared" si="0"/>
        <v>2067291.4036417673</v>
      </c>
      <c r="I12" s="82">
        <f t="shared" si="0"/>
        <v>1999586.6076417672</v>
      </c>
      <c r="J12" s="82">
        <f t="shared" si="0"/>
        <v>0</v>
      </c>
      <c r="K12" s="82">
        <f t="shared" si="0"/>
        <v>0</v>
      </c>
    </row>
    <row r="13" spans="1:11" s="2" customFormat="1">
      <c r="A13" s="9" t="s">
        <v>17</v>
      </c>
      <c r="B13" s="9"/>
      <c r="C13" s="31">
        <f t="shared" ref="C13:C21" si="1">SUM(G13:K13)</f>
        <v>2650825.84</v>
      </c>
      <c r="D13" s="2" t="s">
        <v>26</v>
      </c>
      <c r="E13" s="37"/>
      <c r="F13" s="9" t="s">
        <v>18</v>
      </c>
      <c r="G13" s="175">
        <f>SUMIFS([2]岗位规划大表!$AD:$AD,[2]岗位规划大表!$H:$H,G1)</f>
        <v>2124033.5959999999</v>
      </c>
      <c r="H13" s="175">
        <f>SUMIFS([2]岗位规划大表!$AD:$AD,[2]岗位规划大表!$H:$H,H1)</f>
        <v>297248.52</v>
      </c>
      <c r="I13" s="175">
        <f>SUMIFS([2]岗位规划大表!$AD:$AD,[2]岗位规划大表!$H:$H,I1)</f>
        <v>229543.72399999999</v>
      </c>
      <c r="J13" s="175">
        <f>SUMIFS([2]岗位规划大表!$AD:$AD,[2]岗位规划大表!$H:$H,J1)</f>
        <v>0</v>
      </c>
      <c r="K13" s="175">
        <f>SUMIFS([2]岗位规划大表!$AD:$AD,[2]岗位规划大表!$H:$H,K1)</f>
        <v>0</v>
      </c>
    </row>
    <row r="14" spans="1:11" s="2" customFormat="1">
      <c r="A14" s="3" t="s">
        <v>22</v>
      </c>
      <c r="B14" s="3"/>
      <c r="C14" s="31">
        <f t="shared" si="1"/>
        <v>218757.77142414672</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180093.64530296193</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252000</v>
      </c>
      <c r="D15" s="2" t="s">
        <v>26</v>
      </c>
      <c r="E15" s="37"/>
      <c r="F15" s="8" t="s">
        <v>6</v>
      </c>
      <c r="G15" s="160">
        <f>SUMIFS(人员规划!$AB:$AB,人员规划!$G:$G,G1)*3000</f>
        <v>180000</v>
      </c>
      <c r="H15" s="160">
        <f>SUMIFS(人员规划!$AB:$AB,人员规划!$G:$G,H1)*3000</f>
        <v>36000</v>
      </c>
      <c r="I15" s="160">
        <f>SUMIFS(人员规划!$AB:$AB,人员规划!$G:$G,I1)*3000</f>
        <v>36000</v>
      </c>
      <c r="J15" s="160">
        <f>SUMIFS(人员规划!$AB:$AB,人员规划!$G:$G,J1)*3000</f>
        <v>0</v>
      </c>
      <c r="K15" s="160">
        <f>SUMIFS(人员规划!$AB:$AB,人员规划!$G:$G,K1)*3000</f>
        <v>0</v>
      </c>
    </row>
    <row r="16" spans="1:11" s="2" customFormat="1">
      <c r="A16" s="8" t="s">
        <v>7</v>
      </c>
      <c r="B16" s="8"/>
      <c r="C16" s="31">
        <f t="shared" si="1"/>
        <v>300000</v>
      </c>
      <c r="D16" s="2" t="s">
        <v>25</v>
      </c>
      <c r="E16" s="50"/>
      <c r="F16" s="8" t="s">
        <v>7</v>
      </c>
      <c r="G16" s="85">
        <f>IFERROR(VLOOKUP(G1,'[3]2019年差旅费-二级利润中心明细'!$B:$AF,31,0),0)</f>
        <v>180000</v>
      </c>
      <c r="H16" s="351">
        <f>IFERROR(VLOOKUP(H1,'[3]2019年差旅费-二级利润中心明细'!$B:$AF,31,0),0)</f>
        <v>60000</v>
      </c>
      <c r="I16" s="351">
        <f>IFERROR(VLOOKUP(I1,'[3]2019年差旅费-二级利润中心明细'!$B:$AF,31,0),0)</f>
        <v>60000</v>
      </c>
      <c r="J16" s="351">
        <f>IFERROR(VLOOKUP(J1,'[3]2019年差旅费-二级利润中心明细'!$B:$AF,31,0),0)</f>
        <v>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403200</v>
      </c>
      <c r="D18" s="2" t="s">
        <v>63</v>
      </c>
      <c r="E18" s="37"/>
      <c r="F18" s="8" t="s">
        <v>9</v>
      </c>
      <c r="G18" s="152">
        <f>SUMIFS(市场费!$I:$I,市场费!$B:$B,G1)</f>
        <v>211200</v>
      </c>
      <c r="H18" s="152">
        <f>SUMIFS(市场费!$I:$I,市场费!$B:$B,H1)</f>
        <v>96000</v>
      </c>
      <c r="I18" s="152">
        <f>SUMIFS(市场费!$I:$I,市场费!$B:$B,I1)</f>
        <v>96000</v>
      </c>
      <c r="J18" s="152">
        <f>SUMIFS(市场费!$I:$I,市场费!$B:$B,J1)</f>
        <v>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242094.39985938813</v>
      </c>
      <c r="D22" s="2" t="s">
        <v>63</v>
      </c>
      <c r="E22" s="37"/>
      <c r="F22" s="9" t="s">
        <v>52</v>
      </c>
      <c r="G22" s="87">
        <f>业绩净利!K24</f>
        <v>242094.39985938813</v>
      </c>
      <c r="H22" s="87">
        <f t="shared" ref="H22:K22" si="2">$G$12/$G$29*H29</f>
        <v>1558710.8205811749</v>
      </c>
      <c r="I22" s="73">
        <f>$G$12/$G$29*I29</f>
        <v>1558710.8205811749</v>
      </c>
      <c r="J22" s="87">
        <f t="shared" si="2"/>
        <v>0</v>
      </c>
      <c r="K22" s="87">
        <f t="shared" si="2"/>
        <v>0</v>
      </c>
    </row>
    <row r="23" spans="1:12" s="2" customFormat="1">
      <c r="A23" s="13" t="s">
        <v>13</v>
      </c>
      <c r="B23" s="13"/>
      <c r="C23" s="12">
        <f>C11-C12</f>
        <v>-4066878.0112835346</v>
      </c>
      <c r="D23" s="2" t="s">
        <v>31</v>
      </c>
      <c r="E23" s="37"/>
      <c r="F23" s="13" t="s">
        <v>13</v>
      </c>
      <c r="G23" s="82">
        <f>G25/0.85</f>
        <v>0</v>
      </c>
      <c r="H23" s="82">
        <f t="shared" ref="H23:K23" si="3">H25/0.85</f>
        <v>1647058.8235294118</v>
      </c>
      <c r="I23" s="82">
        <f t="shared" si="3"/>
        <v>1882352.9411764706</v>
      </c>
      <c r="J23" s="82" t="e">
        <f t="shared" si="3"/>
        <v>#N/A</v>
      </c>
      <c r="K23" s="82" t="e">
        <f t="shared" si="3"/>
        <v>#N/A</v>
      </c>
    </row>
    <row r="24" spans="1:12" s="2" customFormat="1">
      <c r="A24" s="3" t="s">
        <v>14</v>
      </c>
      <c r="B24" s="3"/>
      <c r="C24" s="7">
        <f>IF(C23&gt;0,C23*0.15,0)</f>
        <v>0</v>
      </c>
      <c r="D24" s="2" t="s">
        <v>31</v>
      </c>
      <c r="E24" s="39"/>
      <c r="F24" s="3" t="s">
        <v>14</v>
      </c>
      <c r="G24" s="84">
        <f>IF(G23&lt;0,0,G23*0.15)</f>
        <v>0</v>
      </c>
      <c r="H24" s="84">
        <f t="shared" ref="H24:K24" si="4">IF(H23&lt;0,0,H23*0.15)</f>
        <v>247058.82352941175</v>
      </c>
      <c r="I24" s="84">
        <f t="shared" si="4"/>
        <v>282352.9411764706</v>
      </c>
      <c r="J24" s="84" t="e">
        <f t="shared" si="4"/>
        <v>#N/A</v>
      </c>
      <c r="K24" s="84" t="e">
        <f t="shared" si="4"/>
        <v>#N/A</v>
      </c>
    </row>
    <row r="25" spans="1:12" s="17" customFormat="1">
      <c r="A25" s="13" t="s">
        <v>15</v>
      </c>
      <c r="B25" s="13"/>
      <c r="C25" s="12">
        <f>C23-C24</f>
        <v>-4066878.0112835346</v>
      </c>
      <c r="D25" s="26" t="s">
        <v>79</v>
      </c>
      <c r="E25" s="40"/>
      <c r="F25" s="13" t="s">
        <v>15</v>
      </c>
      <c r="G25" s="82"/>
      <c r="H25" s="82">
        <f t="shared" ref="H25:K25" si="5">H30</f>
        <v>1400000</v>
      </c>
      <c r="I25" s="82">
        <f t="shared" si="5"/>
        <v>1600000</v>
      </c>
      <c r="J25" s="82" t="e">
        <f t="shared" si="5"/>
        <v>#N/A</v>
      </c>
      <c r="K25" s="82" t="e">
        <f t="shared" si="5"/>
        <v>#N/A</v>
      </c>
    </row>
    <row r="26" spans="1:12" s="48" customFormat="1">
      <c r="A26" s="45" t="s">
        <v>55</v>
      </c>
      <c r="B26" s="45"/>
      <c r="C26" s="45">
        <f>C25/C12</f>
        <v>-1</v>
      </c>
      <c r="D26" s="46" t="s">
        <v>31</v>
      </c>
      <c r="E26" s="47"/>
      <c r="F26" s="45" t="s">
        <v>55</v>
      </c>
      <c r="G26" s="83">
        <f t="shared" ref="G26:K26" si="6">G25/G12</f>
        <v>0</v>
      </c>
      <c r="H26" s="83">
        <f t="shared" si="6"/>
        <v>0.67721463821391692</v>
      </c>
      <c r="I26" s="83">
        <f t="shared" si="6"/>
        <v>0.80016539112900753</v>
      </c>
      <c r="J26" s="83" t="e">
        <f t="shared" si="6"/>
        <v>#N/A</v>
      </c>
      <c r="K26" s="83" t="e">
        <f t="shared" si="6"/>
        <v>#N/A</v>
      </c>
    </row>
    <row r="27" spans="1:12">
      <c r="E27" s="36"/>
    </row>
    <row r="28" spans="1:12">
      <c r="F28" t="s">
        <v>54</v>
      </c>
      <c r="G28" s="89"/>
      <c r="H28" s="89" t="str">
        <f>VLOOKUP(H1,业绩净利!$B:$D,3,FALSE)</f>
        <v>刘成东</v>
      </c>
      <c r="I28" s="89" t="str">
        <f>VLOOKUP(I1,业绩净利!$B:$D,3,FALSE)</f>
        <v>刘海龙</v>
      </c>
      <c r="J28" s="89" t="e">
        <f>VLOOKUP(J1,业绩净利!$B:$D,3,FALSE)</f>
        <v>#N/A</v>
      </c>
      <c r="K28" s="89" t="e">
        <f>VLOOKUP(K1,业绩净利!$B:$D,3,FALSE)</f>
        <v>#N/A</v>
      </c>
      <c r="L28" s="89" t="e">
        <f>VLOOKUP(L1,业绩净利!$B:$D,3,FALSE)</f>
        <v>#N/A</v>
      </c>
    </row>
    <row r="29" spans="1:12">
      <c r="E29" s="49">
        <f>SUM(G29:K29)</f>
        <v>100000000</v>
      </c>
      <c r="F29" t="s">
        <v>100</v>
      </c>
      <c r="G29" s="159">
        <f>SUM(H29:L29)</f>
        <v>50000000</v>
      </c>
      <c r="H29" s="20">
        <f>VLOOKUP(H1,业绩净利!$B:$F,5,FALSE)*10000</f>
        <v>25000000</v>
      </c>
      <c r="I29" s="20">
        <f>VLOOKUP(I1,业绩净利!$B:$F,5,FALSE)*10000</f>
        <v>25000000</v>
      </c>
      <c r="J29" s="20"/>
      <c r="K29" s="20"/>
      <c r="L29" s="20"/>
    </row>
    <row r="30" spans="1:12">
      <c r="F30" t="s">
        <v>58</v>
      </c>
      <c r="G30" s="89"/>
      <c r="H30" s="159">
        <f>VLOOKUP(H1,业绩净利!$B:$F,4,FALSE)*10000</f>
        <v>1400000</v>
      </c>
      <c r="I30" s="159">
        <f>VLOOKUP(I1,业绩净利!$B:$F,4,FALSE)*10000</f>
        <v>1600000</v>
      </c>
      <c r="J30" s="159" t="e">
        <f>VLOOKUP(J1,业绩净利!$B:$F,4,FALSE)*10000</f>
        <v>#N/A</v>
      </c>
      <c r="K30" s="159" t="e">
        <f>VLOOKUP(K1,业绩净利!$B:$F,4,FALSE)*10000</f>
        <v>#N/A</v>
      </c>
      <c r="L30" s="159" t="e">
        <f>VLOOKUP(L1,业绩净利!$B:$F,4,FALSE)*10000</f>
        <v>#N/A</v>
      </c>
    </row>
    <row r="31" spans="1:12">
      <c r="F31" t="s">
        <v>59</v>
      </c>
      <c r="G31" s="89"/>
      <c r="H31" s="159">
        <f>H11-H12-H23</f>
        <v>-3714350.2271711789</v>
      </c>
      <c r="I31" s="159">
        <f t="shared" ref="I31:L31" si="7">I11-I12-I23</f>
        <v>-3881939.5488182381</v>
      </c>
      <c r="J31" s="159" t="e">
        <f t="shared" si="7"/>
        <v>#N/A</v>
      </c>
      <c r="K31" s="159" t="e">
        <f t="shared" si="7"/>
        <v>#N/A</v>
      </c>
      <c r="L31" s="159">
        <f t="shared" si="7"/>
        <v>0</v>
      </c>
    </row>
  </sheetData>
  <phoneticPr fontId="15"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81" t="s">
        <v>784</v>
      </c>
      <c r="H1" s="13" t="s">
        <v>1948</v>
      </c>
      <c r="I1" s="157" t="s">
        <v>1799</v>
      </c>
      <c r="J1" s="157" t="s">
        <v>1949</v>
      </c>
      <c r="K1" s="157" t="s">
        <v>1950</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3904719.2272919714</v>
      </c>
      <c r="D12" s="2" t="s">
        <v>24</v>
      </c>
      <c r="E12" s="37"/>
      <c r="F12" s="13" t="s">
        <v>5</v>
      </c>
      <c r="G12" s="82">
        <f t="shared" ref="G12:K12" si="0">SUM(G13:G22)</f>
        <v>2833609.8571707867</v>
      </c>
      <c r="H12" s="82">
        <f t="shared" si="0"/>
        <v>2149420.3527897345</v>
      </c>
      <c r="I12" s="82">
        <f t="shared" si="0"/>
        <v>1755298.8745022372</v>
      </c>
      <c r="J12" s="82">
        <f t="shared" si="0"/>
        <v>0</v>
      </c>
      <c r="K12" s="82">
        <f t="shared" si="0"/>
        <v>0</v>
      </c>
    </row>
    <row r="13" spans="1:11" s="2" customFormat="1">
      <c r="A13" s="9" t="s">
        <v>17</v>
      </c>
      <c r="B13" s="9"/>
      <c r="C13" s="31">
        <f t="shared" ref="C13:C21" si="1">SUM(G13:K13)</f>
        <v>2428992.7199999997</v>
      </c>
      <c r="D13" s="2" t="s">
        <v>26</v>
      </c>
      <c r="E13" s="37"/>
      <c r="F13" s="9" t="s">
        <v>18</v>
      </c>
      <c r="G13" s="175">
        <f>SUMIFS([2]岗位规划大表!$AD:$AD,[2]岗位规划大表!$H:$H,G1)</f>
        <v>1804547.4759999998</v>
      </c>
      <c r="H13" s="175">
        <f>SUMIFS([2]岗位规划大表!$AD:$AD,[2]岗位规划大表!$H:$H,H1)</f>
        <v>418849.00400000002</v>
      </c>
      <c r="I13" s="175">
        <f>SUMIFS([2]岗位规划大表!$AD:$AD,[2]岗位规划大表!$H:$H,I1)</f>
        <v>205596.24</v>
      </c>
      <c r="J13" s="175">
        <f>SUMIFS([2]岗位规划大表!$AD:$AD,[2]岗位规划大表!$H:$H,J1)</f>
        <v>0</v>
      </c>
      <c r="K13" s="175">
        <f>SUMIFS([2]岗位规划大表!$AD:$AD,[2]岗位规划大表!$H:$H,K1)</f>
        <v>0</v>
      </c>
    </row>
    <row r="14" spans="1:11" s="2" customFormat="1">
      <c r="A14" s="3" t="s">
        <v>22</v>
      </c>
      <c r="B14" s="3"/>
      <c r="C14" s="31">
        <f t="shared" si="1"/>
        <v>242557.77142414672</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203893.64530296193</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252000</v>
      </c>
      <c r="D15" s="2" t="s">
        <v>26</v>
      </c>
      <c r="E15" s="37"/>
      <c r="F15" s="8" t="s">
        <v>6</v>
      </c>
      <c r="G15" s="160">
        <f>SUMIFS(人员规划!$AB:$AB,人员规划!$G:$G,G1)*3000</f>
        <v>180000</v>
      </c>
      <c r="H15" s="160">
        <f>SUMIFS(人员规划!$AB:$AB,人员规划!$G:$G,H1)*3000</f>
        <v>36000</v>
      </c>
      <c r="I15" s="160">
        <f>SUMIFS(人员规划!$AB:$AB,人员规划!$G:$G,I1)*3000</f>
        <v>36000</v>
      </c>
      <c r="J15" s="160">
        <f>SUMIFS(人员规划!$AB:$AB,人员规划!$G:$G,J1)*3000</f>
        <v>0</v>
      </c>
      <c r="K15" s="160">
        <f>SUMIFS(人员规划!$AB:$AB,人员规划!$G:$G,K1)*3000</f>
        <v>0</v>
      </c>
    </row>
    <row r="16" spans="1:11" s="2" customFormat="1">
      <c r="A16" s="8" t="s">
        <v>7</v>
      </c>
      <c r="B16" s="8"/>
      <c r="C16" s="31">
        <f t="shared" si="1"/>
        <v>350400</v>
      </c>
      <c r="D16" s="2" t="s">
        <v>25</v>
      </c>
      <c r="E16" s="50"/>
      <c r="F16" s="8" t="s">
        <v>7</v>
      </c>
      <c r="G16" s="85">
        <f>IFERROR(VLOOKUP(G1,'[3]2019年差旅费-二级利润中心明细'!$B:$AF,31,0),0)</f>
        <v>206400</v>
      </c>
      <c r="H16" s="351">
        <f>IFERROR(VLOOKUP(H1,'[3]2019年差旅费-二级利润中心明细'!$B:$AF,31,0),0)</f>
        <v>72000</v>
      </c>
      <c r="I16" s="351">
        <f>IFERROR(VLOOKUP(I1,'[3]2019年差旅费-二级利润中心明细'!$B:$AF,31,0),0)</f>
        <v>72000</v>
      </c>
      <c r="J16" s="351">
        <f>IFERROR(VLOOKUP(J1,'[3]2019年差旅费-二级利润中心明细'!$B:$AF,31,0),0)</f>
        <v>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403200</v>
      </c>
      <c r="D18" s="2" t="s">
        <v>63</v>
      </c>
      <c r="E18" s="37"/>
      <c r="F18" s="8" t="s">
        <v>9</v>
      </c>
      <c r="G18" s="152">
        <f>SUMIFS(市场费!$I:$I,市场费!$B:$B,G1)</f>
        <v>211200</v>
      </c>
      <c r="H18" s="152">
        <f>SUMIFS(市场费!$I:$I,市场费!$B:$B,H1)</f>
        <v>96000</v>
      </c>
      <c r="I18" s="152">
        <f>SUMIFS(市场费!$I:$I,市场费!$B:$B,I1)</f>
        <v>96000</v>
      </c>
      <c r="J18" s="152">
        <f>SUMIFS(市场费!$I:$I,市场费!$B:$B,J1)</f>
        <v>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227568.73586782484</v>
      </c>
      <c r="D22" s="2" t="s">
        <v>63</v>
      </c>
      <c r="E22" s="37"/>
      <c r="F22" s="9" t="s">
        <v>52</v>
      </c>
      <c r="G22" s="87">
        <f>业绩净利!K29</f>
        <v>227568.73586782484</v>
      </c>
      <c r="H22" s="87">
        <f t="shared" ref="H22:K22" si="2">$G$12/$G$29*H29</f>
        <v>1507239.2857291419</v>
      </c>
      <c r="I22" s="73">
        <f>$G$12/$G$29*I29</f>
        <v>1326370.5714416448</v>
      </c>
      <c r="J22" s="87">
        <f t="shared" si="2"/>
        <v>0</v>
      </c>
      <c r="K22" s="87">
        <f t="shared" si="2"/>
        <v>0</v>
      </c>
    </row>
    <row r="23" spans="1:12" s="2" customFormat="1">
      <c r="A23" s="13" t="s">
        <v>13</v>
      </c>
      <c r="B23" s="13"/>
      <c r="C23" s="12">
        <f>C11-C12</f>
        <v>-3904719.2272919714</v>
      </c>
      <c r="D23" s="2" t="s">
        <v>31</v>
      </c>
      <c r="E23" s="37"/>
      <c r="F23" s="13" t="s">
        <v>13</v>
      </c>
      <c r="G23" s="82">
        <f>G25/0.85</f>
        <v>0</v>
      </c>
      <c r="H23" s="82">
        <f t="shared" ref="H23:K23" si="3">H25/0.85</f>
        <v>1411764.705882353</v>
      </c>
      <c r="I23" s="82">
        <f t="shared" si="3"/>
        <v>1752941.1764705882</v>
      </c>
      <c r="J23" s="82" t="e">
        <f t="shared" si="3"/>
        <v>#N/A</v>
      </c>
      <c r="K23" s="82" t="e">
        <f t="shared" si="3"/>
        <v>#N/A</v>
      </c>
    </row>
    <row r="24" spans="1:12" s="2" customFormat="1">
      <c r="A24" s="3" t="s">
        <v>14</v>
      </c>
      <c r="B24" s="3"/>
      <c r="C24" s="7">
        <f>IF(C23&gt;0,C23*0.15,0)</f>
        <v>0</v>
      </c>
      <c r="D24" s="2" t="s">
        <v>31</v>
      </c>
      <c r="E24" s="39"/>
      <c r="F24" s="3" t="s">
        <v>14</v>
      </c>
      <c r="G24" s="84">
        <f>IF(G23&lt;0,0,G23*0.15)</f>
        <v>0</v>
      </c>
      <c r="H24" s="84">
        <f t="shared" ref="H24:K24" si="4">IF(H23&lt;0,0,H23*0.15)</f>
        <v>211764.70588235295</v>
      </c>
      <c r="I24" s="84">
        <f t="shared" si="4"/>
        <v>262941.17647058819</v>
      </c>
      <c r="J24" s="84" t="e">
        <f t="shared" si="4"/>
        <v>#N/A</v>
      </c>
      <c r="K24" s="84" t="e">
        <f t="shared" si="4"/>
        <v>#N/A</v>
      </c>
    </row>
    <row r="25" spans="1:12" s="17" customFormat="1">
      <c r="A25" s="13" t="s">
        <v>15</v>
      </c>
      <c r="B25" s="13"/>
      <c r="C25" s="12">
        <f>C23-C24</f>
        <v>-3904719.2272919714</v>
      </c>
      <c r="D25" s="26" t="s">
        <v>79</v>
      </c>
      <c r="E25" s="40"/>
      <c r="F25" s="13" t="s">
        <v>15</v>
      </c>
      <c r="G25" s="82"/>
      <c r="H25" s="82">
        <f t="shared" ref="H25:K25" si="5">H30</f>
        <v>1200000</v>
      </c>
      <c r="I25" s="82">
        <f t="shared" si="5"/>
        <v>1490000</v>
      </c>
      <c r="J25" s="82" t="e">
        <f t="shared" si="5"/>
        <v>#N/A</v>
      </c>
      <c r="K25" s="82" t="e">
        <f t="shared" si="5"/>
        <v>#N/A</v>
      </c>
    </row>
    <row r="26" spans="1:12" s="48" customFormat="1">
      <c r="A26" s="45" t="s">
        <v>55</v>
      </c>
      <c r="B26" s="45"/>
      <c r="C26" s="45">
        <f>C25/C12</f>
        <v>-1</v>
      </c>
      <c r="D26" s="46" t="s">
        <v>31</v>
      </c>
      <c r="E26" s="47"/>
      <c r="F26" s="45" t="s">
        <v>55</v>
      </c>
      <c r="G26" s="83">
        <f t="shared" ref="G26:K26" si="6">G25/G12</f>
        <v>0</v>
      </c>
      <c r="H26" s="83">
        <f t="shared" si="6"/>
        <v>0.55829005175396196</v>
      </c>
      <c r="I26" s="83">
        <f t="shared" si="6"/>
        <v>0.84885828940244157</v>
      </c>
      <c r="J26" s="83" t="e">
        <f t="shared" si="6"/>
        <v>#N/A</v>
      </c>
      <c r="K26" s="83" t="e">
        <f t="shared" si="6"/>
        <v>#N/A</v>
      </c>
    </row>
    <row r="27" spans="1:12">
      <c r="E27" s="36"/>
    </row>
    <row r="28" spans="1:12">
      <c r="F28" t="s">
        <v>54</v>
      </c>
      <c r="G28" s="89"/>
      <c r="H28" s="89" t="str">
        <f>VLOOKUP(H1,业绩净利!$B:$D,3,FALSE)</f>
        <v>赵海波</v>
      </c>
      <c r="I28" s="89" t="str">
        <f>VLOOKUP(I1,业绩净利!$B:$D,3,FALSE)</f>
        <v>赵凤平</v>
      </c>
      <c r="J28" s="89" t="e">
        <f>VLOOKUP(J1,业绩净利!$B:$D,3,FALSE)</f>
        <v>#N/A</v>
      </c>
      <c r="K28" s="89" t="e">
        <f>VLOOKUP(K1,业绩净利!$B:$D,3,FALSE)</f>
        <v>#N/A</v>
      </c>
      <c r="L28" s="89" t="e">
        <f>VLOOKUP(L1,业绩净利!$B:$D,3,FALSE)</f>
        <v>#N/A</v>
      </c>
    </row>
    <row r="29" spans="1:12">
      <c r="E29" s="49">
        <f>SUM(G29:K29)</f>
        <v>94000000</v>
      </c>
      <c r="F29" t="s">
        <v>100</v>
      </c>
      <c r="G29" s="159">
        <f>SUM(H29:L29)</f>
        <v>47000000</v>
      </c>
      <c r="H29" s="20">
        <f>VLOOKUP(H1,业绩净利!$B:$F,5,FALSE)*10000</f>
        <v>25000000</v>
      </c>
      <c r="I29" s="20">
        <f>VLOOKUP(I1,业绩净利!$B:$F,5,FALSE)*10000</f>
        <v>22000000</v>
      </c>
      <c r="J29" s="20"/>
      <c r="K29" s="20"/>
      <c r="L29" s="20"/>
    </row>
    <row r="30" spans="1:12">
      <c r="F30" t="s">
        <v>58</v>
      </c>
      <c r="G30" s="89"/>
      <c r="H30" s="159">
        <f>VLOOKUP(H1,业绩净利!$B:$F,4,FALSE)*10000</f>
        <v>1200000</v>
      </c>
      <c r="I30" s="159">
        <f>VLOOKUP(I1,业绩净利!$B:$F,4,FALSE)*10000</f>
        <v>1490000</v>
      </c>
      <c r="J30" s="159" t="e">
        <f>VLOOKUP(J1,业绩净利!$B:$F,4,FALSE)*10000</f>
        <v>#N/A</v>
      </c>
      <c r="K30" s="159" t="e">
        <f>VLOOKUP(K1,业绩净利!$B:$F,4,FALSE)*10000</f>
        <v>#N/A</v>
      </c>
      <c r="L30" s="159" t="e">
        <f>VLOOKUP(L1,业绩净利!$B:$F,4,FALSE)*10000</f>
        <v>#N/A</v>
      </c>
    </row>
    <row r="31" spans="1:12">
      <c r="F31" t="s">
        <v>59</v>
      </c>
      <c r="G31" s="89"/>
      <c r="H31" s="159">
        <f>H11-H12-H23</f>
        <v>-3561185.0586720873</v>
      </c>
      <c r="I31" s="159">
        <f t="shared" ref="I31:L31" si="7">I11-I12-I23</f>
        <v>-3508240.0509728254</v>
      </c>
      <c r="J31" s="159" t="e">
        <f t="shared" si="7"/>
        <v>#N/A</v>
      </c>
      <c r="K31" s="159" t="e">
        <f t="shared" si="7"/>
        <v>#N/A</v>
      </c>
      <c r="L31" s="159">
        <f t="shared" si="7"/>
        <v>0</v>
      </c>
    </row>
  </sheetData>
  <phoneticPr fontId="15"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19.625" customWidth="1"/>
    <col min="8" max="8" width="22" customWidth="1"/>
    <col min="9" max="9" width="21.5" customWidth="1"/>
    <col min="10" max="10" width="20.875" customWidth="1"/>
    <col min="11" max="11" width="22.5" customWidth="1"/>
  </cols>
  <sheetData>
    <row r="1" spans="1:11" s="2" customFormat="1">
      <c r="A1" s="1" t="s">
        <v>160</v>
      </c>
      <c r="B1" s="1" t="s">
        <v>161</v>
      </c>
      <c r="C1" s="1" t="s">
        <v>162</v>
      </c>
      <c r="E1" s="33"/>
      <c r="F1" s="1" t="s">
        <v>160</v>
      </c>
      <c r="G1" s="81" t="s">
        <v>785</v>
      </c>
      <c r="H1" s="13" t="s">
        <v>1951</v>
      </c>
      <c r="I1" s="157" t="s">
        <v>1810</v>
      </c>
      <c r="J1" s="157" t="s">
        <v>1811</v>
      </c>
      <c r="K1" s="157" t="s">
        <v>1952</v>
      </c>
    </row>
    <row r="2" spans="1:11" s="2" customFormat="1">
      <c r="A2" s="3" t="s">
        <v>0</v>
      </c>
      <c r="B2" s="3"/>
      <c r="C2" s="31">
        <f>SUM(G2:J2)</f>
        <v>0</v>
      </c>
      <c r="D2" s="26" t="s">
        <v>163</v>
      </c>
      <c r="E2" s="37">
        <f>H2+I2+J2</f>
        <v>0</v>
      </c>
      <c r="F2" s="3" t="s">
        <v>164</v>
      </c>
      <c r="G2" s="85"/>
      <c r="H2" s="85"/>
      <c r="I2" s="85"/>
      <c r="J2" s="85"/>
      <c r="K2" s="85"/>
    </row>
    <row r="3" spans="1:11" s="2" customFormat="1">
      <c r="A3" s="3" t="s">
        <v>1</v>
      </c>
      <c r="B3" s="3"/>
      <c r="C3" s="31">
        <f>SUM(G3:J3)</f>
        <v>0</v>
      </c>
      <c r="D3" s="2" t="s">
        <v>88</v>
      </c>
      <c r="E3" s="37">
        <f>H3+I3+J3</f>
        <v>0</v>
      </c>
      <c r="F3" s="3" t="s">
        <v>35</v>
      </c>
      <c r="G3" s="80"/>
      <c r="H3" s="80"/>
      <c r="I3" s="80"/>
      <c r="J3" s="80"/>
      <c r="K3" s="80"/>
    </row>
    <row r="4" spans="1:11" s="2" customFormat="1">
      <c r="A4" s="3" t="s">
        <v>2</v>
      </c>
      <c r="B4" s="3"/>
      <c r="C4" s="31">
        <f>SUM(G4:J4)</f>
        <v>0</v>
      </c>
      <c r="D4" s="2" t="s">
        <v>88</v>
      </c>
      <c r="E4" s="37"/>
      <c r="F4" s="3" t="s">
        <v>2</v>
      </c>
      <c r="G4" s="85"/>
      <c r="H4" s="85"/>
      <c r="I4" s="85"/>
      <c r="J4" s="85"/>
      <c r="K4" s="85"/>
    </row>
    <row r="5" spans="1:11" s="2" customFormat="1">
      <c r="A5" s="3" t="s">
        <v>109</v>
      </c>
      <c r="B5" s="3"/>
      <c r="C5" s="44"/>
      <c r="D5" s="2" t="s">
        <v>165</v>
      </c>
      <c r="E5" s="38"/>
      <c r="F5" s="3" t="s">
        <v>166</v>
      </c>
      <c r="G5" s="86"/>
      <c r="H5" s="86"/>
      <c r="I5" s="86"/>
      <c r="J5" s="86"/>
      <c r="K5" s="86"/>
    </row>
    <row r="6" spans="1:11" s="2" customFormat="1">
      <c r="A6" s="15" t="s">
        <v>10</v>
      </c>
      <c r="B6" s="15"/>
      <c r="C6" s="31">
        <f>SUM(G6:J6)</f>
        <v>0</v>
      </c>
      <c r="D6" s="11" t="s">
        <v>167</v>
      </c>
      <c r="E6" s="37"/>
      <c r="F6" s="10" t="s">
        <v>10</v>
      </c>
      <c r="G6" s="80"/>
      <c r="H6" s="80"/>
      <c r="I6" s="80"/>
      <c r="J6" s="80"/>
      <c r="K6" s="80"/>
    </row>
    <row r="7" spans="1:11" s="2" customFormat="1">
      <c r="A7" s="15" t="s">
        <v>11</v>
      </c>
      <c r="B7" s="15"/>
      <c r="C7" s="31">
        <f>SUM(G7:J7)</f>
        <v>0</v>
      </c>
      <c r="D7" s="11" t="s">
        <v>168</v>
      </c>
      <c r="E7" s="37"/>
      <c r="F7" s="10" t="s">
        <v>11</v>
      </c>
      <c r="G7" s="80"/>
      <c r="H7" s="80"/>
      <c r="I7" s="80"/>
      <c r="J7" s="80"/>
      <c r="K7" s="80"/>
    </row>
    <row r="8" spans="1:11" s="2" customFormat="1">
      <c r="A8" s="15" t="s">
        <v>12</v>
      </c>
      <c r="B8" s="15"/>
      <c r="C8" s="31">
        <f>SUM(G8:J8)</f>
        <v>0</v>
      </c>
      <c r="D8" s="11" t="s">
        <v>169</v>
      </c>
      <c r="E8" s="37"/>
      <c r="F8" s="10" t="s">
        <v>12</v>
      </c>
      <c r="G8" s="80"/>
      <c r="H8" s="80"/>
      <c r="I8" s="80"/>
      <c r="J8" s="80"/>
      <c r="K8" s="80"/>
    </row>
    <row r="9" spans="1:11" s="2" customFormat="1">
      <c r="A9" s="15" t="s">
        <v>171</v>
      </c>
      <c r="B9" s="15"/>
      <c r="C9" s="31">
        <f>SUM(G9:J9)</f>
        <v>0</v>
      </c>
      <c r="D9" s="2" t="s">
        <v>172</v>
      </c>
      <c r="E9" s="37"/>
      <c r="F9" s="15" t="s">
        <v>171</v>
      </c>
      <c r="G9" s="80">
        <f>(G2-G3)/1.16*0.16-G4/1.06*0.06</f>
        <v>0</v>
      </c>
      <c r="H9" s="80"/>
      <c r="I9" s="80"/>
      <c r="J9" s="80"/>
      <c r="K9" s="80"/>
    </row>
    <row r="10" spans="1:11" s="2" customFormat="1">
      <c r="A10" s="3" t="s">
        <v>3</v>
      </c>
      <c r="B10" s="3"/>
      <c r="C10" s="31">
        <f>SUM(G10:J10)</f>
        <v>0</v>
      </c>
      <c r="D10" s="2" t="s">
        <v>172</v>
      </c>
      <c r="E10" s="37"/>
      <c r="F10" s="3" t="s">
        <v>3</v>
      </c>
      <c r="G10" s="80">
        <f>G9*0.12</f>
        <v>0</v>
      </c>
      <c r="H10" s="80"/>
      <c r="I10" s="80"/>
      <c r="J10" s="80"/>
      <c r="K10" s="80"/>
    </row>
    <row r="11" spans="1:11" s="2" customFormat="1">
      <c r="A11" s="8" t="s">
        <v>4</v>
      </c>
      <c r="B11" s="8"/>
      <c r="C11" s="4">
        <f>C2-C3-C4-C6-C7-C8-C9-C10</f>
        <v>0</v>
      </c>
      <c r="D11" s="2" t="s">
        <v>172</v>
      </c>
      <c r="E11" s="37"/>
      <c r="F11" s="8" t="s">
        <v>4</v>
      </c>
      <c r="G11" s="80">
        <f>G2-G3-G4-G6-G7-G8-G9-G10</f>
        <v>0</v>
      </c>
      <c r="H11" s="80"/>
      <c r="I11" s="80"/>
      <c r="J11" s="80"/>
      <c r="K11" s="80"/>
    </row>
    <row r="12" spans="1:11" s="2" customFormat="1">
      <c r="A12" s="13" t="s">
        <v>5</v>
      </c>
      <c r="B12" s="13"/>
      <c r="C12" s="158">
        <f>SUM(C13:C22)</f>
        <v>4984541.5044732373</v>
      </c>
      <c r="D12" s="2" t="s">
        <v>172</v>
      </c>
      <c r="E12" s="37"/>
      <c r="F12" s="13" t="s">
        <v>5</v>
      </c>
      <c r="G12" s="82">
        <f t="shared" ref="G12:K12" si="0">SUM(G13:G22)</f>
        <v>3380524.5168015584</v>
      </c>
      <c r="H12" s="82">
        <f t="shared" si="0"/>
        <v>2260386.1614613715</v>
      </c>
      <c r="I12" s="82">
        <f t="shared" si="0"/>
        <v>2277431.527128038</v>
      </c>
      <c r="J12" s="82">
        <f t="shared" si="0"/>
        <v>446723.81588382699</v>
      </c>
      <c r="K12" s="82">
        <f t="shared" si="0"/>
        <v>0</v>
      </c>
    </row>
    <row r="13" spans="1:11" s="2" customFormat="1">
      <c r="A13" s="9" t="s">
        <v>173</v>
      </c>
      <c r="B13" s="9"/>
      <c r="C13" s="31">
        <f t="shared" ref="C13:C21" si="1">SUM(G13:J13)</f>
        <v>2836097.4833333329</v>
      </c>
      <c r="D13" s="2" t="s">
        <v>174</v>
      </c>
      <c r="E13" s="37"/>
      <c r="F13" s="9" t="s">
        <v>175</v>
      </c>
      <c r="G13" s="175">
        <f>SUMIFS([2]岗位规划大表!$AD:$AD,[2]岗位规划大表!$H:$H,G1)</f>
        <v>2000848.236</v>
      </c>
      <c r="H13" s="175">
        <f>SUMIFS([2]岗位规划大表!$AD:$AD,[2]岗位规划大表!$H:$H,H1)</f>
        <v>298791.83999999997</v>
      </c>
      <c r="I13" s="175">
        <f>SUMIFS([2]岗位规划大表!$AD:$AD,[2]岗位规划大表!$H:$H,I1)</f>
        <v>315708.64399999997</v>
      </c>
      <c r="J13" s="175">
        <f>SUMIFS([2]岗位规划大表!$AD:$AD,[2]岗位规划大表!$H:$H,J1)</f>
        <v>220748.76333333334</v>
      </c>
      <c r="K13" s="175">
        <f>SUMIFS([2]岗位规划大表!$AD:$AD,[2]岗位规划大表!$H:$H,K1)</f>
        <v>0</v>
      </c>
    </row>
    <row r="14" spans="1:11" s="2" customFormat="1">
      <c r="A14" s="3" t="s">
        <v>176</v>
      </c>
      <c r="B14" s="3"/>
      <c r="C14" s="31">
        <f t="shared" si="1"/>
        <v>293968.50125239306</v>
      </c>
      <c r="D14" s="2" t="s">
        <v>174</v>
      </c>
      <c r="E14" s="37"/>
      <c r="F14" s="3" t="s">
        <v>176</v>
      </c>
      <c r="G14" s="160">
        <f>[1]人均!$D$4*SUMIFS([2]岗位规划大表!$AA:$AA,[2]岗位规划大表!$H:$H,G1,[2]岗位规划大表!$AE:$AE,"驻京")+[1]人均!$D$3*SUMIFS([2]岗位规划大表!$AA:$AA,[2]岗位规划大表!$H:$H,G1,[2]岗位规划大表!$AE:$AE,"非驻京")+SUMIFS([1]管理费用统计表!$N:$N,[1]管理费用统计表!$F:$F,G1)</f>
        <v>239200.76091404795</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19460.624727259052</v>
      </c>
      <c r="J14" s="160">
        <f>[1]人均!$D$4*SUMIFS([2]岗位规划大表!$AA:$AA,[2]岗位规划大表!$H:$H,J1,[2]岗位规划大表!$AE:$AE,"驻京")+[1]人均!$D$3*SUMIFS([2]岗位规划大表!$AA:$AA,[2]岗位规划大表!$H:$H,J1,[2]岗位规划大表!$AE:$AE,"非驻京")+SUMIFS([1]管理费用统计表!$N:$N,[1]管理费用统计表!$F:$F,J1)</f>
        <v>15975.052550493654</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348000</v>
      </c>
      <c r="D15" s="2" t="s">
        <v>174</v>
      </c>
      <c r="E15" s="37"/>
      <c r="F15" s="8" t="s">
        <v>6</v>
      </c>
      <c r="G15" s="160">
        <f>SUMIFS(人员规划!$AB:$AB,人员规划!$G:$G,G1)*3000</f>
        <v>246000</v>
      </c>
      <c r="H15" s="160">
        <f>SUMIFS(人员规划!$AB:$AB,人员规划!$G:$G,H1)*3000</f>
        <v>36000</v>
      </c>
      <c r="I15" s="160">
        <f>SUMIFS(人员规划!$AB:$AB,人员规划!$G:$G,I1)*3000</f>
        <v>36000</v>
      </c>
      <c r="J15" s="160">
        <f>SUMIFS(人员规划!$AB:$AB,人员规划!$G:$G,J1)*3000</f>
        <v>30000</v>
      </c>
      <c r="K15" s="160">
        <f>SUMIFS(人员规划!$AB:$AB,人员规划!$G:$G,K1)*3000</f>
        <v>0</v>
      </c>
    </row>
    <row r="16" spans="1:11" s="2" customFormat="1">
      <c r="A16" s="8" t="s">
        <v>7</v>
      </c>
      <c r="B16" s="8"/>
      <c r="C16" s="31">
        <f t="shared" si="1"/>
        <v>812000</v>
      </c>
      <c r="D16" s="2" t="s">
        <v>177</v>
      </c>
      <c r="E16" s="37">
        <f>'[4]17实际底表'!$O$16/[5]Sheet2!$C$14</f>
        <v>8.4579369440031197E-3</v>
      </c>
      <c r="F16" s="8" t="s">
        <v>7</v>
      </c>
      <c r="G16" s="85">
        <f>IFERROR(VLOOKUP(G1,'[3]2019年差旅费-二级利润中心明细'!$B:$AF,31,0),0)</f>
        <v>472000</v>
      </c>
      <c r="H16" s="351">
        <f>IFERROR(VLOOKUP(H1,'[3]2019年差旅费-二级利润中心明细'!$B:$AF,31,0),0)</f>
        <v>120000</v>
      </c>
      <c r="I16" s="351">
        <f>IFERROR(VLOOKUP(I1,'[3]2019年差旅费-二级利润中心明细'!$B:$AF,31,0),0)</f>
        <v>120000</v>
      </c>
      <c r="J16" s="351">
        <f>IFERROR(VLOOKUP(J1,'[3]2019年差旅费-二级利润中心明细'!$B:$AF,31,0),0)</f>
        <v>100000</v>
      </c>
      <c r="K16" s="351">
        <f>IFERROR(VLOOKUP(K1,'[3]2019年差旅费-二级利润中心明细'!$B:$AF,31,0),0)</f>
        <v>0</v>
      </c>
    </row>
    <row r="17" spans="1:12" s="2" customFormat="1">
      <c r="A17" s="8" t="s">
        <v>8</v>
      </c>
      <c r="B17" s="8"/>
      <c r="C17" s="31">
        <f t="shared" si="1"/>
        <v>0</v>
      </c>
      <c r="D17" s="2" t="s">
        <v>177</v>
      </c>
      <c r="E17" s="37">
        <f>[4]人数!$E$24</f>
        <v>94820.02</v>
      </c>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500800</v>
      </c>
      <c r="D18" s="2" t="s">
        <v>177</v>
      </c>
      <c r="E18" s="37"/>
      <c r="F18" s="8" t="s">
        <v>9</v>
      </c>
      <c r="G18" s="152">
        <f>SUMIFS(市场费!$I:$I,市场费!$B:$B,G1)</f>
        <v>228800</v>
      </c>
      <c r="H18" s="152">
        <f>SUMIFS(市场费!$I:$I,市场费!$B:$B,H1)</f>
        <v>96000</v>
      </c>
      <c r="I18" s="152">
        <f>SUMIFS(市场费!$I:$I,市场费!$B:$B,I1)</f>
        <v>96000</v>
      </c>
      <c r="J18" s="152">
        <f>SUMIFS(市场费!$I:$I,市场费!$B:$B,J1)</f>
        <v>80000</v>
      </c>
      <c r="K18" s="152">
        <f>SUMIFS(市场费!$I:$I,市场费!$B:$B,K1)</f>
        <v>0</v>
      </c>
    </row>
    <row r="19" spans="1:12" s="2" customFormat="1">
      <c r="A19" s="8" t="s">
        <v>178</v>
      </c>
      <c r="B19" s="8"/>
      <c r="C19" s="31">
        <f t="shared" si="1"/>
        <v>0</v>
      </c>
      <c r="D19" s="2" t="s">
        <v>177</v>
      </c>
      <c r="E19" s="37"/>
      <c r="F19" s="8" t="s">
        <v>178</v>
      </c>
      <c r="G19" s="80">
        <v>0</v>
      </c>
      <c r="H19" s="80">
        <v>0</v>
      </c>
      <c r="I19" s="80">
        <v>0</v>
      </c>
      <c r="J19" s="80">
        <v>0</v>
      </c>
      <c r="K19" s="80">
        <v>0</v>
      </c>
    </row>
    <row r="20" spans="1:12">
      <c r="A20" s="8" t="s">
        <v>5228</v>
      </c>
      <c r="B20" s="8"/>
      <c r="C20" s="31">
        <f t="shared" si="1"/>
        <v>0</v>
      </c>
      <c r="D20" s="2" t="s">
        <v>177</v>
      </c>
      <c r="E20" s="37"/>
      <c r="F20" s="8" t="s">
        <v>5228</v>
      </c>
      <c r="G20" s="80">
        <v>0</v>
      </c>
      <c r="H20" s="80">
        <v>0</v>
      </c>
      <c r="I20" s="80">
        <v>0</v>
      </c>
      <c r="J20" s="80">
        <v>0</v>
      </c>
      <c r="K20" s="80">
        <v>0</v>
      </c>
    </row>
    <row r="21" spans="1:12" s="2" customFormat="1">
      <c r="A21" s="16" t="s">
        <v>179</v>
      </c>
      <c r="B21" s="16"/>
      <c r="C21" s="31">
        <f t="shared" si="1"/>
        <v>0</v>
      </c>
      <c r="D21" s="2" t="s">
        <v>177</v>
      </c>
      <c r="E21" s="37"/>
      <c r="F21" s="9" t="s">
        <v>179</v>
      </c>
      <c r="G21" s="80">
        <v>0</v>
      </c>
      <c r="H21" s="80">
        <v>0</v>
      </c>
      <c r="I21" s="80">
        <v>0</v>
      </c>
      <c r="J21" s="80">
        <v>0</v>
      </c>
      <c r="K21" s="80">
        <v>0</v>
      </c>
    </row>
    <row r="22" spans="1:12" s="2" customFormat="1">
      <c r="A22" s="9" t="s">
        <v>180</v>
      </c>
      <c r="B22" s="9"/>
      <c r="C22" s="4">
        <f>G22</f>
        <v>193675.51988751051</v>
      </c>
      <c r="D22" s="2" t="s">
        <v>177</v>
      </c>
      <c r="E22" s="37"/>
      <c r="F22" s="9" t="s">
        <v>180</v>
      </c>
      <c r="G22" s="87">
        <f>业绩净利!K41</f>
        <v>193675.51988751051</v>
      </c>
      <c r="H22" s="87">
        <f t="shared" ref="H22:K22" si="2">$G$12/$G$29*H29</f>
        <v>1690262.2584007792</v>
      </c>
      <c r="I22" s="73">
        <f>$G$12/$G$29*I29</f>
        <v>1690262.2584007792</v>
      </c>
      <c r="J22" s="87">
        <f t="shared" si="2"/>
        <v>0</v>
      </c>
      <c r="K22" s="87">
        <f t="shared" si="2"/>
        <v>0</v>
      </c>
    </row>
    <row r="23" spans="1:12" s="2" customFormat="1">
      <c r="A23" s="13" t="s">
        <v>13</v>
      </c>
      <c r="B23" s="13"/>
      <c r="C23" s="12">
        <f>C11-C12</f>
        <v>-4984541.5044732373</v>
      </c>
      <c r="D23" s="2" t="s">
        <v>172</v>
      </c>
      <c r="E23" s="37"/>
      <c r="F23" s="13" t="s">
        <v>13</v>
      </c>
      <c r="G23" s="82">
        <f>G25/0.85</f>
        <v>0</v>
      </c>
      <c r="H23" s="82">
        <f t="shared" ref="H23:K23" si="3">H25/0.85</f>
        <v>1411764.705882353</v>
      </c>
      <c r="I23" s="82">
        <f t="shared" si="3"/>
        <v>1882352.9411764706</v>
      </c>
      <c r="J23" s="82" t="e">
        <f t="shared" si="3"/>
        <v>#N/A</v>
      </c>
      <c r="K23" s="82" t="e">
        <f t="shared" si="3"/>
        <v>#N/A</v>
      </c>
    </row>
    <row r="24" spans="1:12" s="2" customFormat="1">
      <c r="A24" s="3" t="s">
        <v>14</v>
      </c>
      <c r="B24" s="3"/>
      <c r="C24" s="7">
        <f>IF(C23&gt;0,C23*0.15,0)</f>
        <v>0</v>
      </c>
      <c r="D24" s="2" t="s">
        <v>172</v>
      </c>
      <c r="E24" s="39"/>
      <c r="F24" s="3" t="s">
        <v>14</v>
      </c>
      <c r="G24" s="84">
        <f>IF(G23&lt;0,0,G23*0.15)</f>
        <v>0</v>
      </c>
      <c r="H24" s="84">
        <f t="shared" ref="H24:K24" si="4">IF(H23&lt;0,0,H23*0.15)</f>
        <v>211764.70588235295</v>
      </c>
      <c r="I24" s="84">
        <f t="shared" si="4"/>
        <v>282352.9411764706</v>
      </c>
      <c r="J24" s="84" t="e">
        <f t="shared" si="4"/>
        <v>#N/A</v>
      </c>
      <c r="K24" s="84" t="e">
        <f t="shared" si="4"/>
        <v>#N/A</v>
      </c>
    </row>
    <row r="25" spans="1:12" s="17" customFormat="1">
      <c r="A25" s="13" t="s">
        <v>15</v>
      </c>
      <c r="B25" s="13"/>
      <c r="C25" s="12">
        <f>C23-C24</f>
        <v>-4984541.5044732373</v>
      </c>
      <c r="D25" s="26" t="s">
        <v>181</v>
      </c>
      <c r="E25" s="40"/>
      <c r="F25" s="13" t="s">
        <v>15</v>
      </c>
      <c r="G25" s="82"/>
      <c r="H25" s="82">
        <f t="shared" ref="H25:K25" si="5">H30</f>
        <v>1200000</v>
      </c>
      <c r="I25" s="82">
        <f t="shared" si="5"/>
        <v>1600000</v>
      </c>
      <c r="J25" s="82" t="e">
        <f t="shared" si="5"/>
        <v>#N/A</v>
      </c>
      <c r="K25" s="82" t="e">
        <f t="shared" si="5"/>
        <v>#N/A</v>
      </c>
    </row>
    <row r="26" spans="1:12" s="48" customFormat="1">
      <c r="A26" s="45" t="s">
        <v>182</v>
      </c>
      <c r="B26" s="45"/>
      <c r="C26" s="45">
        <f>C25/C12</f>
        <v>-1</v>
      </c>
      <c r="D26" s="46" t="s">
        <v>172</v>
      </c>
      <c r="E26" s="47"/>
      <c r="F26" s="45" t="s">
        <v>182</v>
      </c>
      <c r="G26" s="83">
        <f t="shared" ref="G26:K26" si="6">G25/G12</f>
        <v>0</v>
      </c>
      <c r="H26" s="83">
        <f t="shared" si="6"/>
        <v>0.53088274050668538</v>
      </c>
      <c r="I26" s="83">
        <f t="shared" si="6"/>
        <v>0.70254582012293687</v>
      </c>
      <c r="J26" s="83" t="e">
        <f t="shared" si="6"/>
        <v>#N/A</v>
      </c>
      <c r="K26" s="83" t="e">
        <f t="shared" si="6"/>
        <v>#N/A</v>
      </c>
    </row>
    <row r="27" spans="1:12">
      <c r="E27" s="36"/>
    </row>
    <row r="28" spans="1:12">
      <c r="F28" t="s">
        <v>183</v>
      </c>
      <c r="G28" s="89"/>
      <c r="H28" s="89" t="str">
        <f>VLOOKUP(H1,业绩净利!$B:$D,3,FALSE)</f>
        <v>王飞2</v>
      </c>
      <c r="I28" s="89" t="str">
        <f>VLOOKUP(I1,业绩净利!$B:$D,3,FALSE)</f>
        <v>郑现中</v>
      </c>
      <c r="J28" s="89" t="e">
        <f>VLOOKUP(J1,业绩净利!$B:$D,3,FALSE)</f>
        <v>#N/A</v>
      </c>
      <c r="K28" s="89" t="e">
        <f>VLOOKUP(K1,业绩净利!$B:$D,3,FALSE)</f>
        <v>#N/A</v>
      </c>
      <c r="L28" s="89" t="e">
        <f>VLOOKUP(L1,业绩净利!$B:$D,3,FALSE)</f>
        <v>#N/A</v>
      </c>
    </row>
    <row r="29" spans="1:12">
      <c r="E29" s="49">
        <f>SUM(G29:K29)</f>
        <v>80000000</v>
      </c>
      <c r="F29" t="s">
        <v>184</v>
      </c>
      <c r="G29" s="159">
        <f>SUM(H29:L29)</f>
        <v>40000000</v>
      </c>
      <c r="H29" s="20">
        <f>VLOOKUP(H1,业绩净利!$B:$F,5,FALSE)*10000</f>
        <v>20000000</v>
      </c>
      <c r="I29" s="20">
        <f>VLOOKUP(I1,业绩净利!$B:$F,5,FALSE)*10000</f>
        <v>20000000</v>
      </c>
      <c r="J29" s="20"/>
      <c r="K29" s="20"/>
      <c r="L29" s="20"/>
    </row>
    <row r="30" spans="1:12">
      <c r="F30" t="s">
        <v>185</v>
      </c>
      <c r="G30" s="89"/>
      <c r="H30" s="159">
        <f>VLOOKUP(H1,业绩净利!$B:$F,4,FALSE)*10000</f>
        <v>1200000</v>
      </c>
      <c r="I30" s="159">
        <f>VLOOKUP(I1,业绩净利!$B:$F,4,FALSE)*10000</f>
        <v>1600000</v>
      </c>
      <c r="J30" s="159" t="e">
        <f>VLOOKUP(J1,业绩净利!$B:$F,4,FALSE)*10000</f>
        <v>#N/A</v>
      </c>
      <c r="K30" s="159" t="e">
        <f>VLOOKUP(K1,业绩净利!$B:$F,4,FALSE)*10000</f>
        <v>#N/A</v>
      </c>
      <c r="L30" s="159" t="e">
        <f>VLOOKUP(L1,业绩净利!$B:$F,4,FALSE)*10000</f>
        <v>#N/A</v>
      </c>
    </row>
    <row r="31" spans="1:12">
      <c r="F31" t="s">
        <v>186</v>
      </c>
      <c r="G31" s="89"/>
      <c r="H31" s="159">
        <f>H11-H12-H23</f>
        <v>-3672150.8673437247</v>
      </c>
      <c r="I31" s="159">
        <f t="shared" ref="I31:L31" si="7">I11-I12-I23</f>
        <v>-4159784.4683045084</v>
      </c>
      <c r="J31" s="159" t="e">
        <f t="shared" si="7"/>
        <v>#N/A</v>
      </c>
      <c r="K31" s="159" t="e">
        <f t="shared" si="7"/>
        <v>#N/A</v>
      </c>
      <c r="L31" s="159">
        <f t="shared" si="7"/>
        <v>0</v>
      </c>
    </row>
  </sheetData>
  <phoneticPr fontId="15"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81" t="s">
        <v>786</v>
      </c>
      <c r="H1" s="13" t="s">
        <v>1953</v>
      </c>
      <c r="I1" s="157" t="s">
        <v>4872</v>
      </c>
      <c r="J1" s="157" t="s">
        <v>1954</v>
      </c>
      <c r="K1" s="157" t="s">
        <v>1955</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3936797.628705583</v>
      </c>
      <c r="D12" s="2" t="s">
        <v>24</v>
      </c>
      <c r="E12" s="37"/>
      <c r="F12" s="13" t="s">
        <v>5</v>
      </c>
      <c r="G12" s="82">
        <f t="shared" ref="G12:K12" si="0">SUM(G13:G22)</f>
        <v>3029049.5082510649</v>
      </c>
      <c r="H12" s="82">
        <f t="shared" si="0"/>
        <v>3492981.4496449907</v>
      </c>
      <c r="I12" s="82">
        <f t="shared" si="0"/>
        <v>443816.17906059243</v>
      </c>
      <c r="J12" s="82">
        <f t="shared" si="0"/>
        <v>0</v>
      </c>
      <c r="K12" s="82">
        <f t="shared" si="0"/>
        <v>0</v>
      </c>
    </row>
    <row r="13" spans="1:11" s="2" customFormat="1">
      <c r="A13" s="9" t="s">
        <v>17</v>
      </c>
      <c r="B13" s="9"/>
      <c r="C13" s="31">
        <f t="shared" ref="C13:C21" si="1">SUM(G13:K13)</f>
        <v>2322519.5959999999</v>
      </c>
      <c r="D13" s="2" t="s">
        <v>26</v>
      </c>
      <c r="E13" s="37"/>
      <c r="F13" s="9" t="s">
        <v>18</v>
      </c>
      <c r="G13" s="175">
        <f>SUMIFS([2]岗位规划大表!$AD:$AD,[2]岗位规划大表!$H:$H,G1)</f>
        <v>1886748.2799999998</v>
      </c>
      <c r="H13" s="175">
        <f>SUMIFS([2]岗位规划大表!$AD:$AD,[2]岗位规划大表!$H:$H,H1)</f>
        <v>227287.2</v>
      </c>
      <c r="I13" s="175">
        <f>SUMIFS([2]岗位规划大表!$AD:$AD,[2]岗位规划大表!$H:$H,I1)</f>
        <v>208484.11600000001</v>
      </c>
      <c r="J13" s="175">
        <f>SUMIFS([2]岗位规划大表!$AD:$AD,[2]岗位规划大表!$H:$H,J1)</f>
        <v>0</v>
      </c>
      <c r="K13" s="175">
        <f>SUMIFS([2]岗位规划大表!$AD:$AD,[2]岗位规划大表!$H:$H,K1)</f>
        <v>0</v>
      </c>
    </row>
    <row r="14" spans="1:11" s="2" customFormat="1">
      <c r="A14" s="3" t="s">
        <v>22</v>
      </c>
      <c r="B14" s="3"/>
      <c r="C14" s="31">
        <f t="shared" si="1"/>
        <v>260202.51281807243</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220225.70836355432</v>
      </c>
      <c r="H14" s="160">
        <f>[1]人均!$D$4*SUMIFS([2]岗位规划大表!$AA:$AA,[2]岗位规划大表!$H:$H,H1,[2]岗位规划大表!$AE:$AE,"驻京")+[1]人均!$D$3*SUMIFS([2]岗位规划大表!$AA:$AA,[2]岗位规划大表!$H:$H,H1,[2]岗位规划大表!$AE:$AE,"非驻京")+SUMIFS([1]管理费用统计表!$N:$N,[1]管理费用统计表!$F:$F,H1)</f>
        <v>20644.741393925717</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288000</v>
      </c>
      <c r="D15" s="2" t="s">
        <v>26</v>
      </c>
      <c r="E15" s="37"/>
      <c r="F15" s="8" t="s">
        <v>6</v>
      </c>
      <c r="G15" s="160">
        <f>SUMIFS(人员规划!$AB:$AB,人员规划!$G:$G,G1)*3000</f>
        <v>216000</v>
      </c>
      <c r="H15" s="160">
        <f>SUMIFS(人员规划!$AB:$AB,人员规划!$G:$G,H1)*3000</f>
        <v>36000</v>
      </c>
      <c r="I15" s="160">
        <f>SUMIFS(人员规划!$AB:$AB,人员规划!$G:$G,I1)*3000</f>
        <v>36000</v>
      </c>
      <c r="J15" s="160">
        <f>SUMIFS(人员规划!$AB:$AB,人员规划!$G:$G,J1)*3000</f>
        <v>0</v>
      </c>
      <c r="K15" s="160">
        <f>SUMIFS(人员规划!$AB:$AB,人员规划!$G:$G,K1)*3000</f>
        <v>0</v>
      </c>
    </row>
    <row r="16" spans="1:11" s="2" customFormat="1">
      <c r="A16" s="8" t="s">
        <v>7</v>
      </c>
      <c r="B16" s="8"/>
      <c r="C16" s="31">
        <f t="shared" si="1"/>
        <v>459600</v>
      </c>
      <c r="D16" s="2" t="s">
        <v>25</v>
      </c>
      <c r="E16" s="50"/>
      <c r="F16" s="8" t="s">
        <v>7</v>
      </c>
      <c r="G16" s="85">
        <f>IFERROR(VLOOKUP(G1,'[3]2019年差旅费-二级利润中心明细'!$B:$AF,31,0),0)</f>
        <v>291600</v>
      </c>
      <c r="H16" s="351">
        <f>IFERROR(VLOOKUP(H1,'[3]2019年差旅费-二级利润中心明细'!$B:$AF,31,0),0)</f>
        <v>84000</v>
      </c>
      <c r="I16" s="351">
        <f>IFERROR(VLOOKUP(I1,'[3]2019年差旅费-二级利润中心明细'!$B:$AF,31,0),0)</f>
        <v>84000</v>
      </c>
      <c r="J16" s="351">
        <f>IFERROR(VLOOKUP(J1,'[3]2019年差旅费-二级利润中心明细'!$B:$AF,31,0),0)</f>
        <v>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412800</v>
      </c>
      <c r="D18" s="2" t="s">
        <v>63</v>
      </c>
      <c r="E18" s="37"/>
      <c r="F18" s="8" t="s">
        <v>9</v>
      </c>
      <c r="G18" s="152">
        <f>SUMIFS(市场费!$I:$I,市场费!$B:$B,G1)</f>
        <v>220800</v>
      </c>
      <c r="H18" s="152">
        <f>SUMIFS(市场费!$I:$I,市场费!$B:$B,H1)</f>
        <v>96000</v>
      </c>
      <c r="I18" s="152">
        <f>SUMIFS(市场费!$I:$I,市场费!$B:$B,I1)</f>
        <v>96000</v>
      </c>
      <c r="J18" s="152">
        <f>SUMIFS(市场费!$I:$I,市场费!$B:$B,J1)</f>
        <v>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193675.51988751051</v>
      </c>
      <c r="D22" s="2" t="s">
        <v>63</v>
      </c>
      <c r="E22" s="37"/>
      <c r="F22" s="9" t="s">
        <v>52</v>
      </c>
      <c r="G22" s="87">
        <f>业绩净利!K28</f>
        <v>193675.51988751051</v>
      </c>
      <c r="H22" s="87">
        <f t="shared" ref="H22:K22" si="2">$G$12/$G$29*H29</f>
        <v>3029049.5082510649</v>
      </c>
      <c r="I22" s="73">
        <f>$G$12/$G$29*I29</f>
        <v>0</v>
      </c>
      <c r="J22" s="87">
        <f t="shared" si="2"/>
        <v>0</v>
      </c>
      <c r="K22" s="87">
        <f t="shared" si="2"/>
        <v>0</v>
      </c>
    </row>
    <row r="23" spans="1:12" s="2" customFormat="1">
      <c r="A23" s="13" t="s">
        <v>13</v>
      </c>
      <c r="B23" s="13"/>
      <c r="C23" s="12">
        <f>C11-C12</f>
        <v>-3936797.628705583</v>
      </c>
      <c r="D23" s="2" t="s">
        <v>31</v>
      </c>
      <c r="E23" s="37"/>
      <c r="F23" s="13" t="s">
        <v>13</v>
      </c>
      <c r="G23" s="82">
        <f>G25/0.85</f>
        <v>0</v>
      </c>
      <c r="H23" s="82">
        <f t="shared" ref="H23:K23" si="3">H25/0.85</f>
        <v>1776470.5882352942</v>
      </c>
      <c r="I23" s="82" t="e">
        <f t="shared" si="3"/>
        <v>#N/A</v>
      </c>
      <c r="J23" s="82" t="e">
        <f t="shared" si="3"/>
        <v>#N/A</v>
      </c>
      <c r="K23" s="82" t="e">
        <f t="shared" si="3"/>
        <v>#N/A</v>
      </c>
    </row>
    <row r="24" spans="1:12" s="2" customFormat="1">
      <c r="A24" s="3" t="s">
        <v>14</v>
      </c>
      <c r="B24" s="3"/>
      <c r="C24" s="7">
        <f>IF(C23&gt;0,C23*0.15,0)</f>
        <v>0</v>
      </c>
      <c r="D24" s="2" t="s">
        <v>31</v>
      </c>
      <c r="E24" s="39"/>
      <c r="F24" s="3" t="s">
        <v>14</v>
      </c>
      <c r="G24" s="84">
        <f>IF(G23&lt;0,0,G23*0.15)</f>
        <v>0</v>
      </c>
      <c r="H24" s="84">
        <f t="shared" ref="H24:K24" si="4">IF(H23&lt;0,0,H23*0.15)</f>
        <v>266470.5882352941</v>
      </c>
      <c r="I24" s="84" t="e">
        <f t="shared" si="4"/>
        <v>#N/A</v>
      </c>
      <c r="J24" s="84" t="e">
        <f t="shared" si="4"/>
        <v>#N/A</v>
      </c>
      <c r="K24" s="84" t="e">
        <f t="shared" si="4"/>
        <v>#N/A</v>
      </c>
    </row>
    <row r="25" spans="1:12" s="17" customFormat="1">
      <c r="A25" s="13" t="s">
        <v>15</v>
      </c>
      <c r="B25" s="13"/>
      <c r="C25" s="12">
        <f>C23-C24</f>
        <v>-3936797.628705583</v>
      </c>
      <c r="D25" s="26" t="s">
        <v>79</v>
      </c>
      <c r="E25" s="40"/>
      <c r="F25" s="13" t="s">
        <v>15</v>
      </c>
      <c r="G25" s="82"/>
      <c r="H25" s="82">
        <f t="shared" ref="H25:K25" si="5">H30</f>
        <v>1510000</v>
      </c>
      <c r="I25" s="82" t="e">
        <f t="shared" si="5"/>
        <v>#N/A</v>
      </c>
      <c r="J25" s="82" t="e">
        <f t="shared" si="5"/>
        <v>#N/A</v>
      </c>
      <c r="K25" s="82" t="e">
        <f t="shared" si="5"/>
        <v>#N/A</v>
      </c>
    </row>
    <row r="26" spans="1:12" s="48" customFormat="1">
      <c r="A26" s="45" t="s">
        <v>55</v>
      </c>
      <c r="B26" s="45"/>
      <c r="C26" s="45">
        <f>C25/C12</f>
        <v>-1</v>
      </c>
      <c r="D26" s="46" t="s">
        <v>31</v>
      </c>
      <c r="E26" s="47"/>
      <c r="F26" s="45" t="s">
        <v>55</v>
      </c>
      <c r="G26" s="83">
        <f t="shared" ref="G26:K26" si="6">G25/G12</f>
        <v>0</v>
      </c>
      <c r="H26" s="83">
        <f t="shared" si="6"/>
        <v>0.43229545354541432</v>
      </c>
      <c r="I26" s="83" t="e">
        <f t="shared" si="6"/>
        <v>#N/A</v>
      </c>
      <c r="J26" s="83" t="e">
        <f t="shared" si="6"/>
        <v>#N/A</v>
      </c>
      <c r="K26" s="83" t="e">
        <f t="shared" si="6"/>
        <v>#N/A</v>
      </c>
    </row>
    <row r="27" spans="1:12">
      <c r="E27" s="36"/>
    </row>
    <row r="28" spans="1:12">
      <c r="F28" t="s">
        <v>54</v>
      </c>
      <c r="G28" s="89"/>
      <c r="H28" s="89" t="str">
        <f>VLOOKUP(H1,业绩净利!$B:$D,3,FALSE)</f>
        <v>高俭伟</v>
      </c>
      <c r="I28" s="89" t="e">
        <f>VLOOKUP(I1,业绩净利!$B:$D,3,FALSE)</f>
        <v>#N/A</v>
      </c>
      <c r="J28" s="89" t="e">
        <f>VLOOKUP(J1,业绩净利!$B:$D,3,FALSE)</f>
        <v>#N/A</v>
      </c>
      <c r="K28" s="89" t="e">
        <f>VLOOKUP(K1,业绩净利!$B:$D,3,FALSE)</f>
        <v>#N/A</v>
      </c>
      <c r="L28" s="89" t="e">
        <f>VLOOKUP(L1,业绩净利!$B:$D,3,FALSE)</f>
        <v>#N/A</v>
      </c>
    </row>
    <row r="29" spans="1:12">
      <c r="E29" s="49">
        <f>SUM(G29:K29)</f>
        <v>40000000</v>
      </c>
      <c r="F29" t="s">
        <v>100</v>
      </c>
      <c r="G29" s="159">
        <f>SUM(H29:L29)</f>
        <v>20000000</v>
      </c>
      <c r="H29" s="20">
        <f>VLOOKUP(H1,业绩净利!$B:$F,5,FALSE)*10000</f>
        <v>20000000</v>
      </c>
      <c r="I29" s="20"/>
      <c r="J29" s="20"/>
      <c r="K29" s="20"/>
      <c r="L29" s="20"/>
    </row>
    <row r="30" spans="1:12">
      <c r="F30" t="s">
        <v>58</v>
      </c>
      <c r="G30" s="89"/>
      <c r="H30" s="159">
        <f>VLOOKUP(H1,业绩净利!$B:$F,4,FALSE)*10000</f>
        <v>1510000</v>
      </c>
      <c r="I30" s="159" t="e">
        <f>VLOOKUP(I1,业绩净利!$B:$F,4,FALSE)*10000</f>
        <v>#N/A</v>
      </c>
      <c r="J30" s="159" t="e">
        <f>VLOOKUP(J1,业绩净利!$B:$F,4,FALSE)*10000</f>
        <v>#N/A</v>
      </c>
      <c r="K30" s="159" t="e">
        <f>VLOOKUP(K1,业绩净利!$B:$F,4,FALSE)*10000</f>
        <v>#N/A</v>
      </c>
      <c r="L30" s="159" t="e">
        <f>VLOOKUP(L1,业绩净利!$B:$F,4,FALSE)*10000</f>
        <v>#N/A</v>
      </c>
    </row>
    <row r="31" spans="1:12">
      <c r="F31" t="s">
        <v>59</v>
      </c>
      <c r="G31" s="89"/>
      <c r="H31" s="159">
        <f>H11-H12-H23</f>
        <v>-5269452.0378802847</v>
      </c>
      <c r="I31" s="159" t="e">
        <f t="shared" ref="I31:L31" si="7">I11-I12-I23</f>
        <v>#N/A</v>
      </c>
      <c r="J31" s="159" t="e">
        <f t="shared" si="7"/>
        <v>#N/A</v>
      </c>
      <c r="K31" s="159" t="e">
        <f t="shared" si="7"/>
        <v>#N/A</v>
      </c>
      <c r="L31" s="159">
        <f t="shared" si="7"/>
        <v>0</v>
      </c>
    </row>
  </sheetData>
  <phoneticPr fontId="15"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L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20.375" customWidth="1"/>
    <col min="9" max="9" width="21.875" customWidth="1"/>
    <col min="10" max="10" width="24.5" customWidth="1"/>
    <col min="11" max="11" width="17.5" customWidth="1"/>
    <col min="12" max="12" width="15.25" customWidth="1"/>
  </cols>
  <sheetData>
    <row r="1" spans="1:12" s="2" customFormat="1">
      <c r="A1" s="1" t="s">
        <v>157</v>
      </c>
      <c r="B1" s="1" t="s">
        <v>158</v>
      </c>
      <c r="C1" s="1" t="s">
        <v>159</v>
      </c>
      <c r="E1" s="33"/>
      <c r="F1" s="1" t="s">
        <v>157</v>
      </c>
      <c r="G1" s="13" t="s">
        <v>763</v>
      </c>
      <c r="H1" s="13" t="s">
        <v>764</v>
      </c>
      <c r="I1" s="157" t="s">
        <v>1956</v>
      </c>
      <c r="J1" s="157" t="s">
        <v>1957</v>
      </c>
      <c r="K1" s="157" t="s">
        <v>1958</v>
      </c>
      <c r="L1" s="157" t="s">
        <v>1959</v>
      </c>
    </row>
    <row r="2" spans="1:12" s="2" customFormat="1">
      <c r="A2" s="3" t="s">
        <v>0</v>
      </c>
      <c r="B2" s="3"/>
      <c r="C2" s="31">
        <f>SUM(G2:L2)</f>
        <v>0</v>
      </c>
      <c r="D2" s="26" t="s">
        <v>61</v>
      </c>
      <c r="E2" s="37">
        <f>G2+H2+I2+J2+K2+L2</f>
        <v>0</v>
      </c>
      <c r="F2" s="3" t="s">
        <v>33</v>
      </c>
      <c r="G2" s="28"/>
      <c r="H2" s="28"/>
      <c r="I2" s="28"/>
      <c r="J2" s="28"/>
      <c r="K2" s="28"/>
      <c r="L2" s="28"/>
    </row>
    <row r="3" spans="1:12" s="2" customFormat="1">
      <c r="A3" s="3" t="s">
        <v>1</v>
      </c>
      <c r="B3" s="3"/>
      <c r="C3" s="31">
        <f t="shared" ref="C3:C11" si="0">SUM(G3:L3)</f>
        <v>0</v>
      </c>
      <c r="D3" s="2" t="s">
        <v>25</v>
      </c>
      <c r="E3" s="37" t="e">
        <f>G3+#REF!+H3+I3+J3</f>
        <v>#REF!</v>
      </c>
      <c r="F3" s="3" t="s">
        <v>20</v>
      </c>
      <c r="G3" s="4"/>
      <c r="H3" s="4"/>
      <c r="I3" s="4"/>
      <c r="J3" s="4"/>
      <c r="K3" s="4"/>
      <c r="L3" s="4"/>
    </row>
    <row r="4" spans="1:12" s="2" customFormat="1">
      <c r="A4" s="3" t="s">
        <v>2</v>
      </c>
      <c r="B4" s="3"/>
      <c r="C4" s="31">
        <f t="shared" si="0"/>
        <v>0</v>
      </c>
      <c r="D4" s="2" t="s">
        <v>25</v>
      </c>
      <c r="E4" s="37"/>
      <c r="F4" s="3" t="s">
        <v>2</v>
      </c>
      <c r="G4" s="28"/>
      <c r="H4" s="28"/>
      <c r="I4" s="28"/>
      <c r="J4" s="28"/>
      <c r="K4" s="28"/>
      <c r="L4" s="28"/>
    </row>
    <row r="5" spans="1:12" s="2" customFormat="1">
      <c r="A5" s="3" t="s">
        <v>19</v>
      </c>
      <c r="B5" s="3"/>
      <c r="C5" s="31"/>
      <c r="D5" s="2" t="s">
        <v>30</v>
      </c>
      <c r="E5" s="38"/>
      <c r="F5" s="3" t="s">
        <v>19</v>
      </c>
      <c r="G5" s="29"/>
      <c r="H5" s="29"/>
      <c r="I5" s="29"/>
      <c r="J5" s="29"/>
      <c r="K5" s="29"/>
      <c r="L5" s="29"/>
    </row>
    <row r="6" spans="1:12" s="2" customFormat="1">
      <c r="A6" s="15" t="s">
        <v>10</v>
      </c>
      <c r="B6" s="15"/>
      <c r="C6" s="31">
        <f t="shared" si="0"/>
        <v>0</v>
      </c>
      <c r="D6" s="11" t="s">
        <v>29</v>
      </c>
      <c r="E6" s="37"/>
      <c r="F6" s="10" t="s">
        <v>10</v>
      </c>
      <c r="G6" s="4"/>
      <c r="H6" s="4"/>
      <c r="I6" s="4"/>
      <c r="J6" s="4"/>
      <c r="K6" s="4"/>
      <c r="L6" s="4"/>
    </row>
    <row r="7" spans="1:12" s="2" customFormat="1">
      <c r="A7" s="15" t="s">
        <v>11</v>
      </c>
      <c r="B7" s="15"/>
      <c r="C7" s="31">
        <f t="shared" si="0"/>
        <v>0</v>
      </c>
      <c r="D7" s="11" t="s">
        <v>28</v>
      </c>
      <c r="E7" s="37"/>
      <c r="F7" s="10" t="s">
        <v>11</v>
      </c>
      <c r="G7" s="4"/>
      <c r="H7" s="4"/>
      <c r="I7" s="4"/>
      <c r="J7" s="4"/>
      <c r="K7" s="4"/>
      <c r="L7" s="4"/>
    </row>
    <row r="8" spans="1:12" s="2" customFormat="1">
      <c r="A8" s="15" t="s">
        <v>12</v>
      </c>
      <c r="B8" s="15"/>
      <c r="C8" s="31">
        <f t="shared" si="0"/>
        <v>0</v>
      </c>
      <c r="D8" s="11" t="s">
        <v>27</v>
      </c>
      <c r="E8" s="37"/>
      <c r="F8" s="10" t="s">
        <v>12</v>
      </c>
      <c r="G8" s="4"/>
      <c r="H8" s="4"/>
      <c r="I8" s="4"/>
      <c r="J8" s="4"/>
      <c r="K8" s="4"/>
      <c r="L8" s="4"/>
    </row>
    <row r="9" spans="1:12" s="2" customFormat="1">
      <c r="A9" s="15" t="s">
        <v>21</v>
      </c>
      <c r="B9" s="15"/>
      <c r="C9" s="31">
        <f t="shared" si="0"/>
        <v>0</v>
      </c>
      <c r="D9" s="2" t="s">
        <v>24</v>
      </c>
      <c r="E9" s="37"/>
      <c r="F9" s="15" t="s">
        <v>21</v>
      </c>
      <c r="G9" s="4">
        <f>(G2-G3)/1.16*0.16-G4/1.06*0.06</f>
        <v>0</v>
      </c>
      <c r="H9" s="4"/>
      <c r="I9" s="4"/>
      <c r="J9" s="4"/>
      <c r="K9" s="4"/>
      <c r="L9" s="4"/>
    </row>
    <row r="10" spans="1:12" s="2" customFormat="1">
      <c r="A10" s="3" t="s">
        <v>3</v>
      </c>
      <c r="B10" s="3"/>
      <c r="C10" s="31">
        <f t="shared" si="0"/>
        <v>0</v>
      </c>
      <c r="D10" s="2" t="s">
        <v>24</v>
      </c>
      <c r="E10" s="37"/>
      <c r="F10" s="3" t="s">
        <v>3</v>
      </c>
      <c r="G10" s="4">
        <f>G9*0.12</f>
        <v>0</v>
      </c>
      <c r="H10" s="4"/>
      <c r="I10" s="4"/>
      <c r="J10" s="4"/>
      <c r="K10" s="4"/>
      <c r="L10" s="4"/>
    </row>
    <row r="11" spans="1:12" s="2" customFormat="1">
      <c r="A11" s="8" t="s">
        <v>4</v>
      </c>
      <c r="B11" s="8"/>
      <c r="C11" s="31">
        <f t="shared" si="0"/>
        <v>0</v>
      </c>
      <c r="D11" s="2" t="s">
        <v>24</v>
      </c>
      <c r="E11" s="37"/>
      <c r="F11" s="8" t="s">
        <v>4</v>
      </c>
      <c r="G11" s="4">
        <f>G2-G3-G4-G6-G7-G8-G9-G10</f>
        <v>0</v>
      </c>
      <c r="H11" s="4"/>
      <c r="I11" s="4"/>
      <c r="J11" s="4"/>
      <c r="K11" s="4"/>
      <c r="L11" s="4"/>
    </row>
    <row r="12" spans="1:12" s="2" customFormat="1">
      <c r="A12" s="13" t="s">
        <v>5</v>
      </c>
      <c r="B12" s="13"/>
      <c r="C12" s="158">
        <f>SUM(C13:C22)</f>
        <v>3983088.1153722494</v>
      </c>
      <c r="D12" s="2" t="s">
        <v>24</v>
      </c>
      <c r="E12" s="37"/>
      <c r="F12" s="13" t="s">
        <v>5</v>
      </c>
      <c r="G12" s="14">
        <f t="shared" ref="G12:L12" si="1">SUM(G13:G22)</f>
        <v>2820052.4002510649</v>
      </c>
      <c r="H12" s="14">
        <f t="shared" si="1"/>
        <v>2321773.6132175084</v>
      </c>
      <c r="I12" s="14">
        <f t="shared" si="1"/>
        <v>1661314.5021547419</v>
      </c>
      <c r="J12" s="14">
        <f t="shared" si="1"/>
        <v>0</v>
      </c>
      <c r="K12" s="14">
        <f t="shared" si="1"/>
        <v>0</v>
      </c>
      <c r="L12" s="14">
        <f t="shared" si="1"/>
        <v>0</v>
      </c>
    </row>
    <row r="13" spans="1:12" s="2" customFormat="1">
      <c r="A13" s="9" t="s">
        <v>17</v>
      </c>
      <c r="B13" s="9"/>
      <c r="C13" s="31">
        <f>SUM(G13:L13)</f>
        <v>2310320.9359999998</v>
      </c>
      <c r="D13" s="2" t="s">
        <v>26</v>
      </c>
      <c r="E13" s="37"/>
      <c r="F13" s="9" t="s">
        <v>18</v>
      </c>
      <c r="G13" s="175">
        <f>SUMIFS([2]岗位规划大表!$AD:$AD,[2]岗位规划大表!$H:$H,G1)</f>
        <v>1643951.1719999998</v>
      </c>
      <c r="H13" s="175">
        <f>SUMIFS([2]岗位规划大表!$AD:$AD,[2]岗位规划大表!$H:$H,H1)</f>
        <v>311908.8</v>
      </c>
      <c r="I13" s="175">
        <f>SUMIFS([2]岗位规划大表!$AD:$AD,[2]岗位规划大表!$H:$H,I1)</f>
        <v>354460.96399999998</v>
      </c>
      <c r="J13" s="175">
        <f>SUMIFS([2]岗位规划大表!$AD:$AD,[2]岗位规划大表!$H:$H,J1)</f>
        <v>0</v>
      </c>
      <c r="K13" s="175">
        <f>SUMIFS([2]岗位规划大表!$AD:$AD,[2]岗位规划大表!$H:$H,K1)</f>
        <v>0</v>
      </c>
      <c r="L13" s="175">
        <f>SUMIFS([2]岗位规划大表!$AD:$AD,[2]岗位规划大表!$H:$H,L1)</f>
        <v>0</v>
      </c>
    </row>
    <row r="14" spans="1:12" s="2" customFormat="1">
      <c r="A14" s="3" t="s">
        <v>22</v>
      </c>
      <c r="B14" s="3"/>
      <c r="C14" s="31">
        <f t="shared" ref="C14:C21" si="2">SUM(G14:L14)</f>
        <v>259891.6594847391</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219225.70836355432</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21333.888060592384</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c r="L14" s="160">
        <f>[1]人均!$D$4*SUMIFS([2]岗位规划大表!$AA:$AA,[2]岗位规划大表!$H:$H,L1,[2]岗位规划大表!$AE:$AE,"驻京")+[1]人均!$D$3*SUMIFS([2]岗位规划大表!$AA:$AA,[2]岗位规划大表!$H:$H,L1,[2]岗位规划大表!$AE:$AE,"非驻京")+SUMIFS([1]管理费用统计表!$N:$N,[1]管理费用统计表!$F:$F,L1)</f>
        <v>0</v>
      </c>
    </row>
    <row r="15" spans="1:12" s="2" customFormat="1">
      <c r="A15" s="8" t="s">
        <v>6</v>
      </c>
      <c r="B15" s="8"/>
      <c r="C15" s="31">
        <f t="shared" si="2"/>
        <v>288000</v>
      </c>
      <c r="D15" s="2" t="s">
        <v>26</v>
      </c>
      <c r="E15" s="37"/>
      <c r="F15" s="8" t="s">
        <v>6</v>
      </c>
      <c r="G15" s="160">
        <f>SUMIFS(人员规划!$AB:$AB,人员规划!$G:$G,G1)*3000</f>
        <v>216000</v>
      </c>
      <c r="H15" s="160">
        <f>SUMIFS(人员规划!$AB:$AB,人员规划!$G:$G,H1)*3000</f>
        <v>36000</v>
      </c>
      <c r="I15" s="160">
        <f>SUMIFS(人员规划!$AB:$AB,人员规划!$G:$G,I1)*3000</f>
        <v>36000</v>
      </c>
      <c r="J15" s="160">
        <f>SUMIFS(人员规划!$AB:$AB,人员规划!$G:$G,J1)*3000</f>
        <v>0</v>
      </c>
      <c r="K15" s="160">
        <f>SUMIFS(人员规划!$AB:$AB,人员规划!$G:$G,K1)*3000</f>
        <v>0</v>
      </c>
      <c r="L15" s="160">
        <f>SUMIFS(人员规划!$AB:$AB,人员规划!$G:$G,L1)*3000</f>
        <v>0</v>
      </c>
    </row>
    <row r="16" spans="1:12" s="2" customFormat="1">
      <c r="A16" s="8" t="s">
        <v>7</v>
      </c>
      <c r="B16" s="8"/>
      <c r="C16" s="31">
        <f t="shared" si="2"/>
        <v>518400</v>
      </c>
      <c r="D16" s="2" t="s">
        <v>25</v>
      </c>
      <c r="E16" s="50"/>
      <c r="F16" s="8" t="s">
        <v>7</v>
      </c>
      <c r="G16" s="28">
        <f>IFERROR(VLOOKUP(G1,'[3]2019年差旅费-二级利润中心明细'!$B:$AF,31,0),0)</f>
        <v>326400</v>
      </c>
      <c r="H16" s="351">
        <f>IFERROR(VLOOKUP(H1,'[3]2019年差旅费-二级利润中心明细'!$B:$AF,31,0),0)</f>
        <v>96000</v>
      </c>
      <c r="I16" s="351">
        <f>IFERROR(VLOOKUP(I1,'[3]2019年差旅费-二级利润中心明细'!$B:$AF,31,0),0)</f>
        <v>96000</v>
      </c>
      <c r="J16" s="351">
        <f>IFERROR(VLOOKUP(J1,'[3]2019年差旅费-二级利润中心明细'!$B:$AF,31,0),0)</f>
        <v>0</v>
      </c>
      <c r="K16" s="351">
        <f>IFERROR(VLOOKUP(K1,'[3]2019年差旅费-二级利润中心明细'!$B:$AF,31,0),0)</f>
        <v>0</v>
      </c>
      <c r="L16" s="351">
        <f>IFERROR(VLOOKUP(L1,'[3]2019年差旅费-二级利润中心明细'!$B:$AF,31,0),0)</f>
        <v>0</v>
      </c>
    </row>
    <row r="17" spans="1:12" s="2" customFormat="1">
      <c r="A17" s="8" t="s">
        <v>8</v>
      </c>
      <c r="B17" s="8"/>
      <c r="C17" s="31">
        <f t="shared" si="2"/>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c r="L17" s="152">
        <f>SUMIFS(市场费!$F:$F,市场费!$B:$B,L1)</f>
        <v>0</v>
      </c>
    </row>
    <row r="18" spans="1:12" s="2" customFormat="1">
      <c r="A18" s="8" t="s">
        <v>9</v>
      </c>
      <c r="B18" s="8"/>
      <c r="C18" s="31">
        <f t="shared" si="2"/>
        <v>412800</v>
      </c>
      <c r="D18" s="2" t="s">
        <v>25</v>
      </c>
      <c r="E18" s="37"/>
      <c r="F18" s="8" t="s">
        <v>9</v>
      </c>
      <c r="G18" s="152">
        <f>SUMIFS(市场费!$I:$I,市场费!$B:$B,G1)</f>
        <v>220800</v>
      </c>
      <c r="H18" s="152">
        <f>SUMIFS(市场费!$I:$I,市场费!$B:$B,H1)</f>
        <v>96000</v>
      </c>
      <c r="I18" s="152">
        <f>SUMIFS(市场费!$I:$I,市场费!$B:$B,I1)</f>
        <v>96000</v>
      </c>
      <c r="J18" s="152">
        <f>SUMIFS(市场费!$I:$I,市场费!$B:$B,J1)</f>
        <v>0</v>
      </c>
      <c r="K18" s="152">
        <f>SUMIFS(市场费!$I:$I,市场费!$B:$B,K1)</f>
        <v>0</v>
      </c>
      <c r="L18" s="152">
        <f>SUMIFS(市场费!$I:$I,市场费!$B:$B,L1)</f>
        <v>0</v>
      </c>
    </row>
    <row r="19" spans="1:12" s="2" customFormat="1">
      <c r="A19" s="8" t="s">
        <v>49</v>
      </c>
      <c r="B19" s="8"/>
      <c r="C19" s="31">
        <f t="shared" si="2"/>
        <v>0</v>
      </c>
      <c r="D19" s="2" t="s">
        <v>25</v>
      </c>
      <c r="E19" s="37"/>
      <c r="F19" s="8" t="s">
        <v>49</v>
      </c>
      <c r="G19" s="4">
        <v>0</v>
      </c>
      <c r="H19" s="4">
        <v>0</v>
      </c>
      <c r="I19" s="4">
        <v>0</v>
      </c>
      <c r="J19" s="4">
        <v>0</v>
      </c>
      <c r="K19" s="4">
        <v>0</v>
      </c>
      <c r="L19" s="4">
        <v>0</v>
      </c>
    </row>
    <row r="20" spans="1:12">
      <c r="A20" s="8" t="s">
        <v>5228</v>
      </c>
      <c r="B20" s="8"/>
      <c r="C20" s="31">
        <f>SUM(G20:L20)</f>
        <v>0</v>
      </c>
      <c r="D20" s="2" t="s">
        <v>25</v>
      </c>
      <c r="E20" s="37"/>
      <c r="F20" s="8" t="s">
        <v>5228</v>
      </c>
      <c r="G20" s="4">
        <v>0</v>
      </c>
      <c r="H20" s="4">
        <v>0</v>
      </c>
      <c r="I20" s="4">
        <v>0</v>
      </c>
      <c r="J20" s="4">
        <v>0</v>
      </c>
      <c r="K20" s="4">
        <v>0</v>
      </c>
      <c r="L20" s="4">
        <v>0</v>
      </c>
    </row>
    <row r="21" spans="1:12" s="2" customFormat="1">
      <c r="A21" s="16" t="s">
        <v>51</v>
      </c>
      <c r="B21" s="16"/>
      <c r="C21" s="31">
        <f t="shared" si="2"/>
        <v>0</v>
      </c>
      <c r="D21" s="2" t="s">
        <v>25</v>
      </c>
      <c r="E21" s="37"/>
      <c r="F21" s="9" t="s">
        <v>51</v>
      </c>
      <c r="G21" s="4">
        <v>0</v>
      </c>
      <c r="H21" s="4">
        <v>0</v>
      </c>
      <c r="I21" s="4">
        <v>0</v>
      </c>
      <c r="J21" s="4">
        <v>0</v>
      </c>
      <c r="K21" s="4">
        <v>0</v>
      </c>
      <c r="L21" s="4">
        <v>0</v>
      </c>
    </row>
    <row r="22" spans="1:12" s="2" customFormat="1">
      <c r="A22" s="9" t="s">
        <v>52</v>
      </c>
      <c r="B22" s="9"/>
      <c r="C22" s="31">
        <f>G22</f>
        <v>193675.51988751051</v>
      </c>
      <c r="D22" s="2" t="s">
        <v>25</v>
      </c>
      <c r="E22" s="37"/>
      <c r="F22" s="9" t="s">
        <v>52</v>
      </c>
      <c r="G22" s="32">
        <f>业绩净利!K45</f>
        <v>193675.51988751051</v>
      </c>
      <c r="H22" s="32">
        <f t="shared" ref="H22:I22" si="3">$G$12/$G$29*H29</f>
        <v>1762532.7501569157</v>
      </c>
      <c r="I22" s="32">
        <f t="shared" si="3"/>
        <v>1057519.6500941494</v>
      </c>
      <c r="J22" s="32">
        <f t="shared" ref="J22:L22" si="4">$G$12/$G$29*J29</f>
        <v>0</v>
      </c>
      <c r="K22" s="32">
        <f t="shared" si="4"/>
        <v>0</v>
      </c>
      <c r="L22" s="32">
        <f t="shared" si="4"/>
        <v>0</v>
      </c>
    </row>
    <row r="23" spans="1:12" s="2" customFormat="1">
      <c r="A23" s="13" t="s">
        <v>13</v>
      </c>
      <c r="B23" s="13"/>
      <c r="C23" s="12">
        <f>C11-C12</f>
        <v>-3983088.1153722494</v>
      </c>
      <c r="D23" s="2" t="s">
        <v>24</v>
      </c>
      <c r="E23" s="37"/>
      <c r="F23" s="13" t="s">
        <v>13</v>
      </c>
      <c r="G23" s="14">
        <f>G25/0.85</f>
        <v>0</v>
      </c>
      <c r="H23" s="14">
        <f t="shared" ref="H23:I23" si="5">H25/0.85</f>
        <v>1411764.705882353</v>
      </c>
      <c r="I23" s="14">
        <f t="shared" si="5"/>
        <v>705882.3529411765</v>
      </c>
      <c r="J23" s="14" t="e">
        <f t="shared" ref="J23:L23" si="6">J25/0.85</f>
        <v>#N/A</v>
      </c>
      <c r="K23" s="14" t="e">
        <f t="shared" si="6"/>
        <v>#N/A</v>
      </c>
      <c r="L23" s="14" t="e">
        <f t="shared" si="6"/>
        <v>#N/A</v>
      </c>
    </row>
    <row r="24" spans="1:12" s="2" customFormat="1">
      <c r="A24" s="3" t="s">
        <v>14</v>
      </c>
      <c r="B24" s="3"/>
      <c r="C24" s="7">
        <f>IF(C23&gt;0,C23*0.15,0)</f>
        <v>0</v>
      </c>
      <c r="D24" s="2" t="s">
        <v>24</v>
      </c>
      <c r="E24" s="39"/>
      <c r="F24" s="3" t="s">
        <v>14</v>
      </c>
      <c r="G24" s="25">
        <f>IF(G23&lt;0,0,G23*0.15)</f>
        <v>0</v>
      </c>
      <c r="H24" s="25">
        <f t="shared" ref="H24:I24" si="7">IF(H23&lt;0,0,H23*0.15)</f>
        <v>211764.70588235295</v>
      </c>
      <c r="I24" s="25">
        <f t="shared" si="7"/>
        <v>105882.35294117648</v>
      </c>
      <c r="J24" s="25" t="e">
        <f t="shared" ref="J24:L24" si="8">IF(J23&lt;0,0,J23*0.15)</f>
        <v>#N/A</v>
      </c>
      <c r="K24" s="25" t="e">
        <f t="shared" si="8"/>
        <v>#N/A</v>
      </c>
      <c r="L24" s="25" t="e">
        <f t="shared" si="8"/>
        <v>#N/A</v>
      </c>
    </row>
    <row r="25" spans="1:12" s="17" customFormat="1">
      <c r="A25" s="13" t="s">
        <v>15</v>
      </c>
      <c r="B25" s="13"/>
      <c r="C25" s="12">
        <f>C23-C24</f>
        <v>-3983088.1153722494</v>
      </c>
      <c r="D25" s="26" t="s">
        <v>79</v>
      </c>
      <c r="E25" s="40"/>
      <c r="F25" s="13" t="s">
        <v>15</v>
      </c>
      <c r="G25" s="14"/>
      <c r="H25" s="14">
        <f t="shared" ref="H25:I25" si="9">H30</f>
        <v>1200000</v>
      </c>
      <c r="I25" s="14">
        <f t="shared" si="9"/>
        <v>600000</v>
      </c>
      <c r="J25" s="14" t="e">
        <f t="shared" ref="J25:L25" si="10">J30</f>
        <v>#N/A</v>
      </c>
      <c r="K25" s="14" t="e">
        <f t="shared" si="10"/>
        <v>#N/A</v>
      </c>
      <c r="L25" s="14" t="e">
        <f t="shared" si="10"/>
        <v>#N/A</v>
      </c>
    </row>
    <row r="26" spans="1:12" s="48" customFormat="1">
      <c r="A26" s="45" t="s">
        <v>55</v>
      </c>
      <c r="B26" s="45"/>
      <c r="C26" s="45">
        <f>C25/C12</f>
        <v>-1</v>
      </c>
      <c r="D26" s="46" t="s">
        <v>24</v>
      </c>
      <c r="E26" s="47"/>
      <c r="F26" s="45" t="s">
        <v>55</v>
      </c>
      <c r="G26" s="23">
        <f t="shared" ref="G26:L26" si="11">G25/G12</f>
        <v>0</v>
      </c>
      <c r="H26" s="23">
        <f t="shared" si="11"/>
        <v>0.51684625631395764</v>
      </c>
      <c r="I26" s="23">
        <f t="shared" si="11"/>
        <v>0.36115979197303932</v>
      </c>
      <c r="J26" s="23" t="e">
        <f t="shared" si="11"/>
        <v>#N/A</v>
      </c>
      <c r="K26" s="23" t="e">
        <f t="shared" si="11"/>
        <v>#N/A</v>
      </c>
      <c r="L26" s="23" t="e">
        <f t="shared" si="11"/>
        <v>#N/A</v>
      </c>
    </row>
    <row r="27" spans="1:12">
      <c r="E27" s="36"/>
    </row>
    <row r="28" spans="1:12">
      <c r="F28" t="s">
        <v>99</v>
      </c>
      <c r="G28" s="89"/>
      <c r="H28" s="89" t="str">
        <f>VLOOKUP(H1,业绩净利!$B:$D,3,FALSE)</f>
        <v>张鹏</v>
      </c>
      <c r="I28" s="89" t="str">
        <f>VLOOKUP(I1,业绩净利!$B:$D,3,FALSE)</f>
        <v>王成杰</v>
      </c>
      <c r="J28" s="89" t="e">
        <f>VLOOKUP(J1,业绩净利!$B:$D,3,FALSE)</f>
        <v>#N/A</v>
      </c>
      <c r="K28" s="89" t="e">
        <f>VLOOKUP(K1,业绩净利!$B:$D,3,FALSE)</f>
        <v>#N/A</v>
      </c>
      <c r="L28" s="89" t="e">
        <f>VLOOKUP(L1,业绩净利!$B:$D,3,FALSE)</f>
        <v>#N/A</v>
      </c>
    </row>
    <row r="29" spans="1:12">
      <c r="E29" s="49">
        <f>SUM(G29:L29)</f>
        <v>80000000</v>
      </c>
      <c r="F29" t="s">
        <v>100</v>
      </c>
      <c r="G29" s="159">
        <f>SUM(H29:L29)</f>
        <v>40000000</v>
      </c>
      <c r="H29" s="20">
        <f>VLOOKUP(H1,业绩净利!$B:$F,5,FALSE)*10000</f>
        <v>25000000</v>
      </c>
      <c r="I29" s="20">
        <f>VLOOKUP(I1,业绩净利!$B:$F,5,FALSE)*10000</f>
        <v>15000000</v>
      </c>
      <c r="J29" s="20"/>
      <c r="K29" s="20"/>
      <c r="L29" s="20"/>
    </row>
    <row r="30" spans="1:12">
      <c r="F30" t="s">
        <v>58</v>
      </c>
      <c r="G30" s="89"/>
      <c r="H30" s="159">
        <f>VLOOKUP(H1,业绩净利!$B:$F,4,FALSE)*10000</f>
        <v>1200000</v>
      </c>
      <c r="I30" s="159">
        <f>VLOOKUP(I1,业绩净利!$B:$F,4,FALSE)*10000</f>
        <v>600000</v>
      </c>
      <c r="J30" s="159" t="e">
        <f>VLOOKUP(J1,业绩净利!$B:$F,4,FALSE)*10000</f>
        <v>#N/A</v>
      </c>
      <c r="K30" s="159" t="e">
        <f>VLOOKUP(K1,业绩净利!$B:$F,4,FALSE)*10000</f>
        <v>#N/A</v>
      </c>
      <c r="L30" s="159" t="e">
        <f>VLOOKUP(L1,业绩净利!$B:$F,4,FALSE)*10000</f>
        <v>#N/A</v>
      </c>
    </row>
    <row r="31" spans="1:12">
      <c r="F31" t="s">
        <v>59</v>
      </c>
      <c r="G31" s="89"/>
      <c r="H31" s="159">
        <f>H11-H12-H23</f>
        <v>-3733538.3190998612</v>
      </c>
      <c r="I31" s="159">
        <f t="shared" ref="I31:L31" si="12">I11-I12-I23</f>
        <v>-2367196.8550959183</v>
      </c>
      <c r="J31" s="159" t="e">
        <f t="shared" si="12"/>
        <v>#N/A</v>
      </c>
      <c r="K31" s="159" t="e">
        <f t="shared" si="12"/>
        <v>#N/A</v>
      </c>
      <c r="L31" s="159" t="e">
        <f t="shared" si="12"/>
        <v>#N/A</v>
      </c>
    </row>
  </sheetData>
  <phoneticPr fontId="15"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style="55" customWidth="1"/>
    <col min="9" max="9" width="20.375" customWidth="1"/>
    <col min="10" max="10" width="21.875" customWidth="1"/>
    <col min="11" max="11" width="24.5" customWidth="1"/>
  </cols>
  <sheetData>
    <row r="1" spans="1:11" s="2" customFormat="1">
      <c r="A1" s="1" t="s">
        <v>84</v>
      </c>
      <c r="B1" s="1" t="s">
        <v>85</v>
      </c>
      <c r="C1" s="1" t="s">
        <v>86</v>
      </c>
      <c r="E1" s="33"/>
      <c r="F1" s="1" t="s">
        <v>84</v>
      </c>
      <c r="G1" s="13" t="s">
        <v>1960</v>
      </c>
      <c r="H1" s="1" t="s">
        <v>1961</v>
      </c>
      <c r="I1" s="176" t="s">
        <v>1962</v>
      </c>
      <c r="J1" s="176" t="s">
        <v>1963</v>
      </c>
      <c r="K1" s="176" t="s">
        <v>1964</v>
      </c>
    </row>
    <row r="2" spans="1:11" s="2" customFormat="1">
      <c r="A2" s="3" t="s">
        <v>0</v>
      </c>
      <c r="B2" s="3"/>
      <c r="C2" s="31">
        <f>SUM(G2:K2)</f>
        <v>0</v>
      </c>
      <c r="D2" s="26" t="s">
        <v>61</v>
      </c>
      <c r="E2" s="37">
        <f>G2+H2+I2+J2+K2</f>
        <v>0</v>
      </c>
      <c r="F2" s="3" t="s">
        <v>62</v>
      </c>
      <c r="G2" s="85"/>
      <c r="H2" s="181"/>
      <c r="I2" s="85"/>
      <c r="J2" s="85"/>
      <c r="K2" s="85"/>
    </row>
    <row r="3" spans="1:11" s="2" customFormat="1">
      <c r="A3" s="3" t="s">
        <v>1</v>
      </c>
      <c r="B3" s="3"/>
      <c r="C3" s="31">
        <f>SUM(G3:K3)</f>
        <v>0</v>
      </c>
      <c r="D3" s="2" t="s">
        <v>25</v>
      </c>
      <c r="E3" s="37">
        <f>G3+H3+I3+J3+K3</f>
        <v>0</v>
      </c>
      <c r="F3" s="3" t="s">
        <v>20</v>
      </c>
      <c r="G3" s="80"/>
      <c r="H3" s="182"/>
      <c r="I3" s="80"/>
      <c r="J3" s="80"/>
      <c r="K3" s="80"/>
    </row>
    <row r="4" spans="1:11" s="2" customFormat="1">
      <c r="A4" s="3" t="s">
        <v>2</v>
      </c>
      <c r="B4" s="3"/>
      <c r="C4" s="31">
        <f>SUM(G4:K4)</f>
        <v>0</v>
      </c>
      <c r="D4" s="2" t="s">
        <v>25</v>
      </c>
      <c r="E4" s="37"/>
      <c r="F4" s="3" t="s">
        <v>2</v>
      </c>
      <c r="G4" s="85"/>
      <c r="H4" s="181"/>
      <c r="I4" s="85"/>
      <c r="J4" s="85"/>
      <c r="K4" s="85"/>
    </row>
    <row r="5" spans="1:11" s="2" customFormat="1">
      <c r="A5" s="3" t="s">
        <v>19</v>
      </c>
      <c r="B5" s="3"/>
      <c r="C5" s="44"/>
      <c r="D5" s="2" t="s">
        <v>30</v>
      </c>
      <c r="E5" s="38"/>
      <c r="F5" s="3" t="s">
        <v>19</v>
      </c>
      <c r="G5" s="86"/>
      <c r="H5" s="183"/>
      <c r="I5" s="86"/>
      <c r="J5" s="86"/>
      <c r="K5" s="86"/>
    </row>
    <row r="6" spans="1:11" s="2" customFormat="1">
      <c r="A6" s="15" t="s">
        <v>10</v>
      </c>
      <c r="B6" s="15"/>
      <c r="C6" s="31">
        <f>SUM(G6:K6)</f>
        <v>0</v>
      </c>
      <c r="D6" s="11" t="s">
        <v>29</v>
      </c>
      <c r="E6" s="37"/>
      <c r="F6" s="10" t="s">
        <v>10</v>
      </c>
      <c r="G6" s="80"/>
      <c r="H6" s="182"/>
      <c r="I6" s="80"/>
      <c r="J6" s="80"/>
      <c r="K6" s="80"/>
    </row>
    <row r="7" spans="1:11" s="2" customFormat="1">
      <c r="A7" s="15" t="s">
        <v>11</v>
      </c>
      <c r="B7" s="15"/>
      <c r="C7" s="31">
        <f>SUM(G7:K7)</f>
        <v>0</v>
      </c>
      <c r="D7" s="11" t="s">
        <v>28</v>
      </c>
      <c r="E7" s="37"/>
      <c r="F7" s="10" t="s">
        <v>11</v>
      </c>
      <c r="G7" s="80"/>
      <c r="H7" s="182"/>
      <c r="I7" s="80"/>
      <c r="J7" s="80"/>
      <c r="K7" s="80"/>
    </row>
    <row r="8" spans="1:11" s="2" customFormat="1">
      <c r="A8" s="15" t="s">
        <v>12</v>
      </c>
      <c r="B8" s="15"/>
      <c r="C8" s="31">
        <f>SUM(G8:K8)</f>
        <v>0</v>
      </c>
      <c r="D8" s="11" t="s">
        <v>27</v>
      </c>
      <c r="E8" s="37"/>
      <c r="F8" s="10" t="s">
        <v>12</v>
      </c>
      <c r="G8" s="80"/>
      <c r="H8" s="182"/>
      <c r="I8" s="80"/>
      <c r="J8" s="80"/>
      <c r="K8" s="80"/>
    </row>
    <row r="9" spans="1:11" s="2" customFormat="1">
      <c r="A9" s="15" t="s">
        <v>21</v>
      </c>
      <c r="B9" s="15"/>
      <c r="C9" s="31">
        <f>SUM(G9:K9)</f>
        <v>0</v>
      </c>
      <c r="D9" s="2" t="s">
        <v>24</v>
      </c>
      <c r="E9" s="37"/>
      <c r="F9" s="15" t="s">
        <v>21</v>
      </c>
      <c r="G9" s="80">
        <f>(G2-G3)/1.16*0.16-G4/1.06*0.06</f>
        <v>0</v>
      </c>
      <c r="H9" s="182"/>
      <c r="I9" s="80"/>
      <c r="J9" s="80"/>
      <c r="K9" s="80"/>
    </row>
    <row r="10" spans="1:11" s="2" customFormat="1">
      <c r="A10" s="3" t="s">
        <v>3</v>
      </c>
      <c r="B10" s="3"/>
      <c r="C10" s="31">
        <f>SUM(G10:K10)</f>
        <v>0</v>
      </c>
      <c r="D10" s="2" t="s">
        <v>24</v>
      </c>
      <c r="E10" s="37"/>
      <c r="F10" s="3" t="s">
        <v>3</v>
      </c>
      <c r="G10" s="80">
        <f>G9*0.12</f>
        <v>0</v>
      </c>
      <c r="H10" s="182"/>
      <c r="I10" s="80"/>
      <c r="J10" s="80"/>
      <c r="K10" s="80"/>
    </row>
    <row r="11" spans="1:11" s="2" customFormat="1">
      <c r="A11" s="8" t="s">
        <v>4</v>
      </c>
      <c r="B11" s="8"/>
      <c r="C11" s="4">
        <f>C2-C3-C4-C6-C7-C8-C9-C10</f>
        <v>0</v>
      </c>
      <c r="D11" s="2" t="s">
        <v>24</v>
      </c>
      <c r="E11" s="37"/>
      <c r="F11" s="8" t="s">
        <v>4</v>
      </c>
      <c r="G11" s="80">
        <f>G2-G3-G4-G6-G7-G8-G9-G10</f>
        <v>0</v>
      </c>
      <c r="H11" s="182"/>
      <c r="I11" s="80"/>
      <c r="J11" s="80"/>
      <c r="K11" s="80"/>
    </row>
    <row r="12" spans="1:11" s="2" customFormat="1">
      <c r="A12" s="13" t="s">
        <v>5</v>
      </c>
      <c r="B12" s="13"/>
      <c r="C12" s="158">
        <f>SUM(C13:C22)</f>
        <v>3366157.8273520521</v>
      </c>
      <c r="D12" s="2" t="s">
        <v>24</v>
      </c>
      <c r="E12" s="37"/>
      <c r="F12" s="13" t="s">
        <v>5</v>
      </c>
      <c r="G12" s="82">
        <f t="shared" ref="G12:K12" si="0">SUM(G13:G22)</f>
        <v>2540141.9332308676</v>
      </c>
      <c r="H12" s="184">
        <f t="shared" si="0"/>
        <v>384800.7470605924</v>
      </c>
      <c r="I12" s="82">
        <f t="shared" si="0"/>
        <v>2981357.0802914603</v>
      </c>
      <c r="J12" s="82">
        <f t="shared" si="0"/>
        <v>0</v>
      </c>
      <c r="K12" s="82">
        <f t="shared" si="0"/>
        <v>0</v>
      </c>
    </row>
    <row r="13" spans="1:11" s="2" customFormat="1">
      <c r="A13" s="9" t="s">
        <v>17</v>
      </c>
      <c r="B13" s="9"/>
      <c r="C13" s="31">
        <f t="shared" ref="C13:C21" si="1">SUM(G13:K13)</f>
        <v>1899806.4939999997</v>
      </c>
      <c r="D13" s="2" t="s">
        <v>26</v>
      </c>
      <c r="E13" s="37"/>
      <c r="F13" s="9" t="s">
        <v>18</v>
      </c>
      <c r="G13" s="175">
        <f>SUMIFS([2]岗位规划大表!$AD:$AD,[2]岗位规划大表!$H:$H,G1)</f>
        <v>1520454.7259999998</v>
      </c>
      <c r="H13" s="175">
        <f>SUMIFS([2]岗位规划大表!$AD:$AD,[2]岗位规划大表!$H:$H,H1)</f>
        <v>161468.68400000001</v>
      </c>
      <c r="I13" s="175">
        <f>SUMIFS([2]岗位规划大表!$AD:$AD,[2]岗位规划大表!$H:$H,I1)</f>
        <v>217883.084</v>
      </c>
      <c r="J13" s="175">
        <f>SUMIFS([2]岗位规划大表!$AD:$AD,[2]岗位规划大表!$H:$H,J1)</f>
        <v>0</v>
      </c>
      <c r="K13" s="175">
        <f>SUMIFS([2]岗位规划大表!$AD:$AD,[2]岗位规划大表!$H:$H,K1)</f>
        <v>0</v>
      </c>
    </row>
    <row r="14" spans="1:11" s="2" customFormat="1">
      <c r="A14" s="3" t="s">
        <v>22</v>
      </c>
      <c r="B14" s="3"/>
      <c r="C14" s="31">
        <f t="shared" si="1"/>
        <v>203875.81346454163</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165211.68734335684</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276000</v>
      </c>
      <c r="D15" s="2" t="s">
        <v>26</v>
      </c>
      <c r="E15" s="37"/>
      <c r="F15" s="8" t="s">
        <v>6</v>
      </c>
      <c r="G15" s="160">
        <f>SUMIFS(人员规划!$AB:$AB,人员规划!$G:$G,G1)*3000</f>
        <v>204000</v>
      </c>
      <c r="H15" s="160">
        <f>SUMIFS(人员规划!$AB:$AB,人员规划!$G:$G,H1)*3000</f>
        <v>36000</v>
      </c>
      <c r="I15" s="160">
        <f>SUMIFS(人员规划!$AB:$AB,人员规划!$G:$G,I1)*3000</f>
        <v>36000</v>
      </c>
      <c r="J15" s="160">
        <f>SUMIFS(人员规划!$AB:$AB,人员规划!$G:$G,J1)*3000</f>
        <v>0</v>
      </c>
      <c r="K15" s="160">
        <f>SUMIFS(人员规划!$AB:$AB,人员规划!$G:$G,K1)*3000</f>
        <v>0</v>
      </c>
    </row>
    <row r="16" spans="1:11" s="2" customFormat="1">
      <c r="A16" s="8" t="s">
        <v>7</v>
      </c>
      <c r="B16" s="8"/>
      <c r="C16" s="31">
        <f t="shared" si="1"/>
        <v>384800</v>
      </c>
      <c r="D16" s="2" t="s">
        <v>25</v>
      </c>
      <c r="E16" s="50"/>
      <c r="F16" s="8" t="s">
        <v>7</v>
      </c>
      <c r="G16" s="85">
        <f>IFERROR(VLOOKUP(G1,'[3]2019年差旅费-二级利润中心明细'!$B:$AF,31,0),0)</f>
        <v>240800</v>
      </c>
      <c r="H16" s="351">
        <f>IFERROR(VLOOKUP(H1,'[3]2019年差旅费-二级利润中心明细'!$B:$AF,31,0),0)</f>
        <v>72000</v>
      </c>
      <c r="I16" s="351">
        <f>IFERROR(VLOOKUP(I1,'[3]2019年差旅费-二级利润中心明细'!$B:$AF,31,0),0)</f>
        <v>72000</v>
      </c>
      <c r="J16" s="351">
        <f>IFERROR(VLOOKUP(J1,'[3]2019年差旅费-二级利润中心明细'!$B:$AF,31,0),0)</f>
        <v>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408000</v>
      </c>
      <c r="D18" s="2" t="s">
        <v>63</v>
      </c>
      <c r="E18" s="37"/>
      <c r="F18" s="8" t="s">
        <v>9</v>
      </c>
      <c r="G18" s="152">
        <f>SUMIFS(市场费!$I:$I,市场费!$B:$B,G1)</f>
        <v>216000</v>
      </c>
      <c r="H18" s="152">
        <f>SUMIFS(市场费!$I:$I,市场费!$B:$B,H1)</f>
        <v>96000</v>
      </c>
      <c r="I18" s="152">
        <f>SUMIFS(市场费!$I:$I,市场费!$B:$B,I1)</f>
        <v>96000</v>
      </c>
      <c r="J18" s="152">
        <f>SUMIFS(市场费!$I:$I,市场费!$B:$B,J1)</f>
        <v>0</v>
      </c>
      <c r="K18" s="152">
        <f>SUMIFS(市场费!$I:$I,市场费!$B:$B,K1)</f>
        <v>0</v>
      </c>
    </row>
    <row r="19" spans="1:12" s="2" customFormat="1">
      <c r="A19" s="8" t="s">
        <v>49</v>
      </c>
      <c r="B19" s="8"/>
      <c r="C19" s="31">
        <f t="shared" si="1"/>
        <v>0</v>
      </c>
      <c r="D19" s="2" t="s">
        <v>63</v>
      </c>
      <c r="E19" s="37"/>
      <c r="F19" s="8" t="s">
        <v>49</v>
      </c>
      <c r="G19" s="80">
        <v>0</v>
      </c>
      <c r="H19" s="182">
        <v>0</v>
      </c>
      <c r="I19" s="80">
        <v>0</v>
      </c>
      <c r="J19" s="80">
        <v>0</v>
      </c>
      <c r="K19" s="80">
        <v>0</v>
      </c>
    </row>
    <row r="20" spans="1:12">
      <c r="A20" s="8" t="s">
        <v>5228</v>
      </c>
      <c r="B20" s="8"/>
      <c r="C20" s="31">
        <f t="shared" si="1"/>
        <v>0</v>
      </c>
      <c r="D20" s="2" t="s">
        <v>63</v>
      </c>
      <c r="E20" s="37"/>
      <c r="F20" s="8" t="s">
        <v>5228</v>
      </c>
      <c r="G20" s="80">
        <v>0</v>
      </c>
      <c r="H20" s="182">
        <v>0</v>
      </c>
      <c r="I20" s="80">
        <v>0</v>
      </c>
      <c r="J20" s="80">
        <v>0</v>
      </c>
      <c r="K20" s="80">
        <v>0</v>
      </c>
    </row>
    <row r="21" spans="1:12" s="2" customFormat="1">
      <c r="A21" s="16" t="s">
        <v>51</v>
      </c>
      <c r="B21" s="16"/>
      <c r="C21" s="31">
        <f t="shared" si="1"/>
        <v>0</v>
      </c>
      <c r="D21" s="2" t="s">
        <v>63</v>
      </c>
      <c r="E21" s="37"/>
      <c r="F21" s="9" t="s">
        <v>51</v>
      </c>
      <c r="G21" s="80">
        <v>0</v>
      </c>
      <c r="H21" s="182">
        <v>0</v>
      </c>
      <c r="I21" s="80">
        <v>0</v>
      </c>
      <c r="J21" s="80">
        <v>0</v>
      </c>
      <c r="K21" s="80">
        <v>0</v>
      </c>
    </row>
    <row r="22" spans="1:12" s="2" customFormat="1">
      <c r="A22" s="9" t="s">
        <v>52</v>
      </c>
      <c r="B22" s="9"/>
      <c r="C22" s="4">
        <f>G22</f>
        <v>193675.51988751051</v>
      </c>
      <c r="D22" s="2" t="s">
        <v>63</v>
      </c>
      <c r="E22" s="37"/>
      <c r="F22" s="9" t="s">
        <v>52</v>
      </c>
      <c r="G22" s="87">
        <f>业绩净利!K52</f>
        <v>193675.51988751051</v>
      </c>
      <c r="H22" s="185">
        <f t="shared" ref="H22:K22" si="2">$G$12/$G$29*H29</f>
        <v>0</v>
      </c>
      <c r="I22" s="73">
        <f>$G$12/$G$29*I29</f>
        <v>2540141.9332308676</v>
      </c>
      <c r="J22" s="87">
        <f t="shared" si="2"/>
        <v>0</v>
      </c>
      <c r="K22" s="87">
        <f t="shared" si="2"/>
        <v>0</v>
      </c>
    </row>
    <row r="23" spans="1:12" s="2" customFormat="1">
      <c r="A23" s="13" t="s">
        <v>13</v>
      </c>
      <c r="B23" s="13"/>
      <c r="C23" s="12">
        <f>C11-C12</f>
        <v>-3366157.8273520521</v>
      </c>
      <c r="D23" s="2" t="s">
        <v>31</v>
      </c>
      <c r="E23" s="37"/>
      <c r="F23" s="13" t="s">
        <v>13</v>
      </c>
      <c r="G23" s="82">
        <f>G25/0.85</f>
        <v>0</v>
      </c>
      <c r="H23" s="184" t="e">
        <f t="shared" ref="H23:K23" si="3">H25/0.85</f>
        <v>#N/A</v>
      </c>
      <c r="I23" s="82">
        <f t="shared" si="3"/>
        <v>1411764.705882353</v>
      </c>
      <c r="J23" s="82" t="e">
        <f t="shared" si="3"/>
        <v>#N/A</v>
      </c>
      <c r="K23" s="82" t="e">
        <f t="shared" si="3"/>
        <v>#N/A</v>
      </c>
    </row>
    <row r="24" spans="1:12" s="2" customFormat="1">
      <c r="A24" s="3" t="s">
        <v>14</v>
      </c>
      <c r="B24" s="3"/>
      <c r="C24" s="7">
        <f>IF(C23&gt;0,C23*0.15,0)</f>
        <v>0</v>
      </c>
      <c r="D24" s="2" t="s">
        <v>31</v>
      </c>
      <c r="E24" s="39"/>
      <c r="F24" s="3" t="s">
        <v>14</v>
      </c>
      <c r="G24" s="84">
        <f>IF(G23&lt;0,0,G23*0.15)</f>
        <v>0</v>
      </c>
      <c r="H24" s="186" t="e">
        <f t="shared" ref="H24:K24" si="4">IF(H23&lt;0,0,H23*0.15)</f>
        <v>#N/A</v>
      </c>
      <c r="I24" s="84">
        <f t="shared" si="4"/>
        <v>211764.70588235295</v>
      </c>
      <c r="J24" s="84" t="e">
        <f t="shared" si="4"/>
        <v>#N/A</v>
      </c>
      <c r="K24" s="84" t="e">
        <f t="shared" si="4"/>
        <v>#N/A</v>
      </c>
    </row>
    <row r="25" spans="1:12" s="17" customFormat="1">
      <c r="A25" s="13" t="s">
        <v>15</v>
      </c>
      <c r="B25" s="13"/>
      <c r="C25" s="12">
        <f>C23-C24</f>
        <v>-3366157.8273520521</v>
      </c>
      <c r="D25" s="26" t="s">
        <v>79</v>
      </c>
      <c r="E25" s="40"/>
      <c r="F25" s="13" t="s">
        <v>15</v>
      </c>
      <c r="G25" s="82"/>
      <c r="H25" s="184" t="e">
        <f t="shared" ref="H25:K25" si="5">H30</f>
        <v>#N/A</v>
      </c>
      <c r="I25" s="82">
        <f t="shared" si="5"/>
        <v>1200000</v>
      </c>
      <c r="J25" s="82" t="e">
        <f t="shared" si="5"/>
        <v>#N/A</v>
      </c>
      <c r="K25" s="82" t="e">
        <f t="shared" si="5"/>
        <v>#N/A</v>
      </c>
    </row>
    <row r="26" spans="1:12" s="48" customFormat="1">
      <c r="A26" s="45" t="s">
        <v>55</v>
      </c>
      <c r="B26" s="45"/>
      <c r="C26" s="45">
        <f>C25/C12</f>
        <v>-1</v>
      </c>
      <c r="D26" s="46" t="s">
        <v>31</v>
      </c>
      <c r="E26" s="47"/>
      <c r="F26" s="45" t="s">
        <v>55</v>
      </c>
      <c r="G26" s="83">
        <f t="shared" ref="G26:K26" si="6">G25/G12</f>
        <v>0</v>
      </c>
      <c r="H26" s="187" t="e">
        <f t="shared" si="6"/>
        <v>#N/A</v>
      </c>
      <c r="I26" s="83">
        <f t="shared" si="6"/>
        <v>0.40250126626317667</v>
      </c>
      <c r="J26" s="83" t="e">
        <f t="shared" si="6"/>
        <v>#N/A</v>
      </c>
      <c r="K26" s="83" t="e">
        <f t="shared" si="6"/>
        <v>#N/A</v>
      </c>
    </row>
    <row r="27" spans="1:12">
      <c r="E27" s="36"/>
    </row>
    <row r="28" spans="1:12">
      <c r="F28" t="s">
        <v>54</v>
      </c>
      <c r="G28" s="89"/>
      <c r="H28" s="55" t="e">
        <f>VLOOKUP(H1,业绩净利!$B:$D,3,FALSE)</f>
        <v>#N/A</v>
      </c>
      <c r="I28" s="89" t="str">
        <f>VLOOKUP(I1,业绩净利!$B:$D,3,FALSE)</f>
        <v>徐梁军</v>
      </c>
      <c r="J28" s="89" t="e">
        <f>VLOOKUP(J1,业绩净利!$B:$D,3,FALSE)</f>
        <v>#N/A</v>
      </c>
      <c r="K28" s="89" t="e">
        <f>VLOOKUP(K1,业绩净利!$B:$D,3,FALSE)</f>
        <v>#N/A</v>
      </c>
      <c r="L28" s="89"/>
    </row>
    <row r="29" spans="1:12">
      <c r="E29" s="49">
        <f>SUM(G29:K29)</f>
        <v>40000000</v>
      </c>
      <c r="F29" t="s">
        <v>100</v>
      </c>
      <c r="G29" s="159">
        <f>SUM(H29:L29)</f>
        <v>20000000</v>
      </c>
      <c r="H29" s="20"/>
      <c r="I29" s="20">
        <f>VLOOKUP(I1,业绩净利!$B:$F,5,FALSE)*10000</f>
        <v>20000000</v>
      </c>
      <c r="J29" s="20"/>
      <c r="K29" s="20"/>
      <c r="L29" s="20"/>
    </row>
    <row r="30" spans="1:12">
      <c r="F30" t="s">
        <v>58</v>
      </c>
      <c r="G30" s="89"/>
      <c r="H30" s="168" t="e">
        <f>VLOOKUP(H1,业绩净利!$B:$F,4,FALSE)*10000</f>
        <v>#N/A</v>
      </c>
      <c r="I30" s="159">
        <f>VLOOKUP(I1,业绩净利!$B:$F,4,FALSE)*10000</f>
        <v>1200000</v>
      </c>
      <c r="J30" s="159" t="e">
        <f>VLOOKUP(J1,业绩净利!$B:$F,4,FALSE)*10000</f>
        <v>#N/A</v>
      </c>
      <c r="K30" s="159" t="e">
        <f>VLOOKUP(K1,业绩净利!$B:$F,4,FALSE)*10000</f>
        <v>#N/A</v>
      </c>
      <c r="L30" s="159"/>
    </row>
    <row r="31" spans="1:12">
      <c r="F31" t="s">
        <v>59</v>
      </c>
      <c r="G31" s="89"/>
      <c r="H31" s="168" t="e">
        <f>H11-H12-H23</f>
        <v>#N/A</v>
      </c>
      <c r="I31" s="159">
        <f t="shared" ref="I31:K31" si="7">I11-I12-I23</f>
        <v>-4393121.786173813</v>
      </c>
      <c r="J31" s="159" t="e">
        <f t="shared" si="7"/>
        <v>#N/A</v>
      </c>
      <c r="K31" s="159" t="e">
        <f t="shared" si="7"/>
        <v>#N/A</v>
      </c>
      <c r="L31" s="159"/>
    </row>
  </sheetData>
  <phoneticPr fontId="15"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13" t="s">
        <v>1965</v>
      </c>
      <c r="H1" s="13" t="s">
        <v>1966</v>
      </c>
      <c r="I1" s="176" t="s">
        <v>1967</v>
      </c>
      <c r="J1" s="176" t="s">
        <v>1968</v>
      </c>
      <c r="K1" s="176" t="s">
        <v>1969</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3176197.3049374172</v>
      </c>
      <c r="D12" s="2" t="s">
        <v>24</v>
      </c>
      <c r="E12" s="37"/>
      <c r="F12" s="13" t="s">
        <v>5</v>
      </c>
      <c r="G12" s="82">
        <f t="shared" ref="G12:K12" si="0">SUM(G13:G22)</f>
        <v>2245021.3748162324</v>
      </c>
      <c r="H12" s="82">
        <f t="shared" si="0"/>
        <v>1488073.7104687085</v>
      </c>
      <c r="I12" s="82">
        <f t="shared" si="0"/>
        <v>1688123.5944687086</v>
      </c>
      <c r="J12" s="82">
        <f t="shared" si="0"/>
        <v>0</v>
      </c>
      <c r="K12" s="82">
        <f t="shared" si="0"/>
        <v>0</v>
      </c>
    </row>
    <row r="13" spans="1:11" s="2" customFormat="1">
      <c r="A13" s="9" t="s">
        <v>17</v>
      </c>
      <c r="B13" s="9"/>
      <c r="C13" s="31">
        <f t="shared" ref="C13:C21" si="1">SUM(G13:K13)</f>
        <v>1794489.2926666667</v>
      </c>
      <c r="D13" s="2" t="s">
        <v>26</v>
      </c>
      <c r="E13" s="37"/>
      <c r="F13" s="9" t="s">
        <v>18</v>
      </c>
      <c r="G13" s="175">
        <f>SUMIFS([2]岗位规划大表!$AD:$AD,[2]岗位规划大表!$H:$H,G1)</f>
        <v>1357977.4886666667</v>
      </c>
      <c r="H13" s="175">
        <f>SUMIFS([2]岗位规划大表!$AD:$AD,[2]岗位规划大表!$H:$H,H1)</f>
        <v>118230.95999999999</v>
      </c>
      <c r="I13" s="175">
        <f>SUMIFS([2]岗位规划大表!$AD:$AD,[2]岗位规划大表!$H:$H,I1)</f>
        <v>318280.84399999998</v>
      </c>
      <c r="J13" s="175">
        <f>SUMIFS([2]岗位规划大表!$AD:$AD,[2]岗位规划大表!$H:$H,J1)</f>
        <v>0</v>
      </c>
      <c r="K13" s="175">
        <f>SUMIFS([2]岗位规划大表!$AD:$AD,[2]岗位规划大表!$H:$H,K1)</f>
        <v>0</v>
      </c>
    </row>
    <row r="14" spans="1:11" s="2" customFormat="1">
      <c r="A14" s="3" t="s">
        <v>22</v>
      </c>
      <c r="B14" s="3"/>
      <c r="C14" s="31">
        <f t="shared" si="1"/>
        <v>218725.70836355432</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180061.58224236954</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216000</v>
      </c>
      <c r="D15" s="2" t="s">
        <v>26</v>
      </c>
      <c r="E15" s="37"/>
      <c r="F15" s="8" t="s">
        <v>6</v>
      </c>
      <c r="G15" s="160">
        <f>SUMIFS(人员规划!$AB:$AB,人员规划!$G:$G,G1)*3000</f>
        <v>144000</v>
      </c>
      <c r="H15" s="160">
        <f>SUMIFS(人员规划!$AB:$AB,人员规划!$G:$G,H1)*3000</f>
        <v>36000</v>
      </c>
      <c r="I15" s="160">
        <f>SUMIFS(人员规划!$AB:$AB,人员规划!$G:$G,I1)*3000</f>
        <v>36000</v>
      </c>
      <c r="J15" s="160">
        <f>SUMIFS(人员规划!$AB:$AB,人员规划!$G:$G,J1)*3000</f>
        <v>0</v>
      </c>
      <c r="K15" s="160">
        <f>SUMIFS(人员规划!$AB:$AB,人员规划!$G:$G,K1)*3000</f>
        <v>0</v>
      </c>
    </row>
    <row r="16" spans="1:11" s="2" customFormat="1">
      <c r="A16" s="8" t="s">
        <v>7</v>
      </c>
      <c r="B16" s="8"/>
      <c r="C16" s="31">
        <f t="shared" si="1"/>
        <v>403200</v>
      </c>
      <c r="D16" s="2" t="s">
        <v>25</v>
      </c>
      <c r="E16" s="50"/>
      <c r="F16" s="8" t="s">
        <v>7</v>
      </c>
      <c r="G16" s="85">
        <f>IFERROR(VLOOKUP(G1,'[3]2019年差旅费-二级利润中心明细'!$B:$AF,31,0),0)</f>
        <v>211200</v>
      </c>
      <c r="H16" s="351">
        <f>IFERROR(VLOOKUP(H1,'[3]2019年差旅费-二级利润中心明细'!$B:$AF,31,0),0)</f>
        <v>96000</v>
      </c>
      <c r="I16" s="351">
        <f>IFERROR(VLOOKUP(I1,'[3]2019年差旅费-二级利润中心明细'!$B:$AF,31,0),0)</f>
        <v>96000</v>
      </c>
      <c r="J16" s="351">
        <f>IFERROR(VLOOKUP(J1,'[3]2019年差旅费-二级利润中心明细'!$B:$AF,31,0),0)</f>
        <v>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384000</v>
      </c>
      <c r="D18" s="2" t="s">
        <v>63</v>
      </c>
      <c r="E18" s="37"/>
      <c r="F18" s="8" t="s">
        <v>9</v>
      </c>
      <c r="G18" s="152">
        <f>SUMIFS(市场费!$I:$I,市场费!$B:$B,G1)</f>
        <v>192000</v>
      </c>
      <c r="H18" s="152">
        <f>SUMIFS(市场费!$I:$I,市场费!$B:$B,H1)</f>
        <v>96000</v>
      </c>
      <c r="I18" s="152">
        <f>SUMIFS(市场费!$I:$I,市场费!$B:$B,I1)</f>
        <v>96000</v>
      </c>
      <c r="J18" s="152">
        <f>SUMIFS(市场费!$I:$I,市场费!$B:$B,J1)</f>
        <v>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159782.30390719618</v>
      </c>
      <c r="D22" s="2" t="s">
        <v>63</v>
      </c>
      <c r="E22" s="37"/>
      <c r="F22" s="9" t="s">
        <v>52</v>
      </c>
      <c r="G22" s="87">
        <f>业绩净利!K30</f>
        <v>159782.30390719618</v>
      </c>
      <c r="H22" s="87">
        <f t="shared" ref="H22:K22" si="2">$G$12/$G$29*H29</f>
        <v>1122510.6874081162</v>
      </c>
      <c r="I22" s="73">
        <f>$G$12/$G$29*I29</f>
        <v>1122510.6874081162</v>
      </c>
      <c r="J22" s="87">
        <f t="shared" si="2"/>
        <v>0</v>
      </c>
      <c r="K22" s="87">
        <f t="shared" si="2"/>
        <v>0</v>
      </c>
    </row>
    <row r="23" spans="1:12" s="2" customFormat="1">
      <c r="A23" s="13" t="s">
        <v>13</v>
      </c>
      <c r="B23" s="13"/>
      <c r="C23" s="12">
        <f>C11-C12</f>
        <v>-3176197.3049374172</v>
      </c>
      <c r="D23" s="2" t="s">
        <v>31</v>
      </c>
      <c r="E23" s="37"/>
      <c r="F23" s="13" t="s">
        <v>13</v>
      </c>
      <c r="G23" s="82">
        <f>G25/0.85</f>
        <v>0</v>
      </c>
      <c r="H23" s="82">
        <f t="shared" ref="H23:K23" si="3">H25/0.85</f>
        <v>1588235.294117647</v>
      </c>
      <c r="I23" s="82">
        <f t="shared" si="3"/>
        <v>1411764.705882353</v>
      </c>
      <c r="J23" s="82" t="e">
        <f t="shared" si="3"/>
        <v>#N/A</v>
      </c>
      <c r="K23" s="82" t="e">
        <f t="shared" si="3"/>
        <v>#N/A</v>
      </c>
    </row>
    <row r="24" spans="1:12" s="2" customFormat="1">
      <c r="A24" s="3" t="s">
        <v>14</v>
      </c>
      <c r="B24" s="3"/>
      <c r="C24" s="7">
        <f>IF(C23&gt;0,C23*0.15,0)</f>
        <v>0</v>
      </c>
      <c r="D24" s="2" t="s">
        <v>31</v>
      </c>
      <c r="E24" s="39"/>
      <c r="F24" s="3" t="s">
        <v>14</v>
      </c>
      <c r="G24" s="84">
        <f>IF(G23&lt;0,0,G23*0.15)</f>
        <v>0</v>
      </c>
      <c r="H24" s="84">
        <f t="shared" ref="H24:K24" si="4">IF(H23&lt;0,0,H23*0.15)</f>
        <v>238235.29411764705</v>
      </c>
      <c r="I24" s="84">
        <f t="shared" si="4"/>
        <v>211764.70588235295</v>
      </c>
      <c r="J24" s="84" t="e">
        <f t="shared" si="4"/>
        <v>#N/A</v>
      </c>
      <c r="K24" s="84" t="e">
        <f t="shared" si="4"/>
        <v>#N/A</v>
      </c>
    </row>
    <row r="25" spans="1:12" s="17" customFormat="1">
      <c r="A25" s="13" t="s">
        <v>15</v>
      </c>
      <c r="B25" s="13"/>
      <c r="C25" s="12">
        <f>C23-C24</f>
        <v>-3176197.3049374172</v>
      </c>
      <c r="D25" s="26" t="s">
        <v>79</v>
      </c>
      <c r="E25" s="40"/>
      <c r="F25" s="13" t="s">
        <v>15</v>
      </c>
      <c r="G25" s="82"/>
      <c r="H25" s="82">
        <f t="shared" ref="H25:K25" si="5">H30</f>
        <v>1350000</v>
      </c>
      <c r="I25" s="82">
        <f t="shared" si="5"/>
        <v>1200000</v>
      </c>
      <c r="J25" s="82" t="e">
        <f t="shared" si="5"/>
        <v>#N/A</v>
      </c>
      <c r="K25" s="82" t="e">
        <f t="shared" si="5"/>
        <v>#N/A</v>
      </c>
    </row>
    <row r="26" spans="1:12" s="48" customFormat="1">
      <c r="A26" s="45" t="s">
        <v>55</v>
      </c>
      <c r="B26" s="45"/>
      <c r="C26" s="45">
        <f>C25/C12</f>
        <v>-1</v>
      </c>
      <c r="D26" s="46" t="s">
        <v>31</v>
      </c>
      <c r="E26" s="47"/>
      <c r="F26" s="45" t="s">
        <v>55</v>
      </c>
      <c r="G26" s="83">
        <f t="shared" ref="G26:K26" si="6">G25/G12</f>
        <v>0</v>
      </c>
      <c r="H26" s="83">
        <f t="shared" si="6"/>
        <v>0.90721312425765621</v>
      </c>
      <c r="I26" s="83">
        <f t="shared" si="6"/>
        <v>0.71084842598723796</v>
      </c>
      <c r="J26" s="83" t="e">
        <f t="shared" si="6"/>
        <v>#N/A</v>
      </c>
      <c r="K26" s="83" t="e">
        <f t="shared" si="6"/>
        <v>#N/A</v>
      </c>
    </row>
    <row r="27" spans="1:12">
      <c r="E27" s="36"/>
    </row>
    <row r="28" spans="1:12">
      <c r="F28" t="s">
        <v>54</v>
      </c>
      <c r="G28" s="89"/>
      <c r="H28" s="89" t="str">
        <f>VLOOKUP(H1,业绩净利!$B:$D,3,FALSE)</f>
        <v>宋义超</v>
      </c>
      <c r="I28" s="89" t="str">
        <f>VLOOKUP(I1,业绩净利!$B:$D,3,FALSE)</f>
        <v>王硕3</v>
      </c>
      <c r="J28" s="89" t="e">
        <f>VLOOKUP(J1,业绩净利!$B:$D,3,FALSE)</f>
        <v>#N/A</v>
      </c>
      <c r="K28" s="89" t="e">
        <f>VLOOKUP(K1,业绩净利!$B:$D,3,FALSE)</f>
        <v>#N/A</v>
      </c>
      <c r="L28" s="89" t="e">
        <f>VLOOKUP(L1,业绩净利!$B:$D,3,FALSE)</f>
        <v>#N/A</v>
      </c>
    </row>
    <row r="29" spans="1:12">
      <c r="E29" s="49">
        <f>SUM(G29:K29)</f>
        <v>80000000</v>
      </c>
      <c r="F29" t="s">
        <v>100</v>
      </c>
      <c r="G29" s="159">
        <f>SUM(H29:L29)</f>
        <v>40000000</v>
      </c>
      <c r="H29" s="20">
        <f>VLOOKUP(H1,业绩净利!$B:$F,5,FALSE)*10000</f>
        <v>20000000</v>
      </c>
      <c r="I29" s="20">
        <f>VLOOKUP(I1,业绩净利!$B:$F,5,FALSE)*10000</f>
        <v>20000000</v>
      </c>
      <c r="J29" s="20"/>
      <c r="K29" s="20"/>
      <c r="L29" s="20"/>
    </row>
    <row r="30" spans="1:12">
      <c r="F30" t="s">
        <v>58</v>
      </c>
      <c r="G30" s="89"/>
      <c r="H30" s="159">
        <f>VLOOKUP(H1,业绩净利!$B:$F,4,FALSE)*10000</f>
        <v>1350000</v>
      </c>
      <c r="I30" s="159">
        <f>VLOOKUP(I1,业绩净利!$B:$F,4,FALSE)*10000</f>
        <v>1200000</v>
      </c>
      <c r="J30" s="159" t="e">
        <f>VLOOKUP(J1,业绩净利!$B:$F,4,FALSE)*10000</f>
        <v>#N/A</v>
      </c>
      <c r="K30" s="159" t="e">
        <f>VLOOKUP(K1,业绩净利!$B:$F,4,FALSE)*10000</f>
        <v>#N/A</v>
      </c>
      <c r="L30" s="159" t="e">
        <f>VLOOKUP(L1,业绩净利!$B:$F,4,FALSE)*10000</f>
        <v>#N/A</v>
      </c>
    </row>
    <row r="31" spans="1:12">
      <c r="F31" t="s">
        <v>59</v>
      </c>
      <c r="G31" s="89"/>
      <c r="H31" s="159">
        <f>H11-H12-H23</f>
        <v>-3076309.0045863558</v>
      </c>
      <c r="I31" s="159">
        <f t="shared" ref="I31:L31" si="7">I11-I12-I23</f>
        <v>-3099888.3003510619</v>
      </c>
      <c r="J31" s="159" t="e">
        <f t="shared" si="7"/>
        <v>#N/A</v>
      </c>
      <c r="K31" s="159" t="e">
        <f t="shared" si="7"/>
        <v>#N/A</v>
      </c>
      <c r="L31" s="159">
        <f t="shared" si="7"/>
        <v>0</v>
      </c>
    </row>
  </sheetData>
  <phoneticPr fontId="15"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L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20.375" customWidth="1"/>
    <col min="9" max="9" width="21.875" customWidth="1"/>
    <col min="10" max="10" width="24.5" customWidth="1"/>
    <col min="11" max="11" width="17.5" customWidth="1"/>
    <col min="12" max="12" width="15.25" customWidth="1"/>
  </cols>
  <sheetData>
    <row r="1" spans="1:12" s="2" customFormat="1">
      <c r="A1" s="1" t="s">
        <v>157</v>
      </c>
      <c r="B1" s="1" t="s">
        <v>158</v>
      </c>
      <c r="C1" s="1" t="s">
        <v>159</v>
      </c>
      <c r="E1" s="33"/>
      <c r="F1" s="1" t="s">
        <v>157</v>
      </c>
      <c r="G1" s="13" t="s">
        <v>765</v>
      </c>
      <c r="H1" s="13" t="s">
        <v>1970</v>
      </c>
      <c r="I1" s="176" t="s">
        <v>1971</v>
      </c>
      <c r="J1" s="176" t="s">
        <v>1972</v>
      </c>
      <c r="K1" s="176" t="s">
        <v>1973</v>
      </c>
      <c r="L1" s="176" t="s">
        <v>1974</v>
      </c>
    </row>
    <row r="2" spans="1:12" s="2" customFormat="1">
      <c r="A2" s="3" t="s">
        <v>0</v>
      </c>
      <c r="B2" s="3"/>
      <c r="C2" s="31">
        <f>SUM(G2:L2)</f>
        <v>0</v>
      </c>
      <c r="D2" s="26" t="s">
        <v>61</v>
      </c>
      <c r="E2" s="37">
        <f>G2+H2+I2+J2+K2+L2</f>
        <v>0</v>
      </c>
      <c r="F2" s="3" t="s">
        <v>33</v>
      </c>
      <c r="G2" s="85"/>
      <c r="H2" s="85"/>
      <c r="I2" s="85"/>
      <c r="J2" s="85"/>
      <c r="K2" s="85"/>
      <c r="L2" s="28"/>
    </row>
    <row r="3" spans="1:12" s="2" customFormat="1">
      <c r="A3" s="3" t="s">
        <v>1</v>
      </c>
      <c r="B3" s="3"/>
      <c r="C3" s="31">
        <f t="shared" ref="C3:C11" si="0">SUM(G3:L3)</f>
        <v>0</v>
      </c>
      <c r="D3" s="2" t="s">
        <v>25</v>
      </c>
      <c r="E3" s="37" t="e">
        <f>G3+#REF!+H3+I3+J3</f>
        <v>#REF!</v>
      </c>
      <c r="F3" s="3" t="s">
        <v>20</v>
      </c>
      <c r="G3" s="80"/>
      <c r="H3" s="80"/>
      <c r="I3" s="80"/>
      <c r="J3" s="80"/>
      <c r="K3" s="80"/>
      <c r="L3" s="4"/>
    </row>
    <row r="4" spans="1:12" s="2" customFormat="1">
      <c r="A4" s="3" t="s">
        <v>2</v>
      </c>
      <c r="B4" s="3"/>
      <c r="C4" s="31">
        <f t="shared" si="0"/>
        <v>0</v>
      </c>
      <c r="D4" s="2" t="s">
        <v>25</v>
      </c>
      <c r="E4" s="37"/>
      <c r="F4" s="3" t="s">
        <v>2</v>
      </c>
      <c r="G4" s="85"/>
      <c r="H4" s="85"/>
      <c r="I4" s="85"/>
      <c r="J4" s="85"/>
      <c r="K4" s="85"/>
      <c r="L4" s="28"/>
    </row>
    <row r="5" spans="1:12" s="2" customFormat="1">
      <c r="A5" s="3" t="s">
        <v>19</v>
      </c>
      <c r="B5" s="3"/>
      <c r="C5" s="31"/>
      <c r="D5" s="2" t="s">
        <v>30</v>
      </c>
      <c r="E5" s="38"/>
      <c r="F5" s="3" t="s">
        <v>19</v>
      </c>
      <c r="G5" s="86"/>
      <c r="H5" s="86"/>
      <c r="I5" s="86"/>
      <c r="J5" s="86"/>
      <c r="K5" s="86"/>
      <c r="L5" s="29"/>
    </row>
    <row r="6" spans="1:12" s="2" customFormat="1">
      <c r="A6" s="15" t="s">
        <v>10</v>
      </c>
      <c r="B6" s="15"/>
      <c r="C6" s="31">
        <f t="shared" si="0"/>
        <v>0</v>
      </c>
      <c r="D6" s="11" t="s">
        <v>29</v>
      </c>
      <c r="E6" s="37"/>
      <c r="F6" s="10" t="s">
        <v>10</v>
      </c>
      <c r="G6" s="80"/>
      <c r="H6" s="80"/>
      <c r="I6" s="80"/>
      <c r="J6" s="80"/>
      <c r="K6" s="80"/>
      <c r="L6" s="4"/>
    </row>
    <row r="7" spans="1:12" s="2" customFormat="1">
      <c r="A7" s="15" t="s">
        <v>11</v>
      </c>
      <c r="B7" s="15"/>
      <c r="C7" s="31">
        <f t="shared" si="0"/>
        <v>0</v>
      </c>
      <c r="D7" s="11" t="s">
        <v>28</v>
      </c>
      <c r="E7" s="37"/>
      <c r="F7" s="10" t="s">
        <v>11</v>
      </c>
      <c r="G7" s="80"/>
      <c r="H7" s="80"/>
      <c r="I7" s="80"/>
      <c r="J7" s="80"/>
      <c r="K7" s="80"/>
      <c r="L7" s="4"/>
    </row>
    <row r="8" spans="1:12" s="2" customFormat="1">
      <c r="A8" s="15" t="s">
        <v>12</v>
      </c>
      <c r="B8" s="15"/>
      <c r="C8" s="31">
        <f t="shared" si="0"/>
        <v>0</v>
      </c>
      <c r="D8" s="11" t="s">
        <v>27</v>
      </c>
      <c r="E8" s="37"/>
      <c r="F8" s="10" t="s">
        <v>12</v>
      </c>
      <c r="G8" s="80"/>
      <c r="H8" s="80"/>
      <c r="I8" s="80"/>
      <c r="J8" s="80"/>
      <c r="K8" s="80"/>
      <c r="L8" s="4"/>
    </row>
    <row r="9" spans="1:12" s="2" customFormat="1">
      <c r="A9" s="15" t="s">
        <v>21</v>
      </c>
      <c r="B9" s="15"/>
      <c r="C9" s="31">
        <f t="shared" si="0"/>
        <v>0</v>
      </c>
      <c r="D9" s="2" t="s">
        <v>24</v>
      </c>
      <c r="E9" s="37"/>
      <c r="F9" s="15" t="s">
        <v>21</v>
      </c>
      <c r="G9" s="80">
        <f>(G2-G3)/1.16*0.16-G4/1.06*0.06</f>
        <v>0</v>
      </c>
      <c r="H9" s="80"/>
      <c r="I9" s="80"/>
      <c r="J9" s="80"/>
      <c r="K9" s="80"/>
      <c r="L9" s="4"/>
    </row>
    <row r="10" spans="1:12" s="2" customFormat="1">
      <c r="A10" s="3" t="s">
        <v>3</v>
      </c>
      <c r="B10" s="3"/>
      <c r="C10" s="31">
        <f t="shared" si="0"/>
        <v>0</v>
      </c>
      <c r="D10" s="2" t="s">
        <v>24</v>
      </c>
      <c r="E10" s="37"/>
      <c r="F10" s="3" t="s">
        <v>3</v>
      </c>
      <c r="G10" s="80">
        <f>G9*0.12</f>
        <v>0</v>
      </c>
      <c r="H10" s="80"/>
      <c r="I10" s="80"/>
      <c r="J10" s="80"/>
      <c r="K10" s="80"/>
      <c r="L10" s="4"/>
    </row>
    <row r="11" spans="1:12" s="2" customFormat="1">
      <c r="A11" s="8" t="s">
        <v>4</v>
      </c>
      <c r="B11" s="8"/>
      <c r="C11" s="31">
        <f t="shared" si="0"/>
        <v>0</v>
      </c>
      <c r="D11" s="2" t="s">
        <v>24</v>
      </c>
      <c r="E11" s="37"/>
      <c r="F11" s="8" t="s">
        <v>4</v>
      </c>
      <c r="G11" s="80">
        <f>G2-G3-G4-G6-G7-G8-G9-G10</f>
        <v>0</v>
      </c>
      <c r="H11" s="80"/>
      <c r="I11" s="80"/>
      <c r="J11" s="80"/>
      <c r="K11" s="80"/>
      <c r="L11" s="4"/>
    </row>
    <row r="12" spans="1:12" s="2" customFormat="1">
      <c r="A12" s="13" t="s">
        <v>5</v>
      </c>
      <c r="B12" s="13"/>
      <c r="C12" s="158">
        <f>SUM(C13:C22)</f>
        <v>2588955.5372185949</v>
      </c>
      <c r="D12" s="2" t="s">
        <v>24</v>
      </c>
      <c r="E12" s="37"/>
      <c r="F12" s="13" t="s">
        <v>5</v>
      </c>
      <c r="G12" s="82">
        <f t="shared" ref="G12:K12" si="1">SUM(G13:G22)</f>
        <v>1569341.2430974098</v>
      </c>
      <c r="H12" s="82">
        <f t="shared" si="1"/>
        <v>1045925.3132221211</v>
      </c>
      <c r="I12" s="82">
        <f t="shared" si="1"/>
        <v>1543030.2239964735</v>
      </c>
      <c r="J12" s="82">
        <f t="shared" si="1"/>
        <v>0</v>
      </c>
      <c r="K12" s="82">
        <f t="shared" si="1"/>
        <v>0</v>
      </c>
      <c r="L12" s="14">
        <f t="shared" ref="L12" si="2">SUM(L13:L22)</f>
        <v>0</v>
      </c>
    </row>
    <row r="13" spans="1:12" s="2" customFormat="1">
      <c r="A13" s="9" t="s">
        <v>17</v>
      </c>
      <c r="B13" s="9"/>
      <c r="C13" s="31">
        <f>SUM(G13:L13)</f>
        <v>1428005.2520000001</v>
      </c>
      <c r="D13" s="2" t="s">
        <v>26</v>
      </c>
      <c r="E13" s="37"/>
      <c r="F13" s="9" t="s">
        <v>18</v>
      </c>
      <c r="G13" s="175">
        <f>SUMIFS([2]岗位规划大表!$AD:$AD,[2]岗位规划大表!$H:$H,G1)</f>
        <v>831055.08400000003</v>
      </c>
      <c r="H13" s="175">
        <f>SUMIFS([2]岗位规划大表!$AD:$AD,[2]岗位规划大表!$H:$H,H1)</f>
        <v>246090.28399999999</v>
      </c>
      <c r="I13" s="175">
        <f>SUMIFS([2]岗位规划大表!$AD:$AD,[2]岗位规划大表!$H:$H,I1)</f>
        <v>350859.88400000002</v>
      </c>
      <c r="J13" s="175">
        <f>SUMIFS([2]岗位规划大表!$AD:$AD,[2]岗位规划大表!$H:$H,J1)</f>
        <v>0</v>
      </c>
      <c r="K13" s="175">
        <f>SUMIFS([2]岗位规划大表!$AD:$AD,[2]岗位规划大表!$H:$H,K1)</f>
        <v>0</v>
      </c>
      <c r="L13" s="175">
        <f>SUMIFS([2]岗位规划大表!$AD:$AD,[2]岗位规划大表!$H:$H,L1)</f>
        <v>0</v>
      </c>
    </row>
    <row r="14" spans="1:12" s="2" customFormat="1">
      <c r="A14" s="3" t="s">
        <v>22</v>
      </c>
      <c r="B14" s="3"/>
      <c r="C14" s="31">
        <f t="shared" ref="C14:C21" si="3">SUM(G14:L14)</f>
        <v>200893.64530296193</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162229.51918177714</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c r="L14" s="160">
        <f>[1]人均!$D$4*SUMIFS([2]岗位规划大表!$AA:$AA,[2]岗位规划大表!$H:$H,L1,[2]岗位规划大表!$AE:$AE,"驻京")+[1]人均!$D$3*SUMIFS([2]岗位规划大表!$AA:$AA,[2]岗位规划大表!$H:$H,L1,[2]岗位规划大表!$AE:$AE,"非驻京")+SUMIFS([1]管理费用统计表!$N:$N,[1]管理费用统计表!$F:$F,L1)</f>
        <v>0</v>
      </c>
    </row>
    <row r="15" spans="1:12" s="2" customFormat="1">
      <c r="A15" s="8" t="s">
        <v>6</v>
      </c>
      <c r="B15" s="8"/>
      <c r="C15" s="31">
        <f t="shared" si="3"/>
        <v>180000</v>
      </c>
      <c r="D15" s="2" t="s">
        <v>26</v>
      </c>
      <c r="E15" s="37"/>
      <c r="F15" s="8" t="s">
        <v>6</v>
      </c>
      <c r="G15" s="160">
        <f>SUMIFS(人员规划!$AB:$AB,人员规划!$G:$G,G1)*3000</f>
        <v>108000</v>
      </c>
      <c r="H15" s="160">
        <f>SUMIFS(人员规划!$AB:$AB,人员规划!$G:$G,H1)*3000</f>
        <v>36000</v>
      </c>
      <c r="I15" s="160">
        <f>SUMIFS(人员规划!$AB:$AB,人员规划!$G:$G,I1)*3000</f>
        <v>36000</v>
      </c>
      <c r="J15" s="160">
        <f>SUMIFS(人员规划!$AB:$AB,人员规划!$G:$G,J1)*3000</f>
        <v>0</v>
      </c>
      <c r="K15" s="160">
        <f>SUMIFS(人员规划!$AB:$AB,人员规划!$G:$G,K1)*3000</f>
        <v>0</v>
      </c>
      <c r="L15" s="160">
        <f>SUMIFS(人员规划!$AB:$AB,人员规划!$G:$G,L1)*3000</f>
        <v>0</v>
      </c>
    </row>
    <row r="16" spans="1:12" s="2" customFormat="1">
      <c r="A16" s="8" t="s">
        <v>7</v>
      </c>
      <c r="B16" s="8"/>
      <c r="C16" s="31">
        <f t="shared" si="3"/>
        <v>270000</v>
      </c>
      <c r="D16" s="2" t="s">
        <v>25</v>
      </c>
      <c r="E16" s="50"/>
      <c r="F16" s="8" t="s">
        <v>7</v>
      </c>
      <c r="G16" s="85">
        <f>IFERROR(VLOOKUP(G1,'[3]2019年差旅费-二级利润中心明细'!$B:$AF,31,0),0)</f>
        <v>150000</v>
      </c>
      <c r="H16" s="351">
        <f>IFERROR(VLOOKUP(H1,'[3]2019年差旅费-二级利润中心明细'!$B:$AF,31,0),0)</f>
        <v>60000</v>
      </c>
      <c r="I16" s="351">
        <f>IFERROR(VLOOKUP(I1,'[3]2019年差旅费-二级利润中心明细'!$B:$AF,31,0),0)</f>
        <v>60000</v>
      </c>
      <c r="J16" s="351">
        <f>IFERROR(VLOOKUP(J1,'[3]2019年差旅费-二级利润中心明细'!$B:$AF,31,0),0)</f>
        <v>0</v>
      </c>
      <c r="K16" s="351">
        <f>IFERROR(VLOOKUP(K1,'[3]2019年差旅费-二级利润中心明细'!$B:$AF,31,0),0)</f>
        <v>0</v>
      </c>
      <c r="L16" s="351">
        <f>IFERROR(VLOOKUP(L1,'[3]2019年差旅费-二级利润中心明细'!$B:$AF,31,0),0)</f>
        <v>0</v>
      </c>
    </row>
    <row r="17" spans="1:12" s="2" customFormat="1">
      <c r="A17" s="8" t="s">
        <v>8</v>
      </c>
      <c r="B17" s="8"/>
      <c r="C17" s="31">
        <f t="shared" si="3"/>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c r="L17" s="152">
        <f>SUMIFS(市场费!$F:$F,市场费!$B:$B,L1)</f>
        <v>0</v>
      </c>
    </row>
    <row r="18" spans="1:12" s="2" customFormat="1">
      <c r="A18" s="8" t="s">
        <v>9</v>
      </c>
      <c r="B18" s="8"/>
      <c r="C18" s="31">
        <f t="shared" si="3"/>
        <v>364800</v>
      </c>
      <c r="D18" s="2" t="s">
        <v>25</v>
      </c>
      <c r="E18" s="37"/>
      <c r="F18" s="8" t="s">
        <v>9</v>
      </c>
      <c r="G18" s="152">
        <f>SUMIFS(市场费!$I:$I,市场费!$B:$B,G1)</f>
        <v>172800</v>
      </c>
      <c r="H18" s="152">
        <f>SUMIFS(市场费!$I:$I,市场费!$B:$B,H1)</f>
        <v>96000</v>
      </c>
      <c r="I18" s="152">
        <f>SUMIFS(市场费!$I:$I,市场费!$B:$B,I1)</f>
        <v>96000</v>
      </c>
      <c r="J18" s="152">
        <f>SUMIFS(市场费!$I:$I,市场费!$B:$B,J1)</f>
        <v>0</v>
      </c>
      <c r="K18" s="152">
        <f>SUMIFS(市场费!$I:$I,市场费!$B:$B,K1)</f>
        <v>0</v>
      </c>
      <c r="L18" s="152">
        <f>SUMIFS(市场费!$I:$I,市场费!$B:$B,L1)</f>
        <v>0</v>
      </c>
    </row>
    <row r="19" spans="1:12" s="2" customFormat="1">
      <c r="A19" s="8" t="s">
        <v>49</v>
      </c>
      <c r="B19" s="8"/>
      <c r="C19" s="31">
        <f t="shared" si="3"/>
        <v>0</v>
      </c>
      <c r="D19" s="2" t="s">
        <v>25</v>
      </c>
      <c r="E19" s="37"/>
      <c r="F19" s="8" t="s">
        <v>49</v>
      </c>
      <c r="G19" s="80">
        <v>0</v>
      </c>
      <c r="H19" s="80">
        <v>0</v>
      </c>
      <c r="I19" s="80">
        <v>0</v>
      </c>
      <c r="J19" s="80">
        <v>0</v>
      </c>
      <c r="K19" s="80">
        <v>0</v>
      </c>
      <c r="L19" s="4">
        <v>0</v>
      </c>
    </row>
    <row r="20" spans="1:12">
      <c r="A20" s="8" t="s">
        <v>5228</v>
      </c>
      <c r="B20" s="8"/>
      <c r="C20" s="31">
        <f>SUM(G20:L20)</f>
        <v>0</v>
      </c>
      <c r="D20" s="2" t="s">
        <v>25</v>
      </c>
      <c r="E20" s="37"/>
      <c r="F20" s="8" t="s">
        <v>5228</v>
      </c>
      <c r="G20" s="80">
        <v>0</v>
      </c>
      <c r="H20" s="80">
        <v>0</v>
      </c>
      <c r="I20" s="80">
        <v>0</v>
      </c>
      <c r="J20" s="80">
        <v>0</v>
      </c>
      <c r="K20" s="80">
        <v>0</v>
      </c>
      <c r="L20" s="4">
        <v>0</v>
      </c>
    </row>
    <row r="21" spans="1:12" s="2" customFormat="1">
      <c r="A21" s="16" t="s">
        <v>51</v>
      </c>
      <c r="B21" s="16"/>
      <c r="C21" s="31">
        <f t="shared" si="3"/>
        <v>0</v>
      </c>
      <c r="D21" s="2" t="s">
        <v>25</v>
      </c>
      <c r="E21" s="37"/>
      <c r="F21" s="9" t="s">
        <v>51</v>
      </c>
      <c r="G21" s="80">
        <v>0</v>
      </c>
      <c r="H21" s="80">
        <v>0</v>
      </c>
      <c r="I21" s="80">
        <v>0</v>
      </c>
      <c r="J21" s="80">
        <v>0</v>
      </c>
      <c r="K21" s="80">
        <v>0</v>
      </c>
      <c r="L21" s="4">
        <v>0</v>
      </c>
    </row>
    <row r="22" spans="1:12" s="2" customFormat="1">
      <c r="A22" s="9" t="s">
        <v>52</v>
      </c>
      <c r="B22" s="9"/>
      <c r="C22" s="31">
        <f>G22</f>
        <v>145256.63991563287</v>
      </c>
      <c r="D22" s="2" t="s">
        <v>25</v>
      </c>
      <c r="E22" s="37"/>
      <c r="F22" s="9" t="s">
        <v>52</v>
      </c>
      <c r="G22" s="87">
        <f>业绩净利!K46</f>
        <v>145256.63991563287</v>
      </c>
      <c r="H22" s="87">
        <f t="shared" ref="H22:K22" si="4">$G$12/$G$29*H29</f>
        <v>588502.96616152872</v>
      </c>
      <c r="I22" s="73">
        <f>$G$12/$G$29*I29</f>
        <v>980838.27693588112</v>
      </c>
      <c r="J22" s="87">
        <f t="shared" si="4"/>
        <v>0</v>
      </c>
      <c r="K22" s="87">
        <f t="shared" si="4"/>
        <v>0</v>
      </c>
      <c r="L22" s="32">
        <f t="shared" ref="L22" si="5">$G$12/$G$29*L29</f>
        <v>0</v>
      </c>
    </row>
    <row r="23" spans="1:12" s="2" customFormat="1">
      <c r="A23" s="13" t="s">
        <v>13</v>
      </c>
      <c r="B23" s="13"/>
      <c r="C23" s="12">
        <f>C11-C12</f>
        <v>-2588955.5372185949</v>
      </c>
      <c r="D23" s="2" t="s">
        <v>24</v>
      </c>
      <c r="E23" s="37"/>
      <c r="F23" s="13" t="s">
        <v>13</v>
      </c>
      <c r="G23" s="82">
        <f>G25/0.85</f>
        <v>0</v>
      </c>
      <c r="H23" s="82">
        <f t="shared" ref="H23:K23" si="6">H25/0.85</f>
        <v>882352.9411764706</v>
      </c>
      <c r="I23" s="82">
        <f t="shared" si="6"/>
        <v>1470588.2352941176</v>
      </c>
      <c r="J23" s="82" t="e">
        <f t="shared" si="6"/>
        <v>#N/A</v>
      </c>
      <c r="K23" s="82" t="e">
        <f t="shared" si="6"/>
        <v>#N/A</v>
      </c>
      <c r="L23" s="14" t="e">
        <f t="shared" ref="L23" si="7">L25/0.85</f>
        <v>#N/A</v>
      </c>
    </row>
    <row r="24" spans="1:12" s="2" customFormat="1">
      <c r="A24" s="3" t="s">
        <v>14</v>
      </c>
      <c r="B24" s="3"/>
      <c r="C24" s="7">
        <f>IF(C23&gt;0,C23*0.15,0)</f>
        <v>0</v>
      </c>
      <c r="D24" s="2" t="s">
        <v>24</v>
      </c>
      <c r="E24" s="39"/>
      <c r="F24" s="3" t="s">
        <v>14</v>
      </c>
      <c r="G24" s="84">
        <f>IF(G23&lt;0,0,G23*0.15)</f>
        <v>0</v>
      </c>
      <c r="H24" s="84">
        <f t="shared" ref="H24:K24" si="8">IF(H23&lt;0,0,H23*0.15)</f>
        <v>132352.94117647057</v>
      </c>
      <c r="I24" s="84">
        <f t="shared" si="8"/>
        <v>220588.23529411762</v>
      </c>
      <c r="J24" s="84" t="e">
        <f t="shared" si="8"/>
        <v>#N/A</v>
      </c>
      <c r="K24" s="84" t="e">
        <f t="shared" si="8"/>
        <v>#N/A</v>
      </c>
      <c r="L24" s="25" t="e">
        <f t="shared" ref="L24" si="9">IF(L23&lt;0,0,L23*0.15)</f>
        <v>#N/A</v>
      </c>
    </row>
    <row r="25" spans="1:12" s="17" customFormat="1">
      <c r="A25" s="13" t="s">
        <v>15</v>
      </c>
      <c r="B25" s="13"/>
      <c r="C25" s="12">
        <f>C23-C24</f>
        <v>-2588955.5372185949</v>
      </c>
      <c r="D25" s="26" t="s">
        <v>79</v>
      </c>
      <c r="E25" s="40"/>
      <c r="F25" s="13" t="s">
        <v>15</v>
      </c>
      <c r="G25" s="82"/>
      <c r="H25" s="82">
        <f t="shared" ref="H25:K25" si="10">H30</f>
        <v>750000</v>
      </c>
      <c r="I25" s="82">
        <f t="shared" si="10"/>
        <v>1250000</v>
      </c>
      <c r="J25" s="82" t="e">
        <f t="shared" si="10"/>
        <v>#N/A</v>
      </c>
      <c r="K25" s="82" t="e">
        <f t="shared" si="10"/>
        <v>#N/A</v>
      </c>
      <c r="L25" s="14" t="e">
        <f t="shared" ref="L25" si="11">L30</f>
        <v>#N/A</v>
      </c>
    </row>
    <row r="26" spans="1:12" s="48" customFormat="1">
      <c r="A26" s="45" t="s">
        <v>55</v>
      </c>
      <c r="B26" s="45"/>
      <c r="C26" s="45">
        <f>C25/C12</f>
        <v>-1</v>
      </c>
      <c r="D26" s="46" t="s">
        <v>24</v>
      </c>
      <c r="E26" s="47"/>
      <c r="F26" s="45" t="s">
        <v>55</v>
      </c>
      <c r="G26" s="83">
        <f t="shared" ref="G26:K26" si="12">G25/G12</f>
        <v>0</v>
      </c>
      <c r="H26" s="83">
        <f t="shared" si="12"/>
        <v>0.71706840872750155</v>
      </c>
      <c r="I26" s="83">
        <f t="shared" si="12"/>
        <v>0.81009430700746721</v>
      </c>
      <c r="J26" s="83" t="e">
        <f t="shared" si="12"/>
        <v>#N/A</v>
      </c>
      <c r="K26" s="83" t="e">
        <f t="shared" si="12"/>
        <v>#N/A</v>
      </c>
      <c r="L26" s="23" t="e">
        <f t="shared" ref="L26" si="13">L25/L12</f>
        <v>#N/A</v>
      </c>
    </row>
    <row r="27" spans="1:12">
      <c r="E27" s="36"/>
    </row>
    <row r="28" spans="1:12">
      <c r="F28" t="s">
        <v>99</v>
      </c>
      <c r="G28" s="89"/>
      <c r="H28" s="89" t="str">
        <f>VLOOKUP(H1,业绩净利!$B:$D,3,FALSE)</f>
        <v>雷声</v>
      </c>
      <c r="I28" s="89" t="str">
        <f>VLOOKUP(I1,业绩净利!$B:$D,3,FALSE)</f>
        <v>曹亮</v>
      </c>
      <c r="J28" s="89" t="e">
        <f>VLOOKUP(J1,业绩净利!$B:$D,3,FALSE)</f>
        <v>#N/A</v>
      </c>
      <c r="K28" s="89" t="e">
        <f>VLOOKUP(K1,业绩净利!$B:$D,3,FALSE)</f>
        <v>#N/A</v>
      </c>
      <c r="L28" s="89" t="e">
        <f>VLOOKUP(L1,业绩净利!$B:$D,3,FALSE)</f>
        <v>#N/A</v>
      </c>
    </row>
    <row r="29" spans="1:12">
      <c r="E29" s="49">
        <f>SUM(G29:L29)</f>
        <v>64000000</v>
      </c>
      <c r="F29" t="s">
        <v>100</v>
      </c>
      <c r="G29" s="159">
        <f>SUM(H29:L29)</f>
        <v>32000000</v>
      </c>
      <c r="H29" s="20">
        <f>VLOOKUP(H1,业绩净利!$B:$F,5,FALSE)*10000</f>
        <v>12000000</v>
      </c>
      <c r="I29" s="20">
        <f>VLOOKUP(I1,业绩净利!$B:$F,5,FALSE)*10000</f>
        <v>20000000</v>
      </c>
      <c r="J29" s="20"/>
      <c r="K29" s="20"/>
      <c r="L29" s="20"/>
    </row>
    <row r="30" spans="1:12">
      <c r="F30" t="s">
        <v>58</v>
      </c>
      <c r="G30" s="89"/>
      <c r="H30" s="159">
        <f>VLOOKUP(H1,业绩净利!$B:$F,4,FALSE)*10000</f>
        <v>750000</v>
      </c>
      <c r="I30" s="159">
        <f>VLOOKUP(I1,业绩净利!$B:$F,4,FALSE)*10000</f>
        <v>1250000</v>
      </c>
      <c r="J30" s="159" t="e">
        <f>VLOOKUP(J1,业绩净利!$B:$F,4,FALSE)*10000</f>
        <v>#N/A</v>
      </c>
      <c r="K30" s="159" t="e">
        <f>VLOOKUP(K1,业绩净利!$B:$F,4,FALSE)*10000</f>
        <v>#N/A</v>
      </c>
      <c r="L30" s="159" t="e">
        <f>VLOOKUP(L1,业绩净利!$B:$F,4,FALSE)*10000</f>
        <v>#N/A</v>
      </c>
    </row>
    <row r="31" spans="1:12">
      <c r="F31" t="s">
        <v>59</v>
      </c>
      <c r="G31" s="89"/>
      <c r="H31" s="159">
        <f>H11-H12-H23</f>
        <v>-1928278.2543985918</v>
      </c>
      <c r="I31" s="159">
        <f t="shared" ref="I31:L31" si="14">I11-I12-I23</f>
        <v>-3013618.4592905911</v>
      </c>
      <c r="J31" s="159" t="e">
        <f t="shared" si="14"/>
        <v>#N/A</v>
      </c>
      <c r="K31" s="159" t="e">
        <f t="shared" si="14"/>
        <v>#N/A</v>
      </c>
      <c r="L31" s="159" t="e">
        <f t="shared" si="14"/>
        <v>#N/A</v>
      </c>
    </row>
  </sheetData>
  <phoneticPr fontId="15"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13" t="s">
        <v>1975</v>
      </c>
      <c r="H1" s="13" t="s">
        <v>1976</v>
      </c>
      <c r="I1" s="176" t="s">
        <v>1977</v>
      </c>
      <c r="J1" s="176" t="s">
        <v>1978</v>
      </c>
      <c r="K1" s="176" t="s">
        <v>1979</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3539599.3513801745</v>
      </c>
      <c r="D12" s="2" t="s">
        <v>24</v>
      </c>
      <c r="E12" s="37"/>
      <c r="F12" s="13" t="s">
        <v>5</v>
      </c>
      <c r="G12" s="82">
        <f t="shared" ref="G12:K12" si="0">SUM(G13:G22)</f>
        <v>2543119.3452589903</v>
      </c>
      <c r="H12" s="82">
        <f t="shared" si="0"/>
        <v>1825715.8516900875</v>
      </c>
      <c r="I12" s="82">
        <f t="shared" si="0"/>
        <v>1713883.4996900875</v>
      </c>
      <c r="J12" s="82">
        <f t="shared" si="0"/>
        <v>0</v>
      </c>
      <c r="K12" s="82">
        <f t="shared" si="0"/>
        <v>0</v>
      </c>
    </row>
    <row r="13" spans="1:11" s="2" customFormat="1">
      <c r="A13" s="9" t="s">
        <v>17</v>
      </c>
      <c r="B13" s="9"/>
      <c r="C13" s="31">
        <f t="shared" ref="C13:C21" si="1">SUM(G13:K13)</f>
        <v>1942766.898</v>
      </c>
      <c r="D13" s="2" t="s">
        <v>26</v>
      </c>
      <c r="E13" s="37"/>
      <c r="F13" s="9" t="s">
        <v>18</v>
      </c>
      <c r="G13" s="175">
        <f>SUMIFS([2]岗位规划大表!$AD:$AD,[2]岗位规划大表!$H:$H,G1)</f>
        <v>1440951.0180000002</v>
      </c>
      <c r="H13" s="175">
        <f>SUMIFS([2]岗位规划大表!$AD:$AD,[2]岗位规划大表!$H:$H,H1)</f>
        <v>306824.11599999998</v>
      </c>
      <c r="I13" s="175">
        <f>SUMIFS([2]岗位规划大表!$AD:$AD,[2]岗位规划大表!$H:$H,I1)</f>
        <v>194991.764</v>
      </c>
      <c r="J13" s="175">
        <f>SUMIFS([2]岗位规划大表!$AD:$AD,[2]岗位规划大表!$H:$H,J1)</f>
        <v>0</v>
      </c>
      <c r="K13" s="175">
        <f>SUMIFS([2]岗位规划大表!$AD:$AD,[2]岗位规划大表!$H:$H,K1)</f>
        <v>0</v>
      </c>
    </row>
    <row r="14" spans="1:11" s="2" customFormat="1">
      <c r="A14" s="3" t="s">
        <v>22</v>
      </c>
      <c r="B14" s="3"/>
      <c r="C14" s="31">
        <f t="shared" si="1"/>
        <v>255575.81346454163</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216911.68734335684</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276000</v>
      </c>
      <c r="D15" s="2" t="s">
        <v>26</v>
      </c>
      <c r="E15" s="37"/>
      <c r="F15" s="8" t="s">
        <v>6</v>
      </c>
      <c r="G15" s="160">
        <f>SUMIFS(人员规划!$AB:$AB,人员规划!$G:$G,G1)*3000</f>
        <v>204000</v>
      </c>
      <c r="H15" s="160">
        <f>SUMIFS(人员规划!$AB:$AB,人员规划!$G:$G,H1)*3000</f>
        <v>36000</v>
      </c>
      <c r="I15" s="160">
        <f>SUMIFS(人员规划!$AB:$AB,人员规划!$G:$G,I1)*3000</f>
        <v>36000</v>
      </c>
      <c r="J15" s="160">
        <f>SUMIFS(人员规划!$AB:$AB,人员规划!$G:$G,J1)*3000</f>
        <v>0</v>
      </c>
      <c r="K15" s="160">
        <f>SUMIFS(人员规划!$AB:$AB,人员规划!$G:$G,K1)*3000</f>
        <v>0</v>
      </c>
    </row>
    <row r="16" spans="1:11" s="2" customFormat="1">
      <c r="A16" s="8" t="s">
        <v>7</v>
      </c>
      <c r="B16" s="8"/>
      <c r="C16" s="31">
        <f t="shared" si="1"/>
        <v>521600</v>
      </c>
      <c r="D16" s="2" t="s">
        <v>25</v>
      </c>
      <c r="E16" s="50"/>
      <c r="F16" s="8" t="s">
        <v>7</v>
      </c>
      <c r="G16" s="85">
        <f>IFERROR(VLOOKUP(G1,'[3]2019年差旅费-二级利润中心明细'!$B:$AF,31,0),0)</f>
        <v>329600</v>
      </c>
      <c r="H16" s="351">
        <f>IFERROR(VLOOKUP(H1,'[3]2019年差旅费-二级利润中心明细'!$B:$AF,31,0),0)</f>
        <v>96000</v>
      </c>
      <c r="I16" s="351">
        <f>IFERROR(VLOOKUP(I1,'[3]2019年差旅费-二级利润中心明细'!$B:$AF,31,0),0)</f>
        <v>96000</v>
      </c>
      <c r="J16" s="351">
        <f>IFERROR(VLOOKUP(J1,'[3]2019年差旅费-二级利润中心明细'!$B:$AF,31,0),0)</f>
        <v>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398400</v>
      </c>
      <c r="D18" s="2" t="s">
        <v>63</v>
      </c>
      <c r="E18" s="37"/>
      <c r="F18" s="8" t="s">
        <v>9</v>
      </c>
      <c r="G18" s="152">
        <f>SUMIFS(市场费!$I:$I,市场费!$B:$B,G1)</f>
        <v>206400</v>
      </c>
      <c r="H18" s="152">
        <f>SUMIFS(市场费!$I:$I,市场费!$B:$B,H1)</f>
        <v>96000</v>
      </c>
      <c r="I18" s="152">
        <f>SUMIFS(市场费!$I:$I,市场费!$B:$B,I1)</f>
        <v>96000</v>
      </c>
      <c r="J18" s="152">
        <f>SUMIFS(市场费!$I:$I,市场费!$B:$B,J1)</f>
        <v>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145256.63991563287</v>
      </c>
      <c r="D22" s="2" t="s">
        <v>63</v>
      </c>
      <c r="E22" s="37"/>
      <c r="F22" s="9" t="s">
        <v>52</v>
      </c>
      <c r="G22" s="87">
        <f>业绩净利!K37</f>
        <v>145256.63991563287</v>
      </c>
      <c r="H22" s="87">
        <f t="shared" ref="H22:K22" si="2">$G$12/$G$29*H29</f>
        <v>1271559.6726294952</v>
      </c>
      <c r="I22" s="73">
        <f>$G$12/$G$29*I29</f>
        <v>1271559.6726294952</v>
      </c>
      <c r="J22" s="87">
        <f t="shared" si="2"/>
        <v>0</v>
      </c>
      <c r="K22" s="87">
        <f t="shared" si="2"/>
        <v>0</v>
      </c>
    </row>
    <row r="23" spans="1:12" s="2" customFormat="1">
      <c r="A23" s="13" t="s">
        <v>13</v>
      </c>
      <c r="B23" s="13"/>
      <c r="C23" s="12">
        <f>C11-C12</f>
        <v>-3539599.3513801745</v>
      </c>
      <c r="D23" s="2" t="s">
        <v>31</v>
      </c>
      <c r="E23" s="37"/>
      <c r="F23" s="13" t="s">
        <v>13</v>
      </c>
      <c r="G23" s="82">
        <f>G25/0.85</f>
        <v>0</v>
      </c>
      <c r="H23" s="82">
        <f t="shared" ref="H23:K23" si="3">H25/0.85</f>
        <v>1411764.705882353</v>
      </c>
      <c r="I23" s="82">
        <f t="shared" si="3"/>
        <v>1670588.2352941176</v>
      </c>
      <c r="J23" s="82" t="e">
        <f t="shared" si="3"/>
        <v>#N/A</v>
      </c>
      <c r="K23" s="82" t="e">
        <f t="shared" si="3"/>
        <v>#N/A</v>
      </c>
    </row>
    <row r="24" spans="1:12" s="2" customFormat="1">
      <c r="A24" s="3" t="s">
        <v>14</v>
      </c>
      <c r="B24" s="3"/>
      <c r="C24" s="7">
        <f>IF(C23&gt;0,C23*0.15,0)</f>
        <v>0</v>
      </c>
      <c r="D24" s="2" t="s">
        <v>31</v>
      </c>
      <c r="E24" s="39"/>
      <c r="F24" s="3" t="s">
        <v>14</v>
      </c>
      <c r="G24" s="84">
        <f>IF(G23&lt;0,0,G23*0.15)</f>
        <v>0</v>
      </c>
      <c r="H24" s="84">
        <f t="shared" ref="H24:K24" si="4">IF(H23&lt;0,0,H23*0.15)</f>
        <v>211764.70588235295</v>
      </c>
      <c r="I24" s="84">
        <f t="shared" si="4"/>
        <v>250588.23529411762</v>
      </c>
      <c r="J24" s="84" t="e">
        <f t="shared" si="4"/>
        <v>#N/A</v>
      </c>
      <c r="K24" s="84" t="e">
        <f t="shared" si="4"/>
        <v>#N/A</v>
      </c>
    </row>
    <row r="25" spans="1:12" s="17" customFormat="1">
      <c r="A25" s="13" t="s">
        <v>15</v>
      </c>
      <c r="B25" s="13"/>
      <c r="C25" s="12">
        <f>C23-C24</f>
        <v>-3539599.3513801745</v>
      </c>
      <c r="D25" s="26" t="s">
        <v>79</v>
      </c>
      <c r="E25" s="40"/>
      <c r="F25" s="13" t="s">
        <v>15</v>
      </c>
      <c r="G25" s="82"/>
      <c r="H25" s="82">
        <f t="shared" ref="H25:K25" si="5">H30</f>
        <v>1200000</v>
      </c>
      <c r="I25" s="82">
        <f t="shared" si="5"/>
        <v>1420000</v>
      </c>
      <c r="J25" s="82" t="e">
        <f t="shared" si="5"/>
        <v>#N/A</v>
      </c>
      <c r="K25" s="82" t="e">
        <f t="shared" si="5"/>
        <v>#N/A</v>
      </c>
    </row>
    <row r="26" spans="1:12" s="48" customFormat="1">
      <c r="A26" s="45" t="s">
        <v>55</v>
      </c>
      <c r="B26" s="45"/>
      <c r="C26" s="45">
        <f>C25/C12</f>
        <v>-1</v>
      </c>
      <c r="D26" s="46" t="s">
        <v>31</v>
      </c>
      <c r="E26" s="47"/>
      <c r="F26" s="45" t="s">
        <v>55</v>
      </c>
      <c r="G26" s="83">
        <f t="shared" ref="G26:K26" si="6">G25/G12</f>
        <v>0</v>
      </c>
      <c r="H26" s="83">
        <f t="shared" si="6"/>
        <v>0.65727643153733117</v>
      </c>
      <c r="I26" s="83">
        <f t="shared" si="6"/>
        <v>0.82852772680101716</v>
      </c>
      <c r="J26" s="83" t="e">
        <f t="shared" si="6"/>
        <v>#N/A</v>
      </c>
      <c r="K26" s="83" t="e">
        <f t="shared" si="6"/>
        <v>#N/A</v>
      </c>
    </row>
    <row r="27" spans="1:12">
      <c r="E27" s="36"/>
    </row>
    <row r="28" spans="1:12">
      <c r="F28" t="s">
        <v>54</v>
      </c>
      <c r="G28" s="89"/>
      <c r="H28" s="89" t="str">
        <f>VLOOKUP(H1,业绩净利!$B:$D,3,FALSE)</f>
        <v>黄涛</v>
      </c>
      <c r="I28" s="89" t="str">
        <f>VLOOKUP(I1,业绩净利!$B:$D,3,FALSE)</f>
        <v>李少鹏</v>
      </c>
      <c r="J28" s="89" t="e">
        <f>VLOOKUP(J1,业绩净利!$B:$D,3,FALSE)</f>
        <v>#N/A</v>
      </c>
      <c r="K28" s="89" t="e">
        <f>VLOOKUP(K1,业绩净利!$B:$D,3,FALSE)</f>
        <v>#N/A</v>
      </c>
      <c r="L28" s="89" t="e">
        <f>VLOOKUP(L1,业绩净利!$B:$D,3,FALSE)</f>
        <v>#N/A</v>
      </c>
    </row>
    <row r="29" spans="1:12">
      <c r="E29" s="49">
        <f>SUM(G29:K29)</f>
        <v>80000000</v>
      </c>
      <c r="F29" t="s">
        <v>100</v>
      </c>
      <c r="G29" s="159">
        <f>SUM(H29:L29)</f>
        <v>40000000</v>
      </c>
      <c r="H29" s="20">
        <f>VLOOKUP(H1,业绩净利!$B:$F,5,FALSE)*10000</f>
        <v>20000000</v>
      </c>
      <c r="I29" s="20">
        <f>VLOOKUP(I1,业绩净利!$B:$F,5,FALSE)*10000</f>
        <v>20000000</v>
      </c>
      <c r="J29" s="20"/>
      <c r="K29" s="20"/>
      <c r="L29" s="20"/>
    </row>
    <row r="30" spans="1:12">
      <c r="F30" t="s">
        <v>58</v>
      </c>
      <c r="G30" s="89"/>
      <c r="H30" s="159">
        <f>VLOOKUP(H1,业绩净利!$B:$F,4,FALSE)*10000</f>
        <v>1200000</v>
      </c>
      <c r="I30" s="159">
        <f>VLOOKUP(I1,业绩净利!$B:$F,4,FALSE)*10000</f>
        <v>1420000</v>
      </c>
      <c r="J30" s="159" t="e">
        <f>VLOOKUP(J1,业绩净利!$B:$F,4,FALSE)*10000</f>
        <v>#N/A</v>
      </c>
      <c r="K30" s="159" t="e">
        <f>VLOOKUP(K1,业绩净利!$B:$F,4,FALSE)*10000</f>
        <v>#N/A</v>
      </c>
      <c r="L30" s="159" t="e">
        <f>VLOOKUP(L1,业绩净利!$B:$F,4,FALSE)*10000</f>
        <v>#N/A</v>
      </c>
    </row>
    <row r="31" spans="1:12">
      <c r="F31" t="s">
        <v>59</v>
      </c>
      <c r="G31" s="89"/>
      <c r="H31" s="159">
        <f>H11-H12-H23</f>
        <v>-3237480.5575724402</v>
      </c>
      <c r="I31" s="159">
        <f t="shared" ref="I31:L31" si="7">I11-I12-I23</f>
        <v>-3384471.7349842051</v>
      </c>
      <c r="J31" s="159" t="e">
        <f t="shared" si="7"/>
        <v>#N/A</v>
      </c>
      <c r="K31" s="159" t="e">
        <f t="shared" si="7"/>
        <v>#N/A</v>
      </c>
      <c r="L31" s="159">
        <f t="shared" si="7"/>
        <v>0</v>
      </c>
    </row>
  </sheetData>
  <phoneticPr fontId="15"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81" t="s">
        <v>790</v>
      </c>
      <c r="H1" s="13" t="s">
        <v>1980</v>
      </c>
      <c r="I1" s="176" t="s">
        <v>1981</v>
      </c>
      <c r="J1" s="176" t="s">
        <v>1982</v>
      </c>
      <c r="K1" s="176" t="s">
        <v>1983</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2286833.058804472</v>
      </c>
      <c r="D12" s="2" t="s">
        <v>24</v>
      </c>
      <c r="E12" s="37"/>
      <c r="F12" s="13" t="s">
        <v>5</v>
      </c>
      <c r="G12" s="82">
        <f t="shared" ref="G12:K12" si="0">SUM(G13:G22)</f>
        <v>1968063.8445873111</v>
      </c>
      <c r="H12" s="82">
        <f t="shared" si="0"/>
        <v>2286833.0588044715</v>
      </c>
      <c r="I12" s="82">
        <f t="shared" si="0"/>
        <v>0</v>
      </c>
      <c r="J12" s="82">
        <f t="shared" si="0"/>
        <v>0</v>
      </c>
      <c r="K12" s="82">
        <f t="shared" si="0"/>
        <v>0</v>
      </c>
    </row>
    <row r="13" spans="1:11" s="2" customFormat="1">
      <c r="A13" s="9" t="s">
        <v>17</v>
      </c>
      <c r="B13" s="9"/>
      <c r="C13" s="31">
        <f t="shared" ref="C13:C21" si="1">SUM(G13:K13)</f>
        <v>1462096.2960000001</v>
      </c>
      <c r="D13" s="2" t="s">
        <v>26</v>
      </c>
      <c r="E13" s="37"/>
      <c r="F13" s="9" t="s">
        <v>18</v>
      </c>
      <c r="G13" s="175">
        <f>SUMIFS([2]岗位规划大表!$AD:$AD,[2]岗位规划大表!$H:$H,G1)</f>
        <v>1319430.696</v>
      </c>
      <c r="H13" s="175">
        <f>SUMIFS([2]岗位规划大表!$AD:$AD,[2]岗位规划大表!$H:$H,H1)</f>
        <v>142665.60000000001</v>
      </c>
      <c r="I13" s="175">
        <f>SUMIFS([2]岗位规划大表!$AD:$AD,[2]岗位规划大表!$H:$H,I1)</f>
        <v>0</v>
      </c>
      <c r="J13" s="175">
        <f>SUMIFS([2]岗位规划大表!$AD:$AD,[2]岗位规划大表!$H:$H,J1)</f>
        <v>0</v>
      </c>
      <c r="K13" s="175">
        <f>SUMIFS([2]岗位规划大表!$AD:$AD,[2]岗位规划大表!$H:$H,K1)</f>
        <v>0</v>
      </c>
    </row>
    <row r="14" spans="1:11" s="2" customFormat="1">
      <c r="A14" s="3" t="s">
        <v>22</v>
      </c>
      <c r="B14" s="3"/>
      <c r="C14" s="31">
        <f t="shared" si="1"/>
        <v>134280.12288883876</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118176.50867167843</v>
      </c>
      <c r="H14" s="160">
        <f>[1]人均!$D$4*SUMIFS([2]岗位规划大表!$AA:$AA,[2]岗位规划大表!$H:$H,H1,[2]岗位规划大表!$AE:$AE,"驻京")+[1]人均!$D$3*SUMIFS([2]岗位规划大表!$AA:$AA,[2]岗位规划大表!$H:$H,H1,[2]岗位规划大表!$AE:$AE,"非驻京")+SUMIFS([1]管理费用统计表!$N:$N,[1]管理费用统计表!$F:$F,H1)</f>
        <v>16103.614217160321</v>
      </c>
      <c r="I14" s="160">
        <f>[1]人均!$D$4*SUMIFS([2]岗位规划大表!$AA:$AA,[2]岗位规划大表!$H:$H,I1,[2]岗位规划大表!$AE:$AE,"驻京")+[1]人均!$D$3*SUMIFS([2]岗位规划大表!$AA:$AA,[2]岗位规划大表!$H:$H,I1,[2]岗位规划大表!$AE:$AE,"非驻京")+SUMIFS([1]管理费用统计表!$N:$N,[1]管理费用统计表!$F:$F,I1)</f>
        <v>0</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132000</v>
      </c>
      <c r="D15" s="2" t="s">
        <v>26</v>
      </c>
      <c r="E15" s="37"/>
      <c r="F15" s="8" t="s">
        <v>6</v>
      </c>
      <c r="G15" s="160">
        <f>SUMIFS(人员规划!$AB:$AB,人员规划!$G:$G,G1)*3000</f>
        <v>102000</v>
      </c>
      <c r="H15" s="160">
        <f>SUMIFS(人员规划!$AB:$AB,人员规划!$G:$G,H1)*3000</f>
        <v>30000</v>
      </c>
      <c r="I15" s="160">
        <f>SUMIFS(人员规划!$AB:$AB,人员规划!$G:$G,I1)*3000</f>
        <v>0</v>
      </c>
      <c r="J15" s="160">
        <f>SUMIFS(人员规划!$AB:$AB,人员规划!$G:$G,J1)*3000</f>
        <v>0</v>
      </c>
      <c r="K15" s="160">
        <f>SUMIFS(人员规划!$AB:$AB,人员规划!$G:$G,K1)*3000</f>
        <v>0</v>
      </c>
    </row>
    <row r="16" spans="1:11" s="2" customFormat="1">
      <c r="A16" s="8" t="s">
        <v>7</v>
      </c>
      <c r="B16" s="8"/>
      <c r="C16" s="31">
        <f t="shared" si="1"/>
        <v>162000</v>
      </c>
      <c r="D16" s="2" t="s">
        <v>25</v>
      </c>
      <c r="E16" s="50"/>
      <c r="F16" s="8" t="s">
        <v>7</v>
      </c>
      <c r="G16" s="85">
        <f>IFERROR(VLOOKUP(G1,'[3]2019年差旅费-二级利润中心明细'!$B:$AF,31,0),0)</f>
        <v>112000</v>
      </c>
      <c r="H16" s="351">
        <f>IFERROR(VLOOKUP(H1,'[3]2019年差旅费-二级利润中心明细'!$B:$AF,31,0),0)</f>
        <v>50000</v>
      </c>
      <c r="I16" s="351">
        <f>IFERROR(VLOOKUP(I1,'[3]2019年差旅费-二级利润中心明细'!$B:$AF,31,0),0)</f>
        <v>0</v>
      </c>
      <c r="J16" s="351">
        <f>IFERROR(VLOOKUP(J1,'[3]2019年差旅费-二级利润中心明细'!$B:$AF,31,0),0)</f>
        <v>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251200</v>
      </c>
      <c r="D18" s="2" t="s">
        <v>63</v>
      </c>
      <c r="E18" s="37"/>
      <c r="F18" s="8" t="s">
        <v>9</v>
      </c>
      <c r="G18" s="152">
        <f>SUMIFS(市场费!$I:$I,市场费!$B:$B,G1)</f>
        <v>171200</v>
      </c>
      <c r="H18" s="152">
        <f>SUMIFS(市场费!$I:$I,市场费!$B:$B,H1)</f>
        <v>80000</v>
      </c>
      <c r="I18" s="152">
        <f>SUMIFS(市场费!$I:$I,市场费!$B:$B,I1)</f>
        <v>0</v>
      </c>
      <c r="J18" s="152">
        <f>SUMIFS(市场费!$I:$I,市场费!$B:$B,J1)</f>
        <v>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145256.63991563287</v>
      </c>
      <c r="D22" s="2" t="s">
        <v>63</v>
      </c>
      <c r="E22" s="37"/>
      <c r="F22" s="9" t="s">
        <v>52</v>
      </c>
      <c r="G22" s="87">
        <f>业绩净利!K49</f>
        <v>145256.63991563287</v>
      </c>
      <c r="H22" s="87">
        <f t="shared" ref="H22:K22" si="2">$G$12/$G$29*H29</f>
        <v>1968063.8445873111</v>
      </c>
      <c r="I22" s="73">
        <f>$G$12/$G$29*I29</f>
        <v>0</v>
      </c>
      <c r="J22" s="87">
        <f t="shared" si="2"/>
        <v>0</v>
      </c>
      <c r="K22" s="87">
        <f t="shared" si="2"/>
        <v>0</v>
      </c>
    </row>
    <row r="23" spans="1:12" s="2" customFormat="1">
      <c r="A23" s="13" t="s">
        <v>13</v>
      </c>
      <c r="B23" s="13"/>
      <c r="C23" s="12">
        <f>C11-C12</f>
        <v>-2286833.058804472</v>
      </c>
      <c r="D23" s="2" t="s">
        <v>31</v>
      </c>
      <c r="E23" s="37"/>
      <c r="F23" s="13" t="s">
        <v>13</v>
      </c>
      <c r="G23" s="82">
        <f>G25/0.85</f>
        <v>0</v>
      </c>
      <c r="H23" s="82" t="e">
        <f t="shared" ref="H23:K23" si="3">H25/0.85</f>
        <v>#N/A</v>
      </c>
      <c r="I23" s="82" t="e">
        <f t="shared" si="3"/>
        <v>#N/A</v>
      </c>
      <c r="J23" s="82" t="e">
        <f t="shared" si="3"/>
        <v>#N/A</v>
      </c>
      <c r="K23" s="82" t="e">
        <f t="shared" si="3"/>
        <v>#N/A</v>
      </c>
    </row>
    <row r="24" spans="1:12" s="2" customFormat="1">
      <c r="A24" s="3" t="s">
        <v>14</v>
      </c>
      <c r="B24" s="3"/>
      <c r="C24" s="7">
        <f>IF(C23&gt;0,C23*0.15,0)</f>
        <v>0</v>
      </c>
      <c r="D24" s="2" t="s">
        <v>31</v>
      </c>
      <c r="E24" s="39"/>
      <c r="F24" s="3" t="s">
        <v>14</v>
      </c>
      <c r="G24" s="84">
        <f>IF(G23&lt;0,0,G23*0.15)</f>
        <v>0</v>
      </c>
      <c r="H24" s="84" t="e">
        <f t="shared" ref="H24:K24" si="4">IF(H23&lt;0,0,H23*0.15)</f>
        <v>#N/A</v>
      </c>
      <c r="I24" s="84" t="e">
        <f t="shared" si="4"/>
        <v>#N/A</v>
      </c>
      <c r="J24" s="84" t="e">
        <f t="shared" si="4"/>
        <v>#N/A</v>
      </c>
      <c r="K24" s="84" t="e">
        <f t="shared" si="4"/>
        <v>#N/A</v>
      </c>
    </row>
    <row r="25" spans="1:12" s="17" customFormat="1">
      <c r="A25" s="13" t="s">
        <v>15</v>
      </c>
      <c r="B25" s="13"/>
      <c r="C25" s="12">
        <f>C23-C24</f>
        <v>-2286833.058804472</v>
      </c>
      <c r="D25" s="26" t="s">
        <v>79</v>
      </c>
      <c r="E25" s="40"/>
      <c r="F25" s="13" t="s">
        <v>15</v>
      </c>
      <c r="G25" s="82"/>
      <c r="H25" s="82" t="e">
        <f t="shared" ref="H25:K25" si="5">H30</f>
        <v>#N/A</v>
      </c>
      <c r="I25" s="82" t="e">
        <f t="shared" si="5"/>
        <v>#N/A</v>
      </c>
      <c r="J25" s="82" t="e">
        <f t="shared" si="5"/>
        <v>#N/A</v>
      </c>
      <c r="K25" s="82" t="e">
        <f t="shared" si="5"/>
        <v>#N/A</v>
      </c>
    </row>
    <row r="26" spans="1:12" s="48" customFormat="1">
      <c r="A26" s="45" t="s">
        <v>55</v>
      </c>
      <c r="B26" s="45"/>
      <c r="C26" s="45">
        <f>C25/C12</f>
        <v>-1</v>
      </c>
      <c r="D26" s="46" t="s">
        <v>31</v>
      </c>
      <c r="E26" s="47"/>
      <c r="F26" s="45" t="s">
        <v>55</v>
      </c>
      <c r="G26" s="83">
        <f t="shared" ref="G26:K26" si="6">G25/G12</f>
        <v>0</v>
      </c>
      <c r="H26" s="83" t="e">
        <f t="shared" si="6"/>
        <v>#N/A</v>
      </c>
      <c r="I26" s="83" t="e">
        <f t="shared" si="6"/>
        <v>#N/A</v>
      </c>
      <c r="J26" s="83" t="e">
        <f t="shared" si="6"/>
        <v>#N/A</v>
      </c>
      <c r="K26" s="83" t="e">
        <f t="shared" si="6"/>
        <v>#N/A</v>
      </c>
    </row>
    <row r="27" spans="1:12">
      <c r="E27" s="36"/>
    </row>
    <row r="28" spans="1:12">
      <c r="F28" t="s">
        <v>54</v>
      </c>
      <c r="G28" s="89"/>
      <c r="H28" s="89" t="e">
        <f>VLOOKUP(H1,业绩净利!$B:$D,3,FALSE)</f>
        <v>#N/A</v>
      </c>
      <c r="I28" s="89" t="e">
        <f>VLOOKUP(I1,业绩净利!$B:$D,3,FALSE)</f>
        <v>#N/A</v>
      </c>
      <c r="J28" s="89" t="e">
        <f>VLOOKUP(J1,业绩净利!$B:$D,3,FALSE)</f>
        <v>#N/A</v>
      </c>
      <c r="K28" s="89" t="e">
        <f>VLOOKUP(K1,业绩净利!$B:$D,3,FALSE)</f>
        <v>#N/A</v>
      </c>
      <c r="L28" s="89" t="e">
        <f>VLOOKUP(L1,业绩净利!$B:$D,3,FALSE)</f>
        <v>#N/A</v>
      </c>
    </row>
    <row r="29" spans="1:12">
      <c r="E29" s="49">
        <f>SUM(G29:K29)</f>
        <v>60000000</v>
      </c>
      <c r="F29" t="s">
        <v>100</v>
      </c>
      <c r="G29" s="159">
        <f>SUM(H29:L29)</f>
        <v>30000000</v>
      </c>
      <c r="H29" s="20">
        <v>30000000</v>
      </c>
      <c r="I29" s="20"/>
      <c r="J29" s="20"/>
      <c r="K29" s="20"/>
      <c r="L29" s="20"/>
    </row>
    <row r="30" spans="1:12">
      <c r="F30" t="s">
        <v>58</v>
      </c>
      <c r="G30" s="89"/>
      <c r="H30" s="159" t="e">
        <f>VLOOKUP(H1,业绩净利!$B:$F,4,FALSE)*10000</f>
        <v>#N/A</v>
      </c>
      <c r="I30" s="159" t="e">
        <f>VLOOKUP(I1,业绩净利!$B:$F,4,FALSE)*10000</f>
        <v>#N/A</v>
      </c>
      <c r="J30" s="159" t="e">
        <f>VLOOKUP(J1,业绩净利!$B:$F,4,FALSE)*10000</f>
        <v>#N/A</v>
      </c>
      <c r="K30" s="159" t="e">
        <f>VLOOKUP(K1,业绩净利!$B:$F,4,FALSE)*10000</f>
        <v>#N/A</v>
      </c>
      <c r="L30" s="159" t="e">
        <f>VLOOKUP(L1,业绩净利!$B:$F,4,FALSE)*10000</f>
        <v>#N/A</v>
      </c>
    </row>
    <row r="31" spans="1:12">
      <c r="F31" t="s">
        <v>59</v>
      </c>
      <c r="G31" s="89"/>
      <c r="H31" s="159" t="e">
        <f>H11-H12-H23</f>
        <v>#N/A</v>
      </c>
      <c r="I31" s="159" t="e">
        <f t="shared" ref="I31:L31" si="7">I11-I12-I23</f>
        <v>#N/A</v>
      </c>
      <c r="J31" s="159" t="e">
        <f t="shared" si="7"/>
        <v>#N/A</v>
      </c>
      <c r="K31" s="159" t="e">
        <f t="shared" si="7"/>
        <v>#N/A</v>
      </c>
      <c r="L31" s="159">
        <f t="shared" si="7"/>
        <v>0</v>
      </c>
    </row>
  </sheetData>
  <phoneticPr fontId="15"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 sqref="H2:K1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81" t="s">
        <v>789</v>
      </c>
      <c r="H1" s="13" t="s">
        <v>1984</v>
      </c>
      <c r="I1" s="176" t="s">
        <v>1557</v>
      </c>
      <c r="J1" s="176" t="s">
        <v>1985</v>
      </c>
      <c r="K1" s="176" t="s">
        <v>1986</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3423459.4369256566</v>
      </c>
      <c r="D12" s="2" t="s">
        <v>24</v>
      </c>
      <c r="E12" s="37"/>
      <c r="F12" s="13" t="s">
        <v>5</v>
      </c>
      <c r="G12" s="82">
        <f t="shared" ref="G12:K12" si="0">SUM(G13:G22)</f>
        <v>2286372.8273145705</v>
      </c>
      <c r="H12" s="82">
        <f t="shared" si="0"/>
        <v>2924952.8143751631</v>
      </c>
      <c r="I12" s="82">
        <f t="shared" si="0"/>
        <v>498506.62255049369</v>
      </c>
      <c r="J12" s="82">
        <f t="shared" si="0"/>
        <v>0</v>
      </c>
      <c r="K12" s="82">
        <f t="shared" si="0"/>
        <v>0</v>
      </c>
    </row>
    <row r="13" spans="1:11" s="2" customFormat="1">
      <c r="A13" s="9" t="s">
        <v>17</v>
      </c>
      <c r="B13" s="9"/>
      <c r="C13" s="31">
        <f t="shared" ref="C13:C21" si="1">SUM(G13:K13)</f>
        <v>2196979.2719999999</v>
      </c>
      <c r="D13" s="2" t="s">
        <v>26</v>
      </c>
      <c r="E13" s="37"/>
      <c r="F13" s="9" t="s">
        <v>18</v>
      </c>
      <c r="G13" s="175">
        <f>SUMIFS([2]岗位规划大表!$AD:$AD,[2]岗位规划大表!$H:$H,G1)</f>
        <v>1469199.7779999999</v>
      </c>
      <c r="H13" s="175">
        <f>SUMIFS([2]岗位规划大表!$AD:$AD,[2]岗位规划大表!$H:$H,H1)</f>
        <v>415247.924</v>
      </c>
      <c r="I13" s="175">
        <f>SUMIFS([2]岗位规划大表!$AD:$AD,[2]岗位规划大表!$H:$H,I1)</f>
        <v>312531.57</v>
      </c>
      <c r="J13" s="175">
        <f>SUMIFS([2]岗位规划大表!$AD:$AD,[2]岗位规划大表!$H:$H,J1)</f>
        <v>0</v>
      </c>
      <c r="K13" s="175">
        <f>SUMIFS([2]岗位规划大表!$AD:$AD,[2]岗位规划大表!$H:$H,K1)</f>
        <v>0</v>
      </c>
    </row>
    <row r="14" spans="1:11" s="2" customFormat="1">
      <c r="A14" s="3" t="s">
        <v>22</v>
      </c>
      <c r="B14" s="3"/>
      <c r="C14" s="31">
        <f t="shared" si="1"/>
        <v>216423.52501002353</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181116.40939893748</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15975.052550493654</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204000</v>
      </c>
      <c r="D15" s="2" t="s">
        <v>26</v>
      </c>
      <c r="E15" s="37"/>
      <c r="F15" s="8" t="s">
        <v>6</v>
      </c>
      <c r="G15" s="160">
        <f>SUMIFS(人员规划!$AB:$AB,人员规划!$G:$G,G1)*3000</f>
        <v>138000</v>
      </c>
      <c r="H15" s="160">
        <f>SUMIFS(人员规划!$AB:$AB,人员规划!$G:$G,H1)*3000</f>
        <v>36000</v>
      </c>
      <c r="I15" s="160">
        <f>SUMIFS(人员规划!$AB:$AB,人员规划!$G:$G,I1)*3000</f>
        <v>30000</v>
      </c>
      <c r="J15" s="160">
        <f>SUMIFS(人员规划!$AB:$AB,人员规划!$G:$G,J1)*3000</f>
        <v>0</v>
      </c>
      <c r="K15" s="160">
        <f>SUMIFS(人员规划!$AB:$AB,人员规划!$G:$G,K1)*3000</f>
        <v>0</v>
      </c>
    </row>
    <row r="16" spans="1:11" s="2" customFormat="1">
      <c r="A16" s="8" t="s">
        <v>7</v>
      </c>
      <c r="B16" s="8"/>
      <c r="C16" s="31">
        <f t="shared" si="1"/>
        <v>294400</v>
      </c>
      <c r="D16" s="2" t="s">
        <v>25</v>
      </c>
      <c r="E16" s="50"/>
      <c r="F16" s="8" t="s">
        <v>7</v>
      </c>
      <c r="G16" s="85">
        <f>IFERROR(VLOOKUP(G1,'[3]2019年差旅费-二级利润中心明细'!$B:$AF,31,0),0)</f>
        <v>162400</v>
      </c>
      <c r="H16" s="351">
        <f>IFERROR(VLOOKUP(H1,'[3]2019年差旅费-二级利润中心明细'!$B:$AF,31,0),0)</f>
        <v>72000</v>
      </c>
      <c r="I16" s="351">
        <f>IFERROR(VLOOKUP(I1,'[3]2019年差旅费-二级利润中心明细'!$B:$AF,31,0),0)</f>
        <v>60000</v>
      </c>
      <c r="J16" s="351">
        <f>IFERROR(VLOOKUP(J1,'[3]2019年差旅费-二级利润中心明细'!$B:$AF,31,0),0)</f>
        <v>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366400</v>
      </c>
      <c r="D18" s="2" t="s">
        <v>63</v>
      </c>
      <c r="E18" s="37"/>
      <c r="F18" s="8" t="s">
        <v>9</v>
      </c>
      <c r="G18" s="152">
        <f>SUMIFS(市场费!$I:$I,市场费!$B:$B,G1)</f>
        <v>190400</v>
      </c>
      <c r="H18" s="152">
        <f>SUMIFS(市场费!$I:$I,市场费!$B:$B,H1)</f>
        <v>96000</v>
      </c>
      <c r="I18" s="152">
        <f>SUMIFS(市场费!$I:$I,市场费!$B:$B,I1)</f>
        <v>80000</v>
      </c>
      <c r="J18" s="152">
        <f>SUMIFS(市场费!$I:$I,市场费!$B:$B,J1)</f>
        <v>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145256.63991563287</v>
      </c>
      <c r="D22" s="2" t="s">
        <v>63</v>
      </c>
      <c r="E22" s="37"/>
      <c r="F22" s="9" t="s">
        <v>52</v>
      </c>
      <c r="G22" s="87">
        <f>业绩净利!K53</f>
        <v>145256.63991563287</v>
      </c>
      <c r="H22" s="87">
        <f t="shared" ref="H22:K22" si="2">$G$12/$G$29*H29</f>
        <v>2286372.8273145705</v>
      </c>
      <c r="I22" s="73">
        <f>$G$12/$G$29*I29</f>
        <v>0</v>
      </c>
      <c r="J22" s="87">
        <f t="shared" si="2"/>
        <v>0</v>
      </c>
      <c r="K22" s="87">
        <f t="shared" si="2"/>
        <v>0</v>
      </c>
    </row>
    <row r="23" spans="1:12" s="2" customFormat="1">
      <c r="A23" s="13" t="s">
        <v>13</v>
      </c>
      <c r="B23" s="13"/>
      <c r="C23" s="12">
        <f>C11-C12</f>
        <v>-3423459.4369256566</v>
      </c>
      <c r="D23" s="2" t="s">
        <v>31</v>
      </c>
      <c r="E23" s="37"/>
      <c r="F23" s="13" t="s">
        <v>13</v>
      </c>
      <c r="G23" s="82">
        <f>G25/0.85</f>
        <v>0</v>
      </c>
      <c r="H23" s="82">
        <f t="shared" ref="H23:K23" si="3">H25/0.85</f>
        <v>2352941.1764705884</v>
      </c>
      <c r="I23" s="82" t="e">
        <f t="shared" si="3"/>
        <v>#N/A</v>
      </c>
      <c r="J23" s="82" t="e">
        <f t="shared" si="3"/>
        <v>#N/A</v>
      </c>
      <c r="K23" s="82" t="e">
        <f t="shared" si="3"/>
        <v>#N/A</v>
      </c>
    </row>
    <row r="24" spans="1:12" s="2" customFormat="1">
      <c r="A24" s="3" t="s">
        <v>14</v>
      </c>
      <c r="B24" s="3"/>
      <c r="C24" s="7">
        <f>IF(C23&gt;0,C23*0.15,0)</f>
        <v>0</v>
      </c>
      <c r="D24" s="2" t="s">
        <v>31</v>
      </c>
      <c r="E24" s="39"/>
      <c r="F24" s="3" t="s">
        <v>14</v>
      </c>
      <c r="G24" s="84">
        <f>IF(G23&lt;0,0,G23*0.15)</f>
        <v>0</v>
      </c>
      <c r="H24" s="84">
        <f t="shared" ref="H24:K24" si="4">IF(H23&lt;0,0,H23*0.15)</f>
        <v>352941.17647058825</v>
      </c>
      <c r="I24" s="84" t="e">
        <f t="shared" si="4"/>
        <v>#N/A</v>
      </c>
      <c r="J24" s="84" t="e">
        <f t="shared" si="4"/>
        <v>#N/A</v>
      </c>
      <c r="K24" s="84" t="e">
        <f t="shared" si="4"/>
        <v>#N/A</v>
      </c>
    </row>
    <row r="25" spans="1:12" s="17" customFormat="1">
      <c r="A25" s="13" t="s">
        <v>15</v>
      </c>
      <c r="B25" s="13"/>
      <c r="C25" s="12">
        <f>C23-C24</f>
        <v>-3423459.4369256566</v>
      </c>
      <c r="D25" s="26" t="s">
        <v>79</v>
      </c>
      <c r="E25" s="40"/>
      <c r="F25" s="13" t="s">
        <v>15</v>
      </c>
      <c r="G25" s="82"/>
      <c r="H25" s="82">
        <f t="shared" ref="H25:K25" si="5">H30</f>
        <v>2000000</v>
      </c>
      <c r="I25" s="82" t="e">
        <f t="shared" si="5"/>
        <v>#N/A</v>
      </c>
      <c r="J25" s="82" t="e">
        <f t="shared" si="5"/>
        <v>#N/A</v>
      </c>
      <c r="K25" s="82" t="e">
        <f t="shared" si="5"/>
        <v>#N/A</v>
      </c>
    </row>
    <row r="26" spans="1:12" s="48" customFormat="1">
      <c r="A26" s="45" t="s">
        <v>55</v>
      </c>
      <c r="B26" s="45"/>
      <c r="C26" s="45">
        <f>C25/C12</f>
        <v>-1</v>
      </c>
      <c r="D26" s="46" t="s">
        <v>31</v>
      </c>
      <c r="E26" s="47"/>
      <c r="F26" s="45" t="s">
        <v>55</v>
      </c>
      <c r="G26" s="83">
        <f t="shared" ref="G26:K26" si="6">G25/G12</f>
        <v>0</v>
      </c>
      <c r="H26" s="83">
        <f t="shared" si="6"/>
        <v>0.68377171425490013</v>
      </c>
      <c r="I26" s="83" t="e">
        <f t="shared" si="6"/>
        <v>#N/A</v>
      </c>
      <c r="J26" s="83" t="e">
        <f t="shared" si="6"/>
        <v>#N/A</v>
      </c>
      <c r="K26" s="83" t="e">
        <f t="shared" si="6"/>
        <v>#N/A</v>
      </c>
    </row>
    <row r="27" spans="1:12">
      <c r="E27" s="36"/>
    </row>
    <row r="28" spans="1:12">
      <c r="F28" t="s">
        <v>54</v>
      </c>
      <c r="G28" s="89"/>
      <c r="H28" s="89" t="str">
        <f>VLOOKUP(H1,业绩净利!$B:$D,3,FALSE)</f>
        <v>王新文</v>
      </c>
      <c r="I28" s="89" t="e">
        <f>VLOOKUP(I1,业绩净利!$B:$D,3,FALSE)</f>
        <v>#N/A</v>
      </c>
      <c r="J28" s="89" t="e">
        <f>VLOOKUP(J1,业绩净利!$B:$D,3,FALSE)</f>
        <v>#N/A</v>
      </c>
      <c r="K28" s="89" t="e">
        <f>VLOOKUP(K1,业绩净利!$B:$D,3,FALSE)</f>
        <v>#N/A</v>
      </c>
      <c r="L28" s="89" t="e">
        <f>VLOOKUP(L1,业绩净利!$B:$D,3,FALSE)</f>
        <v>#N/A</v>
      </c>
    </row>
    <row r="29" spans="1:12">
      <c r="E29" s="49">
        <f>SUM(G29:K29)</f>
        <v>40000000</v>
      </c>
      <c r="F29" t="s">
        <v>100</v>
      </c>
      <c r="G29" s="159">
        <f>SUM(H29:L29)</f>
        <v>20000000</v>
      </c>
      <c r="H29" s="20">
        <f>VLOOKUP(H1,业绩净利!$B:$F,5,FALSE)*10000</f>
        <v>20000000</v>
      </c>
      <c r="I29" s="20"/>
      <c r="J29" s="20"/>
      <c r="K29" s="20"/>
      <c r="L29" s="20"/>
    </row>
    <row r="30" spans="1:12">
      <c r="F30" t="s">
        <v>58</v>
      </c>
      <c r="G30" s="89"/>
      <c r="H30" s="159">
        <f>VLOOKUP(H1,业绩净利!$B:$F,4,FALSE)*10000</f>
        <v>2000000</v>
      </c>
      <c r="I30" s="159" t="e">
        <f>VLOOKUP(I1,业绩净利!$B:$F,4,FALSE)*10000</f>
        <v>#N/A</v>
      </c>
      <c r="J30" s="159" t="e">
        <f>VLOOKUP(J1,业绩净利!$B:$F,4,FALSE)*10000</f>
        <v>#N/A</v>
      </c>
      <c r="K30" s="159" t="e">
        <f>VLOOKUP(K1,业绩净利!$B:$F,4,FALSE)*10000</f>
        <v>#N/A</v>
      </c>
      <c r="L30" s="159" t="e">
        <f>VLOOKUP(L1,业绩净利!$B:$F,4,FALSE)*10000</f>
        <v>#N/A</v>
      </c>
    </row>
    <row r="31" spans="1:12">
      <c r="F31" t="s">
        <v>59</v>
      </c>
      <c r="G31" s="89"/>
      <c r="H31" s="159">
        <f>H11-H12-H23</f>
        <v>-5277893.990845751</v>
      </c>
      <c r="I31" s="159" t="e">
        <f t="shared" ref="I31:L31" si="7">I11-I12-I23</f>
        <v>#N/A</v>
      </c>
      <c r="J31" s="159" t="e">
        <f t="shared" si="7"/>
        <v>#N/A</v>
      </c>
      <c r="K31" s="159" t="e">
        <f t="shared" si="7"/>
        <v>#N/A</v>
      </c>
      <c r="L31" s="159">
        <f t="shared" si="7"/>
        <v>0</v>
      </c>
    </row>
  </sheetData>
  <phoneticPr fontId="15"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H29" sqref="H29"/>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81" t="s">
        <v>788</v>
      </c>
      <c r="H1" s="13" t="s">
        <v>1987</v>
      </c>
      <c r="I1" s="176" t="s">
        <v>1988</v>
      </c>
      <c r="J1" s="176" t="s">
        <v>1989</v>
      </c>
      <c r="K1" s="176" t="s">
        <v>1990</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3563591.5920670386</v>
      </c>
      <c r="D12" s="2" t="s">
        <v>24</v>
      </c>
      <c r="E12" s="37"/>
      <c r="F12" s="13" t="s">
        <v>5</v>
      </c>
      <c r="G12" s="82">
        <f t="shared" ref="G12:K12" si="0">SUM(G13:G22)</f>
        <v>2682962.8602791876</v>
      </c>
      <c r="H12" s="82">
        <f t="shared" si="0"/>
        <v>1498336.4565102539</v>
      </c>
      <c r="I12" s="82">
        <f t="shared" si="0"/>
        <v>2065255.1355567849</v>
      </c>
      <c r="J12" s="82">
        <f t="shared" si="0"/>
        <v>0</v>
      </c>
      <c r="K12" s="82">
        <f t="shared" si="0"/>
        <v>0</v>
      </c>
    </row>
    <row r="13" spans="1:11" s="2" customFormat="1">
      <c r="A13" s="9" t="s">
        <v>17</v>
      </c>
      <c r="B13" s="9"/>
      <c r="C13" s="31">
        <f t="shared" ref="C13:C21" si="1">SUM(G13:K13)</f>
        <v>1864416.5560000001</v>
      </c>
      <c r="D13" s="2" t="s">
        <v>26</v>
      </c>
      <c r="E13" s="37"/>
      <c r="F13" s="9" t="s">
        <v>18</v>
      </c>
      <c r="G13" s="175">
        <f>SUMIFS([2]岗位规划大表!$AD:$AD,[2]岗位规划大表!$H:$H,G1)</f>
        <v>1502580.5120000001</v>
      </c>
      <c r="H13" s="175">
        <f>SUMIFS([2]岗位规划大表!$AD:$AD,[2]岗位规划大表!$H:$H,H1)</f>
        <v>120974.64</v>
      </c>
      <c r="I13" s="175">
        <f>SUMIFS([2]岗位规划大表!$AD:$AD,[2]岗位规划大表!$H:$H,I1)</f>
        <v>240861.40400000001</v>
      </c>
      <c r="J13" s="175">
        <f>SUMIFS([2]岗位规划大表!$AD:$AD,[2]岗位规划大表!$H:$H,J1)</f>
        <v>0</v>
      </c>
      <c r="K13" s="175">
        <f>SUMIFS([2]岗位规划大表!$AD:$AD,[2]岗位规划大表!$H:$H,K1)</f>
        <v>0</v>
      </c>
    </row>
    <row r="14" spans="1:11" s="2" customFormat="1">
      <c r="A14" s="3" t="s">
        <v>22</v>
      </c>
      <c r="B14" s="3"/>
      <c r="C14" s="31">
        <f t="shared" si="1"/>
        <v>263918.39615140576</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225125.70836355432</v>
      </c>
      <c r="H14" s="160">
        <f>[1]人均!$D$4*SUMIFS([2]岗位规划大表!$AA:$AA,[2]岗位规划大表!$H:$H,H1,[2]岗位规划大表!$AE:$AE,"驻京")+[1]人均!$D$3*SUMIFS([2]岗位规划大表!$AA:$AA,[2]岗位规划大表!$H:$H,H1,[2]岗位规划大表!$AE:$AE,"非驻京")+SUMIFS([1]管理费用统计表!$N:$N,[1]管理费用统计表!$F:$F,H1)</f>
        <v>19460.624727259052</v>
      </c>
      <c r="I14" s="160">
        <f>[1]人均!$D$4*SUMIFS([2]岗位规划大表!$AA:$AA,[2]岗位规划大表!$H:$H,I1,[2]岗位规划大表!$AE:$AE,"驻京")+[1]人均!$D$3*SUMIFS([2]岗位规划大表!$AA:$AA,[2]岗位规划大表!$H:$H,I1,[2]岗位规划大表!$AE:$AE,"非驻京")+SUMIFS([1]管理费用统计表!$N:$N,[1]管理费用统计表!$F:$F,I1)</f>
        <v>19332.063060592383</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288000</v>
      </c>
      <c r="D15" s="2" t="s">
        <v>26</v>
      </c>
      <c r="E15" s="37"/>
      <c r="F15" s="8" t="s">
        <v>6</v>
      </c>
      <c r="G15" s="160">
        <f>SUMIFS(人员规划!$AB:$AB,人员规划!$G:$G,G1)*3000</f>
        <v>216000</v>
      </c>
      <c r="H15" s="160">
        <f>SUMIFS(人员规划!$AB:$AB,人员规划!$G:$G,H1)*3000</f>
        <v>36000</v>
      </c>
      <c r="I15" s="160">
        <f>SUMIFS(人员规划!$AB:$AB,人员规划!$G:$G,I1)*3000</f>
        <v>36000</v>
      </c>
      <c r="J15" s="160">
        <f>SUMIFS(人员规划!$AB:$AB,人员规划!$G:$G,J1)*3000</f>
        <v>0</v>
      </c>
      <c r="K15" s="175">
        <f>3000*SUMIFS(人员规划!$AB:$AB,人员规划!$G:$G,K1)</f>
        <v>0</v>
      </c>
    </row>
    <row r="16" spans="1:11" s="2" customFormat="1">
      <c r="A16" s="8" t="s">
        <v>7</v>
      </c>
      <c r="B16" s="8"/>
      <c r="C16" s="31">
        <f t="shared" si="1"/>
        <v>598800</v>
      </c>
      <c r="D16" s="2" t="s">
        <v>25</v>
      </c>
      <c r="E16" s="50"/>
      <c r="F16" s="8" t="s">
        <v>7</v>
      </c>
      <c r="G16" s="85">
        <f>IFERROR(VLOOKUP(G1,'[3]2019年差旅费-二级利润中心明细'!$B:$AF,31,0),0)</f>
        <v>382800</v>
      </c>
      <c r="H16" s="351">
        <f>IFERROR(VLOOKUP(H1,'[3]2019年差旅费-二级利润中心明细'!$B:$AF,31,0),0)</f>
        <v>108000</v>
      </c>
      <c r="I16" s="351">
        <f>IFERROR(VLOOKUP(I1,'[3]2019年差旅费-二级利润中心明细'!$B:$AF,31,0),0)</f>
        <v>108000</v>
      </c>
      <c r="J16" s="351">
        <f>IFERROR(VLOOKUP(J1,'[3]2019年差旅费-二级利润中心明细'!$B:$AF,31,0),0)</f>
        <v>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403200</v>
      </c>
      <c r="D18" s="2" t="s">
        <v>63</v>
      </c>
      <c r="E18" s="37"/>
      <c r="F18" s="8" t="s">
        <v>9</v>
      </c>
      <c r="G18" s="152">
        <f>SUMIFS(市场费!$I:$I,市场费!$B:$B,G1)</f>
        <v>211200</v>
      </c>
      <c r="H18" s="152">
        <f>SUMIFS(市场费!$I:$I,市场费!$B:$B,H1)</f>
        <v>96000</v>
      </c>
      <c r="I18" s="152">
        <f>SUMIFS(市场费!$I:$I,市场费!$B:$B,I1)</f>
        <v>96000</v>
      </c>
      <c r="J18" s="152">
        <f>SUMIFS(市场费!$I:$I,市场费!$B:$B,J1)</f>
        <v>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145256.63991563287</v>
      </c>
      <c r="D22" s="2" t="s">
        <v>63</v>
      </c>
      <c r="E22" s="37"/>
      <c r="F22" s="9" t="s">
        <v>52</v>
      </c>
      <c r="G22" s="87">
        <f>业绩净利!K33</f>
        <v>145256.63991563287</v>
      </c>
      <c r="H22" s="87">
        <f t="shared" ref="H22:K22" si="2">$G$12/$G$29*H29</f>
        <v>1117901.1917829949</v>
      </c>
      <c r="I22" s="73">
        <f>$G$12/$G$29*I29</f>
        <v>1565061.6684961927</v>
      </c>
      <c r="J22" s="87">
        <f t="shared" si="2"/>
        <v>0</v>
      </c>
      <c r="K22" s="87">
        <f t="shared" si="2"/>
        <v>0</v>
      </c>
    </row>
    <row r="23" spans="1:12" s="2" customFormat="1">
      <c r="A23" s="13" t="s">
        <v>13</v>
      </c>
      <c r="B23" s="13"/>
      <c r="C23" s="12">
        <f>C11-C12</f>
        <v>-3563591.5920670386</v>
      </c>
      <c r="D23" s="2" t="s">
        <v>31</v>
      </c>
      <c r="E23" s="37"/>
      <c r="F23" s="13" t="s">
        <v>13</v>
      </c>
      <c r="G23" s="82">
        <f>G25/0.85</f>
        <v>0</v>
      </c>
      <c r="H23" s="82">
        <f t="shared" ref="H23:K23" si="3">H25/0.85</f>
        <v>1741176.4705882354</v>
      </c>
      <c r="I23" s="82">
        <f t="shared" si="3"/>
        <v>4023529.411764706</v>
      </c>
      <c r="J23" s="82" t="e">
        <f t="shared" si="3"/>
        <v>#N/A</v>
      </c>
      <c r="K23" s="82" t="e">
        <f t="shared" si="3"/>
        <v>#N/A</v>
      </c>
    </row>
    <row r="24" spans="1:12" s="2" customFormat="1">
      <c r="A24" s="3" t="s">
        <v>14</v>
      </c>
      <c r="B24" s="3"/>
      <c r="C24" s="7">
        <f>IF(C23&gt;0,C23*0.15,0)</f>
        <v>0</v>
      </c>
      <c r="D24" s="2" t="s">
        <v>31</v>
      </c>
      <c r="E24" s="39"/>
      <c r="F24" s="3" t="s">
        <v>14</v>
      </c>
      <c r="G24" s="84">
        <f>IF(G23&lt;0,0,G23*0.15)</f>
        <v>0</v>
      </c>
      <c r="H24" s="84">
        <f t="shared" ref="H24:K24" si="4">IF(H23&lt;0,0,H23*0.15)</f>
        <v>261176.4705882353</v>
      </c>
      <c r="I24" s="84">
        <f t="shared" si="4"/>
        <v>603529.4117647059</v>
      </c>
      <c r="J24" s="84" t="e">
        <f t="shared" si="4"/>
        <v>#N/A</v>
      </c>
      <c r="K24" s="84" t="e">
        <f t="shared" si="4"/>
        <v>#N/A</v>
      </c>
    </row>
    <row r="25" spans="1:12" s="17" customFormat="1">
      <c r="A25" s="13" t="s">
        <v>15</v>
      </c>
      <c r="B25" s="13"/>
      <c r="C25" s="12">
        <f>C23-C24</f>
        <v>-3563591.5920670386</v>
      </c>
      <c r="D25" s="26" t="s">
        <v>79</v>
      </c>
      <c r="E25" s="40"/>
      <c r="F25" s="13" t="s">
        <v>15</v>
      </c>
      <c r="G25" s="82"/>
      <c r="H25" s="82">
        <f t="shared" ref="H25:K25" si="5">H30</f>
        <v>1480000</v>
      </c>
      <c r="I25" s="82">
        <f t="shared" si="5"/>
        <v>3420000</v>
      </c>
      <c r="J25" s="82" t="e">
        <f t="shared" si="5"/>
        <v>#N/A</v>
      </c>
      <c r="K25" s="82" t="e">
        <f t="shared" si="5"/>
        <v>#N/A</v>
      </c>
    </row>
    <row r="26" spans="1:12" s="48" customFormat="1">
      <c r="A26" s="45" t="s">
        <v>55</v>
      </c>
      <c r="B26" s="45"/>
      <c r="C26" s="45">
        <f>C25/C12</f>
        <v>-1</v>
      </c>
      <c r="D26" s="46" t="s">
        <v>31</v>
      </c>
      <c r="E26" s="47"/>
      <c r="F26" s="45" t="s">
        <v>55</v>
      </c>
      <c r="G26" s="83">
        <f t="shared" ref="G26:K26" si="6">G25/G12</f>
        <v>0</v>
      </c>
      <c r="H26" s="83">
        <f t="shared" si="6"/>
        <v>0.98776212349997738</v>
      </c>
      <c r="I26" s="83">
        <f t="shared" si="6"/>
        <v>1.6559697352249803</v>
      </c>
      <c r="J26" s="83" t="e">
        <f t="shared" si="6"/>
        <v>#N/A</v>
      </c>
      <c r="K26" s="83" t="e">
        <f t="shared" si="6"/>
        <v>#N/A</v>
      </c>
    </row>
    <row r="27" spans="1:12">
      <c r="E27" s="36"/>
    </row>
    <row r="28" spans="1:12">
      <c r="F28" t="s">
        <v>54</v>
      </c>
      <c r="G28" s="89"/>
      <c r="H28" s="89" t="str">
        <f>VLOOKUP(H1,业绩净利!$B:$D,3,FALSE)</f>
        <v>宁兆世</v>
      </c>
      <c r="I28" s="89" t="str">
        <f>VLOOKUP(I1,业绩净利!$B:$D,3,FALSE)</f>
        <v>温雪飞</v>
      </c>
      <c r="J28" s="89" t="e">
        <f>VLOOKUP(J1,业绩净利!$B:$D,3,FALSE)</f>
        <v>#N/A</v>
      </c>
      <c r="K28" s="89" t="e">
        <f>VLOOKUP(K1,业绩净利!$B:$D,3,FALSE)</f>
        <v>#N/A</v>
      </c>
      <c r="L28" s="89" t="e">
        <f>VLOOKUP(L1,业绩净利!$B:$D,3,FALSE)</f>
        <v>#N/A</v>
      </c>
    </row>
    <row r="29" spans="1:12">
      <c r="E29" s="49">
        <f>SUM(G29:K29)</f>
        <v>96000000</v>
      </c>
      <c r="F29" t="s">
        <v>100</v>
      </c>
      <c r="G29" s="159">
        <f>SUM(H29:L29)</f>
        <v>48000000</v>
      </c>
      <c r="H29" s="20">
        <f>VLOOKUP(H1,业绩净利!$B:$F,5,FALSE)*10000</f>
        <v>20000000</v>
      </c>
      <c r="I29" s="20">
        <f>VLOOKUP(I1,业绩净利!$B:$F,5,FALSE)*10000</f>
        <v>28000000</v>
      </c>
      <c r="J29" s="20"/>
      <c r="K29" s="20"/>
      <c r="L29" s="20"/>
    </row>
    <row r="30" spans="1:12">
      <c r="F30" t="s">
        <v>58</v>
      </c>
      <c r="G30" s="89"/>
      <c r="H30" s="159">
        <f>VLOOKUP(H1,业绩净利!$B:$F,4,FALSE)*10000</f>
        <v>1480000</v>
      </c>
      <c r="I30" s="159">
        <f>VLOOKUP(I1,业绩净利!$B:$F,4,FALSE)*10000</f>
        <v>3420000</v>
      </c>
      <c r="J30" s="159" t="e">
        <f>VLOOKUP(J1,业绩净利!$B:$F,4,FALSE)*10000</f>
        <v>#N/A</v>
      </c>
      <c r="K30" s="159" t="e">
        <f>VLOOKUP(K1,业绩净利!$B:$F,4,FALSE)*10000</f>
        <v>#N/A</v>
      </c>
      <c r="L30" s="159" t="e">
        <f>VLOOKUP(L1,业绩净利!$B:$F,4,FALSE)*10000</f>
        <v>#N/A</v>
      </c>
    </row>
    <row r="31" spans="1:12">
      <c r="F31" t="s">
        <v>59</v>
      </c>
      <c r="G31" s="89"/>
      <c r="H31" s="159">
        <f>H11-H12-H23</f>
        <v>-3239512.9270984894</v>
      </c>
      <c r="I31" s="159">
        <f t="shared" ref="I31:L31" si="7">I11-I12-I23</f>
        <v>-6088784.5473214909</v>
      </c>
      <c r="J31" s="159" t="e">
        <f t="shared" si="7"/>
        <v>#N/A</v>
      </c>
      <c r="K31" s="159" t="e">
        <f t="shared" si="7"/>
        <v>#N/A</v>
      </c>
      <c r="L31" s="159">
        <f t="shared" si="7"/>
        <v>0</v>
      </c>
    </row>
  </sheetData>
  <phoneticPr fontId="15"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I28" sqref="I28"/>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1.875" customWidth="1"/>
    <col min="8" max="8" width="18.25" customWidth="1"/>
    <col min="9" max="9" width="20.375" customWidth="1"/>
    <col min="10" max="10" width="21.875" customWidth="1"/>
    <col min="11" max="11" width="24.5" customWidth="1"/>
  </cols>
  <sheetData>
    <row r="1" spans="1:11" s="2" customFormat="1">
      <c r="A1" s="1" t="s">
        <v>84</v>
      </c>
      <c r="B1" s="1" t="s">
        <v>85</v>
      </c>
      <c r="C1" s="1" t="s">
        <v>86</v>
      </c>
      <c r="E1" s="33"/>
      <c r="F1" s="1" t="s">
        <v>84</v>
      </c>
      <c r="G1" s="81" t="s">
        <v>787</v>
      </c>
      <c r="H1" s="13" t="s">
        <v>1991</v>
      </c>
      <c r="I1" s="176" t="s">
        <v>1992</v>
      </c>
      <c r="J1" s="176" t="s">
        <v>1993</v>
      </c>
      <c r="K1" s="176" t="s">
        <v>1994</v>
      </c>
    </row>
    <row r="2" spans="1:11" s="2" customFormat="1">
      <c r="A2" s="3" t="s">
        <v>0</v>
      </c>
      <c r="B2" s="3"/>
      <c r="C2" s="31">
        <f>SUM(G2:K2)</f>
        <v>0</v>
      </c>
      <c r="D2" s="26" t="s">
        <v>61</v>
      </c>
      <c r="E2" s="37">
        <f>G2+H2+I2+J2+K2</f>
        <v>0</v>
      </c>
      <c r="F2" s="3" t="s">
        <v>62</v>
      </c>
      <c r="G2" s="85"/>
      <c r="H2" s="85"/>
      <c r="I2" s="85"/>
      <c r="J2" s="85"/>
      <c r="K2" s="85"/>
    </row>
    <row r="3" spans="1:11" s="2" customFormat="1">
      <c r="A3" s="3" t="s">
        <v>1</v>
      </c>
      <c r="B3" s="3"/>
      <c r="C3" s="31">
        <f>SUM(G3:K3)</f>
        <v>0</v>
      </c>
      <c r="D3" s="2" t="s">
        <v>25</v>
      </c>
      <c r="E3" s="37">
        <f>G3+H3+I3+J3+K3</f>
        <v>0</v>
      </c>
      <c r="F3" s="3" t="s">
        <v>20</v>
      </c>
      <c r="G3" s="80"/>
      <c r="H3" s="80"/>
      <c r="I3" s="80"/>
      <c r="J3" s="80"/>
      <c r="K3" s="80"/>
    </row>
    <row r="4" spans="1:11" s="2" customFormat="1">
      <c r="A4" s="3" t="s">
        <v>2</v>
      </c>
      <c r="B4" s="3"/>
      <c r="C4" s="31">
        <f>SUM(G4:K4)</f>
        <v>0</v>
      </c>
      <c r="D4" s="2" t="s">
        <v>25</v>
      </c>
      <c r="E4" s="37"/>
      <c r="F4" s="3" t="s">
        <v>2</v>
      </c>
      <c r="G4" s="85"/>
      <c r="H4" s="85"/>
      <c r="I4" s="85"/>
      <c r="J4" s="85"/>
      <c r="K4" s="85"/>
    </row>
    <row r="5" spans="1:11" s="2" customFormat="1">
      <c r="A5" s="3" t="s">
        <v>19</v>
      </c>
      <c r="B5" s="3"/>
      <c r="C5" s="44"/>
      <c r="D5" s="2" t="s">
        <v>30</v>
      </c>
      <c r="E5" s="38"/>
      <c r="F5" s="3" t="s">
        <v>19</v>
      </c>
      <c r="G5" s="86"/>
      <c r="H5" s="86"/>
      <c r="I5" s="86"/>
      <c r="J5" s="86"/>
      <c r="K5" s="86"/>
    </row>
    <row r="6" spans="1:11" s="2" customFormat="1">
      <c r="A6" s="15" t="s">
        <v>10</v>
      </c>
      <c r="B6" s="15"/>
      <c r="C6" s="31">
        <f>SUM(G6:K6)</f>
        <v>0</v>
      </c>
      <c r="D6" s="11" t="s">
        <v>29</v>
      </c>
      <c r="E6" s="37"/>
      <c r="F6" s="10" t="s">
        <v>10</v>
      </c>
      <c r="G6" s="80"/>
      <c r="H6" s="80"/>
      <c r="I6" s="80"/>
      <c r="J6" s="80"/>
      <c r="K6" s="80"/>
    </row>
    <row r="7" spans="1:11" s="2" customFormat="1">
      <c r="A7" s="15" t="s">
        <v>11</v>
      </c>
      <c r="B7" s="15"/>
      <c r="C7" s="31">
        <f>SUM(G7:K7)</f>
        <v>0</v>
      </c>
      <c r="D7" s="11" t="s">
        <v>28</v>
      </c>
      <c r="E7" s="37"/>
      <c r="F7" s="10" t="s">
        <v>11</v>
      </c>
      <c r="G7" s="80"/>
      <c r="H7" s="80"/>
      <c r="I7" s="80"/>
      <c r="J7" s="80"/>
      <c r="K7" s="80"/>
    </row>
    <row r="8" spans="1:11" s="2" customFormat="1">
      <c r="A8" s="15" t="s">
        <v>12</v>
      </c>
      <c r="B8" s="15"/>
      <c r="C8" s="31">
        <f>SUM(G8:K8)</f>
        <v>0</v>
      </c>
      <c r="D8" s="11" t="s">
        <v>27</v>
      </c>
      <c r="E8" s="37"/>
      <c r="F8" s="10" t="s">
        <v>12</v>
      </c>
      <c r="G8" s="80"/>
      <c r="H8" s="80"/>
      <c r="I8" s="80"/>
      <c r="J8" s="80"/>
      <c r="K8" s="80"/>
    </row>
    <row r="9" spans="1:11" s="2" customFormat="1">
      <c r="A9" s="15" t="s">
        <v>21</v>
      </c>
      <c r="B9" s="15"/>
      <c r="C9" s="31">
        <f>SUM(G9:K9)</f>
        <v>0</v>
      </c>
      <c r="D9" s="2" t="s">
        <v>24</v>
      </c>
      <c r="E9" s="37"/>
      <c r="F9" s="15" t="s">
        <v>21</v>
      </c>
      <c r="G9" s="80">
        <f>(G2-G3)/1.16*0.16-G4/1.06*0.06</f>
        <v>0</v>
      </c>
      <c r="H9" s="80"/>
      <c r="I9" s="80"/>
      <c r="J9" s="80"/>
      <c r="K9" s="80"/>
    </row>
    <row r="10" spans="1:11" s="2" customFormat="1">
      <c r="A10" s="3" t="s">
        <v>3</v>
      </c>
      <c r="B10" s="3"/>
      <c r="C10" s="31">
        <f>SUM(G10:K10)</f>
        <v>0</v>
      </c>
      <c r="D10" s="2" t="s">
        <v>24</v>
      </c>
      <c r="E10" s="37"/>
      <c r="F10" s="3" t="s">
        <v>3</v>
      </c>
      <c r="G10" s="80">
        <f>G9*0.12</f>
        <v>0</v>
      </c>
      <c r="H10" s="80"/>
      <c r="I10" s="80"/>
      <c r="J10" s="80"/>
      <c r="K10" s="80"/>
    </row>
    <row r="11" spans="1:11" s="2" customFormat="1">
      <c r="A11" s="8" t="s">
        <v>4</v>
      </c>
      <c r="B11" s="8"/>
      <c r="C11" s="4">
        <f>C2-C3-C4-C6-C7-C8-C9-C10</f>
        <v>0</v>
      </c>
      <c r="D11" s="2" t="s">
        <v>24</v>
      </c>
      <c r="E11" s="37"/>
      <c r="F11" s="8" t="s">
        <v>4</v>
      </c>
      <c r="G11" s="80">
        <f>G2-G3-G4-G6-G7-G8-G9-G10</f>
        <v>0</v>
      </c>
      <c r="H11" s="80"/>
      <c r="I11" s="80"/>
      <c r="J11" s="80"/>
      <c r="K11" s="80"/>
    </row>
    <row r="12" spans="1:11" s="2" customFormat="1">
      <c r="A12" s="13" t="s">
        <v>5</v>
      </c>
      <c r="B12" s="13"/>
      <c r="C12" s="158">
        <f>SUM(C13:C22)</f>
        <v>2427692.4756760262</v>
      </c>
      <c r="D12" s="2" t="s">
        <v>24</v>
      </c>
      <c r="E12" s="37"/>
      <c r="F12" s="13" t="s">
        <v>5</v>
      </c>
      <c r="G12" s="82">
        <f>SUM(G13:G22)</f>
        <v>1648346.1286154338</v>
      </c>
      <c r="H12" s="82">
        <f t="shared" ref="H12:K12" si="0">SUM(H13:H22)</f>
        <v>2427692.4756760262</v>
      </c>
      <c r="I12" s="82">
        <f t="shared" si="0"/>
        <v>0</v>
      </c>
      <c r="J12" s="82">
        <f t="shared" si="0"/>
        <v>0</v>
      </c>
      <c r="K12" s="82">
        <f t="shared" si="0"/>
        <v>0</v>
      </c>
    </row>
    <row r="13" spans="1:11" s="2" customFormat="1">
      <c r="A13" s="9" t="s">
        <v>17</v>
      </c>
      <c r="B13" s="9"/>
      <c r="C13" s="31">
        <f t="shared" ref="C13:C21" si="1">SUM(G13:K13)</f>
        <v>1432850.1439999999</v>
      </c>
      <c r="D13" s="2" t="s">
        <v>26</v>
      </c>
      <c r="E13" s="37"/>
      <c r="F13" s="9" t="s">
        <v>18</v>
      </c>
      <c r="G13" s="175">
        <f>SUMIFS([2]岗位规划大表!$AD:$AD,[2]岗位规划大表!$H:$H,G1)</f>
        <v>924835.86</v>
      </c>
      <c r="H13" s="175">
        <f>SUMIFS([2]岗位规划大表!$AD:$AD,[2]岗位规划大表!$H:$H,H1)</f>
        <v>508014.28399999999</v>
      </c>
      <c r="I13" s="175">
        <f>SUMIFS([2]岗位规划大表!$AD:$AD,[2]岗位规划大表!$H:$H,I1)</f>
        <v>0</v>
      </c>
      <c r="J13" s="175">
        <f>SUMIFS([2]岗位规划大表!$AD:$AD,[2]岗位规划大表!$H:$H,J1)</f>
        <v>0</v>
      </c>
      <c r="K13" s="175">
        <f>SUMIFS([2]岗位规划大表!$AD:$AD,[2]岗位规划大表!$H:$H,K1)</f>
        <v>0</v>
      </c>
    </row>
    <row r="14" spans="1:11" s="2" customFormat="1">
      <c r="A14" s="3" t="s">
        <v>22</v>
      </c>
      <c r="B14" s="3"/>
      <c r="C14" s="31">
        <f t="shared" si="1"/>
        <v>180404.57173227082</v>
      </c>
      <c r="D14" s="2" t="s">
        <v>26</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161072.50867167843</v>
      </c>
      <c r="H14" s="160">
        <f>[1]人均!$D$4*SUMIFS([2]岗位规划大表!$AA:$AA,[2]岗位规划大表!$H:$H,H1,[2]岗位规划大表!$AE:$AE,"驻京")+[1]人均!$D$3*SUMIFS([2]岗位规划大表!$AA:$AA,[2]岗位规划大表!$H:$H,H1,[2]岗位规划大表!$AE:$AE,"非驻京")+SUMIFS([1]管理费用统计表!$N:$N,[1]管理费用统计表!$F:$F,H1)</f>
        <v>19332.063060592383</v>
      </c>
      <c r="I14" s="160">
        <f>[1]人均!$D$4*SUMIFS([2]岗位规划大表!$AA:$AA,[2]岗位规划大表!$H:$H,I1,[2]岗位规划大表!$AE:$AE,"驻京")+[1]人均!$D$3*SUMIFS([2]岗位规划大表!$AA:$AA,[2]岗位规划大表!$H:$H,I1,[2]岗位规划大表!$AE:$AE,"非驻京")+SUMIFS([1]管理费用统计表!$N:$N,[1]管理费用统计表!$F:$F,I1)</f>
        <v>0</v>
      </c>
      <c r="J14" s="160">
        <f>[1]人均!$D$4*SUMIFS([2]岗位规划大表!$AA:$AA,[2]岗位规划大表!$H:$H,J1,[2]岗位规划大表!$AE:$AE,"驻京")+[1]人均!$D$3*SUMIFS([2]岗位规划大表!$AA:$AA,[2]岗位规划大表!$H:$H,J1,[2]岗位规划大表!$AE:$AE,"非驻京")+SUMIFS([1]管理费用统计表!$N:$N,[1]管理费用统计表!$F:$F,J1)</f>
        <v>0</v>
      </c>
      <c r="K14" s="160">
        <f>[1]人均!$D$4*SUMIFS([2]岗位规划大表!$AA:$AA,[2]岗位规划大表!$H:$H,K1,[2]岗位规划大表!$AE:$AE,"驻京")+[1]人均!$D$3*SUMIFS([2]岗位规划大表!$AA:$AA,[2]岗位规划大表!$H:$H,K1,[2]岗位规划大表!$AE:$AE,"非驻京")+SUMIFS([1]管理费用统计表!$N:$N,[1]管理费用统计表!$F:$F,K1)</f>
        <v>0</v>
      </c>
    </row>
    <row r="15" spans="1:11" s="2" customFormat="1">
      <c r="A15" s="8" t="s">
        <v>6</v>
      </c>
      <c r="B15" s="8"/>
      <c r="C15" s="31">
        <f t="shared" si="1"/>
        <v>138000</v>
      </c>
      <c r="D15" s="2" t="s">
        <v>26</v>
      </c>
      <c r="E15" s="37"/>
      <c r="F15" s="8" t="s">
        <v>6</v>
      </c>
      <c r="G15" s="160">
        <f>SUMIFS(人员规划!$AB:$AB,人员规划!$G:$G,G1)*3000</f>
        <v>102000</v>
      </c>
      <c r="H15" s="160">
        <f>SUMIFS(人员规划!$AB:$AB,人员规划!$G:$G,H1)*3000</f>
        <v>36000</v>
      </c>
      <c r="I15" s="160">
        <f>SUMIFS(人员规划!$AB:$AB,人员规划!$G:$G,I1)*3000</f>
        <v>0</v>
      </c>
      <c r="J15" s="160">
        <f>SUMIFS(人员规划!$AB:$AB,人员规划!$G:$G,J1)*3000</f>
        <v>0</v>
      </c>
      <c r="K15" s="175">
        <f>3000*SUMIFS(人员规划!$AB:$AB,人员规划!$G:$G,K1)</f>
        <v>0</v>
      </c>
    </row>
    <row r="16" spans="1:11" s="2" customFormat="1">
      <c r="A16" s="8" t="s">
        <v>7</v>
      </c>
      <c r="B16" s="8"/>
      <c r="C16" s="31">
        <f t="shared" si="1"/>
        <v>314000</v>
      </c>
      <c r="D16" s="2" t="s">
        <v>25</v>
      </c>
      <c r="E16" s="50"/>
      <c r="F16" s="8" t="s">
        <v>7</v>
      </c>
      <c r="G16" s="85">
        <f>IFERROR(VLOOKUP(G1,'[3]2019年差旅费-二级利润中心明细'!$B:$AF,31,0),0)</f>
        <v>194000</v>
      </c>
      <c r="H16" s="351">
        <f>IFERROR(VLOOKUP(H1,'[3]2019年差旅费-二级利润中心明细'!$B:$AF,31,0),0)</f>
        <v>120000</v>
      </c>
      <c r="I16" s="351">
        <f>IFERROR(VLOOKUP(I1,'[3]2019年差旅费-二级利润中心明细'!$B:$AF,31,0),0)</f>
        <v>0</v>
      </c>
      <c r="J16" s="351">
        <f>IFERROR(VLOOKUP(J1,'[3]2019年差旅费-二级利润中心明细'!$B:$AF,31,0),0)</f>
        <v>0</v>
      </c>
      <c r="K16" s="351">
        <f>IFERROR(VLOOKUP(K1,'[3]2019年差旅费-二级利润中心明细'!$B:$AF,31,0),0)</f>
        <v>0</v>
      </c>
    </row>
    <row r="17" spans="1:12" s="2" customFormat="1">
      <c r="A17" s="8" t="s">
        <v>8</v>
      </c>
      <c r="B17" s="8"/>
      <c r="C17" s="31">
        <f t="shared" si="1"/>
        <v>0</v>
      </c>
      <c r="D17" s="2" t="s">
        <v>25</v>
      </c>
      <c r="E17" s="50"/>
      <c r="F17" s="8" t="s">
        <v>8</v>
      </c>
      <c r="G17" s="152">
        <f>SUMIFS(市场费!$F:$F,市场费!$B:$B,G1)</f>
        <v>0</v>
      </c>
      <c r="H17" s="152">
        <f>SUMIFS(市场费!$F:$F,市场费!$B:$B,H1)</f>
        <v>0</v>
      </c>
      <c r="I17" s="152">
        <f>SUMIFS(市场费!$F:$F,市场费!$B:$B,I1)</f>
        <v>0</v>
      </c>
      <c r="J17" s="152">
        <f>SUMIFS(市场费!$F:$F,市场费!$B:$B,J1)</f>
        <v>0</v>
      </c>
      <c r="K17" s="152">
        <f>SUMIFS(市场费!$F:$F,市场费!$B:$B,K1)</f>
        <v>0</v>
      </c>
    </row>
    <row r="18" spans="1:12" s="2" customFormat="1">
      <c r="A18" s="8" t="s">
        <v>9</v>
      </c>
      <c r="B18" s="8"/>
      <c r="C18" s="31">
        <f t="shared" si="1"/>
        <v>265600</v>
      </c>
      <c r="D18" s="2" t="s">
        <v>63</v>
      </c>
      <c r="E18" s="37"/>
      <c r="F18" s="8" t="s">
        <v>9</v>
      </c>
      <c r="G18" s="152">
        <f>SUMIFS(市场费!$I:$I,市场费!$B:$B,G1)</f>
        <v>169600</v>
      </c>
      <c r="H18" s="152">
        <f>SUMIFS(市场费!$I:$I,市场费!$B:$B,H1)</f>
        <v>96000</v>
      </c>
      <c r="I18" s="152">
        <f>SUMIFS(市场费!$I:$I,市场费!$B:$B,I1)</f>
        <v>0</v>
      </c>
      <c r="J18" s="152">
        <f>SUMIFS(市场费!$I:$I,市场费!$B:$B,J1)</f>
        <v>0</v>
      </c>
      <c r="K18" s="152">
        <f>SUMIFS(市场费!$I:$I,市场费!$B:$B,K1)</f>
        <v>0</v>
      </c>
    </row>
    <row r="19" spans="1:12" s="2" customFormat="1">
      <c r="A19" s="8" t="s">
        <v>49</v>
      </c>
      <c r="B19" s="8"/>
      <c r="C19" s="31">
        <f t="shared" si="1"/>
        <v>0</v>
      </c>
      <c r="D19" s="2" t="s">
        <v>63</v>
      </c>
      <c r="E19" s="37"/>
      <c r="F19" s="8" t="s">
        <v>49</v>
      </c>
      <c r="G19" s="80">
        <v>0</v>
      </c>
      <c r="H19" s="80">
        <v>0</v>
      </c>
      <c r="I19" s="80">
        <v>0</v>
      </c>
      <c r="J19" s="80">
        <v>0</v>
      </c>
      <c r="K19" s="80">
        <v>0</v>
      </c>
    </row>
    <row r="20" spans="1:12">
      <c r="A20" s="8" t="s">
        <v>5228</v>
      </c>
      <c r="B20" s="8"/>
      <c r="C20" s="31">
        <f t="shared" si="1"/>
        <v>0</v>
      </c>
      <c r="D20" s="2" t="s">
        <v>63</v>
      </c>
      <c r="E20" s="37"/>
      <c r="F20" s="8" t="s">
        <v>5228</v>
      </c>
      <c r="G20" s="80">
        <v>0</v>
      </c>
      <c r="H20" s="80">
        <v>0</v>
      </c>
      <c r="I20" s="80">
        <v>0</v>
      </c>
      <c r="J20" s="80">
        <v>0</v>
      </c>
      <c r="K20" s="80">
        <v>0</v>
      </c>
    </row>
    <row r="21" spans="1:12" s="2" customFormat="1">
      <c r="A21" s="16" t="s">
        <v>51</v>
      </c>
      <c r="B21" s="16"/>
      <c r="C21" s="31">
        <f t="shared" si="1"/>
        <v>0</v>
      </c>
      <c r="D21" s="2" t="s">
        <v>63</v>
      </c>
      <c r="E21" s="37"/>
      <c r="F21" s="9" t="s">
        <v>51</v>
      </c>
      <c r="G21" s="80">
        <v>0</v>
      </c>
      <c r="H21" s="80">
        <v>0</v>
      </c>
      <c r="I21" s="80">
        <v>0</v>
      </c>
      <c r="J21" s="80">
        <v>0</v>
      </c>
      <c r="K21" s="80">
        <v>0</v>
      </c>
    </row>
    <row r="22" spans="1:12" s="2" customFormat="1">
      <c r="A22" s="9" t="s">
        <v>52</v>
      </c>
      <c r="B22" s="9"/>
      <c r="C22" s="4">
        <f>G22</f>
        <v>96837.759943755256</v>
      </c>
      <c r="D22" s="2" t="s">
        <v>63</v>
      </c>
      <c r="E22" s="37"/>
      <c r="F22" s="9" t="s">
        <v>52</v>
      </c>
      <c r="G22" s="87">
        <f>业绩净利!K43</f>
        <v>96837.759943755256</v>
      </c>
      <c r="H22" s="87">
        <f t="shared" ref="H22:K22" si="2">$G$12/$G$29*H29</f>
        <v>1648346.1286154338</v>
      </c>
      <c r="I22" s="73">
        <f>$G$12/$G$29*I29</f>
        <v>0</v>
      </c>
      <c r="J22" s="87">
        <f t="shared" si="2"/>
        <v>0</v>
      </c>
      <c r="K22" s="87">
        <f t="shared" si="2"/>
        <v>0</v>
      </c>
    </row>
    <row r="23" spans="1:12" s="2" customFormat="1">
      <c r="A23" s="13" t="s">
        <v>13</v>
      </c>
      <c r="B23" s="13"/>
      <c r="C23" s="12">
        <f>C11-C12</f>
        <v>-2427692.4756760262</v>
      </c>
      <c r="D23" s="2" t="s">
        <v>31</v>
      </c>
      <c r="E23" s="37"/>
      <c r="F23" s="13" t="s">
        <v>13</v>
      </c>
      <c r="G23" s="82">
        <f>G25/0.85</f>
        <v>0</v>
      </c>
      <c r="H23" s="82">
        <f t="shared" ref="H23:K23" si="3">H25/0.85</f>
        <v>2141176.4705882352</v>
      </c>
      <c r="I23" s="82" t="e">
        <f t="shared" si="3"/>
        <v>#N/A</v>
      </c>
      <c r="J23" s="82" t="e">
        <f t="shared" si="3"/>
        <v>#N/A</v>
      </c>
      <c r="K23" s="82" t="e">
        <f t="shared" si="3"/>
        <v>#N/A</v>
      </c>
    </row>
    <row r="24" spans="1:12" s="2" customFormat="1">
      <c r="A24" s="3" t="s">
        <v>14</v>
      </c>
      <c r="B24" s="3"/>
      <c r="C24" s="7">
        <f>IF(C23&gt;0,C23*0.15,0)</f>
        <v>0</v>
      </c>
      <c r="D24" s="2" t="s">
        <v>31</v>
      </c>
      <c r="E24" s="39"/>
      <c r="F24" s="3" t="s">
        <v>14</v>
      </c>
      <c r="G24" s="84">
        <f>IF(G23&lt;0,0,G23*0.15)</f>
        <v>0</v>
      </c>
      <c r="H24" s="84">
        <f t="shared" ref="H24:K24" si="4">IF(H23&lt;0,0,H23*0.15)</f>
        <v>321176.47058823524</v>
      </c>
      <c r="I24" s="84" t="e">
        <f t="shared" si="4"/>
        <v>#N/A</v>
      </c>
      <c r="J24" s="84" t="e">
        <f t="shared" si="4"/>
        <v>#N/A</v>
      </c>
      <c r="K24" s="84" t="e">
        <f t="shared" si="4"/>
        <v>#N/A</v>
      </c>
    </row>
    <row r="25" spans="1:12" s="17" customFormat="1">
      <c r="A25" s="13" t="s">
        <v>15</v>
      </c>
      <c r="B25" s="13"/>
      <c r="C25" s="12">
        <f>C23-C24</f>
        <v>-2427692.4756760262</v>
      </c>
      <c r="D25" s="26" t="s">
        <v>79</v>
      </c>
      <c r="E25" s="40"/>
      <c r="F25" s="13" t="s">
        <v>15</v>
      </c>
      <c r="G25" s="82"/>
      <c r="H25" s="82">
        <f t="shared" ref="H25:K25" si="5">H30</f>
        <v>1820000</v>
      </c>
      <c r="I25" s="82" t="e">
        <f t="shared" si="5"/>
        <v>#N/A</v>
      </c>
      <c r="J25" s="82" t="e">
        <f t="shared" si="5"/>
        <v>#N/A</v>
      </c>
      <c r="K25" s="82" t="e">
        <f t="shared" si="5"/>
        <v>#N/A</v>
      </c>
    </row>
    <row r="26" spans="1:12" s="48" customFormat="1">
      <c r="A26" s="45" t="s">
        <v>55</v>
      </c>
      <c r="B26" s="45"/>
      <c r="C26" s="45">
        <f>C25/C12</f>
        <v>-1</v>
      </c>
      <c r="D26" s="46" t="s">
        <v>31</v>
      </c>
      <c r="E26" s="47"/>
      <c r="F26" s="45" t="s">
        <v>55</v>
      </c>
      <c r="G26" s="83">
        <f t="shared" ref="G26:K26" si="6">G25/G12</f>
        <v>0</v>
      </c>
      <c r="H26" s="83">
        <f t="shared" si="6"/>
        <v>0.7496830913450826</v>
      </c>
      <c r="I26" s="83" t="e">
        <f t="shared" si="6"/>
        <v>#N/A</v>
      </c>
      <c r="J26" s="83" t="e">
        <f t="shared" si="6"/>
        <v>#N/A</v>
      </c>
      <c r="K26" s="83" t="e">
        <f t="shared" si="6"/>
        <v>#N/A</v>
      </c>
    </row>
    <row r="27" spans="1:12">
      <c r="E27" s="36"/>
    </row>
    <row r="28" spans="1:12">
      <c r="F28" t="s">
        <v>54</v>
      </c>
      <c r="G28" s="89"/>
      <c r="H28" s="89" t="str">
        <f>VLOOKUP(H1,业绩净利!$B:$D,3,FALSE)</f>
        <v>赵盈宇</v>
      </c>
      <c r="I28" s="89" t="e">
        <f>VLOOKUP(I1,业绩净利!$B:$D,3,FALSE)</f>
        <v>#N/A</v>
      </c>
      <c r="J28" s="89" t="e">
        <f>VLOOKUP(J1,业绩净利!$B:$D,3,FALSE)</f>
        <v>#N/A</v>
      </c>
      <c r="K28" s="89" t="e">
        <f>VLOOKUP(K1,业绩净利!$B:$D,3,FALSE)</f>
        <v>#N/A</v>
      </c>
      <c r="L28" s="89" t="e">
        <f>VLOOKUP(L1,业绩净利!$B:$D,3,FALSE)</f>
        <v>#N/A</v>
      </c>
    </row>
    <row r="29" spans="1:12">
      <c r="E29" s="49">
        <f>SUM(G29:K29)</f>
        <v>56000000</v>
      </c>
      <c r="F29" t="s">
        <v>100</v>
      </c>
      <c r="G29" s="159">
        <f>SUM(H29:L29)</f>
        <v>28000000</v>
      </c>
      <c r="H29" s="20">
        <f>VLOOKUP(H1,业绩净利!$B:$F,5,FALSE)*10000</f>
        <v>28000000</v>
      </c>
      <c r="I29" s="20"/>
      <c r="J29" s="20"/>
      <c r="K29" s="20"/>
      <c r="L29" s="20"/>
    </row>
    <row r="30" spans="1:12">
      <c r="F30" t="s">
        <v>58</v>
      </c>
      <c r="G30" s="89"/>
      <c r="H30" s="159">
        <f>VLOOKUP(H1,业绩净利!$B:$F,4,FALSE)*10000</f>
        <v>1820000</v>
      </c>
      <c r="I30" s="159" t="e">
        <f>VLOOKUP(I1,业绩净利!$B:$F,4,FALSE)*10000</f>
        <v>#N/A</v>
      </c>
      <c r="J30" s="159" t="e">
        <f>VLOOKUP(J1,业绩净利!$B:$F,4,FALSE)*10000</f>
        <v>#N/A</v>
      </c>
      <c r="K30" s="159" t="e">
        <f>VLOOKUP(K1,业绩净利!$B:$F,4,FALSE)*10000</f>
        <v>#N/A</v>
      </c>
      <c r="L30" s="159" t="e">
        <f>VLOOKUP(L1,业绩净利!$B:$F,4,FALSE)*10000</f>
        <v>#N/A</v>
      </c>
    </row>
    <row r="31" spans="1:12">
      <c r="F31" t="s">
        <v>59</v>
      </c>
      <c r="G31" s="89"/>
      <c r="H31" s="159">
        <f>H11-H12-H23</f>
        <v>-4568868.9462642614</v>
      </c>
      <c r="I31" s="159" t="e">
        <f t="shared" ref="I31:L31" si="7">I11-I12-I23</f>
        <v>#N/A</v>
      </c>
      <c r="J31" s="159" t="e">
        <f t="shared" si="7"/>
        <v>#N/A</v>
      </c>
      <c r="K31" s="159" t="e">
        <f t="shared" si="7"/>
        <v>#N/A</v>
      </c>
      <c r="L31" s="159">
        <f t="shared" si="7"/>
        <v>0</v>
      </c>
    </row>
  </sheetData>
  <phoneticPr fontId="15"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7"/>
  <sheetViews>
    <sheetView workbookViewId="0">
      <selection activeCell="G18" sqref="G18"/>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8" width="23.625" customWidth="1"/>
    <col min="9" max="9" width="21.875" customWidth="1"/>
    <col min="10" max="10" width="17.25" bestFit="1" customWidth="1"/>
    <col min="11" max="11" width="20.375" customWidth="1"/>
    <col min="12" max="12" width="25.25" customWidth="1"/>
  </cols>
  <sheetData>
    <row r="1" spans="1:12" s="2" customFormat="1">
      <c r="A1" s="1" t="s">
        <v>434</v>
      </c>
      <c r="B1" s="1" t="s">
        <v>435</v>
      </c>
      <c r="C1" s="1" t="s">
        <v>436</v>
      </c>
      <c r="E1" s="33"/>
      <c r="F1" s="1" t="s">
        <v>434</v>
      </c>
      <c r="G1" s="1" t="s">
        <v>4851</v>
      </c>
      <c r="H1" s="1"/>
      <c r="I1" s="1"/>
      <c r="J1" s="13"/>
      <c r="K1" s="13"/>
      <c r="L1" s="13"/>
    </row>
    <row r="2" spans="1:12" s="2" customFormat="1">
      <c r="A2" s="3" t="s">
        <v>0</v>
      </c>
      <c r="B2" s="3"/>
      <c r="C2" s="30"/>
      <c r="D2" s="51"/>
      <c r="E2" s="52"/>
      <c r="F2" s="3" t="s">
        <v>437</v>
      </c>
      <c r="G2" s="25"/>
      <c r="H2" s="25"/>
      <c r="I2" s="25"/>
      <c r="J2" s="25"/>
      <c r="K2" s="25"/>
      <c r="L2" s="25"/>
    </row>
    <row r="3" spans="1:12" s="2" customFormat="1">
      <c r="A3" s="3" t="s">
        <v>1</v>
      </c>
      <c r="B3" s="3"/>
      <c r="C3" s="30">
        <f>C2*(1-C5)-C4</f>
        <v>0</v>
      </c>
      <c r="D3" s="51"/>
      <c r="E3" s="52"/>
      <c r="F3" s="3" t="s">
        <v>438</v>
      </c>
      <c r="G3" s="25"/>
      <c r="H3" s="25"/>
      <c r="I3" s="25"/>
      <c r="J3" s="25"/>
      <c r="K3" s="25"/>
      <c r="L3" s="25"/>
    </row>
    <row r="4" spans="1:12" s="2" customFormat="1">
      <c r="A4" s="3" t="s">
        <v>2</v>
      </c>
      <c r="B4" s="3"/>
      <c r="C4" s="4">
        <f>G4+H4+I4+J4+K4+L4</f>
        <v>0</v>
      </c>
      <c r="D4" s="51"/>
      <c r="E4" s="52"/>
      <c r="F4" s="3" t="s">
        <v>2</v>
      </c>
      <c r="G4" s="25"/>
      <c r="H4" s="25"/>
      <c r="I4" s="25"/>
      <c r="J4" s="25"/>
      <c r="K4" s="25"/>
      <c r="L4" s="25"/>
    </row>
    <row r="5" spans="1:12" s="2" customFormat="1">
      <c r="A5" s="3" t="s">
        <v>439</v>
      </c>
      <c r="B5" s="3"/>
      <c r="C5" s="29"/>
      <c r="D5" s="51"/>
      <c r="E5" s="53"/>
      <c r="F5" s="3" t="s">
        <v>439</v>
      </c>
      <c r="G5" s="44"/>
      <c r="H5" s="44"/>
      <c r="I5" s="44"/>
      <c r="J5" s="44"/>
      <c r="K5" s="44"/>
      <c r="L5" s="44"/>
    </row>
    <row r="6" spans="1:12" s="2" customFormat="1">
      <c r="A6" s="15" t="s">
        <v>10</v>
      </c>
      <c r="B6" s="15"/>
      <c r="C6" s="4">
        <f>G6+H6+I6+J6+K6+L6</f>
        <v>0</v>
      </c>
      <c r="D6" s="54"/>
      <c r="E6" s="52"/>
      <c r="F6" s="10" t="s">
        <v>10</v>
      </c>
      <c r="G6" s="25"/>
      <c r="H6" s="25"/>
      <c r="I6" s="25"/>
      <c r="J6" s="25"/>
      <c r="K6" s="25"/>
      <c r="L6" s="25"/>
    </row>
    <row r="7" spans="1:12" s="2" customFormat="1">
      <c r="A7" s="15" t="s">
        <v>11</v>
      </c>
      <c r="B7" s="15"/>
      <c r="C7" s="4">
        <f>G7+H7+I7+J7+K7+L7</f>
        <v>0</v>
      </c>
      <c r="D7" s="54"/>
      <c r="E7" s="52"/>
      <c r="F7" s="10" t="s">
        <v>11</v>
      </c>
      <c r="G7" s="25"/>
      <c r="H7" s="25"/>
      <c r="I7" s="25"/>
      <c r="J7" s="25"/>
      <c r="K7" s="25"/>
      <c r="L7" s="25"/>
    </row>
    <row r="8" spans="1:12" s="2" customFormat="1">
      <c r="A8" s="15" t="s">
        <v>12</v>
      </c>
      <c r="B8" s="15"/>
      <c r="C8" s="4">
        <f>G8+H8+I8+J8+K8+L8</f>
        <v>0</v>
      </c>
      <c r="D8" s="54"/>
      <c r="E8" s="52"/>
      <c r="F8" s="10" t="s">
        <v>12</v>
      </c>
      <c r="G8" s="25"/>
      <c r="H8" s="25"/>
      <c r="I8" s="25"/>
      <c r="J8" s="25"/>
      <c r="K8" s="25"/>
      <c r="L8" s="25"/>
    </row>
    <row r="9" spans="1:12" s="2" customFormat="1">
      <c r="A9" s="15" t="s">
        <v>440</v>
      </c>
      <c r="B9" s="15"/>
      <c r="C9" s="24">
        <f>(C2-C3)/1.16*0.16-C4/1.06*0.06</f>
        <v>0</v>
      </c>
      <c r="D9" s="51"/>
      <c r="E9" s="52"/>
      <c r="F9" s="15" t="s">
        <v>440</v>
      </c>
      <c r="G9" s="4"/>
      <c r="H9" s="4"/>
      <c r="I9" s="4"/>
      <c r="J9" s="4"/>
      <c r="K9" s="4"/>
      <c r="L9" s="4"/>
    </row>
    <row r="10" spans="1:12" s="2" customFormat="1">
      <c r="A10" s="3" t="s">
        <v>3</v>
      </c>
      <c r="B10" s="3"/>
      <c r="C10" s="4">
        <f>C9*0.12</f>
        <v>0</v>
      </c>
      <c r="D10" s="51"/>
      <c r="E10" s="52"/>
      <c r="F10" s="3" t="s">
        <v>3</v>
      </c>
      <c r="G10" s="4"/>
      <c r="H10" s="4"/>
      <c r="I10" s="4"/>
      <c r="J10" s="4"/>
      <c r="K10" s="4"/>
      <c r="L10" s="4"/>
    </row>
    <row r="11" spans="1:12" s="2" customFormat="1">
      <c r="A11" s="8" t="s">
        <v>4</v>
      </c>
      <c r="B11" s="8"/>
      <c r="C11" s="4">
        <f>C2-C3-C4-C6-C7-C8-C9-C10</f>
        <v>0</v>
      </c>
      <c r="D11" s="51"/>
      <c r="E11" s="52"/>
      <c r="F11" s="8" t="s">
        <v>4</v>
      </c>
      <c r="G11" s="4"/>
      <c r="H11" s="4"/>
      <c r="I11" s="4"/>
      <c r="J11" s="4"/>
      <c r="K11" s="4"/>
      <c r="L11" s="4"/>
    </row>
    <row r="12" spans="1:12" s="2" customFormat="1">
      <c r="A12" s="13" t="s">
        <v>5</v>
      </c>
      <c r="B12" s="13"/>
      <c r="C12" s="14">
        <f>SUM(C13:C21)</f>
        <v>7385048.1341400743</v>
      </c>
      <c r="D12" s="2" t="s">
        <v>441</v>
      </c>
      <c r="E12" s="37"/>
      <c r="F12" s="13" t="s">
        <v>5</v>
      </c>
      <c r="G12" s="14">
        <f t="shared" ref="G12:L12" si="0">SUM(G13:G22)</f>
        <v>7385048.1341400743</v>
      </c>
      <c r="H12" s="14">
        <f t="shared" si="0"/>
        <v>0</v>
      </c>
      <c r="I12" s="14">
        <f t="shared" si="0"/>
        <v>0</v>
      </c>
      <c r="J12" s="14">
        <f t="shared" si="0"/>
        <v>0</v>
      </c>
      <c r="K12" s="14">
        <f t="shared" si="0"/>
        <v>0</v>
      </c>
      <c r="L12" s="14">
        <f t="shared" si="0"/>
        <v>0</v>
      </c>
    </row>
    <row r="13" spans="1:12" s="2" customFormat="1">
      <c r="A13" s="9" t="s">
        <v>442</v>
      </c>
      <c r="B13" s="9"/>
      <c r="C13" s="4">
        <f>G13+H13+I13+J13+K13+L13</f>
        <v>3679172.5040000002</v>
      </c>
      <c r="D13" s="2" t="s">
        <v>443</v>
      </c>
      <c r="E13" s="37"/>
      <c r="F13" s="9" t="s">
        <v>444</v>
      </c>
      <c r="G13" s="175">
        <f>SUMIFS([2]岗位规划大表!$AD:$AD,[2]岗位规划大表!$H:$H,G1)</f>
        <v>3679172.5040000002</v>
      </c>
      <c r="H13" s="4"/>
      <c r="I13" s="4"/>
      <c r="J13" s="4"/>
      <c r="K13" s="4"/>
      <c r="L13" s="4"/>
    </row>
    <row r="14" spans="1:12" s="2" customFormat="1">
      <c r="A14" s="3" t="s">
        <v>445</v>
      </c>
      <c r="B14" s="3"/>
      <c r="C14" s="4">
        <f>G14+H14+I14+J14+K14+L14</f>
        <v>3662075.6301400736</v>
      </c>
      <c r="D14" s="2" t="s">
        <v>443</v>
      </c>
      <c r="E14" s="37"/>
      <c r="F14" s="3" t="s">
        <v>445</v>
      </c>
      <c r="G14" s="160">
        <f>[1]人均!$D$4*SUMIFS([2]岗位规划大表!$AA:$AA,[2]岗位规划大表!$H:$H,G1,[2]岗位规划大表!$AE:$AE,"驻京")+[1]人均!$D$3*SUMIFS([2]岗位规划大表!$AA:$AA,[2]岗位规划大表!$H:$H,G1,[2]岗位规划大表!$AE:$AE,"非驻京")+SUMIFS([1]管理费用统计表!$N:$N,[1]管理费用统计表!$F:$F,G1)</f>
        <v>3662075.6301400736</v>
      </c>
      <c r="H14" s="4"/>
      <c r="I14" s="4"/>
      <c r="J14" s="4"/>
      <c r="K14" s="4"/>
      <c r="L14" s="4"/>
    </row>
    <row r="15" spans="1:12" s="2" customFormat="1">
      <c r="A15" s="8" t="s">
        <v>6</v>
      </c>
      <c r="B15" s="8"/>
      <c r="C15" s="4">
        <f>G15+H15+I15+J15+K15+L15</f>
        <v>0</v>
      </c>
      <c r="D15" s="2" t="s">
        <v>443</v>
      </c>
      <c r="E15" s="37"/>
      <c r="F15" s="8" t="s">
        <v>6</v>
      </c>
      <c r="G15" s="160"/>
      <c r="H15" s="25"/>
      <c r="I15" s="25"/>
      <c r="J15" s="25"/>
      <c r="K15" s="25"/>
      <c r="L15" s="25"/>
    </row>
    <row r="16" spans="1:12" s="2" customFormat="1">
      <c r="A16" s="8" t="s">
        <v>7</v>
      </c>
      <c r="B16" s="8"/>
      <c r="C16" s="4">
        <f>G16+H16+I16+J16+K16+L16</f>
        <v>28800</v>
      </c>
      <c r="D16" s="2" t="s">
        <v>446</v>
      </c>
      <c r="E16" s="37"/>
      <c r="F16" s="8" t="s">
        <v>7</v>
      </c>
      <c r="G16" s="25">
        <f>IFERROR(VLOOKUP(G1,'[3]2019年差旅费-二级利润中心明细'!$B:$AF,31,0),0)</f>
        <v>28800</v>
      </c>
      <c r="H16" s="25"/>
      <c r="I16" s="25"/>
      <c r="J16" s="25"/>
      <c r="K16" s="25"/>
      <c r="L16" s="25"/>
    </row>
    <row r="17" spans="1:12" s="2" customFormat="1">
      <c r="A17" s="8" t="s">
        <v>8</v>
      </c>
      <c r="B17" s="8"/>
      <c r="C17" s="4">
        <f t="shared" ref="C17:C21" si="1">G17+H17+I17+J17+K17+L17</f>
        <v>0</v>
      </c>
      <c r="D17" s="2" t="s">
        <v>447</v>
      </c>
      <c r="E17" s="37"/>
      <c r="F17" s="8" t="s">
        <v>8</v>
      </c>
      <c r="G17" s="152">
        <f>SUMIFS(市场费!$F:$F,市场费!$B:$B,G1)</f>
        <v>0</v>
      </c>
      <c r="H17" s="25"/>
      <c r="I17" s="25"/>
      <c r="J17" s="25"/>
      <c r="K17" s="25"/>
      <c r="L17" s="25"/>
    </row>
    <row r="18" spans="1:12" s="2" customFormat="1">
      <c r="A18" s="8" t="s">
        <v>9</v>
      </c>
      <c r="B18" s="8"/>
      <c r="C18" s="4">
        <f t="shared" si="1"/>
        <v>15000</v>
      </c>
      <c r="D18" s="2" t="s">
        <v>446</v>
      </c>
      <c r="E18" s="37"/>
      <c r="F18" s="8" t="s">
        <v>9</v>
      </c>
      <c r="G18" s="152">
        <f>SUMIFS(市场费!$I:$I,市场费!$B:$B,G1)</f>
        <v>15000</v>
      </c>
      <c r="H18" s="25"/>
      <c r="I18" s="25"/>
      <c r="J18" s="25"/>
      <c r="K18" s="25"/>
      <c r="L18" s="25"/>
    </row>
    <row r="19" spans="1:12" s="2" customFormat="1">
      <c r="A19" s="8" t="s">
        <v>448</v>
      </c>
      <c r="B19" s="8"/>
      <c r="C19" s="4">
        <f t="shared" si="1"/>
        <v>0</v>
      </c>
      <c r="D19" s="2" t="s">
        <v>446</v>
      </c>
      <c r="E19" s="37"/>
      <c r="F19" s="8" t="s">
        <v>448</v>
      </c>
      <c r="G19" s="25"/>
      <c r="H19" s="25"/>
      <c r="I19" s="25"/>
      <c r="J19" s="25"/>
      <c r="K19" s="25"/>
      <c r="L19" s="25"/>
    </row>
    <row r="20" spans="1:12">
      <c r="A20" s="8" t="s">
        <v>5228</v>
      </c>
      <c r="B20" s="8"/>
      <c r="C20" s="4">
        <f t="shared" si="1"/>
        <v>0</v>
      </c>
      <c r="D20" s="2" t="s">
        <v>446</v>
      </c>
      <c r="E20" s="37"/>
      <c r="F20" s="8" t="s">
        <v>5228</v>
      </c>
      <c r="G20" s="25"/>
      <c r="H20" s="25"/>
      <c r="I20" s="25"/>
      <c r="J20" s="25"/>
      <c r="K20" s="25"/>
      <c r="L20" s="25"/>
    </row>
    <row r="21" spans="1:12" s="2" customFormat="1">
      <c r="A21" s="16" t="s">
        <v>449</v>
      </c>
      <c r="B21" s="16"/>
      <c r="C21" s="4">
        <f t="shared" si="1"/>
        <v>0</v>
      </c>
      <c r="D21" s="2" t="s">
        <v>446</v>
      </c>
      <c r="E21" s="37"/>
      <c r="F21" s="9" t="s">
        <v>449</v>
      </c>
      <c r="G21" s="25"/>
      <c r="H21" s="25"/>
      <c r="I21" s="25"/>
      <c r="J21" s="25"/>
      <c r="K21" s="25"/>
      <c r="L21" s="25"/>
    </row>
    <row r="22" spans="1:12" s="2" customFormat="1">
      <c r="A22" s="9" t="s">
        <v>450</v>
      </c>
      <c r="B22" s="9"/>
      <c r="C22" s="4"/>
      <c r="D22" s="2" t="s">
        <v>446</v>
      </c>
      <c r="E22" s="37"/>
      <c r="F22" s="9" t="s">
        <v>450</v>
      </c>
      <c r="G22" s="25"/>
      <c r="H22" s="25"/>
      <c r="I22" s="25"/>
      <c r="J22" s="25"/>
      <c r="K22" s="25"/>
      <c r="L22" s="25"/>
    </row>
    <row r="23" spans="1:12" s="2" customFormat="1">
      <c r="A23" s="13" t="s">
        <v>13</v>
      </c>
      <c r="B23" s="13"/>
      <c r="C23" s="12">
        <f>C11-C12</f>
        <v>-7385048.1341400743</v>
      </c>
      <c r="D23" s="2" t="s">
        <v>451</v>
      </c>
      <c r="E23" s="37"/>
      <c r="F23" s="13" t="s">
        <v>13</v>
      </c>
      <c r="G23" s="14">
        <f>0-G12</f>
        <v>-7385048.1341400743</v>
      </c>
      <c r="H23" s="14">
        <f t="shared" ref="H23:L23" si="2">0-H12</f>
        <v>0</v>
      </c>
      <c r="I23" s="14">
        <f t="shared" si="2"/>
        <v>0</v>
      </c>
      <c r="J23" s="14">
        <f t="shared" si="2"/>
        <v>0</v>
      </c>
      <c r="K23" s="14">
        <f t="shared" si="2"/>
        <v>0</v>
      </c>
      <c r="L23" s="14">
        <f t="shared" si="2"/>
        <v>0</v>
      </c>
    </row>
    <row r="24" spans="1:12" s="2" customFormat="1">
      <c r="A24" s="3" t="s">
        <v>14</v>
      </c>
      <c r="B24" s="3"/>
      <c r="C24" s="7">
        <f>IF(C23&gt;0,C23*0.15,0)</f>
        <v>0</v>
      </c>
      <c r="D24" s="2" t="s">
        <v>451</v>
      </c>
      <c r="E24" s="39"/>
      <c r="F24" s="3" t="s">
        <v>14</v>
      </c>
      <c r="G24" s="25">
        <f>IF(G23&lt;0,0,G23*0.15)</f>
        <v>0</v>
      </c>
      <c r="H24" s="25">
        <f t="shared" ref="H24:L24" si="3">IF(H23&lt;0,0,H23*0.15)</f>
        <v>0</v>
      </c>
      <c r="I24" s="25">
        <f t="shared" si="3"/>
        <v>0</v>
      </c>
      <c r="J24" s="25">
        <f t="shared" si="3"/>
        <v>0</v>
      </c>
      <c r="K24" s="25">
        <f t="shared" si="3"/>
        <v>0</v>
      </c>
      <c r="L24" s="25">
        <f t="shared" si="3"/>
        <v>0</v>
      </c>
    </row>
    <row r="25" spans="1:12" s="17" customFormat="1">
      <c r="A25" s="13" t="s">
        <v>15</v>
      </c>
      <c r="B25" s="13"/>
      <c r="C25" s="12">
        <f>C23-C24</f>
        <v>-7385048.1341400743</v>
      </c>
      <c r="D25" s="26" t="s">
        <v>452</v>
      </c>
      <c r="E25" s="40"/>
      <c r="F25" s="13" t="s">
        <v>15</v>
      </c>
      <c r="G25" s="14">
        <f>G23-G24</f>
        <v>-7385048.1341400743</v>
      </c>
      <c r="H25" s="14">
        <f t="shared" ref="H25:L25" si="4">H23-H24</f>
        <v>0</v>
      </c>
      <c r="I25" s="14">
        <f t="shared" si="4"/>
        <v>0</v>
      </c>
      <c r="J25" s="14">
        <f t="shared" si="4"/>
        <v>0</v>
      </c>
      <c r="K25" s="14">
        <f t="shared" si="4"/>
        <v>0</v>
      </c>
      <c r="L25" s="14">
        <f t="shared" si="4"/>
        <v>0</v>
      </c>
    </row>
    <row r="26" spans="1:12">
      <c r="A26" s="18" t="s">
        <v>453</v>
      </c>
      <c r="B26" s="18"/>
      <c r="C26" s="18">
        <f>C25/C12</f>
        <v>-1</v>
      </c>
      <c r="D26" s="2" t="s">
        <v>451</v>
      </c>
      <c r="E26" s="36"/>
      <c r="F26" s="18" t="s">
        <v>453</v>
      </c>
      <c r="G26" s="18">
        <f t="shared" ref="G26:L26" si="5">G25/G12</f>
        <v>-1</v>
      </c>
      <c r="H26" s="18" t="e">
        <f t="shared" si="5"/>
        <v>#DIV/0!</v>
      </c>
      <c r="I26" s="18" t="e">
        <f t="shared" si="5"/>
        <v>#DIV/0!</v>
      </c>
      <c r="J26" s="18" t="e">
        <f t="shared" si="5"/>
        <v>#DIV/0!</v>
      </c>
      <c r="K26" s="18" t="e">
        <f t="shared" si="5"/>
        <v>#DIV/0!</v>
      </c>
      <c r="L26" s="18" t="e">
        <f t="shared" si="5"/>
        <v>#DIV/0!</v>
      </c>
    </row>
    <row r="27" spans="1:12">
      <c r="E27" s="36"/>
    </row>
  </sheetData>
  <phoneticPr fontId="15" type="noConversion"/>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G15" sqref="G15"/>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9" width="23.625" customWidth="1"/>
    <col min="10" max="10" width="17.25" bestFit="1" customWidth="1"/>
    <col min="11" max="11" width="20.375" customWidth="1"/>
    <col min="12" max="12" width="25.25" customWidth="1"/>
  </cols>
  <sheetData>
    <row r="1" spans="1:12" s="2" customFormat="1">
      <c r="A1" s="1" t="s">
        <v>434</v>
      </c>
      <c r="B1" s="1" t="s">
        <v>435</v>
      </c>
      <c r="C1" s="1" t="s">
        <v>436</v>
      </c>
      <c r="E1" s="33"/>
      <c r="F1" s="1" t="s">
        <v>434</v>
      </c>
      <c r="G1" s="1" t="s">
        <v>4283</v>
      </c>
      <c r="H1" s="1"/>
      <c r="I1" s="1"/>
      <c r="J1" s="13"/>
      <c r="K1" s="13"/>
      <c r="L1" s="13"/>
    </row>
    <row r="2" spans="1:12" s="2" customFormat="1">
      <c r="A2" s="3" t="s">
        <v>0</v>
      </c>
      <c r="B2" s="3"/>
      <c r="C2" s="30"/>
      <c r="D2" s="51"/>
      <c r="E2" s="52"/>
      <c r="F2" s="3" t="s">
        <v>454</v>
      </c>
      <c r="G2" s="25"/>
      <c r="H2" s="25"/>
      <c r="I2" s="25"/>
      <c r="J2" s="25"/>
      <c r="K2" s="25"/>
      <c r="L2" s="25"/>
    </row>
    <row r="3" spans="1:12" s="2" customFormat="1">
      <c r="A3" s="3" t="s">
        <v>1</v>
      </c>
      <c r="B3" s="3"/>
      <c r="C3" s="30">
        <f>C2*(1-C5)-C4</f>
        <v>0</v>
      </c>
      <c r="D3" s="51"/>
      <c r="E3" s="52"/>
      <c r="F3" s="3" t="s">
        <v>455</v>
      </c>
      <c r="G3" s="25"/>
      <c r="H3" s="25"/>
      <c r="I3" s="25"/>
      <c r="J3" s="25"/>
      <c r="K3" s="25"/>
      <c r="L3" s="25"/>
    </row>
    <row r="4" spans="1:12" s="2" customFormat="1">
      <c r="A4" s="3" t="s">
        <v>2</v>
      </c>
      <c r="B4" s="3"/>
      <c r="C4" s="4">
        <f>G4+H4+I4+J4+K4+L4</f>
        <v>0</v>
      </c>
      <c r="D4" s="51"/>
      <c r="E4" s="52"/>
      <c r="F4" s="3" t="s">
        <v>2</v>
      </c>
      <c r="G4" s="25"/>
      <c r="H4" s="25"/>
      <c r="I4" s="25"/>
      <c r="J4" s="25"/>
      <c r="K4" s="25"/>
      <c r="L4" s="25"/>
    </row>
    <row r="5" spans="1:12" s="2" customFormat="1">
      <c r="A5" s="3" t="s">
        <v>456</v>
      </c>
      <c r="B5" s="3"/>
      <c r="C5" s="29"/>
      <c r="D5" s="51"/>
      <c r="E5" s="53"/>
      <c r="F5" s="3" t="s">
        <v>456</v>
      </c>
      <c r="G5" s="44"/>
      <c r="H5" s="44"/>
      <c r="I5" s="44"/>
      <c r="J5" s="44"/>
      <c r="K5" s="44"/>
      <c r="L5" s="44"/>
    </row>
    <row r="6" spans="1:12" s="2" customFormat="1">
      <c r="A6" s="15" t="s">
        <v>10</v>
      </c>
      <c r="B6" s="15"/>
      <c r="C6" s="4">
        <f>G6+H6+I6+J6+K6+L6</f>
        <v>0</v>
      </c>
      <c r="D6" s="54"/>
      <c r="E6" s="52"/>
      <c r="F6" s="10" t="s">
        <v>10</v>
      </c>
      <c r="G6" s="25"/>
      <c r="H6" s="25"/>
      <c r="I6" s="25"/>
      <c r="J6" s="25"/>
      <c r="K6" s="25"/>
      <c r="L6" s="25"/>
    </row>
    <row r="7" spans="1:12" s="2" customFormat="1">
      <c r="A7" s="15" t="s">
        <v>11</v>
      </c>
      <c r="B7" s="15"/>
      <c r="C7" s="4">
        <f>G7+H7+I7+J7+K7+L7</f>
        <v>0</v>
      </c>
      <c r="D7" s="54"/>
      <c r="E7" s="52"/>
      <c r="F7" s="10" t="s">
        <v>11</v>
      </c>
      <c r="G7" s="25"/>
      <c r="H7" s="25"/>
      <c r="I7" s="25"/>
      <c r="J7" s="25"/>
      <c r="K7" s="25"/>
      <c r="L7" s="25"/>
    </row>
    <row r="8" spans="1:12" s="2" customFormat="1">
      <c r="A8" s="15" t="s">
        <v>12</v>
      </c>
      <c r="B8" s="15"/>
      <c r="C8" s="4">
        <f>G8+H8+I8+J8+K8+L8</f>
        <v>0</v>
      </c>
      <c r="D8" s="54"/>
      <c r="E8" s="52"/>
      <c r="F8" s="10" t="s">
        <v>12</v>
      </c>
      <c r="G8" s="25"/>
      <c r="H8" s="25"/>
      <c r="I8" s="25"/>
      <c r="J8" s="25"/>
      <c r="K8" s="25"/>
      <c r="L8" s="25"/>
    </row>
    <row r="9" spans="1:12" s="2" customFormat="1">
      <c r="A9" s="15" t="s">
        <v>457</v>
      </c>
      <c r="B9" s="15"/>
      <c r="C9" s="24">
        <f>(C2-C3)/1.16*0.16-C4/1.06*0.06</f>
        <v>0</v>
      </c>
      <c r="D9" s="51"/>
      <c r="E9" s="52"/>
      <c r="F9" s="15" t="s">
        <v>457</v>
      </c>
      <c r="G9" s="4"/>
      <c r="H9" s="4"/>
      <c r="I9" s="4"/>
      <c r="J9" s="4"/>
      <c r="K9" s="4"/>
      <c r="L9" s="4"/>
    </row>
    <row r="10" spans="1:12" s="2" customFormat="1">
      <c r="A10" s="3" t="s">
        <v>3</v>
      </c>
      <c r="B10" s="3"/>
      <c r="C10" s="4">
        <f>C9*0.12</f>
        <v>0</v>
      </c>
      <c r="D10" s="51"/>
      <c r="E10" s="52"/>
      <c r="F10" s="3" t="s">
        <v>3</v>
      </c>
      <c r="G10" s="4"/>
      <c r="H10" s="4"/>
      <c r="I10" s="4"/>
      <c r="J10" s="4"/>
      <c r="K10" s="4"/>
      <c r="L10" s="4"/>
    </row>
    <row r="11" spans="1:12" s="2" customFormat="1">
      <c r="A11" s="8" t="s">
        <v>4</v>
      </c>
      <c r="B11" s="8"/>
      <c r="C11" s="4">
        <f>C2-C3-C4-C6-C7-C8-C9-C10</f>
        <v>0</v>
      </c>
      <c r="D11" s="51"/>
      <c r="E11" s="52"/>
      <c r="F11" s="8" t="s">
        <v>4</v>
      </c>
      <c r="G11" s="4"/>
      <c r="H11" s="4"/>
      <c r="I11" s="4"/>
      <c r="J11" s="4"/>
      <c r="K11" s="4"/>
      <c r="L11" s="4"/>
    </row>
    <row r="12" spans="1:12" s="2" customFormat="1">
      <c r="A12" s="13" t="s">
        <v>5</v>
      </c>
      <c r="B12" s="13"/>
      <c r="C12" s="14">
        <f>SUM(C13:C21)</f>
        <v>5313296.0375687461</v>
      </c>
      <c r="D12" s="2" t="s">
        <v>451</v>
      </c>
      <c r="E12" s="37"/>
      <c r="F12" s="13" t="s">
        <v>5</v>
      </c>
      <c r="G12" s="14">
        <f t="shared" ref="G12:L12" si="0">SUM(G13:G22)</f>
        <v>5313296.0375687461</v>
      </c>
      <c r="H12" s="14"/>
      <c r="I12" s="14"/>
      <c r="J12" s="14">
        <f t="shared" si="0"/>
        <v>0</v>
      </c>
      <c r="K12" s="14">
        <f t="shared" si="0"/>
        <v>0</v>
      </c>
      <c r="L12" s="14">
        <f t="shared" si="0"/>
        <v>0</v>
      </c>
    </row>
    <row r="13" spans="1:12" s="2" customFormat="1">
      <c r="A13" s="9" t="s">
        <v>458</v>
      </c>
      <c r="B13" s="9"/>
      <c r="C13" s="4">
        <f>G13+H13+I13+J13+K13+L13</f>
        <v>3684549.868666667</v>
      </c>
      <c r="D13" s="2" t="s">
        <v>459</v>
      </c>
      <c r="E13" s="37"/>
      <c r="F13" s="9" t="s">
        <v>460</v>
      </c>
      <c r="G13" s="175">
        <f>SUMIFS([2]岗位规划大表!$AD:$AD,[2]岗位规划大表!$H:$H,G1)</f>
        <v>3684549.868666667</v>
      </c>
      <c r="H13" s="155"/>
      <c r="I13" s="155"/>
      <c r="J13" s="4"/>
      <c r="K13" s="4"/>
      <c r="L13" s="4"/>
    </row>
    <row r="14" spans="1:12" s="2" customFormat="1">
      <c r="A14" s="3" t="s">
        <v>461</v>
      </c>
      <c r="B14" s="3"/>
      <c r="C14" s="4">
        <f>G14+H14+I14+J14+K14+L14</f>
        <v>1548746.1689020791</v>
      </c>
      <c r="D14" s="2" t="s">
        <v>459</v>
      </c>
      <c r="E14" s="37"/>
      <c r="F14" s="3" t="s">
        <v>461</v>
      </c>
      <c r="G14" s="160">
        <f>[1]人均!$D$4*SUMIFS([2]岗位规划大表!$AA:$AA,[2]岗位规划大表!$H:$H,G1,[2]岗位规划大表!$AE:$AE,"驻京")+[1]人均!$D$3*SUMIFS([2]岗位规划大表!$AA:$AA,[2]岗位规划大表!$H:$H,G1,[2]岗位规划大表!$AE:$AE,"非驻京")+SUMIFS([1]管理费用统计表!$N:$N,[1]管理费用统计表!$F:$F,G1)</f>
        <v>1548746.1689020791</v>
      </c>
      <c r="H14" s="160"/>
      <c r="I14" s="160"/>
      <c r="J14" s="4"/>
      <c r="K14" s="4"/>
      <c r="L14" s="4"/>
    </row>
    <row r="15" spans="1:12" s="2" customFormat="1">
      <c r="A15" s="8" t="s">
        <v>6</v>
      </c>
      <c r="B15" s="8"/>
      <c r="C15" s="4">
        <f>G15+H15+I15+J15+K15+L15</f>
        <v>0</v>
      </c>
      <c r="D15" s="2" t="s">
        <v>459</v>
      </c>
      <c r="E15" s="37"/>
      <c r="F15" s="8" t="s">
        <v>6</v>
      </c>
      <c r="G15" s="160"/>
      <c r="H15" s="160"/>
      <c r="I15" s="160"/>
      <c r="J15" s="25"/>
      <c r="K15" s="25"/>
      <c r="L15" s="25"/>
    </row>
    <row r="16" spans="1:12" s="2" customFormat="1">
      <c r="A16" s="8" t="s">
        <v>7</v>
      </c>
      <c r="B16" s="8"/>
      <c r="C16" s="4">
        <f>G16+H16+I16+J16+K16+L16</f>
        <v>60000</v>
      </c>
      <c r="D16" s="2" t="s">
        <v>462</v>
      </c>
      <c r="E16" s="37"/>
      <c r="F16" s="8" t="s">
        <v>7</v>
      </c>
      <c r="G16" s="163">
        <f>IFERROR(VLOOKUP(G1,'[3]2019年差旅费-二级利润中心明细'!$B:$AF,31,0),0)</f>
        <v>60000</v>
      </c>
      <c r="H16" s="163"/>
      <c r="I16" s="163"/>
      <c r="J16" s="25"/>
      <c r="K16" s="25"/>
      <c r="L16" s="25"/>
    </row>
    <row r="17" spans="1:12" s="2" customFormat="1">
      <c r="A17" s="8" t="s">
        <v>8</v>
      </c>
      <c r="B17" s="8"/>
      <c r="C17" s="4">
        <f t="shared" ref="C17:C21" si="1">G17+H17+I17+J17+K17+L17</f>
        <v>0</v>
      </c>
      <c r="D17" s="2" t="s">
        <v>462</v>
      </c>
      <c r="E17" s="37"/>
      <c r="F17" s="8" t="s">
        <v>8</v>
      </c>
      <c r="G17" s="152">
        <f>SUMIFS(市场费!$F:$F,市场费!$B:$B,G1)</f>
        <v>0</v>
      </c>
      <c r="H17" s="163"/>
      <c r="I17" s="163"/>
      <c r="J17" s="25"/>
      <c r="K17" s="25"/>
      <c r="L17" s="25"/>
    </row>
    <row r="18" spans="1:12" s="2" customFormat="1">
      <c r="A18" s="8" t="s">
        <v>9</v>
      </c>
      <c r="B18" s="8"/>
      <c r="C18" s="4">
        <f t="shared" si="1"/>
        <v>20000</v>
      </c>
      <c r="D18" s="2" t="s">
        <v>462</v>
      </c>
      <c r="E18" s="37"/>
      <c r="F18" s="8" t="s">
        <v>9</v>
      </c>
      <c r="G18" s="152">
        <f>SUMIFS(市场费!$I:$I,市场费!$B:$B,G1)</f>
        <v>20000</v>
      </c>
      <c r="H18" s="163"/>
      <c r="I18" s="163"/>
      <c r="J18" s="25"/>
      <c r="K18" s="25"/>
      <c r="L18" s="25"/>
    </row>
    <row r="19" spans="1:12" s="2" customFormat="1">
      <c r="A19" s="8" t="s">
        <v>463</v>
      </c>
      <c r="B19" s="8"/>
      <c r="C19" s="4">
        <f t="shared" si="1"/>
        <v>0</v>
      </c>
      <c r="D19" s="2" t="s">
        <v>462</v>
      </c>
      <c r="E19" s="37"/>
      <c r="F19" s="8" t="s">
        <v>463</v>
      </c>
      <c r="G19" s="25"/>
      <c r="H19" s="25"/>
      <c r="I19" s="25"/>
      <c r="J19" s="25"/>
      <c r="K19" s="25"/>
      <c r="L19" s="25"/>
    </row>
    <row r="20" spans="1:12">
      <c r="A20" s="8" t="s">
        <v>5228</v>
      </c>
      <c r="B20" s="8"/>
      <c r="C20" s="4">
        <f>G20+H20+I20+J20+K20+L20</f>
        <v>0</v>
      </c>
      <c r="D20" s="2" t="s">
        <v>462</v>
      </c>
      <c r="E20" s="37"/>
      <c r="F20" s="8" t="s">
        <v>5228</v>
      </c>
      <c r="G20" s="25"/>
      <c r="H20" s="25"/>
      <c r="I20" s="25"/>
      <c r="J20" s="25"/>
      <c r="K20" s="25"/>
      <c r="L20" s="25"/>
    </row>
    <row r="21" spans="1:12" s="2" customFormat="1">
      <c r="A21" s="16" t="s">
        <v>464</v>
      </c>
      <c r="B21" s="16"/>
      <c r="C21" s="4">
        <f t="shared" si="1"/>
        <v>0</v>
      </c>
      <c r="D21" s="2" t="s">
        <v>462</v>
      </c>
      <c r="E21" s="37"/>
      <c r="F21" s="9" t="s">
        <v>464</v>
      </c>
      <c r="G21" s="25"/>
      <c r="H21" s="25"/>
      <c r="I21" s="25"/>
      <c r="J21" s="25"/>
      <c r="K21" s="25"/>
      <c r="L21" s="25"/>
    </row>
    <row r="22" spans="1:12" s="2" customFormat="1">
      <c r="A22" s="9" t="s">
        <v>465</v>
      </c>
      <c r="B22" s="9"/>
      <c r="C22" s="4"/>
      <c r="D22" s="2" t="s">
        <v>462</v>
      </c>
      <c r="E22" s="37"/>
      <c r="F22" s="9" t="s">
        <v>465</v>
      </c>
      <c r="G22" s="25"/>
      <c r="H22" s="25"/>
      <c r="I22" s="25"/>
      <c r="J22" s="25"/>
      <c r="K22" s="25"/>
      <c r="L22" s="25"/>
    </row>
    <row r="23" spans="1:12" s="2" customFormat="1">
      <c r="A23" s="13" t="s">
        <v>13</v>
      </c>
      <c r="B23" s="13"/>
      <c r="C23" s="12">
        <f>C11-C12</f>
        <v>-5313296.0375687461</v>
      </c>
      <c r="D23" s="2" t="s">
        <v>466</v>
      </c>
      <c r="E23" s="37"/>
      <c r="F23" s="13" t="s">
        <v>13</v>
      </c>
      <c r="G23" s="14">
        <f>0-G12</f>
        <v>-5313296.0375687461</v>
      </c>
      <c r="H23" s="14"/>
      <c r="I23" s="14"/>
      <c r="J23" s="14">
        <f t="shared" ref="J23:L23" si="2">0-J12</f>
        <v>0</v>
      </c>
      <c r="K23" s="14">
        <f t="shared" si="2"/>
        <v>0</v>
      </c>
      <c r="L23" s="14">
        <f t="shared" si="2"/>
        <v>0</v>
      </c>
    </row>
    <row r="24" spans="1:12" s="2" customFormat="1">
      <c r="A24" s="3" t="s">
        <v>14</v>
      </c>
      <c r="B24" s="3"/>
      <c r="C24" s="7">
        <f>IF(C23&gt;0,C23*0.15,0)</f>
        <v>0</v>
      </c>
      <c r="D24" s="2" t="s">
        <v>451</v>
      </c>
      <c r="E24" s="39"/>
      <c r="F24" s="3" t="s">
        <v>14</v>
      </c>
      <c r="G24" s="25">
        <f>IF(G23&lt;0,0,G23*0.15)</f>
        <v>0</v>
      </c>
      <c r="H24" s="25"/>
      <c r="I24" s="25"/>
      <c r="J24" s="25">
        <f t="shared" ref="J24:L24" si="3">IF(J23&lt;0,0,J23*0.15)</f>
        <v>0</v>
      </c>
      <c r="K24" s="25">
        <f t="shared" si="3"/>
        <v>0</v>
      </c>
      <c r="L24" s="25">
        <f t="shared" si="3"/>
        <v>0</v>
      </c>
    </row>
    <row r="25" spans="1:12" s="17" customFormat="1">
      <c r="A25" s="13" t="s">
        <v>15</v>
      </c>
      <c r="B25" s="13"/>
      <c r="C25" s="12">
        <f>C23-C24</f>
        <v>-5313296.0375687461</v>
      </c>
      <c r="D25" s="26" t="s">
        <v>452</v>
      </c>
      <c r="E25" s="40"/>
      <c r="F25" s="13" t="s">
        <v>15</v>
      </c>
      <c r="G25" s="14">
        <f>G23-G24</f>
        <v>-5313296.0375687461</v>
      </c>
      <c r="H25" s="14"/>
      <c r="I25" s="14"/>
      <c r="J25" s="14">
        <f t="shared" ref="J25:L25" si="4">J23-J24</f>
        <v>0</v>
      </c>
      <c r="K25" s="14">
        <f t="shared" si="4"/>
        <v>0</v>
      </c>
      <c r="L25" s="14">
        <f t="shared" si="4"/>
        <v>0</v>
      </c>
    </row>
    <row r="26" spans="1:12">
      <c r="A26" s="18" t="s">
        <v>453</v>
      </c>
      <c r="B26" s="18"/>
      <c r="C26" s="18">
        <f>C25/C12</f>
        <v>-1</v>
      </c>
      <c r="D26" s="2" t="s">
        <v>451</v>
      </c>
      <c r="E26" s="36"/>
      <c r="F26" s="18" t="s">
        <v>453</v>
      </c>
      <c r="G26" s="18">
        <f t="shared" ref="G26:L26" si="5">G25/G12</f>
        <v>-1</v>
      </c>
      <c r="H26" s="18" t="e">
        <f t="shared" si="5"/>
        <v>#DIV/0!</v>
      </c>
      <c r="I26" s="18" t="e">
        <f t="shared" si="5"/>
        <v>#DIV/0!</v>
      </c>
      <c r="J26" s="18" t="e">
        <f t="shared" si="5"/>
        <v>#DIV/0!</v>
      </c>
      <c r="K26" s="18" t="e">
        <f t="shared" si="5"/>
        <v>#DIV/0!</v>
      </c>
      <c r="L26" s="18" t="e">
        <f t="shared" si="5"/>
        <v>#DIV/0!</v>
      </c>
    </row>
    <row r="27" spans="1:12">
      <c r="E27" s="36"/>
    </row>
  </sheetData>
  <phoneticPr fontId="15"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D1" workbookViewId="0">
      <selection activeCell="G21" sqref="G21"/>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7" width="27.625" customWidth="1"/>
    <col min="8" max="8" width="31.5" customWidth="1"/>
    <col min="9" max="9" width="24" customWidth="1"/>
    <col min="10" max="10" width="17.25" bestFit="1" customWidth="1"/>
    <col min="11" max="11" width="20.375" customWidth="1"/>
    <col min="12" max="12" width="25.25" customWidth="1"/>
  </cols>
  <sheetData>
    <row r="1" spans="1:12" s="2" customFormat="1">
      <c r="A1" s="1" t="s">
        <v>467</v>
      </c>
      <c r="B1" s="1" t="s">
        <v>468</v>
      </c>
      <c r="C1" s="1" t="s">
        <v>469</v>
      </c>
      <c r="E1" s="33"/>
      <c r="F1" s="1" t="s">
        <v>467</v>
      </c>
      <c r="G1" s="1" t="s">
        <v>485</v>
      </c>
      <c r="H1" s="1" t="s">
        <v>4865</v>
      </c>
      <c r="I1" s="1" t="s">
        <v>4864</v>
      </c>
      <c r="J1" s="13"/>
      <c r="K1" s="13"/>
      <c r="L1" s="13"/>
    </row>
    <row r="2" spans="1:12" s="2" customFormat="1">
      <c r="A2" s="3" t="s">
        <v>0</v>
      </c>
      <c r="B2" s="3"/>
      <c r="C2" s="30"/>
      <c r="D2" s="51"/>
      <c r="E2" s="52"/>
      <c r="F2" s="3" t="s">
        <v>470</v>
      </c>
      <c r="G2" s="25"/>
      <c r="H2" s="25"/>
      <c r="I2" s="25"/>
      <c r="J2" s="25"/>
      <c r="K2" s="25"/>
      <c r="L2" s="25"/>
    </row>
    <row r="3" spans="1:12" s="2" customFormat="1">
      <c r="A3" s="3" t="s">
        <v>1</v>
      </c>
      <c r="B3" s="3"/>
      <c r="C3" s="30">
        <f>C2*(1-C5)-C4</f>
        <v>0</v>
      </c>
      <c r="D3" s="51"/>
      <c r="E3" s="52"/>
      <c r="F3" s="3" t="s">
        <v>471</v>
      </c>
      <c r="G3" s="25"/>
      <c r="H3" s="25"/>
      <c r="I3" s="25"/>
      <c r="J3" s="25"/>
      <c r="K3" s="25"/>
      <c r="L3" s="25"/>
    </row>
    <row r="4" spans="1:12" s="2" customFormat="1">
      <c r="A4" s="3" t="s">
        <v>2</v>
      </c>
      <c r="B4" s="3"/>
      <c r="C4" s="4">
        <f>G4+H4+I4+J4+K4+L4</f>
        <v>0</v>
      </c>
      <c r="D4" s="51"/>
      <c r="E4" s="52"/>
      <c r="F4" s="3" t="s">
        <v>2</v>
      </c>
      <c r="G4" s="25"/>
      <c r="H4" s="25"/>
      <c r="I4" s="25"/>
      <c r="J4" s="25"/>
      <c r="K4" s="25"/>
      <c r="L4" s="25"/>
    </row>
    <row r="5" spans="1:12" s="2" customFormat="1">
      <c r="A5" s="3" t="s">
        <v>472</v>
      </c>
      <c r="B5" s="3"/>
      <c r="C5" s="29"/>
      <c r="D5" s="51"/>
      <c r="E5" s="53"/>
      <c r="F5" s="3" t="s">
        <v>472</v>
      </c>
      <c r="G5" s="44"/>
      <c r="H5" s="44"/>
      <c r="I5" s="44"/>
      <c r="J5" s="44"/>
      <c r="K5" s="44"/>
      <c r="L5" s="44"/>
    </row>
    <row r="6" spans="1:12" s="2" customFormat="1">
      <c r="A6" s="15" t="s">
        <v>10</v>
      </c>
      <c r="B6" s="15"/>
      <c r="C6" s="4">
        <f>G6+H6+I6+J6+K6+L6</f>
        <v>0</v>
      </c>
      <c r="D6" s="54"/>
      <c r="E6" s="52"/>
      <c r="F6" s="10" t="s">
        <v>10</v>
      </c>
      <c r="G6" s="25"/>
      <c r="H6" s="25"/>
      <c r="I6" s="25"/>
      <c r="J6" s="25"/>
      <c r="K6" s="25"/>
      <c r="L6" s="25"/>
    </row>
    <row r="7" spans="1:12" s="2" customFormat="1">
      <c r="A7" s="15" t="s">
        <v>11</v>
      </c>
      <c r="B7" s="15"/>
      <c r="C7" s="4">
        <f>G7+H7+I7+J7+K7+L7</f>
        <v>0</v>
      </c>
      <c r="D7" s="54"/>
      <c r="E7" s="52"/>
      <c r="F7" s="10" t="s">
        <v>11</v>
      </c>
      <c r="G7" s="25"/>
      <c r="H7" s="25"/>
      <c r="I7" s="25"/>
      <c r="J7" s="25"/>
      <c r="K7" s="25"/>
      <c r="L7" s="25"/>
    </row>
    <row r="8" spans="1:12" s="2" customFormat="1">
      <c r="A8" s="15" t="s">
        <v>12</v>
      </c>
      <c r="B8" s="15"/>
      <c r="C8" s="4">
        <f>G8+H8+I8+J8+K8+L8</f>
        <v>0</v>
      </c>
      <c r="D8" s="54"/>
      <c r="E8" s="52"/>
      <c r="F8" s="10" t="s">
        <v>12</v>
      </c>
      <c r="G8" s="25"/>
      <c r="H8" s="25"/>
      <c r="I8" s="25"/>
      <c r="J8" s="25"/>
      <c r="K8" s="25"/>
      <c r="L8" s="25"/>
    </row>
    <row r="9" spans="1:12" s="2" customFormat="1">
      <c r="A9" s="15" t="s">
        <v>473</v>
      </c>
      <c r="B9" s="15"/>
      <c r="C9" s="24">
        <f>(C2-C3)/1.16*0.16-C4/1.06*0.06</f>
        <v>0</v>
      </c>
      <c r="D9" s="51"/>
      <c r="E9" s="52"/>
      <c r="F9" s="15" t="s">
        <v>473</v>
      </c>
      <c r="G9" s="4"/>
      <c r="H9" s="4"/>
      <c r="I9" s="4"/>
      <c r="J9" s="4"/>
      <c r="K9" s="4"/>
      <c r="L9" s="4"/>
    </row>
    <row r="10" spans="1:12" s="2" customFormat="1">
      <c r="A10" s="3" t="s">
        <v>3</v>
      </c>
      <c r="B10" s="3"/>
      <c r="C10" s="4">
        <f>C9*0.12</f>
        <v>0</v>
      </c>
      <c r="D10" s="51"/>
      <c r="E10" s="52"/>
      <c r="F10" s="3" t="s">
        <v>3</v>
      </c>
      <c r="G10" s="4"/>
      <c r="H10" s="4"/>
      <c r="I10" s="4"/>
      <c r="J10" s="4"/>
      <c r="K10" s="4"/>
      <c r="L10" s="4"/>
    </row>
    <row r="11" spans="1:12" s="2" customFormat="1">
      <c r="A11" s="8" t="s">
        <v>4</v>
      </c>
      <c r="B11" s="8"/>
      <c r="C11" s="4">
        <f>C2-C3-C4-C6-C7-C8-C9-C10</f>
        <v>0</v>
      </c>
      <c r="D11" s="51"/>
      <c r="E11" s="52"/>
      <c r="F11" s="8" t="s">
        <v>4</v>
      </c>
      <c r="G11" s="4"/>
      <c r="H11" s="4"/>
      <c r="I11" s="4"/>
      <c r="J11" s="4"/>
      <c r="K11" s="4"/>
      <c r="L11" s="4"/>
    </row>
    <row r="12" spans="1:12" s="2" customFormat="1">
      <c r="A12" s="13" t="s">
        <v>5</v>
      </c>
      <c r="B12" s="13"/>
      <c r="C12" s="14">
        <f>SUM(C13:C21)</f>
        <v>11592704.866457172</v>
      </c>
      <c r="D12" s="2" t="s">
        <v>474</v>
      </c>
      <c r="E12" s="37"/>
      <c r="F12" s="13" t="s">
        <v>5</v>
      </c>
      <c r="G12" s="14">
        <f t="shared" ref="G12:L12" si="0">SUM(G13:G22)</f>
        <v>8429881.7782853469</v>
      </c>
      <c r="H12" s="14">
        <f t="shared" si="0"/>
        <v>1558064.0111167324</v>
      </c>
      <c r="I12" s="14">
        <f t="shared" si="0"/>
        <v>1604759.0770550945</v>
      </c>
      <c r="J12" s="14">
        <f t="shared" si="0"/>
        <v>0</v>
      </c>
      <c r="K12" s="14">
        <f t="shared" si="0"/>
        <v>0</v>
      </c>
      <c r="L12" s="14">
        <f t="shared" si="0"/>
        <v>0</v>
      </c>
    </row>
    <row r="13" spans="1:12" s="2" customFormat="1">
      <c r="A13" s="9" t="s">
        <v>475</v>
      </c>
      <c r="B13" s="9"/>
      <c r="C13" s="4">
        <f>G13+H13+I13+J13+K13+L13</f>
        <v>4859570.327333333</v>
      </c>
      <c r="D13" s="2" t="s">
        <v>476</v>
      </c>
      <c r="E13" s="37"/>
      <c r="F13" s="9" t="s">
        <v>477</v>
      </c>
      <c r="G13" s="175">
        <f>SUMIFS([2]岗位规划大表!$AD:$AD,[2]岗位规划大表!$H:$H,G1)</f>
        <v>2108075.8393333335</v>
      </c>
      <c r="H13" s="175">
        <f>SUMIFS([2]岗位规划大表!$AD:$AD,[2]岗位规划大表!$H:$H,H1)</f>
        <v>1377521.0519999999</v>
      </c>
      <c r="I13" s="175">
        <f>SUMIFS([2]岗位规划大表!$AD:$AD,[2]岗位规划大表!$H:$H,I1)</f>
        <v>1373973.436</v>
      </c>
      <c r="J13" s="4"/>
      <c r="K13" s="4"/>
      <c r="L13" s="4"/>
    </row>
    <row r="14" spans="1:12" s="2" customFormat="1">
      <c r="A14" s="3" t="s">
        <v>478</v>
      </c>
      <c r="B14" s="3"/>
      <c r="C14" s="4">
        <f>G14+H14+I14+J14+K14+L14</f>
        <v>609134.53912384005</v>
      </c>
      <c r="D14" s="2" t="s">
        <v>476</v>
      </c>
      <c r="E14" s="37"/>
      <c r="F14" s="3" t="s">
        <v>478</v>
      </c>
      <c r="G14" s="160">
        <f>[1]人均!$D$4*SUMIFS([2]岗位规划大表!$AA:$AA,[2]岗位规划大表!$H:$H,G1,[2]岗位规划大表!$AE:$AE,"驻京")+[1]人均!$D$3*SUMIFS([2]岗位规划大表!$AA:$AA,[2]岗位规划大表!$H:$H,G1,[2]岗位规划大表!$AE:$AE,"非驻京")+SUMIFS([1]管理费用统计表!$N:$N,[1]管理费用统计表!$F:$F,G1)</f>
        <v>321805.93895201298</v>
      </c>
      <c r="H14" s="160">
        <f>[1]人均!$D$4*SUMIFS([2]岗位规划大表!$AA:$AA,[2]岗位规划大表!$H:$H,H1,[2]岗位规划大表!$AE:$AE,"驻京")+[1]人均!$D$3*SUMIFS([2]岗位规划大表!$AA:$AA,[2]岗位规划大表!$H:$H,H1,[2]岗位规划大表!$AE:$AE,"非驻京")+SUMIFS([1]管理费用统计表!$N:$N,[1]管理费用统计表!$F:$F,H1)</f>
        <v>180542.95911673259</v>
      </c>
      <c r="I14" s="160">
        <f>[1]人均!$D$4*SUMIFS([2]岗位规划大表!$AA:$AA,[2]岗位规划大表!$H:$H,I1,[2]岗位规划大表!$AE:$AE,"驻京")+[1]人均!$D$3*SUMIFS([2]岗位规划大表!$AA:$AA,[2]岗位规划大表!$H:$H,I1,[2]岗位规划大表!$AE:$AE,"非驻京")+SUMIFS([1]管理费用统计表!$N:$N,[1]管理费用统计表!$F:$F,I1)</f>
        <v>106785.64105509444</v>
      </c>
      <c r="J14" s="4"/>
      <c r="K14" s="4"/>
      <c r="L14" s="4"/>
    </row>
    <row r="15" spans="1:12" s="2" customFormat="1">
      <c r="A15" s="8" t="s">
        <v>6</v>
      </c>
      <c r="B15" s="8"/>
      <c r="C15" s="4">
        <f>G15+H15+I15+J15+K15+L15</f>
        <v>0</v>
      </c>
      <c r="D15" s="2" t="s">
        <v>476</v>
      </c>
      <c r="E15" s="37"/>
      <c r="F15" s="8" t="s">
        <v>6</v>
      </c>
      <c r="G15" s="160"/>
      <c r="H15" s="160"/>
      <c r="I15" s="160"/>
      <c r="J15" s="25"/>
      <c r="K15" s="25"/>
      <c r="L15" s="25"/>
    </row>
    <row r="16" spans="1:12" s="2" customFormat="1">
      <c r="A16" s="8" t="s">
        <v>7</v>
      </c>
      <c r="B16" s="8"/>
      <c r="C16" s="4">
        <f>G16+H16+I16+J16+K16+L16</f>
        <v>24000</v>
      </c>
      <c r="D16" s="2" t="s">
        <v>479</v>
      </c>
      <c r="E16" s="37"/>
      <c r="F16" s="8" t="s">
        <v>7</v>
      </c>
      <c r="G16" s="25">
        <f>IFERROR(VLOOKUP(G1,'[3]2019年差旅费-二级利润中心明细'!$B:$AF,31,0),0)</f>
        <v>0</v>
      </c>
      <c r="H16" s="160">
        <f>IFERROR(VLOOKUP(H1,'[3]2019年差旅费-二级利润中心明细'!$B:$AF,31,0),0)</f>
        <v>0</v>
      </c>
      <c r="I16" s="160">
        <f>IFERROR(VLOOKUP(I1,'[3]2019年差旅费-二级利润中心明细'!$B:$AF,31,0),0)</f>
        <v>24000</v>
      </c>
      <c r="J16" s="25"/>
      <c r="K16" s="25"/>
      <c r="L16" s="25"/>
    </row>
    <row r="17" spans="1:12" s="2" customFormat="1">
      <c r="A17" s="8" t="s">
        <v>8</v>
      </c>
      <c r="B17" s="8"/>
      <c r="C17" s="4">
        <f t="shared" ref="C17:C21" si="1">G17+H17+I17+J17+K17+L17</f>
        <v>0</v>
      </c>
      <c r="D17" s="2" t="s">
        <v>479</v>
      </c>
      <c r="E17" s="37"/>
      <c r="F17" s="8" t="s">
        <v>8</v>
      </c>
      <c r="G17" s="152">
        <f>SUMIFS(市场费!$F:$F,市场费!$B:$B,G1)</f>
        <v>0</v>
      </c>
      <c r="H17" s="152">
        <f>SUMIFS(市场费!$F:$F,市场费!$B:$B,H1)</f>
        <v>0</v>
      </c>
      <c r="I17" s="152">
        <f>SUMIFS(市场费!$F:$F,市场费!$B:$B,I1)</f>
        <v>0</v>
      </c>
      <c r="J17" s="25"/>
      <c r="K17" s="25"/>
      <c r="L17" s="25"/>
    </row>
    <row r="18" spans="1:12" s="2" customFormat="1">
      <c r="A18" s="8" t="s">
        <v>9</v>
      </c>
      <c r="B18" s="8"/>
      <c r="C18" s="4">
        <f t="shared" si="1"/>
        <v>100000</v>
      </c>
      <c r="D18" s="2" t="s">
        <v>479</v>
      </c>
      <c r="E18" s="37"/>
      <c r="F18" s="8" t="s">
        <v>9</v>
      </c>
      <c r="G18" s="152">
        <f>SUMIFS(市场费!$I:$I,市场费!$B:$B,G1)</f>
        <v>0</v>
      </c>
      <c r="H18" s="152">
        <f>SUMIFS(市场费!$I:$I,市场费!$B:$B,H1)</f>
        <v>0</v>
      </c>
      <c r="I18" s="152">
        <f>SUMIFS(市场费!$I:$I,市场费!$B:$B,I1)</f>
        <v>100000</v>
      </c>
      <c r="J18" s="25"/>
      <c r="K18" s="25"/>
      <c r="L18" s="25"/>
    </row>
    <row r="19" spans="1:12" s="2" customFormat="1">
      <c r="A19" s="8" t="s">
        <v>480</v>
      </c>
      <c r="B19" s="8"/>
      <c r="C19" s="4">
        <f t="shared" si="1"/>
        <v>0</v>
      </c>
      <c r="D19" s="2" t="s">
        <v>479</v>
      </c>
      <c r="E19" s="37"/>
      <c r="F19" s="8" t="s">
        <v>480</v>
      </c>
      <c r="G19" s="25"/>
      <c r="H19" s="25"/>
      <c r="I19" s="25"/>
      <c r="J19" s="25"/>
      <c r="K19" s="25"/>
      <c r="L19" s="25"/>
    </row>
    <row r="20" spans="1:12">
      <c r="A20" s="8" t="s">
        <v>5228</v>
      </c>
      <c r="B20" s="8"/>
      <c r="C20" s="4">
        <f t="shared" si="1"/>
        <v>6000000</v>
      </c>
      <c r="D20" s="2" t="s">
        <v>479</v>
      </c>
      <c r="E20" s="37"/>
      <c r="F20" s="8" t="s">
        <v>5228</v>
      </c>
      <c r="G20" s="25">
        <f>费用分摊!J12</f>
        <v>6000000</v>
      </c>
      <c r="H20" s="25"/>
      <c r="I20" s="25"/>
      <c r="J20" s="25"/>
      <c r="K20" s="25"/>
      <c r="L20" s="25"/>
    </row>
    <row r="21" spans="1:12" s="2" customFormat="1">
      <c r="A21" s="16" t="s">
        <v>481</v>
      </c>
      <c r="B21" s="16"/>
      <c r="C21" s="4">
        <f t="shared" si="1"/>
        <v>0</v>
      </c>
      <c r="D21" s="2" t="s">
        <v>479</v>
      </c>
      <c r="E21" s="37"/>
      <c r="F21" s="9" t="s">
        <v>481</v>
      </c>
      <c r="G21" s="25"/>
      <c r="H21" s="25"/>
      <c r="I21" s="25"/>
      <c r="J21" s="25"/>
      <c r="K21" s="25"/>
      <c r="L21" s="25"/>
    </row>
    <row r="22" spans="1:12" s="2" customFormat="1">
      <c r="A22" s="9" t="s">
        <v>482</v>
      </c>
      <c r="B22" s="9"/>
      <c r="C22" s="4"/>
      <c r="D22" s="2" t="s">
        <v>479</v>
      </c>
      <c r="E22" s="37"/>
      <c r="F22" s="9" t="s">
        <v>482</v>
      </c>
      <c r="G22" s="25"/>
      <c r="H22" s="25"/>
      <c r="I22" s="25"/>
      <c r="J22" s="25"/>
      <c r="K22" s="25"/>
      <c r="L22" s="25"/>
    </row>
    <row r="23" spans="1:12" s="2" customFormat="1">
      <c r="A23" s="13" t="s">
        <v>13</v>
      </c>
      <c r="B23" s="13"/>
      <c r="C23" s="12">
        <f>C11-C12</f>
        <v>-11592704.866457172</v>
      </c>
      <c r="D23" s="2" t="s">
        <v>474</v>
      </c>
      <c r="E23" s="37"/>
      <c r="F23" s="13" t="s">
        <v>13</v>
      </c>
      <c r="G23" s="14">
        <f>0-G12</f>
        <v>-8429881.7782853469</v>
      </c>
      <c r="H23" s="14">
        <f t="shared" ref="H23:L23" si="2">0-H12</f>
        <v>-1558064.0111167324</v>
      </c>
      <c r="I23" s="14">
        <f t="shared" si="2"/>
        <v>-1604759.0770550945</v>
      </c>
      <c r="J23" s="14">
        <f t="shared" si="2"/>
        <v>0</v>
      </c>
      <c r="K23" s="14">
        <f t="shared" si="2"/>
        <v>0</v>
      </c>
      <c r="L23" s="14">
        <f t="shared" si="2"/>
        <v>0</v>
      </c>
    </row>
    <row r="24" spans="1:12" s="2" customFormat="1">
      <c r="A24" s="3" t="s">
        <v>14</v>
      </c>
      <c r="B24" s="3"/>
      <c r="C24" s="7">
        <f>IF(C23&gt;0,C23*0.15,0)</f>
        <v>0</v>
      </c>
      <c r="D24" s="2" t="s">
        <v>474</v>
      </c>
      <c r="E24" s="39"/>
      <c r="F24" s="3" t="s">
        <v>14</v>
      </c>
      <c r="G24" s="25">
        <f>IF(G23&lt;0,0,G23*0.15)</f>
        <v>0</v>
      </c>
      <c r="H24" s="25">
        <f t="shared" ref="H24:L24" si="3">IF(H23&lt;0,0,H23*0.15)</f>
        <v>0</v>
      </c>
      <c r="I24" s="25">
        <f t="shared" si="3"/>
        <v>0</v>
      </c>
      <c r="J24" s="25">
        <f t="shared" si="3"/>
        <v>0</v>
      </c>
      <c r="K24" s="25">
        <f t="shared" si="3"/>
        <v>0</v>
      </c>
      <c r="L24" s="25">
        <f t="shared" si="3"/>
        <v>0</v>
      </c>
    </row>
    <row r="25" spans="1:12" s="17" customFormat="1">
      <c r="A25" s="13" t="s">
        <v>15</v>
      </c>
      <c r="B25" s="13"/>
      <c r="C25" s="12">
        <f>C23-C24</f>
        <v>-11592704.866457172</v>
      </c>
      <c r="D25" s="26" t="s">
        <v>483</v>
      </c>
      <c r="E25" s="40"/>
      <c r="F25" s="13" t="s">
        <v>15</v>
      </c>
      <c r="G25" s="14">
        <f>G23-G24</f>
        <v>-8429881.7782853469</v>
      </c>
      <c r="H25" s="14">
        <f t="shared" ref="H25:L25" si="4">H23-H24</f>
        <v>-1558064.0111167324</v>
      </c>
      <c r="I25" s="14">
        <f t="shared" si="4"/>
        <v>-1604759.0770550945</v>
      </c>
      <c r="J25" s="14">
        <f t="shared" si="4"/>
        <v>0</v>
      </c>
      <c r="K25" s="14">
        <f t="shared" si="4"/>
        <v>0</v>
      </c>
      <c r="L25" s="14">
        <f t="shared" si="4"/>
        <v>0</v>
      </c>
    </row>
    <row r="26" spans="1:12">
      <c r="A26" s="18" t="s">
        <v>484</v>
      </c>
      <c r="B26" s="18"/>
      <c r="C26" s="18">
        <f>C25/C12</f>
        <v>-1</v>
      </c>
      <c r="D26" s="2" t="s">
        <v>474</v>
      </c>
      <c r="E26" s="36"/>
      <c r="F26" s="18" t="s">
        <v>484</v>
      </c>
      <c r="G26" s="23">
        <f t="shared" ref="G26:L26" si="5">G25/G12</f>
        <v>-1</v>
      </c>
      <c r="H26" s="23">
        <f t="shared" si="5"/>
        <v>-1</v>
      </c>
      <c r="I26" s="23">
        <f t="shared" si="5"/>
        <v>-1</v>
      </c>
      <c r="J26" s="18" t="e">
        <f t="shared" si="5"/>
        <v>#DIV/0!</v>
      </c>
      <c r="K26" s="18" t="e">
        <f t="shared" si="5"/>
        <v>#DIV/0!</v>
      </c>
      <c r="L26" s="18" t="e">
        <f t="shared" si="5"/>
        <v>#DIV/0!</v>
      </c>
    </row>
    <row r="27" spans="1:12">
      <c r="E27" s="36"/>
    </row>
  </sheetData>
  <phoneticPr fontId="15"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G15" sqref="G15"/>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8" width="23.625" customWidth="1"/>
    <col min="9" max="9" width="21.875" customWidth="1"/>
    <col min="10" max="10" width="17.25" bestFit="1" customWidth="1"/>
    <col min="11" max="11" width="20.375" customWidth="1"/>
    <col min="12" max="12" width="25.25" customWidth="1"/>
  </cols>
  <sheetData>
    <row r="1" spans="1:12" s="2" customFormat="1">
      <c r="A1" s="1" t="s">
        <v>486</v>
      </c>
      <c r="B1" s="1" t="s">
        <v>487</v>
      </c>
      <c r="C1" s="1" t="s">
        <v>488</v>
      </c>
      <c r="E1" s="33"/>
      <c r="F1" s="1" t="s">
        <v>486</v>
      </c>
      <c r="G1" s="1" t="s">
        <v>4284</v>
      </c>
      <c r="H1" s="1">
        <v>0</v>
      </c>
      <c r="I1" s="1">
        <v>0</v>
      </c>
      <c r="J1" s="13">
        <v>0</v>
      </c>
      <c r="K1" s="13">
        <v>0</v>
      </c>
      <c r="L1" s="13">
        <v>0</v>
      </c>
    </row>
    <row r="2" spans="1:12" s="2" customFormat="1">
      <c r="A2" s="3" t="s">
        <v>0</v>
      </c>
      <c r="B2" s="3"/>
      <c r="C2" s="30"/>
      <c r="D2" s="51"/>
      <c r="E2" s="52"/>
      <c r="F2" s="3" t="s">
        <v>437</v>
      </c>
      <c r="G2" s="25"/>
      <c r="H2" s="25"/>
      <c r="I2" s="25"/>
      <c r="J2" s="25"/>
      <c r="K2" s="25"/>
      <c r="L2" s="25"/>
    </row>
    <row r="3" spans="1:12" s="2" customFormat="1">
      <c r="A3" s="3" t="s">
        <v>1</v>
      </c>
      <c r="B3" s="3"/>
      <c r="C3" s="30">
        <f>C2*(1-C5)-C4</f>
        <v>0</v>
      </c>
      <c r="D3" s="51"/>
      <c r="E3" s="52"/>
      <c r="F3" s="3" t="s">
        <v>438</v>
      </c>
      <c r="G3" s="25"/>
      <c r="H3" s="25"/>
      <c r="I3" s="25"/>
      <c r="J3" s="25"/>
      <c r="K3" s="25"/>
      <c r="L3" s="25"/>
    </row>
    <row r="4" spans="1:12" s="2" customFormat="1">
      <c r="A4" s="3" t="s">
        <v>2</v>
      </c>
      <c r="B4" s="3"/>
      <c r="C4" s="4">
        <f>G4+H4+I4+J4+K4+L4</f>
        <v>0</v>
      </c>
      <c r="D4" s="51"/>
      <c r="E4" s="52"/>
      <c r="F4" s="3" t="s">
        <v>2</v>
      </c>
      <c r="G4" s="25"/>
      <c r="H4" s="25"/>
      <c r="I4" s="25"/>
      <c r="J4" s="25"/>
      <c r="K4" s="25"/>
      <c r="L4" s="25"/>
    </row>
    <row r="5" spans="1:12" s="2" customFormat="1">
      <c r="A5" s="3" t="s">
        <v>439</v>
      </c>
      <c r="B5" s="3"/>
      <c r="C5" s="29"/>
      <c r="D5" s="51"/>
      <c r="E5" s="53"/>
      <c r="F5" s="3" t="s">
        <v>439</v>
      </c>
      <c r="G5" s="44"/>
      <c r="H5" s="44"/>
      <c r="I5" s="44"/>
      <c r="J5" s="44"/>
      <c r="K5" s="44"/>
      <c r="L5" s="44"/>
    </row>
    <row r="6" spans="1:12" s="2" customFormat="1">
      <c r="A6" s="15" t="s">
        <v>10</v>
      </c>
      <c r="B6" s="15"/>
      <c r="C6" s="4">
        <f>G6+H6+I6+J6+K6+L6</f>
        <v>0</v>
      </c>
      <c r="D6" s="54"/>
      <c r="E6" s="52"/>
      <c r="F6" s="10" t="s">
        <v>10</v>
      </c>
      <c r="G6" s="25"/>
      <c r="H6" s="25"/>
      <c r="I6" s="25"/>
      <c r="J6" s="25"/>
      <c r="K6" s="25"/>
      <c r="L6" s="25"/>
    </row>
    <row r="7" spans="1:12" s="2" customFormat="1">
      <c r="A7" s="15" t="s">
        <v>11</v>
      </c>
      <c r="B7" s="15"/>
      <c r="C7" s="4">
        <f>G7+H7+I7+J7+K7+L7</f>
        <v>0</v>
      </c>
      <c r="D7" s="54"/>
      <c r="E7" s="52"/>
      <c r="F7" s="10" t="s">
        <v>11</v>
      </c>
      <c r="G7" s="25"/>
      <c r="H7" s="25"/>
      <c r="I7" s="25"/>
      <c r="J7" s="25"/>
      <c r="K7" s="25"/>
      <c r="L7" s="25"/>
    </row>
    <row r="8" spans="1:12" s="2" customFormat="1">
      <c r="A8" s="15" t="s">
        <v>12</v>
      </c>
      <c r="B8" s="15"/>
      <c r="C8" s="4">
        <f>G8+H8+I8+J8+K8+L8</f>
        <v>0</v>
      </c>
      <c r="D8" s="54"/>
      <c r="E8" s="52"/>
      <c r="F8" s="10" t="s">
        <v>12</v>
      </c>
      <c r="G8" s="25"/>
      <c r="H8" s="25"/>
      <c r="I8" s="25"/>
      <c r="J8" s="25"/>
      <c r="K8" s="25"/>
      <c r="L8" s="25"/>
    </row>
    <row r="9" spans="1:12" s="2" customFormat="1">
      <c r="A9" s="15" t="s">
        <v>440</v>
      </c>
      <c r="B9" s="15"/>
      <c r="C9" s="24">
        <f>(C2-C3)/1.16*0.16-C4/1.06*0.06</f>
        <v>0</v>
      </c>
      <c r="D9" s="51"/>
      <c r="E9" s="52"/>
      <c r="F9" s="15" t="s">
        <v>440</v>
      </c>
      <c r="G9" s="4"/>
      <c r="H9" s="4"/>
      <c r="I9" s="4"/>
      <c r="J9" s="4"/>
      <c r="K9" s="4"/>
      <c r="L9" s="4"/>
    </row>
    <row r="10" spans="1:12" s="2" customFormat="1">
      <c r="A10" s="3" t="s">
        <v>3</v>
      </c>
      <c r="B10" s="3"/>
      <c r="C10" s="4">
        <f>C9*0.12</f>
        <v>0</v>
      </c>
      <c r="D10" s="51"/>
      <c r="E10" s="52"/>
      <c r="F10" s="3" t="s">
        <v>3</v>
      </c>
      <c r="G10" s="4"/>
      <c r="H10" s="4"/>
      <c r="I10" s="4"/>
      <c r="J10" s="4"/>
      <c r="K10" s="4"/>
      <c r="L10" s="4"/>
    </row>
    <row r="11" spans="1:12" s="2" customFormat="1">
      <c r="A11" s="8" t="s">
        <v>4</v>
      </c>
      <c r="B11" s="8"/>
      <c r="C11" s="4">
        <f>C2-C3-C4-C6-C7-C8-C9-C10</f>
        <v>0</v>
      </c>
      <c r="D11" s="51"/>
      <c r="E11" s="52"/>
      <c r="F11" s="8" t="s">
        <v>4</v>
      </c>
      <c r="G11" s="4"/>
      <c r="H11" s="4"/>
      <c r="I11" s="4"/>
      <c r="J11" s="4"/>
      <c r="K11" s="4"/>
      <c r="L11" s="4"/>
    </row>
    <row r="12" spans="1:12" s="2" customFormat="1">
      <c r="A12" s="13" t="s">
        <v>5</v>
      </c>
      <c r="B12" s="13"/>
      <c r="C12" s="14">
        <f>SUM(C13:C21)</f>
        <v>2664339.0747097642</v>
      </c>
      <c r="D12" s="2" t="s">
        <v>489</v>
      </c>
      <c r="E12" s="37"/>
      <c r="F12" s="13" t="s">
        <v>5</v>
      </c>
      <c r="G12" s="14">
        <f t="shared" ref="G12:L12" si="0">SUM(G13:G22)</f>
        <v>2664339.0747097642</v>
      </c>
      <c r="H12" s="14">
        <f t="shared" si="0"/>
        <v>0</v>
      </c>
      <c r="I12" s="14">
        <f t="shared" si="0"/>
        <v>0</v>
      </c>
      <c r="J12" s="14">
        <f t="shared" si="0"/>
        <v>0</v>
      </c>
      <c r="K12" s="14">
        <f t="shared" si="0"/>
        <v>0</v>
      </c>
      <c r="L12" s="14">
        <f t="shared" si="0"/>
        <v>0</v>
      </c>
    </row>
    <row r="13" spans="1:12" s="2" customFormat="1">
      <c r="A13" s="9" t="s">
        <v>490</v>
      </c>
      <c r="B13" s="9"/>
      <c r="C13" s="4">
        <f>G13+H13+I13+J13+K13+L13</f>
        <v>2032350.402</v>
      </c>
      <c r="D13" s="2" t="s">
        <v>443</v>
      </c>
      <c r="E13" s="37"/>
      <c r="F13" s="9" t="s">
        <v>444</v>
      </c>
      <c r="G13" s="175">
        <f>SUMIFS([2]岗位规划大表!$AD:$AD,[2]岗位规划大表!$H:$H,G1)</f>
        <v>2032350.402</v>
      </c>
      <c r="H13" s="4"/>
      <c r="I13" s="4"/>
      <c r="J13" s="4"/>
      <c r="K13" s="4"/>
      <c r="L13" s="4"/>
    </row>
    <row r="14" spans="1:12" s="2" customFormat="1">
      <c r="A14" s="3" t="s">
        <v>445</v>
      </c>
      <c r="B14" s="3"/>
      <c r="C14" s="4">
        <f>G14+H14+I14+J14+K14+L14</f>
        <v>475088.67270976433</v>
      </c>
      <c r="D14" s="2" t="s">
        <v>443</v>
      </c>
      <c r="E14" s="37"/>
      <c r="F14" s="3" t="s">
        <v>445</v>
      </c>
      <c r="G14" s="160">
        <f>[1]人均!$D$4*SUMIFS([2]岗位规划大表!$AA:$AA,[2]岗位规划大表!$H:$H,G1,[2]岗位规划大表!$AE:$AE,"驻京")+[1]人均!$D$3*SUMIFS([2]岗位规划大表!$AA:$AA,[2]岗位规划大表!$H:$H,G1,[2]岗位规划大表!$AE:$AE,"非驻京")+SUMIFS([1]管理费用统计表!$N:$N,[1]管理费用统计表!$F:$F,G1)</f>
        <v>475088.67270976433</v>
      </c>
      <c r="H14" s="4"/>
      <c r="I14" s="4"/>
      <c r="J14" s="4"/>
      <c r="K14" s="4"/>
      <c r="L14" s="4"/>
    </row>
    <row r="15" spans="1:12" s="2" customFormat="1">
      <c r="A15" s="8" t="s">
        <v>6</v>
      </c>
      <c r="B15" s="8"/>
      <c r="C15" s="4">
        <f>G15+H15+I15+J15+K15+L15</f>
        <v>0</v>
      </c>
      <c r="D15" s="2" t="s">
        <v>443</v>
      </c>
      <c r="E15" s="37"/>
      <c r="F15" s="8" t="s">
        <v>6</v>
      </c>
      <c r="G15" s="160"/>
      <c r="H15" s="25"/>
      <c r="I15" s="25"/>
      <c r="J15" s="25"/>
      <c r="K15" s="25"/>
      <c r="L15" s="25"/>
    </row>
    <row r="16" spans="1:12" s="2" customFormat="1">
      <c r="A16" s="8" t="s">
        <v>7</v>
      </c>
      <c r="B16" s="8"/>
      <c r="C16" s="4">
        <f>G16+H16+I16+J16+K16+L16</f>
        <v>6900</v>
      </c>
      <c r="D16" s="2" t="s">
        <v>446</v>
      </c>
      <c r="E16" s="37"/>
      <c r="F16" s="8" t="s">
        <v>7</v>
      </c>
      <c r="G16" s="25">
        <f>IFERROR(VLOOKUP(G1,'[3]2019年差旅费-二级利润中心明细'!$B:$AF,31,0),0)</f>
        <v>6900</v>
      </c>
      <c r="H16" s="25"/>
      <c r="I16" s="25"/>
      <c r="J16" s="25"/>
      <c r="K16" s="25"/>
      <c r="L16" s="25"/>
    </row>
    <row r="17" spans="1:12" s="2" customFormat="1">
      <c r="A17" s="8" t="s">
        <v>8</v>
      </c>
      <c r="B17" s="8"/>
      <c r="C17" s="4">
        <f t="shared" ref="C17:C21" si="1">G17+H17+I17+J17+K17+L17</f>
        <v>100000</v>
      </c>
      <c r="D17" s="2" t="s">
        <v>491</v>
      </c>
      <c r="E17" s="37"/>
      <c r="F17" s="8" t="s">
        <v>8</v>
      </c>
      <c r="G17" s="152">
        <f>SUMIFS(市场费!$F:$F,市场费!$B:$B,G1)</f>
        <v>100000</v>
      </c>
      <c r="H17" s="25"/>
      <c r="I17" s="25"/>
      <c r="J17" s="25"/>
      <c r="K17" s="25"/>
      <c r="L17" s="25"/>
    </row>
    <row r="18" spans="1:12" s="2" customFormat="1">
      <c r="A18" s="8" t="s">
        <v>9</v>
      </c>
      <c r="B18" s="8"/>
      <c r="C18" s="4">
        <f t="shared" si="1"/>
        <v>50000</v>
      </c>
      <c r="D18" s="2" t="s">
        <v>491</v>
      </c>
      <c r="E18" s="37"/>
      <c r="F18" s="8" t="s">
        <v>9</v>
      </c>
      <c r="G18" s="152">
        <f>SUMIFS(市场费!$I:$I,市场费!$B:$B,G1)</f>
        <v>50000</v>
      </c>
      <c r="H18" s="25"/>
      <c r="I18" s="25"/>
      <c r="J18" s="25"/>
      <c r="K18" s="25"/>
      <c r="L18" s="25"/>
    </row>
    <row r="19" spans="1:12" s="2" customFormat="1">
      <c r="A19" s="8" t="s">
        <v>492</v>
      </c>
      <c r="B19" s="8"/>
      <c r="C19" s="4">
        <f t="shared" si="1"/>
        <v>0</v>
      </c>
      <c r="D19" s="2" t="s">
        <v>491</v>
      </c>
      <c r="E19" s="37"/>
      <c r="F19" s="8" t="s">
        <v>492</v>
      </c>
      <c r="G19" s="25"/>
      <c r="H19" s="25"/>
      <c r="I19" s="25"/>
      <c r="J19" s="25"/>
      <c r="K19" s="25"/>
      <c r="L19" s="25"/>
    </row>
    <row r="20" spans="1:12">
      <c r="A20" s="8" t="s">
        <v>5228</v>
      </c>
      <c r="B20" s="8"/>
      <c r="C20" s="4">
        <f t="shared" si="1"/>
        <v>0</v>
      </c>
      <c r="D20" s="2" t="s">
        <v>491</v>
      </c>
      <c r="E20" s="37"/>
      <c r="F20" s="8" t="s">
        <v>5228</v>
      </c>
      <c r="G20" s="25"/>
      <c r="H20" s="25"/>
      <c r="I20" s="25"/>
      <c r="J20" s="25"/>
      <c r="K20" s="25"/>
      <c r="L20" s="25"/>
    </row>
    <row r="21" spans="1:12" s="2" customFormat="1">
      <c r="A21" s="16" t="s">
        <v>493</v>
      </c>
      <c r="B21" s="16"/>
      <c r="C21" s="4">
        <f t="shared" si="1"/>
        <v>0</v>
      </c>
      <c r="D21" s="2" t="s">
        <v>491</v>
      </c>
      <c r="E21" s="37"/>
      <c r="F21" s="9" t="s">
        <v>493</v>
      </c>
      <c r="G21" s="25"/>
      <c r="H21" s="25"/>
      <c r="I21" s="25"/>
      <c r="J21" s="25"/>
      <c r="K21" s="25"/>
      <c r="L21" s="25"/>
    </row>
    <row r="22" spans="1:12" s="2" customFormat="1">
      <c r="A22" s="9" t="s">
        <v>494</v>
      </c>
      <c r="B22" s="9"/>
      <c r="C22" s="4"/>
      <c r="D22" s="2" t="s">
        <v>491</v>
      </c>
      <c r="E22" s="37"/>
      <c r="F22" s="9" t="s">
        <v>494</v>
      </c>
      <c r="G22" s="25"/>
      <c r="H22" s="25"/>
      <c r="I22" s="25"/>
      <c r="J22" s="25"/>
      <c r="K22" s="25"/>
      <c r="L22" s="25"/>
    </row>
    <row r="23" spans="1:12" s="2" customFormat="1">
      <c r="A23" s="13" t="s">
        <v>13</v>
      </c>
      <c r="B23" s="13"/>
      <c r="C23" s="12">
        <f>C11-C12</f>
        <v>-2664339.0747097642</v>
      </c>
      <c r="D23" s="2" t="s">
        <v>489</v>
      </c>
      <c r="E23" s="37"/>
      <c r="F23" s="13" t="s">
        <v>13</v>
      </c>
      <c r="G23" s="14">
        <f>0-G12</f>
        <v>-2664339.0747097642</v>
      </c>
      <c r="H23" s="14">
        <f t="shared" ref="H23:L23" si="2">0-H12</f>
        <v>0</v>
      </c>
      <c r="I23" s="14">
        <f t="shared" si="2"/>
        <v>0</v>
      </c>
      <c r="J23" s="14">
        <f t="shared" si="2"/>
        <v>0</v>
      </c>
      <c r="K23" s="14">
        <f t="shared" si="2"/>
        <v>0</v>
      </c>
      <c r="L23" s="14">
        <f t="shared" si="2"/>
        <v>0</v>
      </c>
    </row>
    <row r="24" spans="1:12" s="2" customFormat="1">
      <c r="A24" s="3" t="s">
        <v>14</v>
      </c>
      <c r="B24" s="3"/>
      <c r="C24" s="7">
        <f>IF(C23&gt;0,C23*0.15,0)</f>
        <v>0</v>
      </c>
      <c r="D24" s="2" t="s">
        <v>451</v>
      </c>
      <c r="E24" s="39"/>
      <c r="F24" s="3" t="s">
        <v>14</v>
      </c>
      <c r="G24" s="25">
        <f>IF(G23&lt;0,0,G23*0.15)</f>
        <v>0</v>
      </c>
      <c r="H24" s="25">
        <f t="shared" ref="H24:L24" si="3">IF(H23&lt;0,0,H23*0.15)</f>
        <v>0</v>
      </c>
      <c r="I24" s="25">
        <f t="shared" si="3"/>
        <v>0</v>
      </c>
      <c r="J24" s="25">
        <f t="shared" si="3"/>
        <v>0</v>
      </c>
      <c r="K24" s="25">
        <f t="shared" si="3"/>
        <v>0</v>
      </c>
      <c r="L24" s="25">
        <f t="shared" si="3"/>
        <v>0</v>
      </c>
    </row>
    <row r="25" spans="1:12" s="17" customFormat="1">
      <c r="A25" s="13" t="s">
        <v>15</v>
      </c>
      <c r="B25" s="13"/>
      <c r="C25" s="12">
        <f>C23-C24</f>
        <v>-2664339.0747097642</v>
      </c>
      <c r="D25" s="26" t="s">
        <v>452</v>
      </c>
      <c r="E25" s="40"/>
      <c r="F25" s="13" t="s">
        <v>15</v>
      </c>
      <c r="G25" s="14">
        <f>G23-G24</f>
        <v>-2664339.0747097642</v>
      </c>
      <c r="H25" s="14">
        <f t="shared" ref="H25:L25" si="4">H23-H24</f>
        <v>0</v>
      </c>
      <c r="I25" s="14">
        <f t="shared" si="4"/>
        <v>0</v>
      </c>
      <c r="J25" s="14">
        <f t="shared" si="4"/>
        <v>0</v>
      </c>
      <c r="K25" s="14">
        <f t="shared" si="4"/>
        <v>0</v>
      </c>
      <c r="L25" s="14">
        <f t="shared" si="4"/>
        <v>0</v>
      </c>
    </row>
    <row r="26" spans="1:12">
      <c r="A26" s="18" t="s">
        <v>453</v>
      </c>
      <c r="B26" s="18"/>
      <c r="C26" s="18">
        <f>C25/C12</f>
        <v>-1</v>
      </c>
      <c r="D26" s="2" t="s">
        <v>451</v>
      </c>
      <c r="E26" s="36"/>
      <c r="F26" s="18" t="s">
        <v>453</v>
      </c>
      <c r="G26" s="18">
        <f t="shared" ref="G26:L26" si="5">G25/G12</f>
        <v>-1</v>
      </c>
      <c r="H26" s="18" t="e">
        <f t="shared" si="5"/>
        <v>#DIV/0!</v>
      </c>
      <c r="I26" s="18" t="e">
        <f t="shared" si="5"/>
        <v>#DIV/0!</v>
      </c>
      <c r="J26" s="18" t="e">
        <f t="shared" si="5"/>
        <v>#DIV/0!</v>
      </c>
      <c r="K26" s="18" t="e">
        <f t="shared" si="5"/>
        <v>#DIV/0!</v>
      </c>
      <c r="L26" s="18" t="e">
        <f t="shared" si="5"/>
        <v>#DIV/0!</v>
      </c>
    </row>
    <row r="27" spans="1:12">
      <c r="E27" s="36"/>
    </row>
  </sheetData>
  <phoneticPr fontId="15"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G15" sqref="G15"/>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8" width="23.625" customWidth="1"/>
    <col min="9" max="9" width="21.875" customWidth="1"/>
    <col min="10" max="10" width="17.25" bestFit="1" customWidth="1"/>
    <col min="11" max="11" width="20.375" customWidth="1"/>
    <col min="12" max="12" width="25.25" customWidth="1"/>
  </cols>
  <sheetData>
    <row r="1" spans="1:12" s="2" customFormat="1">
      <c r="A1" s="1" t="s">
        <v>486</v>
      </c>
      <c r="B1" s="1" t="s">
        <v>487</v>
      </c>
      <c r="C1" s="1" t="s">
        <v>488</v>
      </c>
      <c r="E1" s="33"/>
      <c r="F1" s="1" t="s">
        <v>486</v>
      </c>
      <c r="G1" s="1" t="s">
        <v>4285</v>
      </c>
      <c r="H1" s="1" t="s">
        <v>495</v>
      </c>
      <c r="I1" s="1" t="s">
        <v>4886</v>
      </c>
      <c r="J1" s="1" t="s">
        <v>4887</v>
      </c>
      <c r="K1" s="13"/>
      <c r="L1" s="13"/>
    </row>
    <row r="2" spans="1:12" s="2" customFormat="1">
      <c r="A2" s="3" t="s">
        <v>0</v>
      </c>
      <c r="B2" s="3"/>
      <c r="C2" s="30"/>
      <c r="D2" s="51"/>
      <c r="E2" s="52"/>
      <c r="F2" s="3" t="s">
        <v>437</v>
      </c>
      <c r="G2" s="25"/>
      <c r="H2" s="25"/>
      <c r="I2" s="25"/>
      <c r="J2" s="25"/>
      <c r="K2" s="25"/>
      <c r="L2" s="25"/>
    </row>
    <row r="3" spans="1:12" s="2" customFormat="1">
      <c r="A3" s="3" t="s">
        <v>1</v>
      </c>
      <c r="B3" s="3"/>
      <c r="C3" s="30">
        <f>C2*(1-C5)-C4</f>
        <v>0</v>
      </c>
      <c r="D3" s="51"/>
      <c r="E3" s="52"/>
      <c r="F3" s="3" t="s">
        <v>438</v>
      </c>
      <c r="G3" s="25"/>
      <c r="H3" s="25"/>
      <c r="I3" s="25"/>
      <c r="J3" s="25"/>
      <c r="K3" s="25"/>
      <c r="L3" s="25"/>
    </row>
    <row r="4" spans="1:12" s="2" customFormat="1">
      <c r="A4" s="3" t="s">
        <v>2</v>
      </c>
      <c r="B4" s="3"/>
      <c r="C4" s="4">
        <f>G4+H4+I4+J4+K4+L4</f>
        <v>0</v>
      </c>
      <c r="D4" s="51"/>
      <c r="E4" s="52"/>
      <c r="F4" s="3" t="s">
        <v>2</v>
      </c>
      <c r="G4" s="25"/>
      <c r="H4" s="25"/>
      <c r="I4" s="25"/>
      <c r="J4" s="25"/>
      <c r="K4" s="25"/>
      <c r="L4" s="25"/>
    </row>
    <row r="5" spans="1:12" s="2" customFormat="1">
      <c r="A5" s="3" t="s">
        <v>439</v>
      </c>
      <c r="B5" s="3"/>
      <c r="C5" s="29"/>
      <c r="D5" s="51"/>
      <c r="E5" s="53"/>
      <c r="F5" s="3" t="s">
        <v>439</v>
      </c>
      <c r="G5" s="44"/>
      <c r="H5" s="44"/>
      <c r="I5" s="44"/>
      <c r="J5" s="44"/>
      <c r="K5" s="44"/>
      <c r="L5" s="44"/>
    </row>
    <row r="6" spans="1:12" s="2" customFormat="1">
      <c r="A6" s="15" t="s">
        <v>10</v>
      </c>
      <c r="B6" s="15"/>
      <c r="C6" s="4">
        <f>G6+H6+I6+J6+K6+L6</f>
        <v>0</v>
      </c>
      <c r="D6" s="54"/>
      <c r="E6" s="52"/>
      <c r="F6" s="10" t="s">
        <v>10</v>
      </c>
      <c r="G6" s="25"/>
      <c r="H6" s="25"/>
      <c r="I6" s="25"/>
      <c r="J6" s="25"/>
      <c r="K6" s="25"/>
      <c r="L6" s="25"/>
    </row>
    <row r="7" spans="1:12" s="2" customFormat="1">
      <c r="A7" s="15" t="s">
        <v>11</v>
      </c>
      <c r="B7" s="15"/>
      <c r="C7" s="4">
        <f>G7+H7+I7+J7+K7+L7</f>
        <v>0</v>
      </c>
      <c r="D7" s="54"/>
      <c r="E7" s="52"/>
      <c r="F7" s="10" t="s">
        <v>11</v>
      </c>
      <c r="G7" s="25"/>
      <c r="H7" s="25"/>
      <c r="I7" s="25"/>
      <c r="J7" s="25"/>
      <c r="K7" s="25"/>
      <c r="L7" s="25"/>
    </row>
    <row r="8" spans="1:12" s="2" customFormat="1">
      <c r="A8" s="15" t="s">
        <v>12</v>
      </c>
      <c r="B8" s="15"/>
      <c r="C8" s="4">
        <f>G8+H8+I8+J8+K8+L8</f>
        <v>0</v>
      </c>
      <c r="D8" s="54"/>
      <c r="E8" s="52"/>
      <c r="F8" s="10" t="s">
        <v>12</v>
      </c>
      <c r="G8" s="25"/>
      <c r="H8" s="25"/>
      <c r="I8" s="25"/>
      <c r="J8" s="25"/>
      <c r="K8" s="25"/>
      <c r="L8" s="25"/>
    </row>
    <row r="9" spans="1:12" s="2" customFormat="1">
      <c r="A9" s="15" t="s">
        <v>440</v>
      </c>
      <c r="B9" s="15"/>
      <c r="C9" s="24">
        <f>(C2-C3)/1.16*0.16-C4/1.06*0.06</f>
        <v>0</v>
      </c>
      <c r="D9" s="51"/>
      <c r="E9" s="52"/>
      <c r="F9" s="15" t="s">
        <v>440</v>
      </c>
      <c r="G9" s="4"/>
      <c r="H9" s="4"/>
      <c r="I9" s="4"/>
      <c r="J9" s="4"/>
      <c r="K9" s="4"/>
      <c r="L9" s="4"/>
    </row>
    <row r="10" spans="1:12" s="2" customFormat="1">
      <c r="A10" s="3" t="s">
        <v>3</v>
      </c>
      <c r="B10" s="3"/>
      <c r="C10" s="4">
        <f>C9*0.12</f>
        <v>0</v>
      </c>
      <c r="D10" s="51"/>
      <c r="E10" s="52"/>
      <c r="F10" s="3" t="s">
        <v>3</v>
      </c>
      <c r="G10" s="4"/>
      <c r="H10" s="4"/>
      <c r="I10" s="4"/>
      <c r="J10" s="4"/>
      <c r="K10" s="4"/>
      <c r="L10" s="4"/>
    </row>
    <row r="11" spans="1:12" s="2" customFormat="1">
      <c r="A11" s="8" t="s">
        <v>4</v>
      </c>
      <c r="B11" s="8"/>
      <c r="C11" s="4">
        <f>C2-C3-C4-C6-C7-C8-C9-C10</f>
        <v>0</v>
      </c>
      <c r="D11" s="51"/>
      <c r="E11" s="52"/>
      <c r="F11" s="8" t="s">
        <v>4</v>
      </c>
      <c r="G11" s="4"/>
      <c r="H11" s="4"/>
      <c r="I11" s="4"/>
      <c r="J11" s="4"/>
      <c r="K11" s="4"/>
      <c r="L11" s="4"/>
    </row>
    <row r="12" spans="1:12" s="2" customFormat="1">
      <c r="A12" s="13" t="s">
        <v>5</v>
      </c>
      <c r="B12" s="13"/>
      <c r="C12" s="14">
        <f>SUM(C13:C21)</f>
        <v>4667380.1946835304</v>
      </c>
      <c r="D12" s="2" t="s">
        <v>451</v>
      </c>
      <c r="E12" s="37"/>
      <c r="F12" s="13" t="s">
        <v>5</v>
      </c>
      <c r="G12" s="14">
        <f t="shared" ref="G12:L12" si="0">SUM(G13:G22)</f>
        <v>4666180.1946835304</v>
      </c>
      <c r="H12" s="14">
        <f t="shared" si="0"/>
        <v>1200</v>
      </c>
      <c r="I12" s="14">
        <f t="shared" si="0"/>
        <v>0</v>
      </c>
      <c r="J12" s="14">
        <f t="shared" si="0"/>
        <v>0</v>
      </c>
      <c r="K12" s="14">
        <f t="shared" si="0"/>
        <v>0</v>
      </c>
      <c r="L12" s="14">
        <f t="shared" si="0"/>
        <v>0</v>
      </c>
    </row>
    <row r="13" spans="1:12" s="2" customFormat="1">
      <c r="A13" s="9" t="s">
        <v>458</v>
      </c>
      <c r="B13" s="9"/>
      <c r="C13" s="4">
        <f>G13+H13+I13+J13+K13+L13</f>
        <v>2803004.0073333327</v>
      </c>
      <c r="D13" s="2" t="s">
        <v>443</v>
      </c>
      <c r="E13" s="37"/>
      <c r="F13" s="9" t="s">
        <v>444</v>
      </c>
      <c r="G13" s="175">
        <f>SUMIFS([2]岗位规划大表!$AD:$AD,[2]岗位规划大表!$H:$H,G1)</f>
        <v>2803004.0073333327</v>
      </c>
      <c r="H13" s="175">
        <f>SUMIFS([2]岗位规划大表!$AD:$AD,[2]岗位规划大表!$H:$H,H1)</f>
        <v>0</v>
      </c>
      <c r="I13" s="175">
        <f>SUMIFS([2]岗位规划大表!$AD:$AD,[2]岗位规划大表!$H:$H,I1)</f>
        <v>0</v>
      </c>
      <c r="J13" s="4"/>
      <c r="K13" s="4"/>
      <c r="L13" s="4"/>
    </row>
    <row r="14" spans="1:12" s="2" customFormat="1">
      <c r="A14" s="3" t="s">
        <v>445</v>
      </c>
      <c r="B14" s="3"/>
      <c r="C14" s="4">
        <f>G14+H14+I14+J14+K14+L14</f>
        <v>616176.1873501977</v>
      </c>
      <c r="D14" s="2" t="s">
        <v>443</v>
      </c>
      <c r="E14" s="37"/>
      <c r="F14" s="3" t="s">
        <v>445</v>
      </c>
      <c r="G14" s="160">
        <f>[1]人均!$D$4*SUMIFS([2]岗位规划大表!$AA:$AA,[2]岗位规划大表!$H:$H,G1,[2]岗位规划大表!$AE:$AE,"驻京")+[1]人均!$D$3*SUMIFS([2]岗位规划大表!$AA:$AA,[2]岗位规划大表!$H:$H,G1,[2]岗位规划大表!$AE:$AE,"非驻京")+SUMIFS([1]管理费用统计表!$N:$N,[1]管理费用统计表!$F:$F,G1)</f>
        <v>616176.1873501977</v>
      </c>
      <c r="H14" s="160">
        <f>[1]人均!$D$4*SUMIFS([2]岗位规划大表!$AA:$AA,[2]岗位规划大表!$H:$H,H1,[2]岗位规划大表!$AE:$AE,"驻京")+[1]人均!$D$3*SUMIFS([2]岗位规划大表!$AA:$AA,[2]岗位规划大表!$H:$H,H1,[2]岗位规划大表!$AE:$AE,"非驻京")+SUMIFS([1]管理费用统计表!$N:$N,[1]管理费用统计表!$F:$F,H1)</f>
        <v>0</v>
      </c>
      <c r="I14" s="160">
        <f>[1]人均!$D$4*SUMIFS([2]岗位规划大表!$AA:$AA,[2]岗位规划大表!$H:$H,I1,[2]岗位规划大表!$AE:$AE,"驻京")+[1]人均!$D$3*SUMIFS([2]岗位规划大表!$AA:$AA,[2]岗位规划大表!$H:$H,I1,[2]岗位规划大表!$AE:$AE,"非驻京")+SUMIFS([1]管理费用统计表!$N:$N,[1]管理费用统计表!$F:$F,I1)</f>
        <v>0</v>
      </c>
      <c r="J14" s="42"/>
      <c r="K14" s="4"/>
      <c r="L14" s="4"/>
    </row>
    <row r="15" spans="1:12" s="2" customFormat="1">
      <c r="A15" s="8" t="s">
        <v>6</v>
      </c>
      <c r="B15" s="8"/>
      <c r="C15" s="4">
        <f>G15+H15+I15+J15+K15+L15</f>
        <v>0</v>
      </c>
      <c r="D15" s="2" t="s">
        <v>443</v>
      </c>
      <c r="E15" s="37"/>
      <c r="F15" s="8" t="s">
        <v>6</v>
      </c>
      <c r="G15" s="160"/>
      <c r="H15" s="160">
        <f>SUMIFS(人员规划!AC:AC,人员规划!I:I,H1)</f>
        <v>0</v>
      </c>
      <c r="I15" s="25">
        <v>0</v>
      </c>
      <c r="J15" s="25">
        <v>0</v>
      </c>
      <c r="K15" s="25"/>
      <c r="L15" s="25"/>
    </row>
    <row r="16" spans="1:12" s="2" customFormat="1">
      <c r="A16" s="8" t="s">
        <v>7</v>
      </c>
      <c r="B16" s="8"/>
      <c r="C16" s="4">
        <f>G16+H16+I16+J16+K16+L16</f>
        <v>48200</v>
      </c>
      <c r="D16" s="2" t="s">
        <v>446</v>
      </c>
      <c r="E16" s="37"/>
      <c r="F16" s="8" t="s">
        <v>7</v>
      </c>
      <c r="G16" s="172">
        <f>IFERROR(VLOOKUP(G1,'[3]2019年差旅费-二级利润中心明细'!$B:$AF,31,0),0)</f>
        <v>47000</v>
      </c>
      <c r="H16" s="172">
        <f>IFERROR(VLOOKUP(H1,'[3]2019年差旅费-二级利润中心明细'!$B:$AF,31,0),0)</f>
        <v>1200</v>
      </c>
      <c r="I16" s="172">
        <f>IFERROR(VLOOKUP(I1,'[3]2019年差旅费-二级利润中心明细'!$B:$AF,31,0),0)</f>
        <v>0</v>
      </c>
      <c r="J16" s="172">
        <f>IFERROR(VLOOKUP(J1,'[3]2019年差旅费-二级利润中心明细'!$B:$AF,31,0),0)</f>
        <v>0</v>
      </c>
      <c r="K16" s="172">
        <f>IFERROR(VLOOKUP(K1,'[3]2019年差旅费-二级利润中心明细'!$B:$AF,31,0),0)</f>
        <v>0</v>
      </c>
      <c r="L16" s="172">
        <f>IFERROR(VLOOKUP(L1,'[3]2019年差旅费-二级利润中心明细'!$B:$AF,31,0),0)</f>
        <v>0</v>
      </c>
    </row>
    <row r="17" spans="1:12" s="2" customFormat="1">
      <c r="A17" s="8" t="s">
        <v>8</v>
      </c>
      <c r="B17" s="8"/>
      <c r="C17" s="4">
        <f t="shared" ref="C17:C21" si="1">G17+H17+I17+J17+K17+L17</f>
        <v>1000000</v>
      </c>
      <c r="D17" s="2" t="s">
        <v>446</v>
      </c>
      <c r="E17" s="37"/>
      <c r="F17" s="8" t="s">
        <v>8</v>
      </c>
      <c r="G17" s="152">
        <f>SUMIFS(市场费!$F:$F,市场费!$B:$B,G1)</f>
        <v>1000000</v>
      </c>
      <c r="H17" s="152">
        <f>SUMIFS(市场费!$F:$F,市场费!$B:$B,H1)</f>
        <v>0</v>
      </c>
      <c r="I17" s="152">
        <f>SUMIFS(市场费!$F:$F,市场费!$B:$B,I1)</f>
        <v>0</v>
      </c>
      <c r="J17" s="152">
        <f>SUMIFS(市场费!$F:$F,市场费!$B:$B,J1)</f>
        <v>0</v>
      </c>
      <c r="K17" s="25"/>
      <c r="L17" s="25"/>
    </row>
    <row r="18" spans="1:12" s="2" customFormat="1">
      <c r="A18" s="8" t="s">
        <v>9</v>
      </c>
      <c r="B18" s="8"/>
      <c r="C18" s="4">
        <f t="shared" si="1"/>
        <v>200000</v>
      </c>
      <c r="D18" s="2" t="s">
        <v>446</v>
      </c>
      <c r="E18" s="37"/>
      <c r="F18" s="8" t="s">
        <v>9</v>
      </c>
      <c r="G18" s="152">
        <f>SUMIFS(市场费!$I:$I,市场费!$B:$B,G1)</f>
        <v>200000</v>
      </c>
      <c r="H18" s="152">
        <f>SUMIFS(市场费!$I:$I,市场费!$B:$B,H1)</f>
        <v>0</v>
      </c>
      <c r="I18" s="152">
        <f>SUMIFS(市场费!$I:$I,市场费!$B:$B,I1)</f>
        <v>0</v>
      </c>
      <c r="J18" s="152">
        <f>SUMIFS(市场费!$I:$I,市场费!$B:$B,J1)</f>
        <v>0</v>
      </c>
      <c r="K18" s="25"/>
      <c r="L18" s="25"/>
    </row>
    <row r="19" spans="1:12" s="2" customFormat="1">
      <c r="A19" s="8" t="s">
        <v>448</v>
      </c>
      <c r="B19" s="8"/>
      <c r="C19" s="4">
        <f t="shared" si="1"/>
        <v>0</v>
      </c>
      <c r="D19" s="2" t="s">
        <v>446</v>
      </c>
      <c r="E19" s="37"/>
      <c r="F19" s="8" t="s">
        <v>448</v>
      </c>
      <c r="G19" s="25"/>
      <c r="H19" s="25"/>
      <c r="I19" s="25"/>
      <c r="J19" s="25"/>
      <c r="K19" s="25"/>
      <c r="L19" s="25"/>
    </row>
    <row r="20" spans="1:12">
      <c r="A20" s="8" t="s">
        <v>5228</v>
      </c>
      <c r="B20" s="8"/>
      <c r="C20" s="4">
        <f t="shared" si="1"/>
        <v>0</v>
      </c>
      <c r="D20" s="2" t="s">
        <v>446</v>
      </c>
      <c r="E20" s="37"/>
      <c r="F20" s="8" t="s">
        <v>5228</v>
      </c>
      <c r="G20" s="25"/>
      <c r="H20" s="25"/>
      <c r="I20" s="25"/>
      <c r="J20" s="25"/>
      <c r="K20" s="25"/>
      <c r="L20" s="25"/>
    </row>
    <row r="21" spans="1:12" s="2" customFormat="1">
      <c r="A21" s="16" t="s">
        <v>449</v>
      </c>
      <c r="B21" s="16"/>
      <c r="C21" s="4">
        <f t="shared" si="1"/>
        <v>0</v>
      </c>
      <c r="D21" s="2" t="s">
        <v>446</v>
      </c>
      <c r="E21" s="37"/>
      <c r="F21" s="9" t="s">
        <v>449</v>
      </c>
      <c r="G21" s="25"/>
      <c r="H21" s="25"/>
      <c r="I21" s="25"/>
      <c r="J21" s="25"/>
      <c r="K21" s="25"/>
      <c r="L21" s="25"/>
    </row>
    <row r="22" spans="1:12" s="2" customFormat="1">
      <c r="A22" s="9" t="s">
        <v>450</v>
      </c>
      <c r="B22" s="9"/>
      <c r="C22" s="4"/>
      <c r="D22" s="2" t="s">
        <v>446</v>
      </c>
      <c r="E22" s="37"/>
      <c r="F22" s="9" t="s">
        <v>450</v>
      </c>
      <c r="G22" s="25"/>
      <c r="H22" s="25"/>
      <c r="I22" s="25"/>
      <c r="J22" s="25"/>
      <c r="K22" s="25"/>
      <c r="L22" s="25"/>
    </row>
    <row r="23" spans="1:12" s="2" customFormat="1">
      <c r="A23" s="13" t="s">
        <v>13</v>
      </c>
      <c r="B23" s="13"/>
      <c r="C23" s="12">
        <f>C11-C12</f>
        <v>-4667380.1946835304</v>
      </c>
      <c r="D23" s="2" t="s">
        <v>451</v>
      </c>
      <c r="E23" s="37"/>
      <c r="F23" s="13" t="s">
        <v>13</v>
      </c>
      <c r="G23" s="14">
        <f>0-G12</f>
        <v>-4666180.1946835304</v>
      </c>
      <c r="H23" s="14">
        <f t="shared" ref="H23:L23" si="2">0-H12</f>
        <v>-1200</v>
      </c>
      <c r="I23" s="14">
        <f t="shared" si="2"/>
        <v>0</v>
      </c>
      <c r="J23" s="14">
        <f t="shared" si="2"/>
        <v>0</v>
      </c>
      <c r="K23" s="14">
        <f t="shared" si="2"/>
        <v>0</v>
      </c>
      <c r="L23" s="14">
        <f t="shared" si="2"/>
        <v>0</v>
      </c>
    </row>
    <row r="24" spans="1:12" s="2" customFormat="1">
      <c r="A24" s="3" t="s">
        <v>14</v>
      </c>
      <c r="B24" s="3"/>
      <c r="C24" s="7">
        <f>IF(C23&gt;0,C23*0.15,0)</f>
        <v>0</v>
      </c>
      <c r="D24" s="2" t="s">
        <v>451</v>
      </c>
      <c r="E24" s="39"/>
      <c r="F24" s="3" t="s">
        <v>14</v>
      </c>
      <c r="G24" s="25">
        <f>IF(G23&lt;0,0,G23*0.15)</f>
        <v>0</v>
      </c>
      <c r="H24" s="25">
        <f t="shared" ref="H24:L24" si="3">IF(H23&lt;0,0,H23*0.15)</f>
        <v>0</v>
      </c>
      <c r="I24" s="25">
        <f t="shared" si="3"/>
        <v>0</v>
      </c>
      <c r="J24" s="25">
        <f t="shared" si="3"/>
        <v>0</v>
      </c>
      <c r="K24" s="25">
        <f t="shared" si="3"/>
        <v>0</v>
      </c>
      <c r="L24" s="25">
        <f t="shared" si="3"/>
        <v>0</v>
      </c>
    </row>
    <row r="25" spans="1:12" s="17" customFormat="1">
      <c r="A25" s="13" t="s">
        <v>15</v>
      </c>
      <c r="B25" s="13"/>
      <c r="C25" s="12">
        <f>C23-C24</f>
        <v>-4667380.1946835304</v>
      </c>
      <c r="D25" s="26" t="s">
        <v>452</v>
      </c>
      <c r="E25" s="40"/>
      <c r="F25" s="13" t="s">
        <v>15</v>
      </c>
      <c r="G25" s="14">
        <f>G23-G24</f>
        <v>-4666180.1946835304</v>
      </c>
      <c r="H25" s="14">
        <f t="shared" ref="H25:L25" si="4">H23-H24</f>
        <v>-1200</v>
      </c>
      <c r="I25" s="14">
        <f t="shared" si="4"/>
        <v>0</v>
      </c>
      <c r="J25" s="14">
        <f t="shared" si="4"/>
        <v>0</v>
      </c>
      <c r="K25" s="14">
        <f t="shared" si="4"/>
        <v>0</v>
      </c>
      <c r="L25" s="14">
        <f t="shared" si="4"/>
        <v>0</v>
      </c>
    </row>
    <row r="26" spans="1:12">
      <c r="A26" s="18" t="s">
        <v>453</v>
      </c>
      <c r="B26" s="18"/>
      <c r="C26" s="18">
        <f>C25/C12</f>
        <v>-1</v>
      </c>
      <c r="D26" s="2" t="s">
        <v>451</v>
      </c>
      <c r="E26" s="36"/>
      <c r="F26" s="18" t="s">
        <v>453</v>
      </c>
      <c r="G26" s="18">
        <f t="shared" ref="G26:L26" si="5">G25/G12</f>
        <v>-1</v>
      </c>
      <c r="H26" s="18">
        <f t="shared" si="5"/>
        <v>-1</v>
      </c>
      <c r="I26" s="18" t="e">
        <f t="shared" si="5"/>
        <v>#DIV/0!</v>
      </c>
      <c r="J26" s="18" t="e">
        <f t="shared" si="5"/>
        <v>#DIV/0!</v>
      </c>
      <c r="K26" s="18" t="e">
        <f t="shared" si="5"/>
        <v>#DIV/0!</v>
      </c>
      <c r="L26" s="18" t="e">
        <f t="shared" si="5"/>
        <v>#DIV/0!</v>
      </c>
    </row>
    <row r="27" spans="1:12">
      <c r="E27" s="36"/>
    </row>
  </sheetData>
  <phoneticPr fontId="15"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7"/>
  <sheetViews>
    <sheetView topLeftCell="F1" workbookViewId="0">
      <selection activeCell="G12" sqref="G12"/>
    </sheetView>
  </sheetViews>
  <sheetFormatPr defaultRowHeight="13.5"/>
  <cols>
    <col min="1" max="1" width="15.125" bestFit="1" customWidth="1"/>
    <col min="2" max="2" width="15.125" customWidth="1"/>
    <col min="3" max="3" width="18.375" bestFit="1" customWidth="1"/>
    <col min="4" max="4" width="25.75" customWidth="1"/>
    <col min="5" max="5" width="16.75" customWidth="1"/>
    <col min="6" max="6" width="15.125" bestFit="1" customWidth="1"/>
    <col min="7" max="7" width="16.125" bestFit="1" customWidth="1"/>
    <col min="8" max="8" width="22.375" customWidth="1"/>
    <col min="9" max="9" width="20.75" customWidth="1"/>
    <col min="10" max="10" width="17.25" bestFit="1" customWidth="1"/>
    <col min="11" max="11" width="20.375" customWidth="1"/>
    <col min="12" max="12" width="18.375" bestFit="1" customWidth="1"/>
  </cols>
  <sheetData>
    <row r="1" spans="1:12" s="2" customFormat="1">
      <c r="A1" s="1" t="s">
        <v>467</v>
      </c>
      <c r="B1" s="1" t="s">
        <v>468</v>
      </c>
      <c r="C1" s="1" t="s">
        <v>469</v>
      </c>
      <c r="E1" s="33"/>
      <c r="F1" s="1" t="s">
        <v>467</v>
      </c>
      <c r="G1" s="1" t="s">
        <v>4286</v>
      </c>
      <c r="H1" s="1" t="s">
        <v>510</v>
      </c>
      <c r="I1" s="1" t="s">
        <v>511</v>
      </c>
      <c r="J1" s="13" t="s">
        <v>512</v>
      </c>
      <c r="K1" s="13" t="s">
        <v>513</v>
      </c>
      <c r="L1" s="13" t="s">
        <v>514</v>
      </c>
    </row>
    <row r="2" spans="1:12" s="2" customFormat="1">
      <c r="A2" s="3" t="s">
        <v>0</v>
      </c>
      <c r="B2" s="3"/>
      <c r="C2" s="30">
        <f>SUM(G2:L2)</f>
        <v>0</v>
      </c>
      <c r="D2" s="26" t="s">
        <v>496</v>
      </c>
      <c r="E2" s="37">
        <f>G2+H2+I2+J2+K2+L2</f>
        <v>0</v>
      </c>
      <c r="F2" s="3" t="s">
        <v>497</v>
      </c>
      <c r="G2" s="28"/>
      <c r="H2" s="28"/>
      <c r="I2" s="28"/>
      <c r="J2" s="28"/>
      <c r="K2" s="28"/>
      <c r="L2" s="28"/>
    </row>
    <row r="3" spans="1:12" s="2" customFormat="1">
      <c r="A3" s="3" t="s">
        <v>1</v>
      </c>
      <c r="B3" s="3"/>
      <c r="C3" s="30">
        <f t="shared" ref="C3:C10" si="0">SUM(G3:L3)</f>
        <v>0</v>
      </c>
      <c r="D3" s="2" t="s">
        <v>498</v>
      </c>
      <c r="E3" s="37">
        <f t="shared" ref="E3" si="1">G3+H3+I3+J3+K3+L3</f>
        <v>0</v>
      </c>
      <c r="F3" s="3" t="s">
        <v>35</v>
      </c>
      <c r="G3" s="4"/>
      <c r="H3" s="4"/>
      <c r="I3" s="4"/>
      <c r="J3" s="4"/>
      <c r="K3" s="4"/>
      <c r="L3" s="4"/>
    </row>
    <row r="4" spans="1:12" s="2" customFormat="1">
      <c r="A4" s="3" t="s">
        <v>2</v>
      </c>
      <c r="B4" s="3"/>
      <c r="C4" s="4">
        <f t="shared" si="0"/>
        <v>0</v>
      </c>
      <c r="D4" s="2" t="s">
        <v>34</v>
      </c>
      <c r="E4" s="37"/>
      <c r="F4" s="3" t="s">
        <v>2</v>
      </c>
      <c r="G4" s="25"/>
      <c r="H4" s="25"/>
      <c r="I4" s="25"/>
      <c r="J4" s="25"/>
      <c r="K4" s="25"/>
      <c r="L4" s="25"/>
    </row>
    <row r="5" spans="1:12" s="2" customFormat="1">
      <c r="A5" s="3" t="s">
        <v>65</v>
      </c>
      <c r="B5" s="3"/>
      <c r="C5" s="29">
        <f t="shared" si="0"/>
        <v>0</v>
      </c>
      <c r="D5" s="2" t="s">
        <v>30</v>
      </c>
      <c r="E5" s="38"/>
      <c r="F5" s="3" t="s">
        <v>65</v>
      </c>
      <c r="G5" s="44"/>
      <c r="H5" s="44"/>
      <c r="I5" s="44"/>
      <c r="J5" s="44"/>
      <c r="K5" s="44"/>
      <c r="L5" s="44"/>
    </row>
    <row r="6" spans="1:12" s="2" customFormat="1">
      <c r="A6" s="15" t="s">
        <v>10</v>
      </c>
      <c r="B6" s="15"/>
      <c r="C6" s="4">
        <f t="shared" si="0"/>
        <v>0</v>
      </c>
      <c r="D6" s="11" t="s">
        <v>67</v>
      </c>
      <c r="E6" s="37"/>
      <c r="F6" s="10" t="s">
        <v>10</v>
      </c>
      <c r="G6" s="25"/>
      <c r="H6" s="163"/>
      <c r="I6" s="163"/>
      <c r="J6" s="163"/>
      <c r="K6" s="163"/>
      <c r="L6" s="163"/>
    </row>
    <row r="7" spans="1:12" s="2" customFormat="1">
      <c r="A7" s="15" t="s">
        <v>11</v>
      </c>
      <c r="B7" s="15"/>
      <c r="C7" s="4">
        <f t="shared" si="0"/>
        <v>0</v>
      </c>
      <c r="D7" s="11" t="s">
        <v>28</v>
      </c>
      <c r="E7" s="37"/>
      <c r="F7" s="10" t="s">
        <v>11</v>
      </c>
      <c r="G7" s="4"/>
      <c r="H7" s="4"/>
      <c r="I7" s="4"/>
      <c r="J7" s="4"/>
      <c r="K7" s="4"/>
      <c r="L7" s="4"/>
    </row>
    <row r="8" spans="1:12" s="2" customFormat="1">
      <c r="A8" s="15" t="s">
        <v>12</v>
      </c>
      <c r="B8" s="15"/>
      <c r="C8" s="4">
        <f t="shared" si="0"/>
        <v>0</v>
      </c>
      <c r="D8" s="11" t="s">
        <v>38</v>
      </c>
      <c r="E8" s="37"/>
      <c r="F8" s="10" t="s">
        <v>12</v>
      </c>
      <c r="G8" s="4"/>
      <c r="H8" s="4"/>
      <c r="I8" s="4"/>
      <c r="J8" s="4"/>
      <c r="K8" s="4"/>
      <c r="L8" s="4"/>
    </row>
    <row r="9" spans="1:12" s="2" customFormat="1">
      <c r="A9" s="15" t="s">
        <v>70</v>
      </c>
      <c r="B9" s="15"/>
      <c r="C9" s="24">
        <f t="shared" si="0"/>
        <v>0</v>
      </c>
      <c r="D9" s="2" t="s">
        <v>31</v>
      </c>
      <c r="E9" s="37"/>
      <c r="F9" s="15" t="s">
        <v>70</v>
      </c>
      <c r="G9" s="4"/>
      <c r="H9" s="4"/>
      <c r="I9" s="4"/>
      <c r="J9" s="4"/>
      <c r="K9" s="4"/>
      <c r="L9" s="4"/>
    </row>
    <row r="10" spans="1:12" s="2" customFormat="1">
      <c r="A10" s="3" t="s">
        <v>3</v>
      </c>
      <c r="B10" s="3"/>
      <c r="C10" s="4">
        <f t="shared" si="0"/>
        <v>0</v>
      </c>
      <c r="D10" s="2" t="s">
        <v>31</v>
      </c>
      <c r="E10" s="37"/>
      <c r="F10" s="3" t="s">
        <v>3</v>
      </c>
      <c r="G10" s="4"/>
      <c r="H10" s="4"/>
      <c r="I10" s="4"/>
      <c r="J10" s="4"/>
      <c r="K10" s="4"/>
      <c r="L10" s="4"/>
    </row>
    <row r="11" spans="1:12" s="2" customFormat="1">
      <c r="A11" s="8" t="s">
        <v>4</v>
      </c>
      <c r="B11" s="8"/>
      <c r="C11" s="4">
        <f>C2-C3-C4-C6-C7-C8-C9-C10</f>
        <v>0</v>
      </c>
      <c r="D11" s="2" t="s">
        <v>31</v>
      </c>
      <c r="E11" s="37"/>
      <c r="F11" s="8" t="s">
        <v>4</v>
      </c>
      <c r="G11" s="4">
        <f>G2-G3-G4-G6-G7-G8-G9-G10</f>
        <v>0</v>
      </c>
      <c r="H11" s="4"/>
      <c r="I11" s="4"/>
      <c r="J11" s="4"/>
      <c r="K11" s="4"/>
      <c r="L11" s="4"/>
    </row>
    <row r="12" spans="1:12" s="2" customFormat="1">
      <c r="A12" s="13" t="s">
        <v>5</v>
      </c>
      <c r="B12" s="13"/>
      <c r="C12" s="14">
        <f>SUM(C13:C21)</f>
        <v>17422387.123502314</v>
      </c>
      <c r="D12" s="2" t="s">
        <v>499</v>
      </c>
      <c r="E12" s="37"/>
      <c r="F12" s="13" t="s">
        <v>5</v>
      </c>
      <c r="G12" s="14">
        <f>SUM(G13:G22)</f>
        <v>2208125.2298223097</v>
      </c>
      <c r="H12" s="158">
        <f t="shared" ref="H12:L12" si="2">SUM(H13:H22)</f>
        <v>3349065.3558382699</v>
      </c>
      <c r="I12" s="158">
        <f t="shared" si="2"/>
        <v>3363524.0096705607</v>
      </c>
      <c r="J12" s="158">
        <f t="shared" si="2"/>
        <v>2941706.7744847396</v>
      </c>
      <c r="K12" s="158">
        <f t="shared" si="2"/>
        <v>2850593.5992877763</v>
      </c>
      <c r="L12" s="158">
        <f t="shared" si="2"/>
        <v>2709372.1543986583</v>
      </c>
    </row>
    <row r="13" spans="1:12" s="2" customFormat="1">
      <c r="A13" s="9" t="s">
        <v>500</v>
      </c>
      <c r="B13" s="9"/>
      <c r="C13" s="4">
        <f t="shared" ref="C13:C21" si="3">SUM(G13:L13)</f>
        <v>11201151.394000001</v>
      </c>
      <c r="D13" s="2" t="s">
        <v>501</v>
      </c>
      <c r="E13" s="37"/>
      <c r="F13" s="9" t="s">
        <v>502</v>
      </c>
      <c r="G13" s="175">
        <f>SUMIFS([2]岗位规划大表!$AD:$AD,[2]岗位规划大表!$H:$H,G1)</f>
        <v>1770825.4959999998</v>
      </c>
      <c r="H13" s="175">
        <f>SUMIFS([2]岗位规划大表!$AD:$AD,[2]岗位规划大表!$H:$H,H1)</f>
        <v>2067722.1820000003</v>
      </c>
      <c r="I13" s="175">
        <f>SUMIFS([2]岗位规划大表!$AD:$AD,[2]岗位规划大表!$H:$H,I1)</f>
        <v>2031281.63</v>
      </c>
      <c r="J13" s="175">
        <f>SUMIFS([2]岗位规划大表!$AD:$AD,[2]岗位规划大表!$H:$H,J1)</f>
        <v>1806139.0600000003</v>
      </c>
      <c r="K13" s="175">
        <f>SUMIFS([2]岗位规划大表!$AD:$AD,[2]岗位规划大表!$H:$H,K1)</f>
        <v>1875365.318</v>
      </c>
      <c r="L13" s="175">
        <f>SUMIFS([2]岗位规划大表!$AD:$AD,[2]岗位规划大表!$H:$H,L1)</f>
        <v>1649817.7079999999</v>
      </c>
    </row>
    <row r="14" spans="1:12" s="2" customFormat="1">
      <c r="A14" s="3" t="s">
        <v>503</v>
      </c>
      <c r="B14" s="3"/>
      <c r="C14" s="4">
        <f t="shared" si="3"/>
        <v>1323235.7295023145</v>
      </c>
      <c r="D14" s="2" t="s">
        <v>501</v>
      </c>
      <c r="E14" s="37"/>
      <c r="F14" s="3" t="s">
        <v>503</v>
      </c>
      <c r="G14" s="160">
        <f>[1]人均!$D$4*SUMIFS([2]岗位规划大表!$AA:$AA,[2]岗位规划大表!$H:$H,G1,[2]岗位规划大表!$AE:$AE,"驻京")+[1]人均!$D$3*SUMIFS([2]岗位规划大表!$AA:$AA,[2]岗位规划大表!$H:$H,G1,[2]岗位规划大表!$AE:$AE,"非驻京")+SUMIFS([1]管理费用统计表!$N:$N,[1]管理费用统计表!$F:$F,G1)</f>
        <v>173299.73382231011</v>
      </c>
      <c r="H14" s="160">
        <f>[1]人均!$D$4*SUMIFS([2]岗位规划大表!$AA:$AA,[2]岗位规划大表!$H:$H,H1,[2]岗位规划大表!$AE:$AE,"驻京")+[1]人均!$D$3*SUMIFS([2]岗位规划大表!$AA:$AA,[2]岗位规划大表!$H:$H,H1,[2]岗位规划大表!$AE:$AE,"非驻京")+SUMIFS([1]管理费用统计表!$N:$N,[1]管理费用统计表!$F:$F,H1)</f>
        <v>161343.17383826987</v>
      </c>
      <c r="I14" s="160">
        <f>[1]人均!$D$4*SUMIFS([2]岗位规划大表!$AA:$AA,[2]岗位规划大表!$H:$H,I1,[2]岗位规划大表!$AE:$AE,"驻京")+[1]人均!$D$3*SUMIFS([2]岗位规划大表!$AA:$AA,[2]岗位规划大表!$H:$H,I1,[2]岗位规划大表!$AE:$AE,"非驻京")+SUMIFS([1]管理费用统计表!$N:$N,[1]管理费用统计表!$F:$F,I1)</f>
        <v>376242.37967056077</v>
      </c>
      <c r="J14" s="160">
        <f>[1]人均!$D$4*SUMIFS([2]岗位规划大表!$AA:$AA,[2]岗位规划大表!$H:$H,J1,[2]岗位规划大表!$AE:$AE,"驻京")+[1]人均!$D$3*SUMIFS([2]岗位规划大表!$AA:$AA,[2]岗位规划大表!$H:$H,J1,[2]岗位规划大表!$AE:$AE,"非驻京")+SUMIFS([1]管理费用统计表!$N:$N,[1]管理费用统计表!$F:$F,J1)</f>
        <v>155567.71448473906</v>
      </c>
      <c r="K14" s="160">
        <f>[1]人均!$D$4*SUMIFS([2]岗位规划大表!$AA:$AA,[2]岗位规划大表!$H:$H,K1,[2]岗位规划大表!$AE:$AE,"驻京")+[1]人均!$D$3*SUMIFS([2]岗位规划大表!$AA:$AA,[2]岗位规划大表!$H:$H,K1,[2]岗位规划大表!$AE:$AE,"非驻京")+SUMIFS([1]管理费用统计表!$N:$N,[1]管理费用统计表!$F:$F,K1)</f>
        <v>145228.28128777619</v>
      </c>
      <c r="L14" s="160">
        <f>[1]人均!$D$4*SUMIFS([2]岗位规划大表!$AA:$AA,[2]岗位规划大表!$H:$H,L1,[2]岗位规划大表!$AE:$AE,"驻京")+[1]人均!$D$3*SUMIFS([2]岗位规划大表!$AA:$AA,[2]岗位规划大表!$H:$H,L1,[2]岗位规划大表!$AE:$AE,"非驻京")+SUMIFS([1]管理费用统计表!$N:$N,[1]管理费用统计表!$F:$F,L1)</f>
        <v>311554.44639865839</v>
      </c>
    </row>
    <row r="15" spans="1:12" s="2" customFormat="1">
      <c r="A15" s="8" t="s">
        <v>6</v>
      </c>
      <c r="B15" s="8"/>
      <c r="C15" s="4">
        <f t="shared" si="3"/>
        <v>1626000</v>
      </c>
      <c r="D15" s="2" t="s">
        <v>501</v>
      </c>
      <c r="E15" s="37"/>
      <c r="F15" s="8" t="s">
        <v>6</v>
      </c>
      <c r="G15" s="160">
        <f>SUMIFS(人员规划!$AB:$AB,人员规划!$G:$G,G1)*3000</f>
        <v>144000</v>
      </c>
      <c r="H15" s="160">
        <f>SUMIFS(人员规划!$AB:$AB,人员规划!$G:$G,H1)*3000</f>
        <v>300000</v>
      </c>
      <c r="I15" s="160">
        <f>SUMIFS(人员规划!$AB:$AB,人员规划!$G:$G,I1)*3000</f>
        <v>312000</v>
      </c>
      <c r="J15" s="160">
        <f>SUMIFS(人员规划!$AB:$AB,人员规划!$G:$G,J1)*3000</f>
        <v>288000</v>
      </c>
      <c r="K15" s="160">
        <f>SUMIFS(人员规划!$AB:$AB,人员规划!$G:$G,K1)*3000</f>
        <v>270000</v>
      </c>
      <c r="L15" s="160">
        <f>SUMIFS(人员规划!$AB:$AB,人员规划!$G:$G,L1)*3000</f>
        <v>312000</v>
      </c>
    </row>
    <row r="16" spans="1:12" s="2" customFormat="1">
      <c r="A16" s="8" t="s">
        <v>7</v>
      </c>
      <c r="B16" s="8"/>
      <c r="C16" s="4">
        <f t="shared" si="3"/>
        <v>3172000</v>
      </c>
      <c r="D16" s="2" t="s">
        <v>504</v>
      </c>
      <c r="E16" s="37"/>
      <c r="F16" s="8" t="s">
        <v>7</v>
      </c>
      <c r="G16" s="28">
        <f>IFERROR(VLOOKUP(G1,'[3]2019年差旅费-二级利润中心明细'!$B:$AF,31,0),0)</f>
        <v>120000</v>
      </c>
      <c r="H16" s="351">
        <f>IFERROR(VLOOKUP(H1,'[3]2019年差旅费-二级利润中心明细'!$B:$AF,31,0),0)</f>
        <v>800000</v>
      </c>
      <c r="I16" s="351">
        <f>IFERROR(VLOOKUP(I1,'[3]2019年差旅费-二级利润中心明细'!$B:$AF,31,0),0)</f>
        <v>624000</v>
      </c>
      <c r="J16" s="351">
        <f>IFERROR(VLOOKUP(J1,'[3]2019年差旅费-二级利润中心明细'!$B:$AF,31,0),0)</f>
        <v>672000</v>
      </c>
      <c r="K16" s="351">
        <f>IFERROR(VLOOKUP(K1,'[3]2019年差旅费-二级利润中心明细'!$B:$AF,31,0),0)</f>
        <v>540000</v>
      </c>
      <c r="L16" s="351">
        <f>IFERROR(VLOOKUP(L1,'[3]2019年差旅费-二级利润中心明细'!$B:$AF,31,0),0)</f>
        <v>416000</v>
      </c>
    </row>
    <row r="17" spans="1:12" s="2" customFormat="1">
      <c r="A17" s="8" t="s">
        <v>8</v>
      </c>
      <c r="B17" s="8"/>
      <c r="C17" s="4">
        <f t="shared" si="3"/>
        <v>0</v>
      </c>
      <c r="D17" s="2" t="s">
        <v>504</v>
      </c>
      <c r="E17" s="37"/>
      <c r="F17" s="8" t="s">
        <v>8</v>
      </c>
      <c r="G17" s="152">
        <f>SUMIFS(市场费!$F:$F,市场费!$B:$B,G1)</f>
        <v>0</v>
      </c>
      <c r="H17" s="152">
        <f>SUMIFS(市场费!$F:$F,市场费!$B:$B,H1)</f>
        <v>0</v>
      </c>
      <c r="I17" s="152">
        <f>SUMIFS(市场费!$F:$F,市场费!$B:$B,I1)</f>
        <v>0</v>
      </c>
      <c r="J17" s="152">
        <f>SUMIFS(市场费!$F:$F,市场费!$B:$B,J1)</f>
        <v>0</v>
      </c>
      <c r="K17" s="152">
        <f>SUMIFS(市场费!$F:$F,市场费!$B:$B,K1)</f>
        <v>0</v>
      </c>
      <c r="L17" s="152">
        <f>SUMIFS(市场费!$F:$F,市场费!$B:$B,L1)</f>
        <v>0</v>
      </c>
    </row>
    <row r="18" spans="1:12" s="2" customFormat="1">
      <c r="A18" s="8" t="s">
        <v>9</v>
      </c>
      <c r="B18" s="8"/>
      <c r="C18" s="4">
        <f t="shared" si="3"/>
        <v>100000</v>
      </c>
      <c r="D18" s="2" t="s">
        <v>504</v>
      </c>
      <c r="E18" s="37"/>
      <c r="F18" s="8" t="s">
        <v>9</v>
      </c>
      <c r="G18" s="152">
        <f>SUMIFS(市场费!$I:$I,市场费!$B:$B,G1)</f>
        <v>0</v>
      </c>
      <c r="H18" s="152">
        <f>SUMIFS(市场费!$I:$I,市场费!$B:$B,H1)</f>
        <v>20000</v>
      </c>
      <c r="I18" s="152">
        <f>SUMIFS(市场费!$I:$I,市场费!$B:$B,I1)</f>
        <v>20000</v>
      </c>
      <c r="J18" s="152">
        <f>SUMIFS(市场费!$I:$I,市场费!$B:$B,J1)</f>
        <v>20000</v>
      </c>
      <c r="K18" s="152">
        <f>SUMIFS(市场费!$I:$I,市场费!$B:$B,K1)</f>
        <v>20000</v>
      </c>
      <c r="L18" s="152">
        <f>SUMIFS(市场费!$I:$I,市场费!$B:$B,L1)</f>
        <v>20000</v>
      </c>
    </row>
    <row r="19" spans="1:12" s="2" customFormat="1">
      <c r="A19" s="8" t="s">
        <v>505</v>
      </c>
      <c r="B19" s="8"/>
      <c r="C19" s="4">
        <f t="shared" si="3"/>
        <v>0</v>
      </c>
      <c r="D19" s="2" t="s">
        <v>504</v>
      </c>
      <c r="E19" s="37"/>
      <c r="F19" s="8" t="s">
        <v>505</v>
      </c>
      <c r="G19" s="4"/>
      <c r="H19" s="4"/>
      <c r="I19" s="4"/>
      <c r="J19" s="4"/>
      <c r="K19" s="4"/>
      <c r="L19" s="4"/>
    </row>
    <row r="20" spans="1:12">
      <c r="A20" s="8" t="s">
        <v>5228</v>
      </c>
      <c r="B20" s="8"/>
      <c r="C20" s="4">
        <f t="shared" si="3"/>
        <v>0</v>
      </c>
      <c r="D20" s="2" t="s">
        <v>504</v>
      </c>
      <c r="E20" s="37"/>
      <c r="F20" s="8" t="s">
        <v>5228</v>
      </c>
      <c r="G20" s="4"/>
      <c r="H20" s="4"/>
      <c r="I20" s="4"/>
      <c r="J20" s="4"/>
      <c r="K20" s="4"/>
      <c r="L20" s="4"/>
    </row>
    <row r="21" spans="1:12" s="2" customFormat="1">
      <c r="A21" s="16" t="s">
        <v>506</v>
      </c>
      <c r="B21" s="16"/>
      <c r="C21" s="4">
        <f t="shared" si="3"/>
        <v>0</v>
      </c>
      <c r="D21" s="2" t="s">
        <v>504</v>
      </c>
      <c r="E21" s="37"/>
      <c r="F21" s="9" t="s">
        <v>506</v>
      </c>
      <c r="G21" s="4"/>
      <c r="H21" s="4"/>
      <c r="I21" s="4"/>
      <c r="J21" s="4"/>
      <c r="K21" s="4"/>
      <c r="L21" s="4"/>
    </row>
    <row r="22" spans="1:12" s="2" customFormat="1">
      <c r="A22" s="9" t="s">
        <v>507</v>
      </c>
      <c r="B22" s="9"/>
      <c r="C22" s="4"/>
      <c r="D22" s="2" t="s">
        <v>504</v>
      </c>
      <c r="E22" s="37"/>
      <c r="F22" s="9" t="s">
        <v>507</v>
      </c>
      <c r="G22" s="32"/>
      <c r="H22" s="32"/>
      <c r="I22" s="32"/>
      <c r="J22" s="32"/>
      <c r="K22" s="32"/>
      <c r="L22" s="32"/>
    </row>
    <row r="23" spans="1:12" s="2" customFormat="1">
      <c r="A23" s="13" t="s">
        <v>13</v>
      </c>
      <c r="B23" s="13"/>
      <c r="C23" s="12">
        <f>C11-C12</f>
        <v>-17422387.123502314</v>
      </c>
      <c r="D23" s="2" t="s">
        <v>499</v>
      </c>
      <c r="E23" s="37"/>
      <c r="F23" s="13" t="s">
        <v>13</v>
      </c>
      <c r="G23" s="14">
        <f>G25/0.85</f>
        <v>0</v>
      </c>
      <c r="H23" s="14">
        <f>H11-H12</f>
        <v>-3349065.3558382699</v>
      </c>
      <c r="I23" s="14">
        <f t="shared" ref="I23:L23" si="4">I11-I12</f>
        <v>-3363524.0096705607</v>
      </c>
      <c r="J23" s="14">
        <f t="shared" si="4"/>
        <v>-2941706.7744847396</v>
      </c>
      <c r="K23" s="14">
        <f t="shared" si="4"/>
        <v>-2850593.5992877763</v>
      </c>
      <c r="L23" s="14">
        <f t="shared" si="4"/>
        <v>-2709372.1543986583</v>
      </c>
    </row>
    <row r="24" spans="1:12" s="2" customFormat="1">
      <c r="A24" s="3" t="s">
        <v>14</v>
      </c>
      <c r="B24" s="3"/>
      <c r="C24" s="7">
        <f>IF(C23&gt;0,C23*0.15,0)</f>
        <v>0</v>
      </c>
      <c r="D24" s="2" t="s">
        <v>499</v>
      </c>
      <c r="E24" s="39"/>
      <c r="F24" s="3" t="s">
        <v>14</v>
      </c>
      <c r="G24" s="25">
        <f>IF(G23&lt;0,0,G23*0.15)</f>
        <v>0</v>
      </c>
      <c r="H24" s="25">
        <f t="shared" ref="H24:L24" si="5">IF(H23&lt;0,0,H23*0.15)</f>
        <v>0</v>
      </c>
      <c r="I24" s="25">
        <f t="shared" si="5"/>
        <v>0</v>
      </c>
      <c r="J24" s="25">
        <f t="shared" si="5"/>
        <v>0</v>
      </c>
      <c r="K24" s="25">
        <f t="shared" si="5"/>
        <v>0</v>
      </c>
      <c r="L24" s="25">
        <f t="shared" si="5"/>
        <v>0</v>
      </c>
    </row>
    <row r="25" spans="1:12" s="17" customFormat="1">
      <c r="A25" s="13" t="s">
        <v>15</v>
      </c>
      <c r="B25" s="13"/>
      <c r="C25" s="12">
        <f>C23-C24</f>
        <v>-17422387.123502314</v>
      </c>
      <c r="D25" s="26" t="s">
        <v>508</v>
      </c>
      <c r="E25" s="40"/>
      <c r="F25" s="13" t="s">
        <v>15</v>
      </c>
      <c r="G25" s="14"/>
      <c r="H25" s="14">
        <f>H23-H24</f>
        <v>-3349065.3558382699</v>
      </c>
      <c r="I25" s="14">
        <f t="shared" ref="I25:L25" si="6">I23-I24</f>
        <v>-3363524.0096705607</v>
      </c>
      <c r="J25" s="14">
        <f t="shared" si="6"/>
        <v>-2941706.7744847396</v>
      </c>
      <c r="K25" s="14">
        <f t="shared" si="6"/>
        <v>-2850593.5992877763</v>
      </c>
      <c r="L25" s="14">
        <f t="shared" si="6"/>
        <v>-2709372.1543986583</v>
      </c>
    </row>
    <row r="26" spans="1:12">
      <c r="A26" s="18" t="s">
        <v>509</v>
      </c>
      <c r="B26" s="18"/>
      <c r="C26" s="18">
        <f>C25/C12</f>
        <v>-1</v>
      </c>
      <c r="D26" s="2" t="s">
        <v>499</v>
      </c>
      <c r="E26" s="36"/>
      <c r="F26" s="18" t="s">
        <v>509</v>
      </c>
      <c r="G26" s="23">
        <f t="shared" ref="G26:L26" si="7">G25/G12</f>
        <v>0</v>
      </c>
      <c r="H26" s="23">
        <f t="shared" si="7"/>
        <v>-1</v>
      </c>
      <c r="I26" s="23">
        <f t="shared" si="7"/>
        <v>-1</v>
      </c>
      <c r="J26" s="23">
        <f t="shared" si="7"/>
        <v>-1</v>
      </c>
      <c r="K26" s="23">
        <f t="shared" si="7"/>
        <v>-1</v>
      </c>
      <c r="L26" s="23">
        <f t="shared" si="7"/>
        <v>-1</v>
      </c>
    </row>
    <row r="27" spans="1:12">
      <c r="E27" s="36"/>
    </row>
  </sheetData>
  <phoneticPr fontId="15"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D1" workbookViewId="0">
      <selection activeCell="H13" sqref="H13"/>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2.25" customWidth="1"/>
    <col min="8" max="8" width="22.375" customWidth="1"/>
    <col min="9" max="9" width="20.75" customWidth="1"/>
    <col min="10" max="10" width="17.25" bestFit="1" customWidth="1"/>
    <col min="11" max="11" width="20.375" customWidth="1"/>
    <col min="12" max="12" width="25.25" customWidth="1"/>
  </cols>
  <sheetData>
    <row r="1" spans="1:12" s="2" customFormat="1">
      <c r="A1" s="1" t="s">
        <v>515</v>
      </c>
      <c r="B1" s="1" t="s">
        <v>516</v>
      </c>
      <c r="C1" s="1" t="s">
        <v>517</v>
      </c>
      <c r="E1" s="33"/>
      <c r="F1" s="1" t="s">
        <v>515</v>
      </c>
      <c r="G1" s="1" t="s">
        <v>4287</v>
      </c>
      <c r="H1" s="1" t="s">
        <v>4850</v>
      </c>
      <c r="I1" s="1" t="s">
        <v>667</v>
      </c>
      <c r="J1" s="13">
        <v>0</v>
      </c>
      <c r="K1" s="13">
        <v>0</v>
      </c>
      <c r="L1" s="13">
        <v>0</v>
      </c>
    </row>
    <row r="2" spans="1:12" s="2" customFormat="1">
      <c r="A2" s="3" t="s">
        <v>0</v>
      </c>
      <c r="B2" s="3"/>
      <c r="C2" s="30">
        <f>SUM(G2:I2)</f>
        <v>0</v>
      </c>
      <c r="D2" s="26" t="s">
        <v>518</v>
      </c>
      <c r="E2" s="37">
        <f>G2+H2+I2+J2+K2+L2</f>
        <v>0</v>
      </c>
      <c r="F2" s="3" t="s">
        <v>437</v>
      </c>
      <c r="G2" s="28"/>
      <c r="H2" s="28"/>
      <c r="I2" s="28"/>
      <c r="J2" s="28"/>
      <c r="K2" s="28"/>
      <c r="L2" s="4"/>
    </row>
    <row r="3" spans="1:12" s="2" customFormat="1">
      <c r="A3" s="3" t="s">
        <v>1</v>
      </c>
      <c r="B3" s="3"/>
      <c r="C3" s="30">
        <f>SUM(G3:I3)</f>
        <v>0</v>
      </c>
      <c r="D3" s="2" t="s">
        <v>446</v>
      </c>
      <c r="E3" s="37">
        <f t="shared" ref="E3" si="0">G3+H3+I3+J3+K3+L3</f>
        <v>0</v>
      </c>
      <c r="F3" s="3" t="s">
        <v>438</v>
      </c>
      <c r="G3" s="4"/>
      <c r="H3" s="4"/>
      <c r="I3" s="4"/>
      <c r="J3" s="4"/>
      <c r="K3" s="4"/>
      <c r="L3" s="4"/>
    </row>
    <row r="4" spans="1:12" s="2" customFormat="1">
      <c r="A4" s="3" t="s">
        <v>2</v>
      </c>
      <c r="B4" s="3"/>
      <c r="C4" s="30">
        <f t="shared" ref="C4" si="1">SUM(G4:I4)</f>
        <v>0</v>
      </c>
      <c r="D4" s="2" t="s">
        <v>446</v>
      </c>
      <c r="E4" s="37"/>
      <c r="F4" s="3" t="s">
        <v>2</v>
      </c>
      <c r="G4" s="25"/>
      <c r="H4" s="25"/>
      <c r="I4" s="25"/>
      <c r="J4" s="25"/>
      <c r="K4" s="25"/>
      <c r="L4" s="25"/>
    </row>
    <row r="5" spans="1:12" s="2" customFormat="1">
      <c r="A5" s="3" t="s">
        <v>439</v>
      </c>
      <c r="B5" s="3"/>
      <c r="C5" s="29"/>
      <c r="D5" s="2" t="s">
        <v>519</v>
      </c>
      <c r="E5" s="38"/>
      <c r="F5" s="3" t="s">
        <v>439</v>
      </c>
      <c r="G5" s="44"/>
      <c r="H5" s="44"/>
      <c r="I5" s="44"/>
      <c r="J5" s="44"/>
      <c r="K5" s="44"/>
      <c r="L5" s="44"/>
    </row>
    <row r="6" spans="1:12" s="2" customFormat="1">
      <c r="A6" s="15" t="s">
        <v>10</v>
      </c>
      <c r="B6" s="15"/>
      <c r="C6" s="4">
        <f>G6+H6+I6+J6+K6+L6</f>
        <v>0</v>
      </c>
      <c r="D6" s="11" t="s">
        <v>520</v>
      </c>
      <c r="E6" s="37"/>
      <c r="F6" s="10" t="s">
        <v>10</v>
      </c>
      <c r="G6" s="25"/>
      <c r="H6" s="25"/>
      <c r="I6" s="25"/>
      <c r="J6" s="25"/>
      <c r="K6" s="25"/>
      <c r="L6" s="25"/>
    </row>
    <row r="7" spans="1:12" s="2" customFormat="1">
      <c r="A7" s="15" t="s">
        <v>11</v>
      </c>
      <c r="B7" s="15"/>
      <c r="C7" s="4">
        <f>G7+H7+I7+J7+K7+L7</f>
        <v>0</v>
      </c>
      <c r="D7" s="11" t="s">
        <v>521</v>
      </c>
      <c r="E7" s="37"/>
      <c r="F7" s="10" t="s">
        <v>11</v>
      </c>
      <c r="G7" s="4"/>
      <c r="H7" s="4"/>
      <c r="I7" s="4"/>
      <c r="J7" s="4"/>
      <c r="K7" s="4"/>
      <c r="L7" s="4"/>
    </row>
    <row r="8" spans="1:12" s="2" customFormat="1">
      <c r="A8" s="15" t="s">
        <v>12</v>
      </c>
      <c r="B8" s="15"/>
      <c r="C8" s="4">
        <f t="shared" ref="C8" si="2">G8+H8+I8+J8+K8+L8</f>
        <v>0</v>
      </c>
      <c r="D8" s="11" t="s">
        <v>522</v>
      </c>
      <c r="E8" s="37"/>
      <c r="F8" s="10" t="s">
        <v>12</v>
      </c>
      <c r="G8" s="4"/>
      <c r="H8" s="4"/>
      <c r="I8" s="4"/>
      <c r="J8" s="4"/>
      <c r="K8" s="4"/>
      <c r="L8" s="4"/>
    </row>
    <row r="9" spans="1:12" s="2" customFormat="1">
      <c r="A9" s="15" t="s">
        <v>440</v>
      </c>
      <c r="B9" s="15"/>
      <c r="C9" s="24">
        <f t="shared" ref="C9:C10" si="3">SUM(G9:I9)</f>
        <v>0</v>
      </c>
      <c r="D9" s="2" t="s">
        <v>451</v>
      </c>
      <c r="E9" s="37"/>
      <c r="F9" s="15" t="s">
        <v>440</v>
      </c>
      <c r="G9" s="4"/>
      <c r="H9" s="4"/>
      <c r="I9" s="4"/>
      <c r="J9" s="4"/>
      <c r="K9" s="4"/>
      <c r="L9" s="4"/>
    </row>
    <row r="10" spans="1:12" s="2" customFormat="1">
      <c r="A10" s="3" t="s">
        <v>3</v>
      </c>
      <c r="B10" s="3"/>
      <c r="C10" s="4">
        <f t="shared" si="3"/>
        <v>0</v>
      </c>
      <c r="D10" s="2" t="s">
        <v>451</v>
      </c>
      <c r="E10" s="37"/>
      <c r="F10" s="3" t="s">
        <v>3</v>
      </c>
      <c r="G10" s="4"/>
      <c r="H10" s="4"/>
      <c r="I10" s="4"/>
      <c r="J10" s="4"/>
      <c r="K10" s="4"/>
      <c r="L10" s="4"/>
    </row>
    <row r="11" spans="1:12" s="2" customFormat="1">
      <c r="A11" s="8" t="s">
        <v>4</v>
      </c>
      <c r="B11" s="8"/>
      <c r="C11" s="4">
        <f>C2-C3-C4-C6-C7-C8-C9-C10</f>
        <v>0</v>
      </c>
      <c r="D11" s="2" t="s">
        <v>451</v>
      </c>
      <c r="E11" s="37"/>
      <c r="F11" s="8" t="s">
        <v>4</v>
      </c>
      <c r="G11" s="4">
        <f>G2-G3-G4-G6-G7-G8-G9-G10</f>
        <v>0</v>
      </c>
      <c r="H11" s="4">
        <f>H2-H3-H4-H6-H7-H8-H9-H10</f>
        <v>0</v>
      </c>
      <c r="I11" s="4">
        <f t="shared" ref="I11:L11" si="4">I2-I3-I4-I6-I7-I8-I9-I10</f>
        <v>0</v>
      </c>
      <c r="J11" s="4">
        <f t="shared" si="4"/>
        <v>0</v>
      </c>
      <c r="K11" s="4">
        <f t="shared" si="4"/>
        <v>0</v>
      </c>
      <c r="L11" s="4">
        <f t="shared" si="4"/>
        <v>0</v>
      </c>
    </row>
    <row r="12" spans="1:12" s="2" customFormat="1">
      <c r="A12" s="13" t="s">
        <v>5</v>
      </c>
      <c r="B12" s="13"/>
      <c r="C12" s="14">
        <f>SUM(C13:C21)</f>
        <v>6145539.2517720116</v>
      </c>
      <c r="D12" s="2" t="s">
        <v>523</v>
      </c>
      <c r="E12" s="37"/>
      <c r="F12" s="13" t="s">
        <v>5</v>
      </c>
      <c r="G12" s="158">
        <f>SUM(G13:G22)</f>
        <v>720631.64103891084</v>
      </c>
      <c r="H12" s="14">
        <f>SUM(H13:H22)</f>
        <v>2743524.6744390423</v>
      </c>
      <c r="I12" s="14">
        <f t="shared" ref="I12:L12" si="5">SUM(I13:I22)</f>
        <v>2681382.9362940574</v>
      </c>
      <c r="J12" s="14">
        <f t="shared" si="5"/>
        <v>0</v>
      </c>
      <c r="K12" s="14">
        <f t="shared" si="5"/>
        <v>0</v>
      </c>
      <c r="L12" s="14">
        <f t="shared" si="5"/>
        <v>0</v>
      </c>
    </row>
    <row r="13" spans="1:12" s="2" customFormat="1">
      <c r="A13" s="9" t="s">
        <v>524</v>
      </c>
      <c r="B13" s="9"/>
      <c r="C13" s="24">
        <f t="shared" ref="C13:C21" si="6">SUM(G13:I13)</f>
        <v>4943500.4120000005</v>
      </c>
      <c r="D13" s="2" t="s">
        <v>525</v>
      </c>
      <c r="E13" s="37"/>
      <c r="F13" s="9" t="s">
        <v>526</v>
      </c>
      <c r="G13" s="175">
        <f>SUMIFS([2]岗位规划大表!$AD:$AD,[2]岗位规划大表!$H:$H,G1)</f>
        <v>631124.348</v>
      </c>
      <c r="H13" s="175">
        <f>SUMIFS([2]岗位规划大表!$AD:$AD,[2]岗位规划大表!$H:$H,H1)</f>
        <v>2174711.5839999998</v>
      </c>
      <c r="I13" s="175">
        <f>SUMIFS([2]岗位规划大表!$AD:$AD,[2]岗位规划大表!$H:$H,I1)</f>
        <v>2137664.48</v>
      </c>
      <c r="J13" s="4"/>
      <c r="K13" s="4"/>
      <c r="L13" s="4"/>
    </row>
    <row r="14" spans="1:12" s="2" customFormat="1">
      <c r="A14" s="3" t="s">
        <v>527</v>
      </c>
      <c r="B14" s="3"/>
      <c r="C14" s="24">
        <f t="shared" si="6"/>
        <v>653638.83977201115</v>
      </c>
      <c r="D14" s="2" t="s">
        <v>525</v>
      </c>
      <c r="E14" s="37"/>
      <c r="F14" s="3" t="s">
        <v>527</v>
      </c>
      <c r="G14" s="160">
        <f>[1]人均!$D$4*SUMIFS([2]岗位规划大表!$AA:$AA,[2]岗位规划大表!$H:$H,G1,[2]岗位规划大表!$AE:$AE,"驻京")+[1]人均!$D$3*SUMIFS([2]岗位规划大表!$AA:$AA,[2]岗位规划大表!$H:$H,G1,[2]岗位规划大表!$AE:$AE,"非驻京")+SUMIFS([1]管理费用统计表!$N:$N,[1]管理费用统计表!$F:$F,G1)</f>
        <v>53507.293038910859</v>
      </c>
      <c r="H14" s="160">
        <f>[1]人均!$D$4*SUMIFS([2]岗位规划大表!$AA:$AA,[2]岗位规划大表!$H:$H,H1,[2]岗位规划大表!$AE:$AE,"驻京")+[1]人均!$D$3*SUMIFS([2]岗位规划大表!$AA:$AA,[2]岗位规划大表!$H:$H,H1,[2]岗位规划大表!$AE:$AE,"非驻京")+SUMIFS([1]管理费用统计表!$N:$N,[1]管理费用统计表!$F:$F,H1)</f>
        <v>316813.09043904272</v>
      </c>
      <c r="I14" s="160">
        <f>[1]人均!$D$4*SUMIFS([2]岗位规划大表!$AA:$AA,[2]岗位规划大表!$H:$H,I1,[2]岗位规划大表!$AE:$AE,"驻京")+[1]人均!$D$3*SUMIFS([2]岗位规划大表!$AA:$AA,[2]岗位规划大表!$H:$H,I1,[2]岗位规划大表!$AE:$AE,"非驻京")+SUMIFS([1]管理费用统计表!$N:$N,[1]管理费用统计表!$F:$F,I1)</f>
        <v>283318.45629405754</v>
      </c>
      <c r="J14" s="4"/>
      <c r="K14" s="4"/>
      <c r="L14" s="4"/>
    </row>
    <row r="15" spans="1:12" s="2" customFormat="1">
      <c r="A15" s="8" t="s">
        <v>6</v>
      </c>
      <c r="B15" s="8"/>
      <c r="C15" s="24">
        <f t="shared" si="6"/>
        <v>540000</v>
      </c>
      <c r="D15" s="2" t="s">
        <v>525</v>
      </c>
      <c r="E15" s="37"/>
      <c r="F15" s="8" t="s">
        <v>6</v>
      </c>
      <c r="G15" s="160">
        <f>SUMIFS(人员规划!$AB:$AB,人员规划!$G:$G,G1)*3000</f>
        <v>36000</v>
      </c>
      <c r="H15" s="160">
        <f>SUMIFS(人员规划!$AB:$AB,人员规划!$G:$G,H1)*3000</f>
        <v>252000</v>
      </c>
      <c r="I15" s="160">
        <f>SUMIFS(人员规划!$AB:$AB,人员规划!$G:$G,I1)*3000</f>
        <v>252000</v>
      </c>
      <c r="J15" s="4"/>
      <c r="K15" s="4"/>
      <c r="L15" s="4"/>
    </row>
    <row r="16" spans="1:12" s="2" customFormat="1">
      <c r="A16" s="8" t="s">
        <v>7</v>
      </c>
      <c r="B16" s="8"/>
      <c r="C16" s="24">
        <f t="shared" si="6"/>
        <v>8400</v>
      </c>
      <c r="D16" s="2" t="s">
        <v>528</v>
      </c>
      <c r="E16" s="37"/>
      <c r="F16" s="8" t="s">
        <v>7</v>
      </c>
      <c r="G16" s="28">
        <f>IFERROR(VLOOKUP(G1,'[3]2019年差旅费-二级利润中心明细'!$B:$AF,31,0),0)</f>
        <v>0</v>
      </c>
      <c r="H16" s="351">
        <f>IFERROR(VLOOKUP(H1,'[3]2019年差旅费-二级利润中心明细'!$B:$AF,31,0),0)</f>
        <v>0</v>
      </c>
      <c r="I16" s="351">
        <f>IFERROR(VLOOKUP(I1,'[3]2019年差旅费-二级利润中心明细'!$B:$AF,31,0),0)</f>
        <v>8400</v>
      </c>
      <c r="J16" s="28"/>
      <c r="K16" s="28"/>
      <c r="L16" s="28"/>
    </row>
    <row r="17" spans="1:12" s="2" customFormat="1">
      <c r="A17" s="8" t="s">
        <v>8</v>
      </c>
      <c r="B17" s="8"/>
      <c r="C17" s="24">
        <f t="shared" si="6"/>
        <v>0</v>
      </c>
      <c r="D17" s="2" t="s">
        <v>528</v>
      </c>
      <c r="E17" s="37"/>
      <c r="F17" s="8" t="s">
        <v>8</v>
      </c>
      <c r="G17" s="152">
        <f>SUMIFS(市场费!$F:$F,市场费!$B:$B,G1)</f>
        <v>0</v>
      </c>
      <c r="H17" s="152">
        <f>SUMIFS(市场费!$F:$F,市场费!$B:$B,H1)</f>
        <v>0</v>
      </c>
      <c r="I17" s="152">
        <f>SUMIFS(市场费!$F:$F,市场费!$B:$B,I1)</f>
        <v>0</v>
      </c>
      <c r="J17" s="28"/>
      <c r="K17" s="28"/>
      <c r="L17" s="28"/>
    </row>
    <row r="18" spans="1:12" s="2" customFormat="1">
      <c r="A18" s="8" t="s">
        <v>9</v>
      </c>
      <c r="B18" s="8"/>
      <c r="C18" s="24">
        <f t="shared" si="6"/>
        <v>0</v>
      </c>
      <c r="D18" s="2" t="s">
        <v>528</v>
      </c>
      <c r="E18" s="37"/>
      <c r="F18" s="8" t="s">
        <v>9</v>
      </c>
      <c r="G18" s="152">
        <f>SUMIFS(市场费!$I:$I,市场费!$B:$B,G1)</f>
        <v>0</v>
      </c>
      <c r="H18" s="152">
        <f>SUMIFS(市场费!$I:$I,市场费!$B:$B,H1)</f>
        <v>0</v>
      </c>
      <c r="I18" s="152">
        <f>SUMIFS(市场费!$I:$I,市场费!$B:$B,I1)</f>
        <v>0</v>
      </c>
      <c r="J18" s="28"/>
      <c r="K18" s="28"/>
      <c r="L18" s="28"/>
    </row>
    <row r="19" spans="1:12" s="2" customFormat="1">
      <c r="A19" s="8" t="s">
        <v>529</v>
      </c>
      <c r="B19" s="8"/>
      <c r="C19" s="24">
        <f t="shared" si="6"/>
        <v>0</v>
      </c>
      <c r="D19" s="2" t="s">
        <v>528</v>
      </c>
      <c r="E19" s="37"/>
      <c r="F19" s="8" t="s">
        <v>529</v>
      </c>
      <c r="G19" s="4"/>
      <c r="H19" s="4"/>
      <c r="I19" s="4"/>
      <c r="J19" s="4"/>
      <c r="K19" s="4"/>
      <c r="L19" s="4"/>
    </row>
    <row r="20" spans="1:12">
      <c r="A20" s="8" t="s">
        <v>5228</v>
      </c>
      <c r="B20" s="8"/>
      <c r="C20" s="24">
        <f t="shared" si="6"/>
        <v>0</v>
      </c>
      <c r="D20" s="2" t="s">
        <v>528</v>
      </c>
      <c r="E20" s="37"/>
      <c r="F20" s="8" t="s">
        <v>5228</v>
      </c>
      <c r="G20" s="4"/>
      <c r="H20" s="4"/>
      <c r="I20" s="4"/>
      <c r="J20" s="4"/>
      <c r="K20" s="4"/>
      <c r="L20" s="4"/>
    </row>
    <row r="21" spans="1:12" s="2" customFormat="1">
      <c r="A21" s="16" t="s">
        <v>530</v>
      </c>
      <c r="B21" s="16"/>
      <c r="C21" s="24">
        <f t="shared" si="6"/>
        <v>0</v>
      </c>
      <c r="D21" s="2" t="s">
        <v>528</v>
      </c>
      <c r="E21" s="37"/>
      <c r="F21" s="9" t="s">
        <v>530</v>
      </c>
      <c r="G21" s="4"/>
      <c r="H21" s="4"/>
      <c r="I21" s="4"/>
      <c r="J21" s="4"/>
      <c r="K21" s="4"/>
      <c r="L21" s="4"/>
    </row>
    <row r="22" spans="1:12" s="2" customFormat="1">
      <c r="A22" s="9" t="s">
        <v>531</v>
      </c>
      <c r="B22" s="9"/>
      <c r="C22" s="4"/>
      <c r="D22" s="2" t="s">
        <v>528</v>
      </c>
      <c r="E22" s="37"/>
      <c r="F22" s="9" t="s">
        <v>531</v>
      </c>
      <c r="G22" s="87"/>
      <c r="H22" s="32"/>
      <c r="I22" s="32"/>
      <c r="J22" s="32"/>
      <c r="K22" s="32"/>
      <c r="L22" s="4"/>
    </row>
    <row r="23" spans="1:12" s="2" customFormat="1">
      <c r="A23" s="13" t="s">
        <v>13</v>
      </c>
      <c r="B23" s="13"/>
      <c r="C23" s="12">
        <f>C11-C12</f>
        <v>-6145539.2517720116</v>
      </c>
      <c r="D23" s="2" t="s">
        <v>523</v>
      </c>
      <c r="E23" s="37"/>
      <c r="F23" s="13" t="s">
        <v>13</v>
      </c>
      <c r="G23" s="14">
        <f>G25/0.85</f>
        <v>0</v>
      </c>
      <c r="H23" s="14">
        <f>H11-H12</f>
        <v>-2743524.6744390423</v>
      </c>
      <c r="I23" s="14">
        <f>I11-I12</f>
        <v>-2681382.9362940574</v>
      </c>
      <c r="J23" s="14">
        <f t="shared" ref="J23:L23" si="7">J25/0.85</f>
        <v>0</v>
      </c>
      <c r="K23" s="14">
        <f t="shared" si="7"/>
        <v>0</v>
      </c>
      <c r="L23" s="14">
        <f t="shared" si="7"/>
        <v>0</v>
      </c>
    </row>
    <row r="24" spans="1:12" s="2" customFormat="1">
      <c r="A24" s="3" t="s">
        <v>14</v>
      </c>
      <c r="B24" s="3"/>
      <c r="C24" s="7">
        <f>IF(C23&gt;0,C23*0.15,0)</f>
        <v>0</v>
      </c>
      <c r="D24" s="2" t="s">
        <v>523</v>
      </c>
      <c r="E24" s="39"/>
      <c r="F24" s="3" t="s">
        <v>14</v>
      </c>
      <c r="G24" s="25">
        <f>IF(G23&lt;0,0,G23*0.15)</f>
        <v>0</v>
      </c>
      <c r="H24" s="25">
        <f t="shared" ref="H24:L24" si="8">IF(H23&lt;0,0,H23*0.15)</f>
        <v>0</v>
      </c>
      <c r="I24" s="25">
        <f t="shared" si="8"/>
        <v>0</v>
      </c>
      <c r="J24" s="25">
        <f t="shared" si="8"/>
        <v>0</v>
      </c>
      <c r="K24" s="25">
        <f t="shared" si="8"/>
        <v>0</v>
      </c>
      <c r="L24" s="25">
        <f t="shared" si="8"/>
        <v>0</v>
      </c>
    </row>
    <row r="25" spans="1:12" s="17" customFormat="1">
      <c r="A25" s="13" t="s">
        <v>15</v>
      </c>
      <c r="B25" s="13"/>
      <c r="C25" s="12">
        <f>C23-C24</f>
        <v>-6145539.2517720116</v>
      </c>
      <c r="D25" s="26" t="s">
        <v>532</v>
      </c>
      <c r="E25" s="40"/>
      <c r="F25" s="13" t="s">
        <v>15</v>
      </c>
      <c r="G25" s="14"/>
      <c r="H25" s="14">
        <f>H23-H24</f>
        <v>-2743524.6744390423</v>
      </c>
      <c r="I25" s="14">
        <f>I23-I24</f>
        <v>-2681382.9362940574</v>
      </c>
      <c r="J25" s="14"/>
      <c r="K25" s="14"/>
      <c r="L25" s="14"/>
    </row>
    <row r="26" spans="1:12" s="48" customFormat="1">
      <c r="A26" s="45" t="s">
        <v>533</v>
      </c>
      <c r="B26" s="45"/>
      <c r="C26" s="45">
        <f>C25/C12</f>
        <v>-1</v>
      </c>
      <c r="D26" s="46" t="s">
        <v>523</v>
      </c>
      <c r="E26" s="47"/>
      <c r="F26" s="45" t="s">
        <v>533</v>
      </c>
      <c r="G26" s="23">
        <f t="shared" ref="G26:L26" si="9">G25/G12</f>
        <v>0</v>
      </c>
      <c r="H26" s="23">
        <f t="shared" si="9"/>
        <v>-1</v>
      </c>
      <c r="I26" s="23">
        <f t="shared" si="9"/>
        <v>-1</v>
      </c>
      <c r="J26" s="45" t="e">
        <f t="shared" si="9"/>
        <v>#DIV/0!</v>
      </c>
      <c r="K26" s="45" t="e">
        <f t="shared" si="9"/>
        <v>#DIV/0!</v>
      </c>
      <c r="L26" s="45" t="e">
        <f t="shared" si="9"/>
        <v>#DIV/0!</v>
      </c>
    </row>
    <row r="27" spans="1:12">
      <c r="E27" s="36"/>
    </row>
  </sheetData>
  <phoneticPr fontId="15"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E1" workbookViewId="0">
      <selection activeCell="I21" sqref="I21"/>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2.25" customWidth="1"/>
    <col min="8" max="8" width="22.375" customWidth="1"/>
    <col min="9" max="9" width="20.75" customWidth="1"/>
    <col min="10" max="10" width="17.25" bestFit="1" customWidth="1"/>
    <col min="11" max="11" width="20.375" customWidth="1"/>
    <col min="12" max="12" width="25.25" customWidth="1"/>
  </cols>
  <sheetData>
    <row r="1" spans="1:12" s="2" customFormat="1">
      <c r="A1" s="1" t="s">
        <v>534</v>
      </c>
      <c r="B1" s="1" t="s">
        <v>535</v>
      </c>
      <c r="C1" s="1" t="s">
        <v>536</v>
      </c>
      <c r="E1" s="33"/>
      <c r="F1" s="1" t="s">
        <v>534</v>
      </c>
      <c r="G1" s="1"/>
      <c r="H1" s="1" t="s">
        <v>665</v>
      </c>
      <c r="I1" s="1" t="s">
        <v>666</v>
      </c>
      <c r="J1" s="13">
        <v>0</v>
      </c>
      <c r="K1" s="13">
        <v>0</v>
      </c>
      <c r="L1" s="13">
        <v>0</v>
      </c>
    </row>
    <row r="2" spans="1:12" s="2" customFormat="1">
      <c r="A2" s="3" t="s">
        <v>0</v>
      </c>
      <c r="B2" s="3"/>
      <c r="C2" s="30">
        <f>SUM(G2:I2)</f>
        <v>0</v>
      </c>
      <c r="D2" s="26" t="s">
        <v>518</v>
      </c>
      <c r="E2" s="37">
        <f>G2+H2+I2+J2+K2+L2</f>
        <v>0</v>
      </c>
      <c r="F2" s="3" t="s">
        <v>437</v>
      </c>
      <c r="G2" s="163"/>
      <c r="H2" s="163"/>
      <c r="I2" s="163"/>
      <c r="J2" s="28"/>
      <c r="K2" s="28"/>
      <c r="L2" s="4"/>
    </row>
    <row r="3" spans="1:12" s="2" customFormat="1">
      <c r="A3" s="3" t="s">
        <v>1</v>
      </c>
      <c r="B3" s="3"/>
      <c r="C3" s="30">
        <f t="shared" ref="C3:C9" si="0">SUM(G3:I3)</f>
        <v>0</v>
      </c>
      <c r="D3" s="2" t="s">
        <v>446</v>
      </c>
      <c r="E3" s="37">
        <f t="shared" ref="E3" si="1">G3+H3+I3+J3+K3+L3</f>
        <v>0</v>
      </c>
      <c r="F3" s="3" t="s">
        <v>438</v>
      </c>
      <c r="G3" s="175"/>
      <c r="H3" s="175"/>
      <c r="I3" s="175"/>
      <c r="J3" s="4"/>
      <c r="K3" s="4"/>
      <c r="L3" s="4"/>
    </row>
    <row r="4" spans="1:12" s="2" customFormat="1">
      <c r="A4" s="3" t="s">
        <v>2</v>
      </c>
      <c r="B4" s="3"/>
      <c r="C4" s="4">
        <f t="shared" si="0"/>
        <v>0</v>
      </c>
      <c r="D4" s="2" t="s">
        <v>446</v>
      </c>
      <c r="E4" s="37"/>
      <c r="F4" s="3" t="s">
        <v>2</v>
      </c>
      <c r="G4" s="160"/>
      <c r="H4" s="160"/>
      <c r="I4" s="160"/>
      <c r="J4" s="25"/>
      <c r="K4" s="25"/>
      <c r="L4" s="25"/>
    </row>
    <row r="5" spans="1:12" s="2" customFormat="1">
      <c r="A5" s="3" t="s">
        <v>439</v>
      </c>
      <c r="B5" s="3"/>
      <c r="C5" s="29">
        <f t="shared" si="0"/>
        <v>0</v>
      </c>
      <c r="D5" s="2" t="s">
        <v>519</v>
      </c>
      <c r="E5" s="38"/>
      <c r="F5" s="3" t="s">
        <v>439</v>
      </c>
      <c r="G5" s="44"/>
      <c r="H5" s="44"/>
      <c r="I5" s="44"/>
      <c r="J5" s="44"/>
      <c r="K5" s="44"/>
      <c r="L5" s="44"/>
    </row>
    <row r="6" spans="1:12" s="2" customFormat="1">
      <c r="A6" s="15" t="s">
        <v>10</v>
      </c>
      <c r="B6" s="15"/>
      <c r="C6" s="4">
        <f t="shared" si="0"/>
        <v>0</v>
      </c>
      <c r="D6" s="11" t="s">
        <v>520</v>
      </c>
      <c r="E6" s="37"/>
      <c r="F6" s="10" t="s">
        <v>10</v>
      </c>
      <c r="G6" s="160"/>
      <c r="H6" s="160"/>
      <c r="I6" s="160"/>
      <c r="J6" s="25"/>
      <c r="K6" s="25"/>
      <c r="L6" s="25"/>
    </row>
    <row r="7" spans="1:12" s="2" customFormat="1">
      <c r="A7" s="15" t="s">
        <v>11</v>
      </c>
      <c r="B7" s="15"/>
      <c r="C7" s="4">
        <f t="shared" si="0"/>
        <v>0</v>
      </c>
      <c r="D7" s="11" t="s">
        <v>521</v>
      </c>
      <c r="E7" s="37"/>
      <c r="F7" s="10" t="s">
        <v>11</v>
      </c>
      <c r="G7" s="175"/>
      <c r="H7" s="175"/>
      <c r="I7" s="175"/>
      <c r="J7" s="4"/>
      <c r="K7" s="4"/>
      <c r="L7" s="4"/>
    </row>
    <row r="8" spans="1:12" s="2" customFormat="1">
      <c r="A8" s="15" t="s">
        <v>12</v>
      </c>
      <c r="B8" s="15"/>
      <c r="C8" s="4">
        <f t="shared" si="0"/>
        <v>0</v>
      </c>
      <c r="D8" s="11" t="s">
        <v>522</v>
      </c>
      <c r="E8" s="37"/>
      <c r="F8" s="10" t="s">
        <v>12</v>
      </c>
      <c r="G8" s="175"/>
      <c r="H8" s="175"/>
      <c r="I8" s="175"/>
      <c r="J8" s="4"/>
      <c r="K8" s="4"/>
      <c r="L8" s="4"/>
    </row>
    <row r="9" spans="1:12" s="2" customFormat="1">
      <c r="A9" s="15" t="s">
        <v>440</v>
      </c>
      <c r="B9" s="15"/>
      <c r="C9" s="24">
        <f t="shared" si="0"/>
        <v>0</v>
      </c>
      <c r="D9" s="2" t="s">
        <v>451</v>
      </c>
      <c r="E9" s="37"/>
      <c r="F9" s="15" t="s">
        <v>440</v>
      </c>
      <c r="G9" s="175"/>
      <c r="H9" s="175"/>
      <c r="I9" s="175"/>
      <c r="J9" s="4"/>
      <c r="K9" s="4"/>
      <c r="L9" s="4"/>
    </row>
    <row r="10" spans="1:12" s="2" customFormat="1">
      <c r="A10" s="3" t="s">
        <v>3</v>
      </c>
      <c r="B10" s="3"/>
      <c r="C10" s="4">
        <f>SUM(G10:I10)</f>
        <v>0</v>
      </c>
      <c r="D10" s="2" t="s">
        <v>451</v>
      </c>
      <c r="E10" s="37"/>
      <c r="F10" s="3" t="s">
        <v>3</v>
      </c>
      <c r="G10" s="175"/>
      <c r="H10" s="175"/>
      <c r="I10" s="175"/>
      <c r="J10" s="4"/>
      <c r="K10" s="4"/>
      <c r="L10" s="4"/>
    </row>
    <row r="11" spans="1:12" s="2" customFormat="1">
      <c r="A11" s="8" t="s">
        <v>4</v>
      </c>
      <c r="B11" s="8"/>
      <c r="C11" s="4">
        <f>C2-C3-C4-C6-C7-C8-C9-C10</f>
        <v>0</v>
      </c>
      <c r="D11" s="2" t="s">
        <v>451</v>
      </c>
      <c r="E11" s="37"/>
      <c r="F11" s="8" t="s">
        <v>4</v>
      </c>
      <c r="G11" s="175"/>
      <c r="H11" s="175"/>
      <c r="I11" s="175">
        <f>I2-I3-I4-I6-I7-I8-I9-I10</f>
        <v>0</v>
      </c>
      <c r="J11" s="4">
        <f t="shared" ref="J11:L11" si="2">J2-J3-J4-J6-J7-J8-J9-J10</f>
        <v>0</v>
      </c>
      <c r="K11" s="4">
        <f t="shared" si="2"/>
        <v>0</v>
      </c>
      <c r="L11" s="4">
        <f t="shared" si="2"/>
        <v>0</v>
      </c>
    </row>
    <row r="12" spans="1:12" s="2" customFormat="1">
      <c r="A12" s="13" t="s">
        <v>5</v>
      </c>
      <c r="B12" s="13"/>
      <c r="C12" s="14">
        <f>SUM(C13:C21)</f>
        <v>9396937.3709624521</v>
      </c>
      <c r="D12" s="2" t="s">
        <v>537</v>
      </c>
      <c r="E12" s="37"/>
      <c r="F12" s="13" t="s">
        <v>5</v>
      </c>
      <c r="G12" s="158"/>
      <c r="H12" s="158">
        <f>SUM(H13:H22)</f>
        <v>2988777.4047334651</v>
      </c>
      <c r="I12" s="158">
        <f t="shared" ref="I12" si="3">SUM(I13:I22)</f>
        <v>6408159.9662289862</v>
      </c>
      <c r="J12" s="14">
        <f t="shared" ref="J12:L12" si="4">SUM(J13:J22)</f>
        <v>0</v>
      </c>
      <c r="K12" s="14">
        <f t="shared" si="4"/>
        <v>0</v>
      </c>
      <c r="L12" s="14">
        <f t="shared" si="4"/>
        <v>0</v>
      </c>
    </row>
    <row r="13" spans="1:12" s="2" customFormat="1">
      <c r="A13" s="9" t="s">
        <v>538</v>
      </c>
      <c r="B13" s="9"/>
      <c r="C13" s="4">
        <f t="shared" ref="C13:C21" si="5">SUM(G13:I13)</f>
        <v>7332435.8553333338</v>
      </c>
      <c r="D13" s="2" t="s">
        <v>539</v>
      </c>
      <c r="E13" s="37"/>
      <c r="F13" s="9" t="s">
        <v>540</v>
      </c>
      <c r="G13" s="175"/>
      <c r="H13" s="175">
        <f>SUMIFS([2]岗位规划大表!$AD:$AD,[2]岗位规划大表!$H:$H,H1)</f>
        <v>2342921.4840000002</v>
      </c>
      <c r="I13" s="175">
        <f>SUMIFS([2]岗位规划大表!$AD:$AD,[2]岗位规划大表!$H:$H,I1)</f>
        <v>4989514.3713333337</v>
      </c>
      <c r="J13" s="4"/>
      <c r="K13" s="4"/>
      <c r="L13" s="4"/>
    </row>
    <row r="14" spans="1:12" s="2" customFormat="1">
      <c r="A14" s="3" t="s">
        <v>541</v>
      </c>
      <c r="B14" s="3"/>
      <c r="C14" s="4">
        <f t="shared" si="5"/>
        <v>805501.51562911738</v>
      </c>
      <c r="D14" s="2" t="s">
        <v>539</v>
      </c>
      <c r="E14" s="37"/>
      <c r="F14" s="3" t="s">
        <v>541</v>
      </c>
      <c r="G14" s="160"/>
      <c r="H14" s="160">
        <f>[1]人均!$D$4*SUMIFS([2]岗位规划大表!$AA:$AA,[2]岗位规划大表!$H:$H,H1,[2]岗位规划大表!$AE:$AE,"驻京")+[1]人均!$D$3*SUMIFS([2]岗位规划大表!$AA:$AA,[2]岗位规划大表!$H:$H,H1,[2]岗位规划大表!$AE:$AE,"非驻京")+SUMIFS([1]管理费用统计表!$N:$N,[1]管理费用统计表!$F:$F,H1)</f>
        <v>263855.92073346511</v>
      </c>
      <c r="I14" s="160">
        <f>[1]人均!$D$4*SUMIFS([2]岗位规划大表!$AA:$AA,[2]岗位规划大表!$H:$H,I1,[2]岗位规划大表!$AE:$AE,"驻京")+[1]人均!$D$3*SUMIFS([2]岗位规划大表!$AA:$AA,[2]岗位规划大表!$H:$H,I1,[2]岗位规划大表!$AE:$AE,"非驻京")+SUMIFS([1]管理费用统计表!$N:$N,[1]管理费用统计表!$F:$F,I1)</f>
        <v>541645.59489565226</v>
      </c>
      <c r="J14" s="4"/>
      <c r="K14" s="4"/>
      <c r="L14" s="4"/>
    </row>
    <row r="15" spans="1:12" s="2" customFormat="1">
      <c r="A15" s="8" t="s">
        <v>6</v>
      </c>
      <c r="B15" s="8"/>
      <c r="C15" s="4">
        <f t="shared" si="5"/>
        <v>540000</v>
      </c>
      <c r="D15" s="2" t="s">
        <v>539</v>
      </c>
      <c r="E15" s="37"/>
      <c r="F15" s="8" t="s">
        <v>6</v>
      </c>
      <c r="G15" s="160"/>
      <c r="H15" s="160">
        <f>SUMIFS(人员规划!$AB:$AB,人员规划!$G:$G,H1)*3000</f>
        <v>216000</v>
      </c>
      <c r="I15" s="160">
        <f>SUMIFS(人员规划!$AB:$AB,人员规划!$G:$G,I1)*3000</f>
        <v>324000</v>
      </c>
      <c r="J15" s="4"/>
      <c r="K15" s="4"/>
      <c r="L15" s="4"/>
    </row>
    <row r="16" spans="1:12" s="2" customFormat="1">
      <c r="A16" s="8" t="s">
        <v>7</v>
      </c>
      <c r="B16" s="8"/>
      <c r="C16" s="4">
        <f t="shared" si="5"/>
        <v>89000</v>
      </c>
      <c r="D16" s="2" t="s">
        <v>542</v>
      </c>
      <c r="E16" s="37"/>
      <c r="F16" s="8" t="s">
        <v>7</v>
      </c>
      <c r="G16" s="163">
        <f>IFERROR(VLOOKUP(G1,'[3]2019年差旅费-二级利润中心明细'!$B:$AF,31,0),0)</f>
        <v>0</v>
      </c>
      <c r="H16" s="351">
        <f>IFERROR(VLOOKUP(H1,'[3]2019年差旅费-二级利润中心明细'!$B:$AF,31,0),0)</f>
        <v>36000</v>
      </c>
      <c r="I16" s="351">
        <f>IFERROR(VLOOKUP(I1,'[3]2019年差旅费-二级利润中心明细'!$B:$AF,31,0),0)</f>
        <v>53000</v>
      </c>
      <c r="J16" s="28"/>
      <c r="K16" s="28"/>
      <c r="L16" s="28"/>
    </row>
    <row r="17" spans="1:12" s="2" customFormat="1">
      <c r="A17" s="8" t="s">
        <v>8</v>
      </c>
      <c r="B17" s="8"/>
      <c r="C17" s="4">
        <f t="shared" si="5"/>
        <v>80000</v>
      </c>
      <c r="D17" s="2" t="s">
        <v>446</v>
      </c>
      <c r="E17" s="37"/>
      <c r="F17" s="8" t="s">
        <v>8</v>
      </c>
      <c r="G17" s="152">
        <f>SUMIFS(市场费!$F:$F,市场费!$B:$B,G1)</f>
        <v>0</v>
      </c>
      <c r="H17" s="152">
        <f>SUMIFS(市场费!$F:$F,市场费!$B:$B,H1)</f>
        <v>80000</v>
      </c>
      <c r="I17" s="152">
        <f>SUMIFS(市场费!$F:$F,市场费!$B:$B,I1)</f>
        <v>0</v>
      </c>
      <c r="J17" s="152">
        <f>SUMIFS(市场费!$F:$F,市场费!$B:$B,J1)</f>
        <v>0</v>
      </c>
      <c r="K17" s="152">
        <f>SUMIFS(市场费!$F:$F,市场费!$B:$B,K1)</f>
        <v>0</v>
      </c>
      <c r="L17" s="152">
        <f>SUMIFS(市场费!$F:$F,市场费!$B:$B,L1)</f>
        <v>0</v>
      </c>
    </row>
    <row r="18" spans="1:12" s="2" customFormat="1">
      <c r="A18" s="8" t="s">
        <v>9</v>
      </c>
      <c r="B18" s="8"/>
      <c r="C18" s="4">
        <f t="shared" si="5"/>
        <v>50000</v>
      </c>
      <c r="D18" s="2" t="s">
        <v>446</v>
      </c>
      <c r="E18" s="37"/>
      <c r="F18" s="8" t="s">
        <v>9</v>
      </c>
      <c r="G18" s="152">
        <f>SUMIFS(市场费!$I:$I,市场费!$B:$B,G1)</f>
        <v>0</v>
      </c>
      <c r="H18" s="152">
        <f>SUMIFS(市场费!$I:$I,市场费!$B:$B,H1)</f>
        <v>50000</v>
      </c>
      <c r="I18" s="152">
        <f>SUMIFS(市场费!$I:$I,市场费!$B:$B,I1)</f>
        <v>0</v>
      </c>
      <c r="J18" s="152">
        <f>SUMIFS(市场费!$I:$I,市场费!$B:$B,J1)</f>
        <v>0</v>
      </c>
      <c r="K18" s="152">
        <f>SUMIFS(市场费!$I:$I,市场费!$B:$B,K1)</f>
        <v>0</v>
      </c>
      <c r="L18" s="152">
        <f>SUMIFS(市场费!$I:$I,市场费!$B:$B,L1)</f>
        <v>0</v>
      </c>
    </row>
    <row r="19" spans="1:12" s="2" customFormat="1">
      <c r="A19" s="8" t="s">
        <v>448</v>
      </c>
      <c r="B19" s="8"/>
      <c r="C19" s="4">
        <f t="shared" si="5"/>
        <v>0</v>
      </c>
      <c r="D19" s="2" t="s">
        <v>446</v>
      </c>
      <c r="E19" s="37"/>
      <c r="F19" s="8" t="s">
        <v>448</v>
      </c>
      <c r="G19" s="175"/>
      <c r="H19" s="175"/>
      <c r="I19" s="175"/>
      <c r="J19" s="4"/>
      <c r="K19" s="4"/>
      <c r="L19" s="4"/>
    </row>
    <row r="20" spans="1:12">
      <c r="A20" s="8" t="s">
        <v>5228</v>
      </c>
      <c r="B20" s="8"/>
      <c r="C20" s="4">
        <f t="shared" si="5"/>
        <v>500000</v>
      </c>
      <c r="D20" s="2" t="s">
        <v>446</v>
      </c>
      <c r="E20" s="37"/>
      <c r="F20" s="8" t="s">
        <v>5228</v>
      </c>
      <c r="G20" s="175"/>
      <c r="H20" s="175"/>
      <c r="I20" s="175">
        <f>费用分摊!J11</f>
        <v>500000</v>
      </c>
      <c r="J20" s="4"/>
      <c r="K20" s="4"/>
      <c r="L20" s="4"/>
    </row>
    <row r="21" spans="1:12" s="2" customFormat="1">
      <c r="A21" s="16" t="s">
        <v>449</v>
      </c>
      <c r="B21" s="16"/>
      <c r="C21" s="4">
        <f t="shared" si="5"/>
        <v>0</v>
      </c>
      <c r="D21" s="2" t="s">
        <v>446</v>
      </c>
      <c r="E21" s="37"/>
      <c r="F21" s="9" t="s">
        <v>449</v>
      </c>
      <c r="G21" s="175"/>
      <c r="H21" s="175"/>
      <c r="I21" s="175"/>
      <c r="J21" s="4"/>
      <c r="K21" s="4"/>
      <c r="L21" s="4"/>
    </row>
    <row r="22" spans="1:12" s="2" customFormat="1">
      <c r="A22" s="9" t="s">
        <v>450</v>
      </c>
      <c r="B22" s="9"/>
      <c r="C22" s="4"/>
      <c r="D22" s="2" t="s">
        <v>446</v>
      </c>
      <c r="E22" s="37"/>
      <c r="F22" s="9" t="s">
        <v>450</v>
      </c>
      <c r="G22" s="73"/>
      <c r="H22" s="87"/>
      <c r="I22" s="87"/>
      <c r="J22" s="32"/>
      <c r="K22" s="32"/>
      <c r="L22" s="4"/>
    </row>
    <row r="23" spans="1:12" s="2" customFormat="1">
      <c r="A23" s="13" t="s">
        <v>13</v>
      </c>
      <c r="B23" s="13"/>
      <c r="C23" s="12">
        <f>C11-C12</f>
        <v>-9396937.3709624521</v>
      </c>
      <c r="D23" s="2" t="s">
        <v>451</v>
      </c>
      <c r="E23" s="37"/>
      <c r="F23" s="13" t="s">
        <v>13</v>
      </c>
      <c r="G23" s="158"/>
      <c r="H23" s="158">
        <f>H11-H12</f>
        <v>-2988777.4047334651</v>
      </c>
      <c r="I23" s="158">
        <f>I11-I12</f>
        <v>-6408159.9662289862</v>
      </c>
      <c r="J23" s="14">
        <f t="shared" ref="J23:L23" si="6">J25/0.85</f>
        <v>0</v>
      </c>
      <c r="K23" s="14">
        <f t="shared" si="6"/>
        <v>0</v>
      </c>
      <c r="L23" s="14">
        <f t="shared" si="6"/>
        <v>0</v>
      </c>
    </row>
    <row r="24" spans="1:12" s="2" customFormat="1">
      <c r="A24" s="3" t="s">
        <v>14</v>
      </c>
      <c r="B24" s="3"/>
      <c r="C24" s="7">
        <f>IF(C23&gt;0,C23*0.15,0)</f>
        <v>0</v>
      </c>
      <c r="D24" s="2" t="s">
        <v>451</v>
      </c>
      <c r="E24" s="39"/>
      <c r="F24" s="3" t="s">
        <v>14</v>
      </c>
      <c r="G24" s="160"/>
      <c r="H24" s="160">
        <f>IF(H23&lt;0,0,H23*0.15)</f>
        <v>0</v>
      </c>
      <c r="I24" s="160">
        <f t="shared" ref="I24" si="7">IF(I23&lt;0,0,I23*0.15)</f>
        <v>0</v>
      </c>
      <c r="J24" s="25">
        <f t="shared" ref="J24:L24" si="8">IF(J23&lt;0,0,J23*0.15)</f>
        <v>0</v>
      </c>
      <c r="K24" s="25">
        <f t="shared" si="8"/>
        <v>0</v>
      </c>
      <c r="L24" s="25">
        <f t="shared" si="8"/>
        <v>0</v>
      </c>
    </row>
    <row r="25" spans="1:12" s="17" customFormat="1">
      <c r="A25" s="13" t="s">
        <v>15</v>
      </c>
      <c r="B25" s="13"/>
      <c r="C25" s="12">
        <f>C23-C24</f>
        <v>-9396937.3709624521</v>
      </c>
      <c r="D25" s="26" t="s">
        <v>452</v>
      </c>
      <c r="E25" s="40"/>
      <c r="F25" s="13" t="s">
        <v>15</v>
      </c>
      <c r="G25" s="158"/>
      <c r="H25" s="158">
        <f>H23-H24</f>
        <v>-2988777.4047334651</v>
      </c>
      <c r="I25" s="158">
        <f>I23-I24</f>
        <v>-6408159.9662289862</v>
      </c>
      <c r="J25" s="14"/>
      <c r="K25" s="14"/>
      <c r="L25" s="14"/>
    </row>
    <row r="26" spans="1:12">
      <c r="A26" s="18" t="s">
        <v>453</v>
      </c>
      <c r="B26" s="18"/>
      <c r="C26" s="23">
        <f>C25/C12</f>
        <v>-1</v>
      </c>
      <c r="D26" s="2" t="s">
        <v>451</v>
      </c>
      <c r="E26" s="36"/>
      <c r="F26" s="18" t="s">
        <v>453</v>
      </c>
      <c r="G26" s="83"/>
      <c r="H26" s="83">
        <f t="shared" ref="H26:I26" si="9">H25/H12</f>
        <v>-1</v>
      </c>
      <c r="I26" s="83">
        <f t="shared" si="9"/>
        <v>-1</v>
      </c>
      <c r="J26" s="18" t="e">
        <f t="shared" ref="J26:L26" si="10">J25/J12</f>
        <v>#DIV/0!</v>
      </c>
      <c r="K26" s="18" t="e">
        <f t="shared" si="10"/>
        <v>#DIV/0!</v>
      </c>
      <c r="L26" s="18" t="e">
        <f t="shared" si="10"/>
        <v>#DIV/0!</v>
      </c>
    </row>
    <row r="27" spans="1:12">
      <c r="E27" s="36"/>
    </row>
  </sheetData>
  <phoneticPr fontId="15"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opLeftCell="C1" workbookViewId="0">
      <selection activeCell="H22" sqref="H22:N22"/>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2.25" customWidth="1"/>
    <col min="8" max="8" width="22.375" customWidth="1"/>
    <col min="9" max="9" width="20.75" customWidth="1"/>
    <col min="10" max="10" width="17.25" bestFit="1" customWidth="1"/>
    <col min="11" max="11" width="20.375" customWidth="1"/>
    <col min="12" max="13" width="20.375" bestFit="1" customWidth="1"/>
    <col min="14" max="14" width="24.375" customWidth="1"/>
  </cols>
  <sheetData>
    <row r="1" spans="1:14" s="2" customFormat="1">
      <c r="A1" s="1" t="s">
        <v>543</v>
      </c>
      <c r="B1" s="1" t="s">
        <v>544</v>
      </c>
      <c r="C1" s="1" t="s">
        <v>545</v>
      </c>
      <c r="E1" s="33"/>
      <c r="F1" s="1" t="s">
        <v>543</v>
      </c>
      <c r="G1" s="1" t="s">
        <v>4288</v>
      </c>
      <c r="H1" s="1" t="s">
        <v>4859</v>
      </c>
      <c r="I1" s="1" t="s">
        <v>4860</v>
      </c>
      <c r="J1" s="1" t="s">
        <v>4861</v>
      </c>
      <c r="K1" s="1" t="s">
        <v>4862</v>
      </c>
      <c r="L1" s="13" t="s">
        <v>662</v>
      </c>
      <c r="M1" s="13" t="s">
        <v>663</v>
      </c>
      <c r="N1" s="13" t="s">
        <v>664</v>
      </c>
    </row>
    <row r="2" spans="1:14" s="2" customFormat="1">
      <c r="A2" s="3" t="s">
        <v>0</v>
      </c>
      <c r="B2" s="3"/>
      <c r="C2" s="30">
        <f>SUM(G2:N2)</f>
        <v>0</v>
      </c>
      <c r="D2" s="26" t="s">
        <v>518</v>
      </c>
      <c r="E2" s="37">
        <f>G2+H2+I2+J2+K2+L2</f>
        <v>0</v>
      </c>
      <c r="F2" s="3" t="s">
        <v>437</v>
      </c>
      <c r="G2" s="28"/>
      <c r="H2" s="28"/>
      <c r="I2" s="28"/>
      <c r="J2" s="28"/>
      <c r="K2" s="28"/>
      <c r="L2" s="28"/>
      <c r="M2" s="28"/>
      <c r="N2" s="28"/>
    </row>
    <row r="3" spans="1:14" s="2" customFormat="1">
      <c r="A3" s="3" t="s">
        <v>1</v>
      </c>
      <c r="B3" s="3"/>
      <c r="C3" s="30">
        <f t="shared" ref="C3:C10" si="0">SUM(G3:N3)</f>
        <v>0</v>
      </c>
      <c r="D3" s="2" t="s">
        <v>34</v>
      </c>
      <c r="E3" s="37">
        <f t="shared" ref="E3" si="1">G3+H3+I3+J3+K3+L3</f>
        <v>0</v>
      </c>
      <c r="F3" s="3" t="s">
        <v>35</v>
      </c>
      <c r="G3" s="4"/>
      <c r="H3" s="4"/>
      <c r="I3" s="4"/>
      <c r="J3" s="4"/>
      <c r="K3" s="4"/>
      <c r="L3" s="4"/>
      <c r="M3" s="4"/>
      <c r="N3" s="4"/>
    </row>
    <row r="4" spans="1:14" s="2" customFormat="1">
      <c r="A4" s="3" t="s">
        <v>2</v>
      </c>
      <c r="B4" s="3"/>
      <c r="C4" s="4">
        <f t="shared" si="0"/>
        <v>0</v>
      </c>
      <c r="D4" s="2" t="s">
        <v>34</v>
      </c>
      <c r="E4" s="37"/>
      <c r="F4" s="3" t="s">
        <v>2</v>
      </c>
      <c r="G4" s="25"/>
      <c r="H4" s="25"/>
      <c r="I4" s="25"/>
      <c r="J4" s="25"/>
      <c r="K4" s="25"/>
      <c r="L4" s="25"/>
      <c r="M4" s="25"/>
      <c r="N4" s="25"/>
    </row>
    <row r="5" spans="1:14" s="2" customFormat="1">
      <c r="A5" s="3" t="s">
        <v>65</v>
      </c>
      <c r="B5" s="3"/>
      <c r="C5" s="29">
        <f t="shared" si="0"/>
        <v>0</v>
      </c>
      <c r="D5" s="2" t="s">
        <v>30</v>
      </c>
      <c r="E5" s="38"/>
      <c r="F5" s="3" t="s">
        <v>65</v>
      </c>
      <c r="G5" s="44"/>
      <c r="H5" s="44"/>
      <c r="I5" s="44"/>
      <c r="J5" s="44"/>
      <c r="K5" s="44"/>
      <c r="L5" s="44"/>
      <c r="M5" s="44"/>
      <c r="N5" s="44"/>
    </row>
    <row r="6" spans="1:14" s="2" customFormat="1">
      <c r="A6" s="15" t="s">
        <v>10</v>
      </c>
      <c r="B6" s="15"/>
      <c r="C6" s="4">
        <f>SUM(G6:N6)</f>
        <v>0</v>
      </c>
      <c r="D6" s="11" t="s">
        <v>67</v>
      </c>
      <c r="E6" s="37"/>
      <c r="F6" s="10" t="s">
        <v>10</v>
      </c>
      <c r="G6" s="25"/>
      <c r="H6" s="25"/>
      <c r="I6" s="25"/>
      <c r="J6" s="25"/>
      <c r="K6" s="25"/>
      <c r="L6" s="25"/>
      <c r="M6" s="25"/>
      <c r="N6" s="25"/>
    </row>
    <row r="7" spans="1:14" s="2" customFormat="1">
      <c r="A7" s="15" t="s">
        <v>11</v>
      </c>
      <c r="B7" s="15"/>
      <c r="C7" s="4">
        <f t="shared" si="0"/>
        <v>0</v>
      </c>
      <c r="D7" s="11" t="s">
        <v>28</v>
      </c>
      <c r="E7" s="37"/>
      <c r="F7" s="10" t="s">
        <v>11</v>
      </c>
      <c r="G7" s="4"/>
      <c r="H7" s="4"/>
      <c r="I7" s="4"/>
      <c r="J7" s="4"/>
      <c r="K7" s="4"/>
      <c r="L7" s="4"/>
      <c r="M7" s="4"/>
      <c r="N7" s="4"/>
    </row>
    <row r="8" spans="1:14" s="2" customFormat="1">
      <c r="A8" s="15" t="s">
        <v>12</v>
      </c>
      <c r="B8" s="15"/>
      <c r="C8" s="4">
        <f t="shared" si="0"/>
        <v>0</v>
      </c>
      <c r="D8" s="11" t="s">
        <v>38</v>
      </c>
      <c r="E8" s="37"/>
      <c r="F8" s="10" t="s">
        <v>12</v>
      </c>
      <c r="G8" s="4"/>
      <c r="H8" s="4"/>
      <c r="I8" s="4"/>
      <c r="J8" s="4"/>
      <c r="K8" s="4"/>
      <c r="L8" s="4"/>
      <c r="M8" s="4"/>
      <c r="N8" s="4"/>
    </row>
    <row r="9" spans="1:14" s="2" customFormat="1">
      <c r="A9" s="15" t="s">
        <v>70</v>
      </c>
      <c r="B9" s="15"/>
      <c r="C9" s="24">
        <f t="shared" si="0"/>
        <v>0</v>
      </c>
      <c r="D9" s="2" t="s">
        <v>31</v>
      </c>
      <c r="E9" s="37"/>
      <c r="F9" s="15" t="s">
        <v>70</v>
      </c>
      <c r="G9" s="4"/>
      <c r="H9" s="4"/>
      <c r="I9" s="4"/>
      <c r="J9" s="4"/>
      <c r="K9" s="4"/>
      <c r="L9" s="4"/>
      <c r="M9" s="4"/>
      <c r="N9" s="4"/>
    </row>
    <row r="10" spans="1:14" s="2" customFormat="1">
      <c r="A10" s="3" t="s">
        <v>3</v>
      </c>
      <c r="B10" s="3"/>
      <c r="C10" s="4">
        <f t="shared" si="0"/>
        <v>0</v>
      </c>
      <c r="D10" s="2" t="s">
        <v>31</v>
      </c>
      <c r="E10" s="37"/>
      <c r="F10" s="3" t="s">
        <v>3</v>
      </c>
      <c r="G10" s="4"/>
      <c r="H10" s="4"/>
      <c r="I10" s="4"/>
      <c r="J10" s="4"/>
      <c r="K10" s="4"/>
      <c r="L10" s="4"/>
      <c r="M10" s="4"/>
      <c r="N10" s="4"/>
    </row>
    <row r="11" spans="1:14" s="2" customFormat="1">
      <c r="A11" s="8" t="s">
        <v>4</v>
      </c>
      <c r="B11" s="8"/>
      <c r="C11" s="4">
        <f>C2-C3-C4-C6-C7-C8-C9-C10</f>
        <v>0</v>
      </c>
      <c r="D11" s="2" t="s">
        <v>31</v>
      </c>
      <c r="E11" s="37"/>
      <c r="F11" s="8" t="s">
        <v>4</v>
      </c>
      <c r="G11" s="4">
        <f>G2-G3-G4-G6-G7-G8-G9-G10</f>
        <v>0</v>
      </c>
      <c r="H11" s="4">
        <f>H2-H3-H4-H6-H7-H8-H9-H10</f>
        <v>0</v>
      </c>
      <c r="I11" s="4">
        <f t="shared" ref="I11:N11" si="2">I2-I3-I4-I6-I7-I8-I9-I10</f>
        <v>0</v>
      </c>
      <c r="J11" s="4">
        <f t="shared" si="2"/>
        <v>0</v>
      </c>
      <c r="K11" s="4">
        <f t="shared" si="2"/>
        <v>0</v>
      </c>
      <c r="L11" s="4">
        <f t="shared" si="2"/>
        <v>0</v>
      </c>
      <c r="M11" s="4">
        <f t="shared" si="2"/>
        <v>0</v>
      </c>
      <c r="N11" s="4">
        <f t="shared" si="2"/>
        <v>0</v>
      </c>
    </row>
    <row r="12" spans="1:14" s="2" customFormat="1">
      <c r="A12" s="13" t="s">
        <v>5</v>
      </c>
      <c r="B12" s="13"/>
      <c r="C12" s="14">
        <f>SUM(C13:C21)</f>
        <v>48243898.605790697</v>
      </c>
      <c r="D12" s="2" t="s">
        <v>31</v>
      </c>
      <c r="E12" s="37"/>
      <c r="F12" s="13" t="s">
        <v>5</v>
      </c>
      <c r="G12" s="14">
        <f t="shared" ref="G12:N12" si="3">SUM(G13:G22)</f>
        <v>4389653.1908333059</v>
      </c>
      <c r="H12" s="14">
        <f t="shared" si="3"/>
        <v>9660253.1298580915</v>
      </c>
      <c r="I12" s="14">
        <f t="shared" si="3"/>
        <v>8620329.9184540696</v>
      </c>
      <c r="J12" s="14">
        <f t="shared" si="3"/>
        <v>8920772.5566308293</v>
      </c>
      <c r="K12" s="14">
        <f t="shared" si="3"/>
        <v>6836604.5314036161</v>
      </c>
      <c r="L12" s="14">
        <f t="shared" si="3"/>
        <v>4469966.011075628</v>
      </c>
      <c r="M12" s="14">
        <f t="shared" si="3"/>
        <v>4492031.3866261207</v>
      </c>
      <c r="N12" s="14">
        <f t="shared" si="3"/>
        <v>854287.88090903615</v>
      </c>
    </row>
    <row r="13" spans="1:14" s="2" customFormat="1">
      <c r="A13" s="9" t="s">
        <v>72</v>
      </c>
      <c r="B13" s="9"/>
      <c r="C13" s="4">
        <f t="shared" ref="C13:C21" si="4">SUM(G13:N13)</f>
        <v>35958573.530000001</v>
      </c>
      <c r="D13" s="2" t="s">
        <v>73</v>
      </c>
      <c r="E13" s="37"/>
      <c r="F13" s="9" t="s">
        <v>74</v>
      </c>
      <c r="G13" s="175">
        <f>SUMIFS([2]岗位规划大表!$AD:$AD,[2]岗位规划大表!$H:$H,G1)</f>
        <v>1211608.696</v>
      </c>
      <c r="H13" s="175">
        <f>SUMIFS([2]岗位规划大表!$AD:$AD,[2]岗位规划大表!$H:$H,H1)</f>
        <v>7653551.6566666663</v>
      </c>
      <c r="I13" s="175">
        <f>SUMIFS([2]岗位规划大表!$AD:$AD,[2]岗位规划大表!$H:$H,I1)</f>
        <v>6667752.5813333355</v>
      </c>
      <c r="J13" s="175">
        <f>SUMIFS([2]岗位规划大表!$AD:$AD,[2]岗位规划大表!$H:$H,J1)</f>
        <v>6972735.1273333309</v>
      </c>
      <c r="K13" s="175">
        <f>SUMIFS([2]岗位规划大表!$AD:$AD,[2]岗位规划大表!$H:$H,K1)</f>
        <v>5012758.2546666665</v>
      </c>
      <c r="L13" s="175">
        <f>SUMIFS([2]岗位规划大表!$AD:$AD,[2]岗位规划大表!$H:$H,L1)</f>
        <v>3934126.4120000005</v>
      </c>
      <c r="M13" s="175">
        <f>SUMIFS([2]岗位规划大表!$AD:$AD,[2]岗位规划大表!$H:$H,M1)</f>
        <v>3875154.6499999994</v>
      </c>
      <c r="N13" s="175">
        <f>SUMIFS([2]岗位规划大表!$AD:$AD,[2]岗位规划大表!$H:$H,N1)</f>
        <v>630886.152</v>
      </c>
    </row>
    <row r="14" spans="1:14" s="2" customFormat="1">
      <c r="A14" s="3" t="s">
        <v>22</v>
      </c>
      <c r="B14" s="3"/>
      <c r="C14" s="4">
        <f t="shared" si="4"/>
        <v>6657925.0757906968</v>
      </c>
      <c r="D14" s="2" t="s">
        <v>73</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3070044.4948333055</v>
      </c>
      <c r="H14" s="160">
        <f>[1]人均!$D$4*SUMIFS([2]岗位规划大表!$AA:$AA,[2]岗位规划大表!$H:$H,H1,[2]岗位规划大表!$AE:$AE,"驻京")+[1]人均!$D$3*SUMIFS([2]岗位规划大表!$AA:$AA,[2]岗位规划大表!$H:$H,H1,[2]岗位规划大表!$AE:$AE,"非驻京")+SUMIFS([1]管理费用统计表!$N:$N,[1]管理费用统计表!$F:$F,H1)</f>
        <v>704701.47319142462</v>
      </c>
      <c r="I14" s="160">
        <f>[1]人均!$D$4*SUMIFS([2]岗位规划大表!$AA:$AA,[2]岗位规划大表!$H:$H,I1,[2]岗位规划大表!$AE:$AE,"驻京")+[1]人均!$D$3*SUMIFS([2]岗位规划大表!$AA:$AA,[2]岗位规划大表!$H:$H,I1,[2]岗位规划大表!$AE:$AE,"非驻京")+SUMIFS([1]管理费用统计表!$N:$N,[1]管理费用统计表!$F:$F,I1)</f>
        <v>692577.33712073346</v>
      </c>
      <c r="J14" s="160">
        <f>[1]人均!$D$4*SUMIFS([2]岗位规划大表!$AA:$AA,[2]岗位规划大表!$H:$H,J1,[2]岗位规划大表!$AE:$AE,"驻京")+[1]人均!$D$3*SUMIFS([2]岗位规划大表!$AA:$AA,[2]岗位规划大表!$H:$H,J1,[2]岗位规划大表!$AE:$AE,"非驻京")+SUMIFS([1]管理费用统计表!$N:$N,[1]管理费用统计表!$F:$F,J1)</f>
        <v>682037.42929749889</v>
      </c>
      <c r="K14" s="160">
        <f>[1]人均!$D$4*SUMIFS([2]岗位规划大表!$AA:$AA,[2]岗位规划大表!$H:$H,K1,[2]岗位规划大表!$AE:$AE,"驻京")+[1]人均!$D$3*SUMIFS([2]岗位规划大表!$AA:$AA,[2]岗位规划大表!$H:$H,K1,[2]岗位规划大表!$AE:$AE,"非驻京")+SUMIFS([1]管理费用统计表!$N:$N,[1]管理费用统计表!$F:$F,K1)</f>
        <v>1001846.2767369495</v>
      </c>
      <c r="L14" s="160">
        <f>[1]人均!$D$4*SUMIFS([2]岗位规划大表!$AA:$AA,[2]岗位规划大表!$H:$H,L1,[2]岗位规划大表!$AE:$AE,"驻京")+[1]人均!$D$3*SUMIFS([2]岗位规划大表!$AA:$AA,[2]岗位规划大表!$H:$H,L1,[2]岗位规划大表!$AE:$AE,"非驻京")+SUMIFS([1]管理费用统计表!$N:$N,[1]管理费用统计表!$F:$F,L1)</f>
        <v>182439.59907562766</v>
      </c>
      <c r="M14" s="160">
        <f>[1]人均!$D$4*SUMIFS([2]岗位规划大表!$AA:$AA,[2]岗位规划大表!$H:$H,M1,[2]岗位规划大表!$AE:$AE,"驻京")+[1]人均!$D$3*SUMIFS([2]岗位规划大表!$AA:$AA,[2]岗位规划大表!$H:$H,M1,[2]岗位规划大表!$AE:$AE,"非驻京")+SUMIFS([1]管理费用统计表!$N:$N,[1]管理费用统计表!$F:$F,M1)</f>
        <v>244876.73662612133</v>
      </c>
      <c r="N14" s="160">
        <f>[1]人均!$D$4*SUMIFS([2]岗位规划大表!$AA:$AA,[2]岗位规划大表!$H:$H,N1,[2]岗位规划大表!$AE:$AE,"驻京")+[1]人均!$D$3*SUMIFS([2]岗位规划大表!$AA:$AA,[2]岗位规划大表!$H:$H,N1,[2]岗位规划大表!$AE:$AE,"非驻京")+SUMIFS([1]管理费用统计表!$N:$N,[1]管理费用统计表!$F:$F,N1)</f>
        <v>79401.728909036203</v>
      </c>
    </row>
    <row r="15" spans="1:14" s="2" customFormat="1">
      <c r="A15" s="8" t="s">
        <v>6</v>
      </c>
      <c r="B15" s="8"/>
      <c r="C15" s="4">
        <f t="shared" si="4"/>
        <v>5580000</v>
      </c>
      <c r="D15" s="2" t="s">
        <v>73</v>
      </c>
      <c r="E15" s="37"/>
      <c r="F15" s="8" t="s">
        <v>6</v>
      </c>
      <c r="G15" s="160">
        <f>SUMIFS(人员规划!$AB:$AB,人员规划!$G:$G,G1)*3000</f>
        <v>72000</v>
      </c>
      <c r="H15" s="160">
        <f>SUMIFS(人员规划!$AB:$AB,人员规划!$G:$G,H1)*3000</f>
        <v>1302000</v>
      </c>
      <c r="I15" s="160">
        <f>SUMIFS(人员规划!$AB:$AB,人员规划!$G:$G,I1)*3000</f>
        <v>1260000</v>
      </c>
      <c r="J15" s="160">
        <f>SUMIFS(人员规划!$AB:$AB,人员规划!$G:$G,J1)*3000</f>
        <v>1266000</v>
      </c>
      <c r="K15" s="160">
        <f>SUMIFS(人员规划!$AB:$AB,人员规划!$G:$G,K1)*3000</f>
        <v>822000</v>
      </c>
      <c r="L15" s="160">
        <f>SUMIFS(人员规划!$AB:$AB,人员规划!$G:$G,L1)*3000</f>
        <v>342000</v>
      </c>
      <c r="M15" s="160">
        <f>SUMIFS(人员规划!$AB:$AB,人员规划!$G:$G,M1)*3000</f>
        <v>372000</v>
      </c>
      <c r="N15" s="160">
        <f>SUMIFS(人员规划!$AB:$AB,人员规划!$G:$G,N1)*3000</f>
        <v>144000</v>
      </c>
    </row>
    <row r="16" spans="1:14" s="2" customFormat="1">
      <c r="A16" s="8" t="s">
        <v>7</v>
      </c>
      <c r="B16" s="8"/>
      <c r="C16" s="4">
        <f t="shared" si="4"/>
        <v>47400</v>
      </c>
      <c r="D16" s="2" t="s">
        <v>34</v>
      </c>
      <c r="E16" s="37"/>
      <c r="F16" s="8" t="s">
        <v>7</v>
      </c>
      <c r="G16" s="28">
        <f>IFERROR(VLOOKUP(G1,'[3]2019年差旅费-二级利润中心明细'!$B:$AF,31,0),0)</f>
        <v>36000</v>
      </c>
      <c r="H16" s="351">
        <f>IFERROR(VLOOKUP(H1,'[3]2019年差旅费-二级利润中心明细'!$B:$AF,31,0),0)</f>
        <v>0</v>
      </c>
      <c r="I16" s="351">
        <f>IFERROR(VLOOKUP(I1,'[3]2019年差旅费-二级利润中心明细'!$B:$AF,31,0),0)</f>
        <v>0</v>
      </c>
      <c r="J16" s="351">
        <f>IFERROR(VLOOKUP(J1,'[3]2019年差旅费-二级利润中心明细'!$B:$AF,31,0),0)</f>
        <v>0</v>
      </c>
      <c r="K16" s="351">
        <f>IFERROR(VLOOKUP(K1,'[3]2019年差旅费-二级利润中心明细'!$B:$AF,31,0),0)</f>
        <v>0</v>
      </c>
      <c r="L16" s="351">
        <f>IFERROR(VLOOKUP(L1,'[3]2019年差旅费-二级利润中心明细'!$B:$AF,31,0),0)</f>
        <v>11400</v>
      </c>
      <c r="M16" s="351">
        <f>IFERROR(VLOOKUP(M1,'[3]2019年差旅费-二级利润中心明细'!$B:$AF,31,0),0)</f>
        <v>0</v>
      </c>
      <c r="N16" s="351">
        <f>IFERROR(VLOOKUP(N1,'[3]2019年差旅费-二级利润中心明细'!$B:$AF,31,0),0)</f>
        <v>0</v>
      </c>
    </row>
    <row r="17" spans="1:14" s="2" customFormat="1">
      <c r="A17" s="8" t="s">
        <v>8</v>
      </c>
      <c r="B17" s="8"/>
      <c r="C17" s="4">
        <f t="shared" si="4"/>
        <v>0</v>
      </c>
      <c r="D17" s="2" t="s">
        <v>34</v>
      </c>
      <c r="E17" s="37"/>
      <c r="F17" s="8" t="s">
        <v>8</v>
      </c>
      <c r="G17" s="152">
        <f>SUMIFS(市场费!$F:$F,市场费!$B:$B,G1)</f>
        <v>0</v>
      </c>
      <c r="H17" s="152">
        <f>SUMIFS(市场费!$F:$F,市场费!$B:$B,H1)</f>
        <v>0</v>
      </c>
      <c r="I17" s="152">
        <f>SUMIFS(市场费!$F:$F,市场费!$B:$B,I1)</f>
        <v>0</v>
      </c>
      <c r="J17" s="152">
        <f>SUMIFS(市场费!$F:$F,市场费!$B:$B,J1)</f>
        <v>0</v>
      </c>
      <c r="K17" s="152">
        <f>SUMIFS(市场费!$F:$F,市场费!$B:$B,K1)</f>
        <v>0</v>
      </c>
      <c r="L17" s="152">
        <f>SUMIFS(市场费!$F:$F,市场费!$B:$B,L1)</f>
        <v>0</v>
      </c>
      <c r="M17" s="152">
        <f>SUMIFS(市场费!$F:$F,市场费!$B:$B,M1)</f>
        <v>0</v>
      </c>
      <c r="N17" s="152">
        <f>SUMIFS(市场费!$F:$F,市场费!$B:$B,N1)</f>
        <v>0</v>
      </c>
    </row>
    <row r="18" spans="1:14" s="2" customFormat="1">
      <c r="A18" s="8" t="s">
        <v>9</v>
      </c>
      <c r="B18" s="8"/>
      <c r="C18" s="4">
        <f t="shared" si="4"/>
        <v>0</v>
      </c>
      <c r="D18" s="2" t="s">
        <v>34</v>
      </c>
      <c r="E18" s="37"/>
      <c r="F18" s="8" t="s">
        <v>9</v>
      </c>
      <c r="G18" s="152">
        <f>SUMIFS(市场费!$I:$I,市场费!$B:$B,G1)</f>
        <v>0</v>
      </c>
      <c r="H18" s="152">
        <f>SUMIFS(市场费!$I:$I,市场费!$B:$B,H1)</f>
        <v>0</v>
      </c>
      <c r="I18" s="152">
        <f>SUMIFS(市场费!$I:$I,市场费!$B:$B,I1)</f>
        <v>0</v>
      </c>
      <c r="J18" s="152">
        <f>SUMIFS(市场费!$I:$I,市场费!$B:$B,J1)</f>
        <v>0</v>
      </c>
      <c r="K18" s="152">
        <f>SUMIFS(市场费!$I:$I,市场费!$B:$B,K1)</f>
        <v>0</v>
      </c>
      <c r="L18" s="152">
        <f>SUMIFS(市场费!$I:$I,市场费!$B:$B,L1)</f>
        <v>0</v>
      </c>
      <c r="M18" s="152">
        <f>SUMIFS(市场费!$I:$I,市场费!$B:$B,M1)</f>
        <v>0</v>
      </c>
      <c r="N18" s="152">
        <f>SUMIFS(市场费!$I:$I,市场费!$B:$B,N1)</f>
        <v>0</v>
      </c>
    </row>
    <row r="19" spans="1:14" s="2" customFormat="1">
      <c r="A19" s="8" t="s">
        <v>49</v>
      </c>
      <c r="B19" s="8"/>
      <c r="C19" s="4">
        <f t="shared" si="4"/>
        <v>0</v>
      </c>
      <c r="D19" s="2" t="s">
        <v>34</v>
      </c>
      <c r="E19" s="37"/>
      <c r="F19" s="8" t="s">
        <v>49</v>
      </c>
      <c r="G19" s="4"/>
      <c r="H19" s="4"/>
      <c r="I19" s="4"/>
      <c r="J19" s="4"/>
      <c r="K19" s="4"/>
      <c r="L19" s="4"/>
      <c r="M19" s="4"/>
      <c r="N19" s="4"/>
    </row>
    <row r="20" spans="1:14">
      <c r="A20" s="8" t="s">
        <v>5228</v>
      </c>
      <c r="B20" s="8"/>
      <c r="C20" s="4">
        <f t="shared" si="4"/>
        <v>0</v>
      </c>
      <c r="D20" s="2" t="s">
        <v>34</v>
      </c>
      <c r="E20" s="37"/>
      <c r="F20" s="8" t="s">
        <v>5228</v>
      </c>
      <c r="G20" s="4"/>
      <c r="H20" s="4"/>
      <c r="I20" s="4"/>
      <c r="J20" s="4"/>
      <c r="K20" s="4"/>
      <c r="L20" s="4"/>
      <c r="M20" s="4"/>
      <c r="N20" s="4"/>
    </row>
    <row r="21" spans="1:14" s="2" customFormat="1">
      <c r="A21" s="16" t="s">
        <v>51</v>
      </c>
      <c r="B21" s="16"/>
      <c r="C21" s="4">
        <f t="shared" si="4"/>
        <v>0</v>
      </c>
      <c r="D21" s="2" t="s">
        <v>34</v>
      </c>
      <c r="E21" s="37"/>
      <c r="F21" s="9" t="s">
        <v>51</v>
      </c>
      <c r="G21" s="4"/>
      <c r="H21" s="4"/>
      <c r="I21" s="4"/>
      <c r="J21" s="4"/>
      <c r="K21" s="4"/>
      <c r="L21" s="4"/>
      <c r="M21" s="4"/>
      <c r="N21" s="4"/>
    </row>
    <row r="22" spans="1:14" s="2" customFormat="1">
      <c r="A22" s="9" t="s">
        <v>52</v>
      </c>
      <c r="B22" s="9"/>
      <c r="C22" s="4"/>
      <c r="D22" s="2" t="s">
        <v>34</v>
      </c>
      <c r="E22" s="37"/>
      <c r="F22" s="9" t="s">
        <v>52</v>
      </c>
      <c r="G22" s="32"/>
      <c r="H22" s="32"/>
      <c r="I22" s="32"/>
      <c r="J22" s="32"/>
      <c r="K22" s="32"/>
      <c r="L22" s="32"/>
      <c r="M22" s="32"/>
      <c r="N22" s="32"/>
    </row>
    <row r="23" spans="1:14" s="2" customFormat="1">
      <c r="A23" s="13" t="s">
        <v>13</v>
      </c>
      <c r="B23" s="13"/>
      <c r="C23" s="12">
        <f>C11-C12</f>
        <v>-48243898.605790697</v>
      </c>
      <c r="D23" s="2" t="s">
        <v>31</v>
      </c>
      <c r="E23" s="37"/>
      <c r="F23" s="13" t="s">
        <v>13</v>
      </c>
      <c r="G23" s="14">
        <f>G25/0.85</f>
        <v>0</v>
      </c>
      <c r="H23" s="14">
        <f t="shared" ref="H23:N23" si="5">H25/0.85</f>
        <v>0</v>
      </c>
      <c r="I23" s="14">
        <f t="shared" si="5"/>
        <v>0</v>
      </c>
      <c r="J23" s="14">
        <f t="shared" si="5"/>
        <v>0</v>
      </c>
      <c r="K23" s="14">
        <f t="shared" si="5"/>
        <v>0</v>
      </c>
      <c r="L23" s="14">
        <f t="shared" si="5"/>
        <v>0</v>
      </c>
      <c r="M23" s="14">
        <f t="shared" si="5"/>
        <v>0</v>
      </c>
      <c r="N23" s="14">
        <f t="shared" si="5"/>
        <v>0</v>
      </c>
    </row>
    <row r="24" spans="1:14" s="2" customFormat="1">
      <c r="A24" s="3" t="s">
        <v>14</v>
      </c>
      <c r="B24" s="3"/>
      <c r="C24" s="7">
        <f>IF(C23&gt;0,C23*0.15,0)</f>
        <v>0</v>
      </c>
      <c r="D24" s="2" t="s">
        <v>31</v>
      </c>
      <c r="E24" s="39"/>
      <c r="F24" s="3" t="s">
        <v>14</v>
      </c>
      <c r="G24" s="25">
        <f>IF(G23&lt;0,0,G23*0.15)</f>
        <v>0</v>
      </c>
      <c r="H24" s="25">
        <f t="shared" ref="H24:N24" si="6">IF(H23&lt;0,0,H23*0.15)</f>
        <v>0</v>
      </c>
      <c r="I24" s="25">
        <f t="shared" si="6"/>
        <v>0</v>
      </c>
      <c r="J24" s="25">
        <f t="shared" si="6"/>
        <v>0</v>
      </c>
      <c r="K24" s="25">
        <f t="shared" si="6"/>
        <v>0</v>
      </c>
      <c r="L24" s="25">
        <f t="shared" si="6"/>
        <v>0</v>
      </c>
      <c r="M24" s="25">
        <f t="shared" si="6"/>
        <v>0</v>
      </c>
      <c r="N24" s="25">
        <f t="shared" si="6"/>
        <v>0</v>
      </c>
    </row>
    <row r="25" spans="1:14" s="17" customFormat="1">
      <c r="A25" s="13" t="s">
        <v>15</v>
      </c>
      <c r="B25" s="13"/>
      <c r="C25" s="12">
        <f>C23-C24</f>
        <v>-48243898.605790697</v>
      </c>
      <c r="D25" s="26" t="s">
        <v>79</v>
      </c>
      <c r="E25" s="40"/>
      <c r="F25" s="13" t="s">
        <v>15</v>
      </c>
      <c r="G25" s="14"/>
      <c r="H25" s="14"/>
      <c r="I25" s="14"/>
      <c r="J25" s="14"/>
      <c r="K25" s="14"/>
      <c r="L25" s="14"/>
      <c r="M25" s="14"/>
      <c r="N25" s="14"/>
    </row>
    <row r="26" spans="1:14">
      <c r="A26" s="18" t="s">
        <v>55</v>
      </c>
      <c r="B26" s="18"/>
      <c r="C26" s="18">
        <f>C25/C12</f>
        <v>-1</v>
      </c>
      <c r="D26" s="2" t="s">
        <v>31</v>
      </c>
      <c r="E26" s="36"/>
      <c r="F26" s="18" t="s">
        <v>55</v>
      </c>
      <c r="G26" s="18">
        <f t="shared" ref="G26:N26" si="7">G25/G12</f>
        <v>0</v>
      </c>
      <c r="H26" s="18">
        <f t="shared" si="7"/>
        <v>0</v>
      </c>
      <c r="I26" s="18">
        <f t="shared" si="7"/>
        <v>0</v>
      </c>
      <c r="J26" s="18">
        <f t="shared" si="7"/>
        <v>0</v>
      </c>
      <c r="K26" s="18">
        <f t="shared" si="7"/>
        <v>0</v>
      </c>
      <c r="L26" s="18">
        <f t="shared" si="7"/>
        <v>0</v>
      </c>
      <c r="M26" s="18">
        <f t="shared" si="7"/>
        <v>0</v>
      </c>
      <c r="N26" s="18">
        <f t="shared" si="7"/>
        <v>0</v>
      </c>
    </row>
    <row r="27" spans="1:14">
      <c r="E27" s="36"/>
    </row>
  </sheetData>
  <phoneticPr fontId="15"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E1" workbookViewId="0">
      <selection activeCell="G22" sqref="G22:K22"/>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2.25" customWidth="1"/>
    <col min="8" max="8" width="22.375" customWidth="1"/>
    <col min="9" max="9" width="20.75" customWidth="1"/>
    <col min="10" max="10" width="20.25" customWidth="1"/>
    <col min="11" max="11" width="20.375" customWidth="1"/>
    <col min="12" max="12" width="25.25" customWidth="1"/>
  </cols>
  <sheetData>
    <row r="1" spans="1:12" s="2" customFormat="1">
      <c r="A1" s="1" t="s">
        <v>546</v>
      </c>
      <c r="B1" s="1" t="s">
        <v>547</v>
      </c>
      <c r="C1" s="1" t="s">
        <v>548</v>
      </c>
      <c r="E1" s="33"/>
      <c r="F1" s="1" t="s">
        <v>546</v>
      </c>
      <c r="G1" s="1" t="s">
        <v>4289</v>
      </c>
      <c r="H1" s="1" t="s">
        <v>658</v>
      </c>
      <c r="I1" s="1" t="s">
        <v>659</v>
      </c>
      <c r="J1" s="13" t="s">
        <v>660</v>
      </c>
      <c r="K1" s="13">
        <v>0</v>
      </c>
      <c r="L1" s="13">
        <v>0</v>
      </c>
    </row>
    <row r="2" spans="1:12" s="2" customFormat="1">
      <c r="A2" s="3" t="s">
        <v>0</v>
      </c>
      <c r="B2" s="3"/>
      <c r="C2" s="30">
        <f>SUM(G2:J2)</f>
        <v>0</v>
      </c>
      <c r="D2" s="26" t="s">
        <v>549</v>
      </c>
      <c r="E2" s="37">
        <f>G2+H2+I2+J2+K2+L2</f>
        <v>0</v>
      </c>
      <c r="F2" s="3" t="s">
        <v>550</v>
      </c>
      <c r="G2" s="28"/>
      <c r="H2" s="28"/>
      <c r="I2" s="28"/>
      <c r="J2" s="28"/>
      <c r="K2" s="28"/>
      <c r="L2" s="4"/>
    </row>
    <row r="3" spans="1:12" s="2" customFormat="1">
      <c r="A3" s="3" t="s">
        <v>1</v>
      </c>
      <c r="B3" s="3"/>
      <c r="C3" s="30">
        <f t="shared" ref="C3:C10" si="0">SUM(G3:J3)</f>
        <v>0</v>
      </c>
      <c r="D3" s="2" t="s">
        <v>551</v>
      </c>
      <c r="E3" s="37">
        <f t="shared" ref="E3" si="1">G3+H3+I3+J3+K3+L3</f>
        <v>0</v>
      </c>
      <c r="F3" s="3" t="s">
        <v>552</v>
      </c>
      <c r="G3" s="4"/>
      <c r="H3" s="4"/>
      <c r="I3" s="4"/>
      <c r="J3" s="4"/>
      <c r="K3" s="4"/>
      <c r="L3" s="4"/>
    </row>
    <row r="4" spans="1:12" s="2" customFormat="1">
      <c r="A4" s="3" t="s">
        <v>2</v>
      </c>
      <c r="B4" s="3"/>
      <c r="C4" s="4">
        <f t="shared" si="0"/>
        <v>0</v>
      </c>
      <c r="D4" s="2" t="s">
        <v>553</v>
      </c>
      <c r="E4" s="37"/>
      <c r="F4" s="3" t="s">
        <v>2</v>
      </c>
      <c r="G4" s="25"/>
      <c r="H4" s="25"/>
      <c r="I4" s="25"/>
      <c r="J4" s="25"/>
      <c r="K4" s="25"/>
      <c r="L4" s="25"/>
    </row>
    <row r="5" spans="1:12" s="2" customFormat="1">
      <c r="A5" s="3" t="s">
        <v>554</v>
      </c>
      <c r="B5" s="3"/>
      <c r="C5" s="29">
        <f t="shared" si="0"/>
        <v>0</v>
      </c>
      <c r="D5" s="2" t="s">
        <v>555</v>
      </c>
      <c r="E5" s="38"/>
      <c r="F5" s="3" t="s">
        <v>554</v>
      </c>
      <c r="G5" s="44"/>
      <c r="H5" s="44"/>
      <c r="I5" s="44"/>
      <c r="J5" s="44"/>
      <c r="K5" s="44"/>
      <c r="L5" s="44"/>
    </row>
    <row r="6" spans="1:12" s="2" customFormat="1">
      <c r="A6" s="15" t="s">
        <v>10</v>
      </c>
      <c r="B6" s="15"/>
      <c r="C6" s="4">
        <f t="shared" si="0"/>
        <v>0</v>
      </c>
      <c r="D6" s="11" t="s">
        <v>556</v>
      </c>
      <c r="E6" s="37"/>
      <c r="F6" s="10" t="s">
        <v>10</v>
      </c>
      <c r="G6" s="25"/>
      <c r="H6" s="25"/>
      <c r="I6" s="25"/>
      <c r="J6" s="25"/>
      <c r="K6" s="25"/>
      <c r="L6" s="25"/>
    </row>
    <row r="7" spans="1:12" s="2" customFormat="1">
      <c r="A7" s="15" t="s">
        <v>11</v>
      </c>
      <c r="B7" s="15"/>
      <c r="C7" s="4">
        <f t="shared" si="0"/>
        <v>0</v>
      </c>
      <c r="D7" s="11" t="s">
        <v>557</v>
      </c>
      <c r="E7" s="37"/>
      <c r="F7" s="10" t="s">
        <v>11</v>
      </c>
      <c r="G7" s="4"/>
      <c r="H7" s="4"/>
      <c r="I7" s="4"/>
      <c r="J7" s="4"/>
      <c r="K7" s="4"/>
      <c r="L7" s="4"/>
    </row>
    <row r="8" spans="1:12" s="2" customFormat="1">
      <c r="A8" s="15" t="s">
        <v>12</v>
      </c>
      <c r="B8" s="15"/>
      <c r="C8" s="4">
        <f t="shared" si="0"/>
        <v>0</v>
      </c>
      <c r="D8" s="11" t="s">
        <v>558</v>
      </c>
      <c r="E8" s="37"/>
      <c r="F8" s="10" t="s">
        <v>12</v>
      </c>
      <c r="G8" s="4"/>
      <c r="H8" s="4"/>
      <c r="I8" s="4"/>
      <c r="J8" s="4"/>
      <c r="K8" s="4"/>
      <c r="L8" s="4"/>
    </row>
    <row r="9" spans="1:12" s="2" customFormat="1">
      <c r="A9" s="15" t="s">
        <v>559</v>
      </c>
      <c r="B9" s="15"/>
      <c r="C9" s="24">
        <f t="shared" si="0"/>
        <v>0</v>
      </c>
      <c r="D9" s="2" t="s">
        <v>560</v>
      </c>
      <c r="E9" s="37"/>
      <c r="F9" s="15" t="s">
        <v>559</v>
      </c>
      <c r="G9" s="4"/>
      <c r="H9" s="4"/>
      <c r="I9" s="4"/>
      <c r="J9" s="4"/>
      <c r="K9" s="4"/>
      <c r="L9" s="4"/>
    </row>
    <row r="10" spans="1:12" s="2" customFormat="1">
      <c r="A10" s="3" t="s">
        <v>3</v>
      </c>
      <c r="B10" s="3"/>
      <c r="C10" s="4">
        <f t="shared" si="0"/>
        <v>0</v>
      </c>
      <c r="D10" s="2" t="s">
        <v>560</v>
      </c>
      <c r="E10" s="37"/>
      <c r="F10" s="3" t="s">
        <v>3</v>
      </c>
      <c r="G10" s="4"/>
      <c r="H10" s="4"/>
      <c r="I10" s="4"/>
      <c r="J10" s="4"/>
      <c r="K10" s="4"/>
      <c r="L10" s="4"/>
    </row>
    <row r="11" spans="1:12" s="2" customFormat="1">
      <c r="A11" s="8" t="s">
        <v>4</v>
      </c>
      <c r="B11" s="8"/>
      <c r="C11" s="4">
        <f>C2-C3-C4-C6-C7-C8-C9-C10</f>
        <v>0</v>
      </c>
      <c r="D11" s="2" t="s">
        <v>560</v>
      </c>
      <c r="E11" s="37"/>
      <c r="F11" s="8" t="s">
        <v>4</v>
      </c>
      <c r="G11" s="4">
        <f>G2-G3-G4-G6-G7-G8-G9-G10</f>
        <v>0</v>
      </c>
      <c r="H11" s="4">
        <f>H2-H3-H4-H6-H7-H8-H9-H10</f>
        <v>0</v>
      </c>
      <c r="I11" s="4">
        <f t="shared" ref="I11:L11" si="2">I2-I3-I4-I6-I7-I8-I9-I10</f>
        <v>0</v>
      </c>
      <c r="J11" s="4">
        <f t="shared" si="2"/>
        <v>0</v>
      </c>
      <c r="K11" s="4">
        <f t="shared" si="2"/>
        <v>0</v>
      </c>
      <c r="L11" s="4">
        <f t="shared" si="2"/>
        <v>0</v>
      </c>
    </row>
    <row r="12" spans="1:12" s="2" customFormat="1">
      <c r="A12" s="13" t="s">
        <v>5</v>
      </c>
      <c r="B12" s="13"/>
      <c r="C12" s="14">
        <f>SUM(C13:C21)</f>
        <v>10406269.982953886</v>
      </c>
      <c r="D12" s="2" t="s">
        <v>561</v>
      </c>
      <c r="E12" s="37"/>
      <c r="F12" s="13" t="s">
        <v>5</v>
      </c>
      <c r="G12" s="14">
        <f t="shared" ref="G12:L12" si="3">SUM(G13:G22)</f>
        <v>608900.1602055775</v>
      </c>
      <c r="H12" s="14">
        <f t="shared" si="3"/>
        <v>4056115.7759734155</v>
      </c>
      <c r="I12" s="14">
        <f t="shared" si="3"/>
        <v>4123820.4277859158</v>
      </c>
      <c r="J12" s="14">
        <f t="shared" si="3"/>
        <v>1617433.6189889768</v>
      </c>
      <c r="K12" s="14">
        <f t="shared" si="3"/>
        <v>0</v>
      </c>
      <c r="L12" s="14">
        <f t="shared" si="3"/>
        <v>0</v>
      </c>
    </row>
    <row r="13" spans="1:12" s="2" customFormat="1">
      <c r="A13" s="9" t="s">
        <v>562</v>
      </c>
      <c r="B13" s="9"/>
      <c r="C13" s="24">
        <f t="shared" ref="C13:C21" si="4">SUM(G13:J13)</f>
        <v>7962497.3946666662</v>
      </c>
      <c r="D13" s="2" t="s">
        <v>563</v>
      </c>
      <c r="E13" s="37"/>
      <c r="F13" s="9" t="s">
        <v>564</v>
      </c>
      <c r="G13" s="175">
        <f>SUMIFS([2]岗位规划大表!$AD:$AD,[2]岗位规划大表!$H:$H,G1)</f>
        <v>528612.48800000001</v>
      </c>
      <c r="H13" s="175">
        <f>SUMIFS([2]岗位规划大表!$AD:$AD,[2]岗位规划大表!$H:$H,H1)</f>
        <v>3085982.514</v>
      </c>
      <c r="I13" s="175">
        <f>SUMIFS([2]岗位规划大表!$AD:$AD,[2]岗位规划大表!$H:$H,I1)</f>
        <v>3156211.7566666659</v>
      </c>
      <c r="J13" s="175">
        <f>SUMIFS([2]岗位规划大表!$AD:$AD,[2]岗位规划大表!$H:$H,J1)</f>
        <v>1191690.6360000002</v>
      </c>
      <c r="K13" s="4"/>
      <c r="L13" s="4"/>
    </row>
    <row r="14" spans="1:12" s="2" customFormat="1">
      <c r="A14" s="3" t="s">
        <v>565</v>
      </c>
      <c r="B14" s="3"/>
      <c r="C14" s="24">
        <f t="shared" si="4"/>
        <v>1330172.5882872194</v>
      </c>
      <c r="D14" s="2" t="s">
        <v>563</v>
      </c>
      <c r="E14" s="37"/>
      <c r="F14" s="3" t="s">
        <v>565</v>
      </c>
      <c r="G14" s="160">
        <f>[1]人均!$D$4*SUMIFS([2]岗位规划大表!$AA:$AA,[2]岗位规划大表!$H:$H,G1,[2]岗位规划大表!$AE:$AE,"驻京")+[1]人均!$D$3*SUMIFS([2]岗位规划大表!$AA:$AA,[2]岗位规划大表!$H:$H,G1,[2]岗位规划大表!$AE:$AE,"非驻京")+SUMIFS([1]管理费用统计表!$N:$N,[1]管理费用统计表!$F:$F,G1)</f>
        <v>44287.672205577524</v>
      </c>
      <c r="H14" s="160">
        <f>[1]人均!$D$4*SUMIFS([2]岗位规划大表!$AA:$AA,[2]岗位规划大表!$H:$H,H1,[2]岗位规划大表!$AE:$AE,"驻京")+[1]人均!$D$3*SUMIFS([2]岗位规划大表!$AA:$AA,[2]岗位规划大表!$H:$H,H1,[2]岗位规划大表!$AE:$AE,"非驻京")+SUMIFS([1]管理费用统计表!$N:$N,[1]管理费用统计表!$F:$F,H1)</f>
        <v>532133.2619734155</v>
      </c>
      <c r="I14" s="160">
        <f>[1]人均!$D$4*SUMIFS([2]岗位规划大表!$AA:$AA,[2]岗位规划大表!$H:$H,I1,[2]岗位规划大表!$AE:$AE,"驻京")+[1]人均!$D$3*SUMIFS([2]岗位规划大表!$AA:$AA,[2]岗位规划大表!$H:$H,I1,[2]岗位规划大表!$AE:$AE,"非驻京")+SUMIFS([1]管理费用统计表!$N:$N,[1]管理费用统计表!$F:$F,I1)</f>
        <v>481608.67111924983</v>
      </c>
      <c r="J14" s="160">
        <f>[1]人均!$D$4*SUMIFS([2]岗位规划大表!$AA:$AA,[2]岗位规划大表!$H:$H,J1,[2]岗位规划大表!$AE:$AE,"驻京")+[1]人均!$D$3*SUMIFS([2]岗位规划大表!$AA:$AA,[2]岗位规划大表!$H:$H,J1,[2]岗位规划大表!$AE:$AE,"非驻京")+SUMIFS([1]管理费用统计表!$N:$N,[1]管理费用统计表!$F:$F,J1)</f>
        <v>272142.98298897676</v>
      </c>
      <c r="K14" s="42"/>
      <c r="L14" s="4"/>
    </row>
    <row r="15" spans="1:12" s="2" customFormat="1">
      <c r="A15" s="8" t="s">
        <v>6</v>
      </c>
      <c r="B15" s="8"/>
      <c r="C15" s="24">
        <f t="shared" si="4"/>
        <v>1104000</v>
      </c>
      <c r="D15" s="2" t="s">
        <v>563</v>
      </c>
      <c r="E15" s="37"/>
      <c r="F15" s="8" t="s">
        <v>6</v>
      </c>
      <c r="G15" s="160">
        <f>SUMIFS(人员规划!$AB:$AB,人员规划!$G:$G,G1)*3000</f>
        <v>36000</v>
      </c>
      <c r="H15" s="160">
        <f>SUMIFS(人员规划!$AB:$AB,人员规划!$G:$G,H1)*3000</f>
        <v>438000</v>
      </c>
      <c r="I15" s="160">
        <f>SUMIFS(人员规划!$AB:$AB,人员规划!$G:$G,I1)*3000</f>
        <v>486000</v>
      </c>
      <c r="J15" s="160">
        <f>SUMIFS(人员规划!$AB:$AB,人员规划!$G:$G,J1)*3000</f>
        <v>144000</v>
      </c>
      <c r="K15" s="4"/>
      <c r="L15" s="4"/>
    </row>
    <row r="16" spans="1:12" s="2" customFormat="1">
      <c r="A16" s="8" t="s">
        <v>7</v>
      </c>
      <c r="B16" s="8"/>
      <c r="C16" s="24">
        <f t="shared" si="4"/>
        <v>9600</v>
      </c>
      <c r="D16" s="2" t="s">
        <v>566</v>
      </c>
      <c r="E16" s="37"/>
      <c r="F16" s="8" t="s">
        <v>7</v>
      </c>
      <c r="G16" s="28">
        <f>IFERROR(VLOOKUP(G1,'[3]2019年差旅费-二级利润中心明细'!$B:$AF,31,0),0)</f>
        <v>0</v>
      </c>
      <c r="H16" s="351">
        <f>IFERROR(VLOOKUP(H1,'[3]2019年差旅费-二级利润中心明细'!$B:$AF,31,0),0)</f>
        <v>0</v>
      </c>
      <c r="I16" s="351">
        <f>IFERROR(VLOOKUP(I1,'[3]2019年差旅费-二级利润中心明细'!$B:$AF,31,0),0)</f>
        <v>0</v>
      </c>
      <c r="J16" s="351">
        <f>IFERROR(VLOOKUP(J1,'[3]2019年差旅费-二级利润中心明细'!$B:$AF,31,0),0)</f>
        <v>9600</v>
      </c>
      <c r="K16" s="351">
        <f>IFERROR(VLOOKUP(K1,'[3]2019年差旅费-二级利润中心明细'!$B:$AF,31,0),0)</f>
        <v>0</v>
      </c>
      <c r="L16" s="351">
        <f>IFERROR(VLOOKUP(L1,'[3]2019年差旅费-二级利润中心明细'!$B:$AF,31,0),0)</f>
        <v>0</v>
      </c>
    </row>
    <row r="17" spans="1:12" s="2" customFormat="1">
      <c r="A17" s="8" t="s">
        <v>8</v>
      </c>
      <c r="B17" s="8"/>
      <c r="C17" s="24">
        <f t="shared" si="4"/>
        <v>0</v>
      </c>
      <c r="D17" s="2" t="s">
        <v>566</v>
      </c>
      <c r="E17" s="37"/>
      <c r="F17" s="8" t="s">
        <v>8</v>
      </c>
      <c r="G17" s="152">
        <f>SUMIFS(市场费!$F:$F,市场费!$B:$B,G1)</f>
        <v>0</v>
      </c>
      <c r="H17" s="152">
        <f>SUMIFS(市场费!$F:$F,市场费!$B:$B,H1)</f>
        <v>0</v>
      </c>
      <c r="I17" s="152">
        <f>SUMIFS(市场费!$F:$F,市场费!$B:$B,I1)</f>
        <v>0</v>
      </c>
      <c r="J17" s="152">
        <f>SUMIFS(市场费!$F:$F,市场费!$B:$B,J1)</f>
        <v>0</v>
      </c>
      <c r="K17" s="152">
        <f>SUMIFS(市场费!$F:$F,市场费!$B:$B,K1)</f>
        <v>0</v>
      </c>
      <c r="L17" s="152">
        <f>SUMIFS(市场费!$F:$F,市场费!$B:$B,L1)</f>
        <v>0</v>
      </c>
    </row>
    <row r="18" spans="1:12" s="2" customFormat="1">
      <c r="A18" s="8" t="s">
        <v>9</v>
      </c>
      <c r="B18" s="8"/>
      <c r="C18" s="24">
        <f t="shared" si="4"/>
        <v>0</v>
      </c>
      <c r="D18" s="2" t="s">
        <v>566</v>
      </c>
      <c r="E18" s="37"/>
      <c r="F18" s="8" t="s">
        <v>9</v>
      </c>
      <c r="G18" s="152">
        <f>SUMIFS(市场费!$I:$I,市场费!$B:$B,G1)</f>
        <v>0</v>
      </c>
      <c r="H18" s="152">
        <f>SUMIFS(市场费!$I:$I,市场费!$B:$B,H1)</f>
        <v>0</v>
      </c>
      <c r="I18" s="152">
        <f>SUMIFS(市场费!$I:$I,市场费!$B:$B,I1)</f>
        <v>0</v>
      </c>
      <c r="J18" s="152">
        <f>SUMIFS(市场费!$I:$I,市场费!$B:$B,J1)</f>
        <v>0</v>
      </c>
      <c r="K18" s="152">
        <f>SUMIFS(市场费!$I:$I,市场费!$B:$B,K1)</f>
        <v>0</v>
      </c>
      <c r="L18" s="152">
        <f>SUMIFS(市场费!$I:$I,市场费!$B:$B,L1)</f>
        <v>0</v>
      </c>
    </row>
    <row r="19" spans="1:12" s="2" customFormat="1">
      <c r="A19" s="8" t="s">
        <v>567</v>
      </c>
      <c r="B19" s="8"/>
      <c r="C19" s="24">
        <f t="shared" si="4"/>
        <v>0</v>
      </c>
      <c r="D19" s="2" t="s">
        <v>566</v>
      </c>
      <c r="E19" s="37"/>
      <c r="F19" s="8" t="s">
        <v>567</v>
      </c>
      <c r="G19" s="4"/>
      <c r="H19" s="4"/>
      <c r="I19" s="4"/>
      <c r="J19" s="4"/>
      <c r="K19" s="4"/>
      <c r="L19" s="4"/>
    </row>
    <row r="20" spans="1:12">
      <c r="A20" s="8" t="s">
        <v>5228</v>
      </c>
      <c r="B20" s="8"/>
      <c r="C20" s="24">
        <f t="shared" si="4"/>
        <v>0</v>
      </c>
      <c r="D20" s="2" t="s">
        <v>566</v>
      </c>
      <c r="E20" s="37"/>
      <c r="F20" s="8" t="s">
        <v>5228</v>
      </c>
      <c r="G20" s="4"/>
      <c r="H20" s="4"/>
      <c r="I20" s="4"/>
      <c r="J20" s="4"/>
      <c r="K20" s="4"/>
      <c r="L20" s="4"/>
    </row>
    <row r="21" spans="1:12" s="2" customFormat="1">
      <c r="A21" s="16" t="s">
        <v>568</v>
      </c>
      <c r="B21" s="16"/>
      <c r="C21" s="24">
        <f t="shared" si="4"/>
        <v>0</v>
      </c>
      <c r="D21" s="2" t="s">
        <v>566</v>
      </c>
      <c r="E21" s="37"/>
      <c r="F21" s="9" t="s">
        <v>568</v>
      </c>
      <c r="G21" s="4"/>
      <c r="H21" s="4"/>
      <c r="I21" s="4"/>
      <c r="J21" s="4"/>
      <c r="K21" s="4"/>
      <c r="L21" s="4"/>
    </row>
    <row r="22" spans="1:12" s="2" customFormat="1">
      <c r="A22" s="9" t="s">
        <v>569</v>
      </c>
      <c r="B22" s="9"/>
      <c r="C22" s="4"/>
      <c r="D22" s="2" t="s">
        <v>566</v>
      </c>
      <c r="E22" s="37"/>
      <c r="F22" s="9" t="s">
        <v>569</v>
      </c>
      <c r="G22" s="32"/>
      <c r="H22" s="32"/>
      <c r="I22" s="32"/>
      <c r="J22" s="32"/>
      <c r="K22" s="32"/>
      <c r="L22" s="4"/>
    </row>
    <row r="23" spans="1:12" s="2" customFormat="1">
      <c r="A23" s="13" t="s">
        <v>13</v>
      </c>
      <c r="B23" s="13"/>
      <c r="C23" s="12">
        <f>C11-C12</f>
        <v>-10406269.982953886</v>
      </c>
      <c r="D23" s="2" t="s">
        <v>561</v>
      </c>
      <c r="E23" s="37"/>
      <c r="F23" s="13" t="s">
        <v>13</v>
      </c>
      <c r="G23" s="14">
        <f>G25/0.85</f>
        <v>0</v>
      </c>
      <c r="H23" s="14">
        <f>H11-H12</f>
        <v>-4056115.7759734155</v>
      </c>
      <c r="I23" s="14">
        <f t="shared" ref="I23:J23" si="5">I11-I12</f>
        <v>-4123820.4277859158</v>
      </c>
      <c r="J23" s="14">
        <f t="shared" si="5"/>
        <v>-1617433.6189889768</v>
      </c>
      <c r="K23" s="14">
        <f t="shared" ref="K23:L23" si="6">K25/0.85</f>
        <v>0</v>
      </c>
      <c r="L23" s="14">
        <f t="shared" si="6"/>
        <v>0</v>
      </c>
    </row>
    <row r="24" spans="1:12" s="2" customFormat="1">
      <c r="A24" s="3" t="s">
        <v>14</v>
      </c>
      <c r="B24" s="3"/>
      <c r="C24" s="7">
        <f>IF(C23&gt;0,C23*0.15,0)</f>
        <v>0</v>
      </c>
      <c r="D24" s="2" t="s">
        <v>561</v>
      </c>
      <c r="E24" s="39"/>
      <c r="F24" s="3" t="s">
        <v>14</v>
      </c>
      <c r="G24" s="25">
        <f>IF(G23&lt;0,0,G23*0.15)</f>
        <v>0</v>
      </c>
      <c r="H24" s="25">
        <f t="shared" ref="H24:L24" si="7">IF(H23&lt;0,0,H23*0.15)</f>
        <v>0</v>
      </c>
      <c r="I24" s="25">
        <f t="shared" si="7"/>
        <v>0</v>
      </c>
      <c r="J24" s="25">
        <f t="shared" si="7"/>
        <v>0</v>
      </c>
      <c r="K24" s="25">
        <f t="shared" si="7"/>
        <v>0</v>
      </c>
      <c r="L24" s="25">
        <f t="shared" si="7"/>
        <v>0</v>
      </c>
    </row>
    <row r="25" spans="1:12" s="17" customFormat="1">
      <c r="A25" s="13" t="s">
        <v>15</v>
      </c>
      <c r="B25" s="13"/>
      <c r="C25" s="12">
        <f>C23-C24</f>
        <v>-10406269.982953886</v>
      </c>
      <c r="D25" s="26" t="s">
        <v>570</v>
      </c>
      <c r="E25" s="40"/>
      <c r="F25" s="13" t="s">
        <v>15</v>
      </c>
      <c r="G25" s="14"/>
      <c r="H25" s="14">
        <f>H23-H24</f>
        <v>-4056115.7759734155</v>
      </c>
      <c r="I25" s="14">
        <f t="shared" ref="I25:J25" si="8">I23-I24</f>
        <v>-4123820.4277859158</v>
      </c>
      <c r="J25" s="14">
        <f t="shared" si="8"/>
        <v>-1617433.6189889768</v>
      </c>
      <c r="K25" s="14"/>
      <c r="L25" s="14"/>
    </row>
    <row r="26" spans="1:12">
      <c r="A26" s="18" t="s">
        <v>571</v>
      </c>
      <c r="B26" s="18"/>
      <c r="C26" s="23">
        <f>C25/C12</f>
        <v>-1</v>
      </c>
      <c r="D26" s="2" t="s">
        <v>561</v>
      </c>
      <c r="E26" s="36"/>
      <c r="F26" s="18" t="s">
        <v>571</v>
      </c>
      <c r="G26" s="23">
        <f t="shared" ref="G26:L26" si="9">G25/G12</f>
        <v>0</v>
      </c>
      <c r="H26" s="23">
        <f t="shared" si="9"/>
        <v>-1</v>
      </c>
      <c r="I26" s="23">
        <f t="shared" si="9"/>
        <v>-1</v>
      </c>
      <c r="J26" s="23">
        <f t="shared" si="9"/>
        <v>-1</v>
      </c>
      <c r="K26" s="18" t="e">
        <f t="shared" si="9"/>
        <v>#DIV/0!</v>
      </c>
      <c r="L26" s="18" t="e">
        <f t="shared" si="9"/>
        <v>#DIV/0!</v>
      </c>
    </row>
    <row r="27" spans="1:12">
      <c r="E27" s="36"/>
    </row>
  </sheetData>
  <phoneticPr fontId="15"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E1" workbookViewId="0">
      <selection activeCell="J22" sqref="J22:L22"/>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2.25" customWidth="1"/>
    <col min="8" max="9" width="22.375" customWidth="1"/>
    <col min="10" max="10" width="21.25" customWidth="1"/>
    <col min="11" max="11" width="20.375" customWidth="1"/>
    <col min="12" max="12" width="25.25" customWidth="1"/>
  </cols>
  <sheetData>
    <row r="1" spans="1:12" s="2" customFormat="1">
      <c r="A1" s="1" t="s">
        <v>572</v>
      </c>
      <c r="B1" s="1" t="s">
        <v>573</v>
      </c>
      <c r="C1" s="1" t="s">
        <v>574</v>
      </c>
      <c r="E1" s="33"/>
      <c r="F1" s="1" t="s">
        <v>572</v>
      </c>
      <c r="G1" s="1" t="s">
        <v>4290</v>
      </c>
      <c r="H1" s="1">
        <v>0</v>
      </c>
      <c r="I1" s="1">
        <v>0</v>
      </c>
      <c r="J1" s="13">
        <v>0</v>
      </c>
      <c r="K1" s="13">
        <v>0</v>
      </c>
      <c r="L1" s="13">
        <v>0</v>
      </c>
    </row>
    <row r="2" spans="1:12" s="2" customFormat="1">
      <c r="A2" s="3" t="s">
        <v>0</v>
      </c>
      <c r="B2" s="3"/>
      <c r="C2" s="30">
        <f>SUM(G2:L2)</f>
        <v>0</v>
      </c>
      <c r="D2" s="26" t="s">
        <v>575</v>
      </c>
      <c r="E2" s="37">
        <f>G2+H2+I2+J2+K2+L2</f>
        <v>0</v>
      </c>
      <c r="F2" s="3" t="s">
        <v>576</v>
      </c>
      <c r="G2" s="28"/>
      <c r="H2" s="28"/>
      <c r="I2" s="28"/>
      <c r="J2" s="28"/>
      <c r="K2" s="28"/>
      <c r="L2" s="28"/>
    </row>
    <row r="3" spans="1:12" s="2" customFormat="1">
      <c r="A3" s="3" t="s">
        <v>1</v>
      </c>
      <c r="B3" s="3"/>
      <c r="C3" s="30">
        <f t="shared" ref="C3:C10" si="0">SUM(G3:L3)</f>
        <v>0</v>
      </c>
      <c r="D3" s="2" t="s">
        <v>577</v>
      </c>
      <c r="E3" s="37">
        <f t="shared" ref="E3" si="1">G3+H3+I3+J3+K3+L3</f>
        <v>0</v>
      </c>
      <c r="F3" s="3" t="s">
        <v>35</v>
      </c>
      <c r="G3" s="4"/>
      <c r="H3" s="4"/>
      <c r="I3" s="4"/>
      <c r="J3" s="4"/>
      <c r="K3" s="4"/>
      <c r="L3" s="4"/>
    </row>
    <row r="4" spans="1:12" s="2" customFormat="1">
      <c r="A4" s="3" t="s">
        <v>2</v>
      </c>
      <c r="B4" s="3"/>
      <c r="C4" s="4">
        <f t="shared" si="0"/>
        <v>0</v>
      </c>
      <c r="D4" s="2" t="s">
        <v>34</v>
      </c>
      <c r="E4" s="37"/>
      <c r="F4" s="3" t="s">
        <v>2</v>
      </c>
      <c r="G4" s="25"/>
      <c r="H4" s="25"/>
      <c r="I4" s="25"/>
      <c r="J4" s="25"/>
      <c r="K4" s="25"/>
      <c r="L4" s="25"/>
    </row>
    <row r="5" spans="1:12" s="2" customFormat="1">
      <c r="A5" s="3" t="s">
        <v>65</v>
      </c>
      <c r="B5" s="3"/>
      <c r="C5" s="29">
        <f t="shared" si="0"/>
        <v>0</v>
      </c>
      <c r="D5" s="2" t="s">
        <v>30</v>
      </c>
      <c r="E5" s="38"/>
      <c r="F5" s="3" t="s">
        <v>65</v>
      </c>
      <c r="G5" s="44"/>
      <c r="H5" s="44"/>
      <c r="I5" s="44"/>
      <c r="J5" s="44"/>
      <c r="K5" s="44"/>
      <c r="L5" s="44"/>
    </row>
    <row r="6" spans="1:12" s="2" customFormat="1">
      <c r="A6" s="15" t="s">
        <v>10</v>
      </c>
      <c r="B6" s="15"/>
      <c r="C6" s="4">
        <f>SUM(G6:L6)</f>
        <v>0</v>
      </c>
      <c r="D6" s="11" t="s">
        <v>67</v>
      </c>
      <c r="E6" s="37"/>
      <c r="F6" s="10" t="s">
        <v>10</v>
      </c>
      <c r="G6" s="25"/>
      <c r="H6" s="25"/>
      <c r="I6" s="25"/>
      <c r="J6" s="25"/>
      <c r="K6" s="25"/>
      <c r="L6" s="25"/>
    </row>
    <row r="7" spans="1:12" s="2" customFormat="1">
      <c r="A7" s="15" t="s">
        <v>11</v>
      </c>
      <c r="B7" s="15"/>
      <c r="C7" s="4">
        <f t="shared" si="0"/>
        <v>0</v>
      </c>
      <c r="D7" s="11" t="s">
        <v>28</v>
      </c>
      <c r="E7" s="37"/>
      <c r="F7" s="10" t="s">
        <v>11</v>
      </c>
      <c r="G7" s="4"/>
      <c r="H7" s="4"/>
      <c r="I7" s="4"/>
      <c r="J7" s="4"/>
      <c r="K7" s="4"/>
      <c r="L7" s="4"/>
    </row>
    <row r="8" spans="1:12" s="2" customFormat="1">
      <c r="A8" s="15" t="s">
        <v>12</v>
      </c>
      <c r="B8" s="15"/>
      <c r="C8" s="4">
        <f t="shared" si="0"/>
        <v>0</v>
      </c>
      <c r="D8" s="11" t="s">
        <v>38</v>
      </c>
      <c r="E8" s="37"/>
      <c r="F8" s="10" t="s">
        <v>12</v>
      </c>
      <c r="G8" s="4"/>
      <c r="H8" s="4"/>
      <c r="I8" s="4"/>
      <c r="J8" s="4"/>
      <c r="K8" s="4"/>
      <c r="L8" s="4"/>
    </row>
    <row r="9" spans="1:12" s="2" customFormat="1">
      <c r="A9" s="15" t="s">
        <v>70</v>
      </c>
      <c r="B9" s="15"/>
      <c r="C9" s="24">
        <f t="shared" si="0"/>
        <v>0</v>
      </c>
      <c r="D9" s="2" t="s">
        <v>31</v>
      </c>
      <c r="E9" s="37"/>
      <c r="F9" s="15" t="s">
        <v>70</v>
      </c>
      <c r="G9" s="4"/>
      <c r="H9" s="4"/>
      <c r="I9" s="4"/>
      <c r="J9" s="4"/>
      <c r="K9" s="4"/>
      <c r="L9" s="4"/>
    </row>
    <row r="10" spans="1:12" s="2" customFormat="1">
      <c r="A10" s="3" t="s">
        <v>3</v>
      </c>
      <c r="B10" s="3"/>
      <c r="C10" s="4">
        <f t="shared" si="0"/>
        <v>0</v>
      </c>
      <c r="D10" s="2" t="s">
        <v>31</v>
      </c>
      <c r="E10" s="37"/>
      <c r="F10" s="3" t="s">
        <v>3</v>
      </c>
      <c r="G10" s="4"/>
      <c r="H10" s="4"/>
      <c r="I10" s="4"/>
      <c r="J10" s="4"/>
      <c r="K10" s="4"/>
      <c r="L10" s="4"/>
    </row>
    <row r="11" spans="1:12" s="2" customFormat="1">
      <c r="A11" s="8" t="s">
        <v>4</v>
      </c>
      <c r="B11" s="8"/>
      <c r="C11" s="4">
        <f>C2-C3-C4-C6-C7-C8-C9-C10</f>
        <v>0</v>
      </c>
      <c r="D11" s="2" t="s">
        <v>31</v>
      </c>
      <c r="E11" s="37"/>
      <c r="F11" s="8" t="s">
        <v>4</v>
      </c>
      <c r="G11" s="4">
        <f>G2-G3-G4-G6-G7-G8-G9-G10</f>
        <v>0</v>
      </c>
      <c r="H11" s="4">
        <f>H2-H3-H4-H6-H7-H8-H9-H10</f>
        <v>0</v>
      </c>
      <c r="I11" s="4">
        <f t="shared" ref="I11:L11" si="2">I2-I3-I4-I6-I7-I8-I9-I10</f>
        <v>0</v>
      </c>
      <c r="J11" s="4">
        <f t="shared" si="2"/>
        <v>0</v>
      </c>
      <c r="K11" s="4">
        <f t="shared" si="2"/>
        <v>0</v>
      </c>
      <c r="L11" s="4">
        <f t="shared" si="2"/>
        <v>0</v>
      </c>
    </row>
    <row r="12" spans="1:12" s="2" customFormat="1">
      <c r="A12" s="13" t="s">
        <v>5</v>
      </c>
      <c r="B12" s="13"/>
      <c r="C12" s="14">
        <f>SUM(C13:C22)</f>
        <v>46287809.516080886</v>
      </c>
      <c r="D12" s="2" t="s">
        <v>578</v>
      </c>
      <c r="E12" s="37"/>
      <c r="F12" s="13" t="s">
        <v>5</v>
      </c>
      <c r="G12" s="14">
        <f t="shared" ref="G12:L12" si="3">SUM(G13:G22)</f>
        <v>46287809.516080886</v>
      </c>
      <c r="H12" s="14">
        <f t="shared" si="3"/>
        <v>0</v>
      </c>
      <c r="I12" s="14">
        <f t="shared" si="3"/>
        <v>0</v>
      </c>
      <c r="J12" s="14">
        <f t="shared" si="3"/>
        <v>0</v>
      </c>
      <c r="K12" s="14">
        <f t="shared" si="3"/>
        <v>0</v>
      </c>
      <c r="L12" s="14">
        <f t="shared" si="3"/>
        <v>0</v>
      </c>
    </row>
    <row r="13" spans="1:12" s="2" customFormat="1">
      <c r="A13" s="9" t="s">
        <v>579</v>
      </c>
      <c r="B13" s="9"/>
      <c r="C13" s="4">
        <f t="shared" ref="C13:C21" si="4">SUM(G13:L13)</f>
        <v>37003588.187333308</v>
      </c>
      <c r="D13" s="2" t="s">
        <v>580</v>
      </c>
      <c r="E13" s="37"/>
      <c r="F13" s="9" t="s">
        <v>581</v>
      </c>
      <c r="G13" s="175">
        <f>SUMIFS([2]岗位规划大表!$AD:$AD,[2]岗位规划大表!$H:$H,G1)</f>
        <v>37003588.187333308</v>
      </c>
      <c r="H13" s="4"/>
      <c r="I13" s="4"/>
      <c r="J13" s="4"/>
      <c r="K13" s="4"/>
      <c r="L13" s="4"/>
    </row>
    <row r="14" spans="1:12" s="2" customFormat="1">
      <c r="A14" s="3" t="s">
        <v>582</v>
      </c>
      <c r="B14" s="3"/>
      <c r="C14" s="4">
        <f t="shared" si="4"/>
        <v>4631221.3287475761</v>
      </c>
      <c r="D14" s="2" t="s">
        <v>580</v>
      </c>
      <c r="E14" s="37"/>
      <c r="F14" s="3" t="s">
        <v>582</v>
      </c>
      <c r="G14" s="160">
        <f>[1]人均!$D$4*SUMIFS([2]岗位规划大表!$AA:$AA,[2]岗位规划大表!$H:$H,G1,[2]岗位规划大表!$AE:$AE,"驻京")+[1]人均!$D$3*SUMIFS([2]岗位规划大表!$AA:$AA,[2]岗位规划大表!$H:$H,G1,[2]岗位规划大表!$AE:$AE,"非驻京")+SUMIFS([1]管理费用统计表!$N:$N,[1]管理费用统计表!$F:$F,G1)</f>
        <v>4631221.3287475761</v>
      </c>
      <c r="H14" s="42"/>
      <c r="I14" s="42"/>
      <c r="J14" s="42"/>
      <c r="K14" s="42"/>
      <c r="L14" s="42"/>
    </row>
    <row r="15" spans="1:12" s="2" customFormat="1">
      <c r="A15" s="8" t="s">
        <v>6</v>
      </c>
      <c r="B15" s="8"/>
      <c r="C15" s="4">
        <f t="shared" si="4"/>
        <v>3948000</v>
      </c>
      <c r="D15" s="2" t="s">
        <v>580</v>
      </c>
      <c r="E15" s="37"/>
      <c r="F15" s="8" t="s">
        <v>6</v>
      </c>
      <c r="G15" s="160">
        <f>SUMIFS(人员规划!$AB:$AB,人员规划!$G:$G,G1)*3000</f>
        <v>3948000</v>
      </c>
      <c r="H15" s="4"/>
      <c r="I15" s="4"/>
      <c r="J15" s="4"/>
      <c r="K15" s="4"/>
      <c r="L15" s="4"/>
    </row>
    <row r="16" spans="1:12" s="2" customFormat="1">
      <c r="A16" s="8" t="s">
        <v>7</v>
      </c>
      <c r="B16" s="8"/>
      <c r="C16" s="4">
        <f t="shared" si="4"/>
        <v>655000</v>
      </c>
      <c r="D16" s="2" t="s">
        <v>583</v>
      </c>
      <c r="E16" s="37"/>
      <c r="F16" s="8" t="s">
        <v>7</v>
      </c>
      <c r="G16" s="28">
        <f>IFERROR(VLOOKUP(G1,'[3]2019年差旅费-二级利润中心明细'!$B:$AF,31,0),0)</f>
        <v>655000</v>
      </c>
      <c r="H16" s="28"/>
      <c r="I16" s="28"/>
      <c r="J16" s="28"/>
      <c r="K16" s="28"/>
      <c r="L16" s="28"/>
    </row>
    <row r="17" spans="1:12" s="2" customFormat="1">
      <c r="A17" s="8" t="s">
        <v>8</v>
      </c>
      <c r="B17" s="8"/>
      <c r="C17" s="4">
        <f t="shared" si="4"/>
        <v>0</v>
      </c>
      <c r="D17" s="2" t="s">
        <v>583</v>
      </c>
      <c r="E17" s="37"/>
      <c r="F17" s="8" t="s">
        <v>8</v>
      </c>
      <c r="G17" s="152">
        <f>SUMIFS(市场费!$F:$F,市场费!$B:$B,G1)</f>
        <v>0</v>
      </c>
      <c r="H17" s="28"/>
      <c r="I17" s="28"/>
      <c r="J17" s="28"/>
      <c r="K17" s="28"/>
      <c r="L17" s="28"/>
    </row>
    <row r="18" spans="1:12" s="2" customFormat="1">
      <c r="A18" s="8" t="s">
        <v>9</v>
      </c>
      <c r="B18" s="8"/>
      <c r="C18" s="4">
        <f t="shared" si="4"/>
        <v>50000</v>
      </c>
      <c r="D18" s="2" t="s">
        <v>583</v>
      </c>
      <c r="E18" s="37"/>
      <c r="F18" s="8" t="s">
        <v>9</v>
      </c>
      <c r="G18" s="152">
        <f>SUMIFS(市场费!$I:$I,市场费!$B:$B,G1)</f>
        <v>50000</v>
      </c>
      <c r="H18" s="28"/>
      <c r="I18" s="28"/>
      <c r="J18" s="28"/>
      <c r="K18" s="28"/>
      <c r="L18" s="28"/>
    </row>
    <row r="19" spans="1:12" s="2" customFormat="1">
      <c r="A19" s="8" t="s">
        <v>584</v>
      </c>
      <c r="B19" s="8"/>
      <c r="C19" s="4">
        <f t="shared" si="4"/>
        <v>0</v>
      </c>
      <c r="D19" s="2" t="s">
        <v>583</v>
      </c>
      <c r="E19" s="37"/>
      <c r="F19" s="8" t="s">
        <v>584</v>
      </c>
      <c r="G19" s="4"/>
      <c r="H19" s="4"/>
      <c r="I19" s="4"/>
      <c r="J19" s="4"/>
      <c r="K19" s="4"/>
      <c r="L19" s="4"/>
    </row>
    <row r="20" spans="1:12">
      <c r="A20" s="8" t="s">
        <v>5228</v>
      </c>
      <c r="B20" s="8"/>
      <c r="C20" s="4">
        <f t="shared" si="4"/>
        <v>0</v>
      </c>
      <c r="D20" s="2" t="s">
        <v>583</v>
      </c>
      <c r="E20" s="37"/>
      <c r="F20" s="8" t="s">
        <v>5228</v>
      </c>
      <c r="G20" s="4"/>
      <c r="H20" s="4"/>
      <c r="I20" s="4"/>
      <c r="J20" s="4"/>
      <c r="K20" s="4"/>
      <c r="L20" s="4"/>
    </row>
    <row r="21" spans="1:12" s="2" customFormat="1">
      <c r="A21" s="16" t="s">
        <v>585</v>
      </c>
      <c r="B21" s="16"/>
      <c r="C21" s="4">
        <f t="shared" si="4"/>
        <v>0</v>
      </c>
      <c r="D21" s="2" t="s">
        <v>583</v>
      </c>
      <c r="E21" s="37"/>
      <c r="F21" s="9" t="s">
        <v>585</v>
      </c>
      <c r="G21" s="4"/>
      <c r="H21" s="4"/>
      <c r="I21" s="4"/>
      <c r="J21" s="4"/>
      <c r="K21" s="4"/>
      <c r="L21" s="4"/>
    </row>
    <row r="22" spans="1:12" s="2" customFormat="1">
      <c r="A22" s="9" t="s">
        <v>586</v>
      </c>
      <c r="B22" s="9"/>
      <c r="C22" s="4"/>
      <c r="D22" s="2" t="s">
        <v>583</v>
      </c>
      <c r="E22" s="37"/>
      <c r="F22" s="9" t="s">
        <v>586</v>
      </c>
      <c r="G22" s="32"/>
      <c r="H22" s="32"/>
      <c r="I22" s="32"/>
      <c r="J22" s="32"/>
      <c r="K22" s="32"/>
      <c r="L22" s="32"/>
    </row>
    <row r="23" spans="1:12" s="2" customFormat="1">
      <c r="A23" s="13" t="s">
        <v>13</v>
      </c>
      <c r="B23" s="13"/>
      <c r="C23" s="12">
        <f>C11-C12</f>
        <v>-46287809.516080886</v>
      </c>
      <c r="D23" s="2" t="s">
        <v>578</v>
      </c>
      <c r="E23" s="37"/>
      <c r="F23" s="13" t="s">
        <v>13</v>
      </c>
      <c r="G23" s="14">
        <f>G11-G12</f>
        <v>-46287809.516080886</v>
      </c>
      <c r="H23" s="14">
        <f>H11-H12</f>
        <v>0</v>
      </c>
      <c r="I23" s="14">
        <f t="shared" ref="I23:L23" si="5">I11-I12</f>
        <v>0</v>
      </c>
      <c r="J23" s="14">
        <f t="shared" si="5"/>
        <v>0</v>
      </c>
      <c r="K23" s="14">
        <f t="shared" si="5"/>
        <v>0</v>
      </c>
      <c r="L23" s="14">
        <f t="shared" si="5"/>
        <v>0</v>
      </c>
    </row>
    <row r="24" spans="1:12" s="2" customFormat="1">
      <c r="A24" s="3" t="s">
        <v>14</v>
      </c>
      <c r="B24" s="3"/>
      <c r="C24" s="7">
        <f>IF(C23&gt;0,C23*0.15,0)</f>
        <v>0</v>
      </c>
      <c r="D24" s="2" t="s">
        <v>578</v>
      </c>
      <c r="E24" s="39"/>
      <c r="F24" s="3" t="s">
        <v>14</v>
      </c>
      <c r="G24" s="25">
        <f t="shared" ref="G24:L24" si="6">IF(G23&lt;0,0,G23*0.15)</f>
        <v>0</v>
      </c>
      <c r="H24" s="25">
        <f t="shared" si="6"/>
        <v>0</v>
      </c>
      <c r="I24" s="25">
        <f t="shared" si="6"/>
        <v>0</v>
      </c>
      <c r="J24" s="25">
        <f t="shared" si="6"/>
        <v>0</v>
      </c>
      <c r="K24" s="25">
        <f t="shared" si="6"/>
        <v>0</v>
      </c>
      <c r="L24" s="25">
        <f t="shared" si="6"/>
        <v>0</v>
      </c>
    </row>
    <row r="25" spans="1:12" s="17" customFormat="1">
      <c r="A25" s="13" t="s">
        <v>15</v>
      </c>
      <c r="B25" s="13"/>
      <c r="C25" s="12">
        <f>C23-C24</f>
        <v>-46287809.516080886</v>
      </c>
      <c r="D25" s="26" t="s">
        <v>587</v>
      </c>
      <c r="E25" s="40"/>
      <c r="F25" s="13" t="s">
        <v>15</v>
      </c>
      <c r="G25" s="14">
        <f>G23-G24</f>
        <v>-46287809.516080886</v>
      </c>
      <c r="H25" s="14">
        <f>H23-H24</f>
        <v>0</v>
      </c>
      <c r="I25" s="14">
        <f t="shared" ref="I25:L25" si="7">I23-I24</f>
        <v>0</v>
      </c>
      <c r="J25" s="14">
        <f t="shared" si="7"/>
        <v>0</v>
      </c>
      <c r="K25" s="14">
        <f t="shared" si="7"/>
        <v>0</v>
      </c>
      <c r="L25" s="14">
        <f t="shared" si="7"/>
        <v>0</v>
      </c>
    </row>
    <row r="26" spans="1:12">
      <c r="A26" s="18" t="s">
        <v>588</v>
      </c>
      <c r="B26" s="18"/>
      <c r="C26" s="18">
        <f>C25/C12</f>
        <v>-1</v>
      </c>
      <c r="D26" s="2" t="s">
        <v>578</v>
      </c>
      <c r="E26" s="36"/>
      <c r="F26" s="18" t="s">
        <v>588</v>
      </c>
      <c r="G26" s="18">
        <f t="shared" ref="G26:L26" si="8">G25/G12</f>
        <v>-1</v>
      </c>
      <c r="H26" s="23" t="e">
        <f t="shared" si="8"/>
        <v>#DIV/0!</v>
      </c>
      <c r="I26" s="23" t="e">
        <f t="shared" si="8"/>
        <v>#DIV/0!</v>
      </c>
      <c r="J26" s="23" t="e">
        <f t="shared" si="8"/>
        <v>#DIV/0!</v>
      </c>
      <c r="K26" s="23" t="e">
        <f t="shared" si="8"/>
        <v>#DIV/0!</v>
      </c>
      <c r="L26" s="23" t="e">
        <f t="shared" si="8"/>
        <v>#DIV/0!</v>
      </c>
    </row>
    <row r="27" spans="1:12">
      <c r="E27" s="36"/>
    </row>
  </sheetData>
  <phoneticPr fontId="15"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G13" sqref="G13:G19"/>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8" width="23.625" customWidth="1"/>
    <col min="9" max="9" width="21.875" customWidth="1"/>
    <col min="10" max="10" width="17.25" bestFit="1" customWidth="1"/>
    <col min="11" max="11" width="20.375" customWidth="1"/>
    <col min="12" max="12" width="25.25" customWidth="1"/>
  </cols>
  <sheetData>
    <row r="1" spans="1:12" s="2" customFormat="1">
      <c r="A1" s="1" t="s">
        <v>589</v>
      </c>
      <c r="B1" s="1" t="s">
        <v>590</v>
      </c>
      <c r="C1" s="1" t="s">
        <v>591</v>
      </c>
      <c r="E1" s="33"/>
      <c r="F1" s="1" t="s">
        <v>589</v>
      </c>
      <c r="G1" s="1" t="s">
        <v>4291</v>
      </c>
      <c r="H1" s="1">
        <v>0</v>
      </c>
      <c r="I1" s="1">
        <v>0</v>
      </c>
      <c r="J1" s="13">
        <v>0</v>
      </c>
      <c r="K1" s="13">
        <v>0</v>
      </c>
      <c r="L1" s="13">
        <v>0</v>
      </c>
    </row>
    <row r="2" spans="1:12" s="2" customFormat="1">
      <c r="A2" s="3" t="s">
        <v>0</v>
      </c>
      <c r="B2" s="3"/>
      <c r="C2" s="30"/>
      <c r="D2" s="51"/>
      <c r="E2" s="52"/>
      <c r="F2" s="3" t="s">
        <v>592</v>
      </c>
      <c r="G2" s="163"/>
      <c r="H2" s="25"/>
      <c r="I2" s="25"/>
      <c r="J2" s="25"/>
      <c r="K2" s="25"/>
      <c r="L2" s="25"/>
    </row>
    <row r="3" spans="1:12" s="2" customFormat="1">
      <c r="A3" s="3" t="s">
        <v>1</v>
      </c>
      <c r="B3" s="3"/>
      <c r="C3" s="30">
        <f>C2*(1-C5)-C4</f>
        <v>0</v>
      </c>
      <c r="D3" s="51"/>
      <c r="E3" s="52"/>
      <c r="F3" s="3" t="s">
        <v>438</v>
      </c>
      <c r="G3" s="25"/>
      <c r="H3" s="25"/>
      <c r="I3" s="25"/>
      <c r="J3" s="25"/>
      <c r="K3" s="25"/>
      <c r="L3" s="25"/>
    </row>
    <row r="4" spans="1:12" s="2" customFormat="1">
      <c r="A4" s="3" t="s">
        <v>2</v>
      </c>
      <c r="B4" s="3"/>
      <c r="C4" s="4">
        <f t="shared" ref="C4" si="0">G4+H4+I4+J4+K4+L4</f>
        <v>0</v>
      </c>
      <c r="D4" s="51"/>
      <c r="E4" s="52"/>
      <c r="F4" s="3" t="s">
        <v>2</v>
      </c>
      <c r="G4" s="25"/>
      <c r="H4" s="25"/>
      <c r="I4" s="25"/>
      <c r="J4" s="25"/>
      <c r="K4" s="25"/>
      <c r="L4" s="25"/>
    </row>
    <row r="5" spans="1:12" s="2" customFormat="1">
      <c r="A5" s="3" t="s">
        <v>439</v>
      </c>
      <c r="B5" s="3"/>
      <c r="C5" s="29"/>
      <c r="D5" s="51"/>
      <c r="E5" s="53"/>
      <c r="F5" s="3" t="s">
        <v>439</v>
      </c>
      <c r="G5" s="44"/>
      <c r="H5" s="44"/>
      <c r="I5" s="44"/>
      <c r="J5" s="44"/>
      <c r="K5" s="44"/>
      <c r="L5" s="44"/>
    </row>
    <row r="6" spans="1:12" s="2" customFormat="1">
      <c r="A6" s="15" t="s">
        <v>10</v>
      </c>
      <c r="B6" s="15"/>
      <c r="C6" s="4">
        <f>G6+H6+I6+J6+K6+L6</f>
        <v>0</v>
      </c>
      <c r="D6" s="54"/>
      <c r="E6" s="52"/>
      <c r="F6" s="10" t="s">
        <v>10</v>
      </c>
      <c r="G6" s="25"/>
      <c r="H6" s="25"/>
      <c r="I6" s="25"/>
      <c r="J6" s="25"/>
      <c r="K6" s="25"/>
      <c r="L6" s="25"/>
    </row>
    <row r="7" spans="1:12" s="2" customFormat="1">
      <c r="A7" s="15" t="s">
        <v>11</v>
      </c>
      <c r="B7" s="15"/>
      <c r="C7" s="4">
        <f>G7+H7+I7+J7+K7+L7</f>
        <v>0</v>
      </c>
      <c r="D7" s="54"/>
      <c r="E7" s="52"/>
      <c r="F7" s="10" t="s">
        <v>11</v>
      </c>
      <c r="G7" s="25"/>
      <c r="H7" s="25"/>
      <c r="I7" s="25"/>
      <c r="J7" s="25"/>
      <c r="K7" s="25"/>
      <c r="L7" s="25"/>
    </row>
    <row r="8" spans="1:12" s="2" customFormat="1">
      <c r="A8" s="15" t="s">
        <v>12</v>
      </c>
      <c r="B8" s="15"/>
      <c r="C8" s="4">
        <f>G8+H8+I8+J8+K8+L8</f>
        <v>0</v>
      </c>
      <c r="D8" s="54"/>
      <c r="E8" s="52"/>
      <c r="F8" s="10" t="s">
        <v>12</v>
      </c>
      <c r="G8" s="25"/>
      <c r="H8" s="25"/>
      <c r="I8" s="25"/>
      <c r="J8" s="25"/>
      <c r="K8" s="25"/>
      <c r="L8" s="25"/>
    </row>
    <row r="9" spans="1:12" s="2" customFormat="1">
      <c r="A9" s="15" t="s">
        <v>440</v>
      </c>
      <c r="B9" s="15"/>
      <c r="C9" s="24">
        <f>(C2-C3)/1.16*0.16-C4/1.06*0.06</f>
        <v>0</v>
      </c>
      <c r="D9" s="51"/>
      <c r="E9" s="52"/>
      <c r="F9" s="15" t="s">
        <v>440</v>
      </c>
      <c r="G9" s="4"/>
      <c r="H9" s="4"/>
      <c r="I9" s="4"/>
      <c r="J9" s="4"/>
      <c r="K9" s="4"/>
      <c r="L9" s="4"/>
    </row>
    <row r="10" spans="1:12" s="2" customFormat="1">
      <c r="A10" s="3" t="s">
        <v>3</v>
      </c>
      <c r="B10" s="3"/>
      <c r="C10" s="4">
        <f>C9*0.12</f>
        <v>0</v>
      </c>
      <c r="D10" s="51"/>
      <c r="E10" s="52"/>
      <c r="F10" s="3" t="s">
        <v>3</v>
      </c>
      <c r="G10" s="4"/>
      <c r="H10" s="4"/>
      <c r="I10" s="4"/>
      <c r="J10" s="4"/>
      <c r="K10" s="4"/>
      <c r="L10" s="4"/>
    </row>
    <row r="11" spans="1:12" s="2" customFormat="1">
      <c r="A11" s="8" t="s">
        <v>4</v>
      </c>
      <c r="B11" s="8"/>
      <c r="C11" s="4">
        <f>C2-C3-C4-C6-C7-C8-C9-C10</f>
        <v>0</v>
      </c>
      <c r="D11" s="51"/>
      <c r="E11" s="52"/>
      <c r="F11" s="8" t="s">
        <v>4</v>
      </c>
      <c r="G11" s="4">
        <f>G2-G3-G4-G6-G7-G8-G9-G10</f>
        <v>0</v>
      </c>
      <c r="H11" s="4"/>
      <c r="I11" s="4"/>
      <c r="J11" s="4"/>
      <c r="K11" s="4"/>
      <c r="L11" s="4"/>
    </row>
    <row r="12" spans="1:12" s="2" customFormat="1">
      <c r="A12" s="13" t="s">
        <v>5</v>
      </c>
      <c r="B12" s="13"/>
      <c r="C12" s="14">
        <f>SUM(C13:C21)</f>
        <v>3999712.8836057093</v>
      </c>
      <c r="D12" s="2" t="s">
        <v>451</v>
      </c>
      <c r="E12" s="37"/>
      <c r="F12" s="13" t="s">
        <v>5</v>
      </c>
      <c r="G12" s="14">
        <f t="shared" ref="G12:L12" si="1">SUM(G13:G22)</f>
        <v>3999712.8836057093</v>
      </c>
      <c r="H12" s="14">
        <f t="shared" si="1"/>
        <v>0</v>
      </c>
      <c r="I12" s="14">
        <f t="shared" si="1"/>
        <v>0</v>
      </c>
      <c r="J12" s="14">
        <f t="shared" si="1"/>
        <v>0</v>
      </c>
      <c r="K12" s="14">
        <f t="shared" si="1"/>
        <v>0</v>
      </c>
      <c r="L12" s="14">
        <f t="shared" si="1"/>
        <v>0</v>
      </c>
    </row>
    <row r="13" spans="1:12" s="2" customFormat="1">
      <c r="A13" s="9" t="s">
        <v>458</v>
      </c>
      <c r="B13" s="9"/>
      <c r="C13" s="4">
        <f>G13+H13+I13+J13+K13+L13</f>
        <v>3628815.7140000002</v>
      </c>
      <c r="D13" s="2" t="s">
        <v>593</v>
      </c>
      <c r="E13" s="37"/>
      <c r="F13" s="9" t="s">
        <v>594</v>
      </c>
      <c r="G13" s="175">
        <f>SUMIFS([2]岗位规划大表!$AD:$AD,[2]岗位规划大表!$H:$H,G1)</f>
        <v>3628815.7140000002</v>
      </c>
      <c r="H13" s="4"/>
      <c r="I13" s="4"/>
      <c r="J13" s="4"/>
      <c r="K13" s="4"/>
      <c r="L13" s="4"/>
    </row>
    <row r="14" spans="1:12" s="2" customFormat="1">
      <c r="A14" s="3" t="s">
        <v>595</v>
      </c>
      <c r="B14" s="3"/>
      <c r="C14" s="4">
        <f>G14+H14+I14+J14+K14+L14</f>
        <v>319897.16960570938</v>
      </c>
      <c r="D14" s="2" t="s">
        <v>593</v>
      </c>
      <c r="E14" s="37"/>
      <c r="F14" s="3" t="s">
        <v>595</v>
      </c>
      <c r="G14" s="160">
        <f>[1]人均!$D$4*SUMIFS([2]岗位规划大表!$AA:$AA,[2]岗位规划大表!$H:$H,G1,[2]岗位规划大表!$AE:$AE,"驻京")+[1]人均!$D$3*SUMIFS([2]岗位规划大表!$AA:$AA,[2]岗位规划大表!$H:$H,G1,[2]岗位规划大表!$AE:$AE,"非驻京")+SUMIFS([1]管理费用统计表!$N:$N,[1]管理费用统计表!$F:$F,G1)</f>
        <v>319897.16960570938</v>
      </c>
      <c r="H14" s="4"/>
      <c r="I14" s="4"/>
      <c r="J14" s="4"/>
      <c r="K14" s="4"/>
      <c r="L14" s="4"/>
    </row>
    <row r="15" spans="1:12" s="2" customFormat="1">
      <c r="A15" s="8" t="s">
        <v>6</v>
      </c>
      <c r="B15" s="8"/>
      <c r="C15" s="4">
        <f>G15+H15+I15+J15+K15+L15</f>
        <v>0</v>
      </c>
      <c r="D15" s="2" t="s">
        <v>593</v>
      </c>
      <c r="E15" s="37"/>
      <c r="F15" s="8" t="s">
        <v>6</v>
      </c>
      <c r="G15" s="160"/>
      <c r="H15" s="25"/>
      <c r="I15" s="25"/>
      <c r="J15" s="25"/>
      <c r="K15" s="25"/>
      <c r="L15" s="25"/>
    </row>
    <row r="16" spans="1:12" s="2" customFormat="1">
      <c r="A16" s="8" t="s">
        <v>7</v>
      </c>
      <c r="B16" s="8"/>
      <c r="C16" s="4">
        <f t="shared" ref="C16:C21" si="2">G16+H16+I16+J16+K16+L16</f>
        <v>41000</v>
      </c>
      <c r="D16" s="2" t="s">
        <v>491</v>
      </c>
      <c r="E16" s="37"/>
      <c r="F16" s="8" t="s">
        <v>7</v>
      </c>
      <c r="G16" s="163">
        <f>IFERROR(VLOOKUP(G1,'[3]2019年差旅费-二级利润中心明细'!$B:$AF,31,0),0)</f>
        <v>41000</v>
      </c>
      <c r="H16" s="25"/>
      <c r="I16" s="25"/>
      <c r="J16" s="25"/>
      <c r="K16" s="25"/>
      <c r="L16" s="25"/>
    </row>
    <row r="17" spans="1:12" s="2" customFormat="1">
      <c r="A17" s="8" t="s">
        <v>8</v>
      </c>
      <c r="B17" s="8"/>
      <c r="C17" s="4">
        <f t="shared" si="2"/>
        <v>0</v>
      </c>
      <c r="D17" s="2" t="s">
        <v>491</v>
      </c>
      <c r="E17" s="37"/>
      <c r="F17" s="8" t="s">
        <v>8</v>
      </c>
      <c r="G17" s="152">
        <f>SUMIFS(市场费!$F:$F,市场费!$B:$B,G1)</f>
        <v>0</v>
      </c>
      <c r="H17" s="25"/>
      <c r="I17" s="25"/>
      <c r="J17" s="25"/>
      <c r="K17" s="25"/>
      <c r="L17" s="25"/>
    </row>
    <row r="18" spans="1:12" s="2" customFormat="1">
      <c r="A18" s="8" t="s">
        <v>9</v>
      </c>
      <c r="B18" s="8"/>
      <c r="C18" s="4">
        <f t="shared" si="2"/>
        <v>10000</v>
      </c>
      <c r="D18" s="2" t="s">
        <v>491</v>
      </c>
      <c r="E18" s="37"/>
      <c r="F18" s="8" t="s">
        <v>9</v>
      </c>
      <c r="G18" s="152">
        <f>SUMIFS(市场费!$I:$I,市场费!$B:$B,G1)</f>
        <v>10000</v>
      </c>
      <c r="H18" s="25"/>
      <c r="I18" s="25"/>
      <c r="J18" s="25"/>
      <c r="K18" s="25"/>
      <c r="L18" s="25"/>
    </row>
    <row r="19" spans="1:12" s="2" customFormat="1">
      <c r="A19" s="8" t="s">
        <v>448</v>
      </c>
      <c r="B19" s="8"/>
      <c r="C19" s="4">
        <f t="shared" si="2"/>
        <v>0</v>
      </c>
      <c r="D19" s="2" t="s">
        <v>446</v>
      </c>
      <c r="E19" s="37"/>
      <c r="F19" s="8" t="s">
        <v>448</v>
      </c>
      <c r="G19" s="25"/>
      <c r="H19" s="25"/>
      <c r="I19" s="25"/>
      <c r="J19" s="25"/>
      <c r="K19" s="25"/>
      <c r="L19" s="25"/>
    </row>
    <row r="20" spans="1:12">
      <c r="A20" s="8" t="s">
        <v>5228</v>
      </c>
      <c r="B20" s="8"/>
      <c r="C20" s="4">
        <f t="shared" si="2"/>
        <v>0</v>
      </c>
      <c r="D20" s="2" t="s">
        <v>446</v>
      </c>
      <c r="E20" s="37"/>
      <c r="F20" s="8" t="s">
        <v>5228</v>
      </c>
      <c r="G20" s="25"/>
      <c r="H20" s="25"/>
      <c r="I20" s="25"/>
      <c r="J20" s="25"/>
      <c r="K20" s="25"/>
      <c r="L20" s="25"/>
    </row>
    <row r="21" spans="1:12" s="2" customFormat="1">
      <c r="A21" s="16" t="s">
        <v>449</v>
      </c>
      <c r="B21" s="16"/>
      <c r="C21" s="4">
        <f t="shared" si="2"/>
        <v>0</v>
      </c>
      <c r="D21" s="2" t="s">
        <v>446</v>
      </c>
      <c r="E21" s="37"/>
      <c r="F21" s="9" t="s">
        <v>449</v>
      </c>
      <c r="G21" s="25"/>
      <c r="H21" s="25"/>
      <c r="I21" s="25"/>
      <c r="J21" s="25"/>
      <c r="K21" s="25"/>
      <c r="L21" s="25"/>
    </row>
    <row r="22" spans="1:12" s="2" customFormat="1">
      <c r="A22" s="9" t="s">
        <v>450</v>
      </c>
      <c r="B22" s="9"/>
      <c r="C22" s="4"/>
      <c r="D22" s="2" t="s">
        <v>446</v>
      </c>
      <c r="E22" s="37"/>
      <c r="F22" s="9" t="s">
        <v>450</v>
      </c>
      <c r="G22" s="25"/>
      <c r="H22" s="25"/>
      <c r="I22" s="25"/>
      <c r="J22" s="25"/>
      <c r="K22" s="25"/>
      <c r="L22" s="25"/>
    </row>
    <row r="23" spans="1:12" s="2" customFormat="1">
      <c r="A23" s="13" t="s">
        <v>13</v>
      </c>
      <c r="B23" s="13"/>
      <c r="C23" s="12">
        <f>C11-C12</f>
        <v>-3999712.8836057093</v>
      </c>
      <c r="D23" s="2" t="s">
        <v>451</v>
      </c>
      <c r="E23" s="37"/>
      <c r="F23" s="13" t="s">
        <v>13</v>
      </c>
      <c r="G23" s="14">
        <f>G11-G12</f>
        <v>-3999712.8836057093</v>
      </c>
      <c r="H23" s="14">
        <f t="shared" ref="H23:L23" si="3">0-H12</f>
        <v>0</v>
      </c>
      <c r="I23" s="14">
        <f t="shared" si="3"/>
        <v>0</v>
      </c>
      <c r="J23" s="14">
        <f t="shared" si="3"/>
        <v>0</v>
      </c>
      <c r="K23" s="14">
        <f t="shared" si="3"/>
        <v>0</v>
      </c>
      <c r="L23" s="14">
        <f t="shared" si="3"/>
        <v>0</v>
      </c>
    </row>
    <row r="24" spans="1:12" s="2" customFormat="1">
      <c r="A24" s="3" t="s">
        <v>14</v>
      </c>
      <c r="B24" s="3"/>
      <c r="C24" s="7">
        <f>IF(C23&gt;0,C23*0.15,0)</f>
        <v>0</v>
      </c>
      <c r="D24" s="2" t="s">
        <v>451</v>
      </c>
      <c r="E24" s="39"/>
      <c r="F24" s="3" t="s">
        <v>14</v>
      </c>
      <c r="G24" s="25">
        <f>IF(G23&lt;0,0,G23*0.15)</f>
        <v>0</v>
      </c>
      <c r="H24" s="25">
        <f t="shared" ref="H24:L24" si="4">IF(H23&lt;0,0,H23*0.15)</f>
        <v>0</v>
      </c>
      <c r="I24" s="25">
        <f t="shared" si="4"/>
        <v>0</v>
      </c>
      <c r="J24" s="25">
        <f t="shared" si="4"/>
        <v>0</v>
      </c>
      <c r="K24" s="25">
        <f t="shared" si="4"/>
        <v>0</v>
      </c>
      <c r="L24" s="25">
        <f t="shared" si="4"/>
        <v>0</v>
      </c>
    </row>
    <row r="25" spans="1:12" s="17" customFormat="1">
      <c r="A25" s="13" t="s">
        <v>15</v>
      </c>
      <c r="B25" s="13"/>
      <c r="C25" s="12">
        <f>C23-C24</f>
        <v>-3999712.8836057093</v>
      </c>
      <c r="D25" s="26" t="s">
        <v>452</v>
      </c>
      <c r="E25" s="40"/>
      <c r="F25" s="13" t="s">
        <v>15</v>
      </c>
      <c r="G25" s="14">
        <f>G23-G24</f>
        <v>-3999712.8836057093</v>
      </c>
      <c r="H25" s="14">
        <f t="shared" ref="H25:L25" si="5">H23-H24</f>
        <v>0</v>
      </c>
      <c r="I25" s="14">
        <f t="shared" si="5"/>
        <v>0</v>
      </c>
      <c r="J25" s="14">
        <f t="shared" si="5"/>
        <v>0</v>
      </c>
      <c r="K25" s="14">
        <f t="shared" si="5"/>
        <v>0</v>
      </c>
      <c r="L25" s="14">
        <f t="shared" si="5"/>
        <v>0</v>
      </c>
    </row>
    <row r="26" spans="1:12" s="48" customFormat="1">
      <c r="A26" s="45" t="s">
        <v>453</v>
      </c>
      <c r="B26" s="45"/>
      <c r="C26" s="18">
        <f>C25/C12</f>
        <v>-1</v>
      </c>
      <c r="D26" s="46" t="s">
        <v>451</v>
      </c>
      <c r="E26" s="47"/>
      <c r="F26" s="45" t="s">
        <v>453</v>
      </c>
      <c r="G26" s="45">
        <f t="shared" ref="G26:L26" si="6">G25/G12</f>
        <v>-1</v>
      </c>
      <c r="H26" s="45" t="e">
        <f t="shared" si="6"/>
        <v>#DIV/0!</v>
      </c>
      <c r="I26" s="45" t="e">
        <f t="shared" si="6"/>
        <v>#DIV/0!</v>
      </c>
      <c r="J26" s="45" t="e">
        <f t="shared" si="6"/>
        <v>#DIV/0!</v>
      </c>
      <c r="K26" s="45" t="e">
        <f t="shared" si="6"/>
        <v>#DIV/0!</v>
      </c>
      <c r="L26" s="45" t="e">
        <f t="shared" si="6"/>
        <v>#DIV/0!</v>
      </c>
    </row>
    <row r="27" spans="1:12">
      <c r="E27" s="36"/>
    </row>
  </sheetData>
  <phoneticPr fontId="15"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7"/>
  <sheetViews>
    <sheetView workbookViewId="0">
      <selection activeCell="G12" sqref="G12"/>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8" width="23.625" customWidth="1"/>
    <col min="9" max="9" width="21.875" customWidth="1"/>
    <col min="10" max="10" width="17.25" bestFit="1" customWidth="1"/>
    <col min="11" max="11" width="20.375" customWidth="1"/>
    <col min="12" max="12" width="25.25" customWidth="1"/>
  </cols>
  <sheetData>
    <row r="1" spans="1:12" s="2" customFormat="1">
      <c r="A1" s="1" t="s">
        <v>596</v>
      </c>
      <c r="B1" s="1" t="s">
        <v>597</v>
      </c>
      <c r="C1" s="1" t="s">
        <v>598</v>
      </c>
      <c r="E1" s="33"/>
      <c r="F1" s="1" t="s">
        <v>596</v>
      </c>
      <c r="G1" s="1" t="s">
        <v>4866</v>
      </c>
      <c r="H1" s="1">
        <v>0</v>
      </c>
      <c r="I1" s="1">
        <v>0</v>
      </c>
      <c r="J1" s="13">
        <v>0</v>
      </c>
      <c r="K1" s="13">
        <v>0</v>
      </c>
      <c r="L1" s="13">
        <v>0</v>
      </c>
    </row>
    <row r="2" spans="1:12" s="2" customFormat="1">
      <c r="A2" s="3" t="s">
        <v>0</v>
      </c>
      <c r="B2" s="3"/>
      <c r="C2" s="31"/>
      <c r="D2" s="51"/>
      <c r="E2" s="52"/>
      <c r="F2" s="3" t="s">
        <v>599</v>
      </c>
      <c r="G2" s="25"/>
      <c r="H2" s="25"/>
      <c r="I2" s="25"/>
      <c r="J2" s="25"/>
      <c r="K2" s="25"/>
      <c r="L2" s="25"/>
    </row>
    <row r="3" spans="1:12" s="2" customFormat="1">
      <c r="A3" s="3" t="s">
        <v>1</v>
      </c>
      <c r="B3" s="3"/>
      <c r="C3" s="31"/>
      <c r="D3" s="51"/>
      <c r="E3" s="52"/>
      <c r="F3" s="3" t="s">
        <v>600</v>
      </c>
      <c r="G3" s="25"/>
      <c r="H3" s="25"/>
      <c r="I3" s="25"/>
      <c r="J3" s="25"/>
      <c r="K3" s="25"/>
      <c r="L3" s="25"/>
    </row>
    <row r="4" spans="1:12" s="2" customFormat="1">
      <c r="A4" s="3" t="s">
        <v>2</v>
      </c>
      <c r="B4" s="3"/>
      <c r="C4" s="25"/>
      <c r="D4" s="51"/>
      <c r="E4" s="52"/>
      <c r="F4" s="3" t="s">
        <v>2</v>
      </c>
      <c r="G4" s="25"/>
      <c r="H4" s="25"/>
      <c r="I4" s="25"/>
      <c r="J4" s="25"/>
      <c r="K4" s="25"/>
      <c r="L4" s="25"/>
    </row>
    <row r="5" spans="1:12" s="2" customFormat="1">
      <c r="A5" s="3" t="s">
        <v>601</v>
      </c>
      <c r="B5" s="3"/>
      <c r="C5" s="44"/>
      <c r="D5" s="51"/>
      <c r="E5" s="53"/>
      <c r="F5" s="3" t="s">
        <v>601</v>
      </c>
      <c r="G5" s="44"/>
      <c r="H5" s="44"/>
      <c r="I5" s="44"/>
      <c r="J5" s="44"/>
      <c r="K5" s="44"/>
      <c r="L5" s="44"/>
    </row>
    <row r="6" spans="1:12" s="2" customFormat="1">
      <c r="A6" s="15" t="s">
        <v>10</v>
      </c>
      <c r="B6" s="15"/>
      <c r="C6" s="25"/>
      <c r="D6" s="54"/>
      <c r="E6" s="52"/>
      <c r="F6" s="10" t="s">
        <v>10</v>
      </c>
      <c r="G6" s="25"/>
      <c r="H6" s="25"/>
      <c r="I6" s="25"/>
      <c r="J6" s="25"/>
      <c r="K6" s="25"/>
      <c r="L6" s="25"/>
    </row>
    <row r="7" spans="1:12" s="2" customFormat="1">
      <c r="A7" s="15" t="s">
        <v>11</v>
      </c>
      <c r="B7" s="15"/>
      <c r="C7" s="25"/>
      <c r="D7" s="54"/>
      <c r="E7" s="52"/>
      <c r="F7" s="10" t="s">
        <v>11</v>
      </c>
      <c r="G7" s="25"/>
      <c r="H7" s="25"/>
      <c r="I7" s="25"/>
      <c r="J7" s="25"/>
      <c r="K7" s="25"/>
      <c r="L7" s="25"/>
    </row>
    <row r="8" spans="1:12" s="2" customFormat="1">
      <c r="A8" s="15" t="s">
        <v>12</v>
      </c>
      <c r="B8" s="15"/>
      <c r="C8" s="25"/>
      <c r="D8" s="54"/>
      <c r="E8" s="52"/>
      <c r="F8" s="10" t="s">
        <v>12</v>
      </c>
      <c r="G8" s="25"/>
      <c r="H8" s="25"/>
      <c r="I8" s="25"/>
      <c r="J8" s="25"/>
      <c r="K8" s="25"/>
      <c r="L8" s="25"/>
    </row>
    <row r="9" spans="1:12" s="2" customFormat="1">
      <c r="A9" s="15" t="s">
        <v>602</v>
      </c>
      <c r="B9" s="15"/>
      <c r="C9" s="24"/>
      <c r="D9" s="51"/>
      <c r="E9" s="52"/>
      <c r="F9" s="15" t="s">
        <v>602</v>
      </c>
      <c r="G9" s="4"/>
      <c r="H9" s="4"/>
      <c r="I9" s="4"/>
      <c r="J9" s="4"/>
      <c r="K9" s="4"/>
      <c r="L9" s="4"/>
    </row>
    <row r="10" spans="1:12" s="2" customFormat="1">
      <c r="A10" s="3" t="s">
        <v>3</v>
      </c>
      <c r="B10" s="3"/>
      <c r="C10" s="25"/>
      <c r="D10" s="51"/>
      <c r="E10" s="52"/>
      <c r="F10" s="3" t="s">
        <v>3</v>
      </c>
      <c r="G10" s="4"/>
      <c r="H10" s="4"/>
      <c r="I10" s="4"/>
      <c r="J10" s="4"/>
      <c r="K10" s="4"/>
      <c r="L10" s="4"/>
    </row>
    <row r="11" spans="1:12" s="2" customFormat="1">
      <c r="A11" s="8" t="s">
        <v>4</v>
      </c>
      <c r="B11" s="8"/>
      <c r="C11" s="25"/>
      <c r="D11" s="51"/>
      <c r="E11" s="52"/>
      <c r="F11" s="8" t="s">
        <v>4</v>
      </c>
      <c r="G11" s="4"/>
      <c r="H11" s="4"/>
      <c r="I11" s="4"/>
      <c r="J11" s="4"/>
      <c r="K11" s="4"/>
      <c r="L11" s="4"/>
    </row>
    <row r="12" spans="1:12" s="2" customFormat="1">
      <c r="A12" s="13" t="s">
        <v>5</v>
      </c>
      <c r="B12" s="13"/>
      <c r="C12" s="14">
        <f>SUM(C13:C21)</f>
        <v>5295374.5803521452</v>
      </c>
      <c r="D12" s="2" t="s">
        <v>451</v>
      </c>
      <c r="E12" s="37"/>
      <c r="F12" s="13" t="s">
        <v>5</v>
      </c>
      <c r="G12" s="14">
        <f t="shared" ref="G12:L12" si="0">SUM(G13:G22)</f>
        <v>5295374.5803521452</v>
      </c>
      <c r="H12" s="14">
        <f t="shared" si="0"/>
        <v>0</v>
      </c>
      <c r="I12" s="14">
        <f t="shared" si="0"/>
        <v>0</v>
      </c>
      <c r="J12" s="14">
        <f t="shared" si="0"/>
        <v>0</v>
      </c>
      <c r="K12" s="14">
        <f t="shared" si="0"/>
        <v>0</v>
      </c>
      <c r="L12" s="14">
        <f t="shared" si="0"/>
        <v>0</v>
      </c>
    </row>
    <row r="13" spans="1:12" s="2" customFormat="1">
      <c r="A13" s="9" t="s">
        <v>458</v>
      </c>
      <c r="B13" s="9"/>
      <c r="C13" s="4">
        <f t="shared" ref="C13:C21" si="1">G13+H13+I13+J13+K13+L13</f>
        <v>3477976.4406666672</v>
      </c>
      <c r="D13" s="2" t="s">
        <v>603</v>
      </c>
      <c r="E13" s="37"/>
      <c r="F13" s="9" t="s">
        <v>604</v>
      </c>
      <c r="G13" s="175">
        <f>SUMIFS([2]岗位规划大表!$AD:$AD,[2]岗位规划大表!$H:$H,G1)</f>
        <v>3477976.4406666672</v>
      </c>
      <c r="H13" s="4"/>
      <c r="I13" s="4"/>
      <c r="J13" s="4"/>
      <c r="K13" s="4"/>
      <c r="L13" s="4"/>
    </row>
    <row r="14" spans="1:12" s="2" customFormat="1">
      <c r="A14" s="3" t="s">
        <v>605</v>
      </c>
      <c r="B14" s="3"/>
      <c r="C14" s="4">
        <f t="shared" si="1"/>
        <v>586297.73968547804</v>
      </c>
      <c r="D14" s="2" t="s">
        <v>603</v>
      </c>
      <c r="E14" s="37"/>
      <c r="F14" s="3" t="s">
        <v>605</v>
      </c>
      <c r="G14" s="160">
        <f>[1]人均!$D$4*SUMIFS([2]岗位规划大表!$AA:$AA,[2]岗位规划大表!$H:$H,G1,[2]岗位规划大表!$AE:$AE,"驻京")+[1]人均!$D$3*SUMIFS([2]岗位规划大表!$AA:$AA,[2]岗位规划大表!$H:$H,G1,[2]岗位规划大表!$AE:$AE,"非驻京")+SUMIFS([1]管理费用统计表!$N:$N,[1]管理费用统计表!$F:$F,G1)</f>
        <v>586297.73968547804</v>
      </c>
      <c r="H14" s="4"/>
      <c r="I14" s="4"/>
      <c r="J14" s="4"/>
      <c r="K14" s="4"/>
      <c r="L14" s="4"/>
    </row>
    <row r="15" spans="1:12" s="2" customFormat="1">
      <c r="A15" s="8" t="s">
        <v>6</v>
      </c>
      <c r="B15" s="8"/>
      <c r="C15" s="4">
        <f t="shared" si="1"/>
        <v>0</v>
      </c>
      <c r="D15" s="2" t="s">
        <v>603</v>
      </c>
      <c r="E15" s="37"/>
      <c r="F15" s="8" t="s">
        <v>6</v>
      </c>
      <c r="G15" s="160"/>
      <c r="H15" s="25"/>
      <c r="I15" s="25"/>
      <c r="J15" s="25"/>
      <c r="K15" s="25"/>
      <c r="L15" s="25"/>
    </row>
    <row r="16" spans="1:12" s="2" customFormat="1">
      <c r="A16" s="8" t="s">
        <v>7</v>
      </c>
      <c r="B16" s="8"/>
      <c r="C16" s="4">
        <f t="shared" si="1"/>
        <v>7800</v>
      </c>
      <c r="D16" s="2" t="s">
        <v>606</v>
      </c>
      <c r="E16" s="37"/>
      <c r="F16" s="8" t="s">
        <v>7</v>
      </c>
      <c r="G16" s="163">
        <f>IFERROR(VLOOKUP(G1,'[3]2019年差旅费-二级利润中心明细'!$B:$AF,31,0),0)</f>
        <v>7800</v>
      </c>
      <c r="H16" s="25"/>
      <c r="I16" s="25"/>
      <c r="J16" s="25"/>
      <c r="K16" s="25"/>
      <c r="L16" s="25"/>
    </row>
    <row r="17" spans="1:12" s="2" customFormat="1">
      <c r="A17" s="8" t="s">
        <v>8</v>
      </c>
      <c r="B17" s="8"/>
      <c r="C17" s="4">
        <f>G17+H17+I17+J17+K17+L17</f>
        <v>0</v>
      </c>
      <c r="D17" s="2" t="s">
        <v>606</v>
      </c>
      <c r="E17" s="37"/>
      <c r="F17" s="8" t="s">
        <v>8</v>
      </c>
      <c r="G17" s="152">
        <f>SUMIFS(市场费!$F:$F,市场费!$B:$B,G1)</f>
        <v>0</v>
      </c>
      <c r="H17" s="25"/>
      <c r="I17" s="25"/>
      <c r="J17" s="25"/>
      <c r="K17" s="25"/>
      <c r="L17" s="25"/>
    </row>
    <row r="18" spans="1:12" s="2" customFormat="1">
      <c r="A18" s="8" t="s">
        <v>9</v>
      </c>
      <c r="B18" s="8"/>
      <c r="C18" s="4">
        <f t="shared" si="1"/>
        <v>20000</v>
      </c>
      <c r="D18" s="2" t="s">
        <v>606</v>
      </c>
      <c r="E18" s="37"/>
      <c r="F18" s="8" t="s">
        <v>9</v>
      </c>
      <c r="G18" s="152">
        <f>SUMIFS(市场费!$I:$I,市场费!$B:$B,G1)</f>
        <v>20000</v>
      </c>
      <c r="H18" s="25"/>
      <c r="I18" s="25"/>
      <c r="J18" s="25"/>
      <c r="K18" s="25"/>
      <c r="L18" s="25"/>
    </row>
    <row r="19" spans="1:12" s="2" customFormat="1">
      <c r="A19" s="8" t="s">
        <v>607</v>
      </c>
      <c r="B19" s="8"/>
      <c r="C19" s="4">
        <f t="shared" si="1"/>
        <v>1203300.3999999999</v>
      </c>
      <c r="D19" s="2" t="s">
        <v>606</v>
      </c>
      <c r="E19" s="37"/>
      <c r="F19" s="8" t="s">
        <v>607</v>
      </c>
      <c r="G19" s="163">
        <f>知识产权!C7</f>
        <v>1203300.3999999999</v>
      </c>
      <c r="H19" s="25"/>
      <c r="I19" s="25"/>
      <c r="J19" s="25"/>
      <c r="K19" s="25"/>
      <c r="L19" s="25"/>
    </row>
    <row r="20" spans="1:12">
      <c r="A20" s="8" t="s">
        <v>5228</v>
      </c>
      <c r="B20" s="8"/>
      <c r="C20" s="4">
        <f t="shared" si="1"/>
        <v>0</v>
      </c>
      <c r="D20" s="2" t="s">
        <v>606</v>
      </c>
      <c r="E20" s="37"/>
      <c r="F20" s="8" t="s">
        <v>5228</v>
      </c>
      <c r="G20" s="25"/>
      <c r="H20" s="25"/>
      <c r="I20" s="25"/>
      <c r="J20" s="25"/>
      <c r="K20" s="25"/>
      <c r="L20" s="25"/>
    </row>
    <row r="21" spans="1:12" s="2" customFormat="1">
      <c r="A21" s="16" t="s">
        <v>608</v>
      </c>
      <c r="B21" s="16"/>
      <c r="C21" s="4">
        <f t="shared" si="1"/>
        <v>0</v>
      </c>
      <c r="D21" s="2" t="s">
        <v>606</v>
      </c>
      <c r="E21" s="37"/>
      <c r="F21" s="9" t="s">
        <v>608</v>
      </c>
      <c r="G21" s="25"/>
      <c r="H21" s="25"/>
      <c r="I21" s="25"/>
      <c r="J21" s="25"/>
      <c r="K21" s="25"/>
      <c r="L21" s="25"/>
    </row>
    <row r="22" spans="1:12" s="2" customFormat="1">
      <c r="A22" s="9" t="s">
        <v>609</v>
      </c>
      <c r="B22" s="9"/>
      <c r="C22" s="4"/>
      <c r="D22" s="2" t="s">
        <v>606</v>
      </c>
      <c r="E22" s="37"/>
      <c r="F22" s="9" t="s">
        <v>609</v>
      </c>
      <c r="G22" s="25"/>
      <c r="H22" s="25"/>
      <c r="I22" s="25"/>
      <c r="J22" s="25"/>
      <c r="K22" s="25"/>
      <c r="L22" s="25"/>
    </row>
    <row r="23" spans="1:12" s="2" customFormat="1">
      <c r="A23" s="13" t="s">
        <v>13</v>
      </c>
      <c r="B23" s="13"/>
      <c r="C23" s="12">
        <f>C11-C12</f>
        <v>-5295374.5803521452</v>
      </c>
      <c r="D23" s="2" t="s">
        <v>610</v>
      </c>
      <c r="E23" s="37"/>
      <c r="F23" s="13" t="s">
        <v>13</v>
      </c>
      <c r="G23" s="14">
        <f>0-G12</f>
        <v>-5295374.5803521452</v>
      </c>
      <c r="H23" s="14">
        <f t="shared" ref="H23:L23" si="2">0-H12</f>
        <v>0</v>
      </c>
      <c r="I23" s="14">
        <f t="shared" si="2"/>
        <v>0</v>
      </c>
      <c r="J23" s="14">
        <f t="shared" si="2"/>
        <v>0</v>
      </c>
      <c r="K23" s="14">
        <f t="shared" si="2"/>
        <v>0</v>
      </c>
      <c r="L23" s="14">
        <f t="shared" si="2"/>
        <v>0</v>
      </c>
    </row>
    <row r="24" spans="1:12" s="2" customFormat="1">
      <c r="A24" s="3" t="s">
        <v>14</v>
      </c>
      <c r="B24" s="3"/>
      <c r="C24" s="7">
        <f>IF(C23&gt;0,C23*0.15,0)</f>
        <v>0</v>
      </c>
      <c r="D24" s="2" t="s">
        <v>451</v>
      </c>
      <c r="E24" s="39"/>
      <c r="F24" s="3" t="s">
        <v>14</v>
      </c>
      <c r="G24" s="25">
        <f>IF(G23&lt;0,0,G23*0.15)</f>
        <v>0</v>
      </c>
      <c r="H24" s="25">
        <f t="shared" ref="H24:L24" si="3">IF(H23&lt;0,0,H23*0.15)</f>
        <v>0</v>
      </c>
      <c r="I24" s="25">
        <f t="shared" si="3"/>
        <v>0</v>
      </c>
      <c r="J24" s="25">
        <f t="shared" si="3"/>
        <v>0</v>
      </c>
      <c r="K24" s="25">
        <f t="shared" si="3"/>
        <v>0</v>
      </c>
      <c r="L24" s="25">
        <f t="shared" si="3"/>
        <v>0</v>
      </c>
    </row>
    <row r="25" spans="1:12" s="17" customFormat="1">
      <c r="A25" s="13" t="s">
        <v>15</v>
      </c>
      <c r="B25" s="13"/>
      <c r="C25" s="12">
        <f>C23-C24</f>
        <v>-5295374.5803521452</v>
      </c>
      <c r="D25" s="26" t="s">
        <v>452</v>
      </c>
      <c r="E25" s="40"/>
      <c r="F25" s="13" t="s">
        <v>15</v>
      </c>
      <c r="G25" s="14">
        <f>G23-G24</f>
        <v>-5295374.5803521452</v>
      </c>
      <c r="H25" s="14">
        <f t="shared" ref="H25:L25" si="4">H23-H24</f>
        <v>0</v>
      </c>
      <c r="I25" s="14">
        <f t="shared" si="4"/>
        <v>0</v>
      </c>
      <c r="J25" s="14">
        <f t="shared" si="4"/>
        <v>0</v>
      </c>
      <c r="K25" s="14">
        <f t="shared" si="4"/>
        <v>0</v>
      </c>
      <c r="L25" s="14">
        <f t="shared" si="4"/>
        <v>0</v>
      </c>
    </row>
    <row r="26" spans="1:12">
      <c r="A26" s="18" t="s">
        <v>453</v>
      </c>
      <c r="B26" s="18"/>
      <c r="C26" s="18">
        <f>C25/C12</f>
        <v>-1</v>
      </c>
      <c r="D26" s="2" t="s">
        <v>451</v>
      </c>
      <c r="E26" s="36"/>
      <c r="F26" s="18" t="s">
        <v>453</v>
      </c>
      <c r="G26" s="18">
        <f t="shared" ref="G26:L26" si="5">G25/G12</f>
        <v>-1</v>
      </c>
      <c r="H26" s="18" t="e">
        <f t="shared" si="5"/>
        <v>#DIV/0!</v>
      </c>
      <c r="I26" s="18" t="e">
        <f t="shared" si="5"/>
        <v>#DIV/0!</v>
      </c>
      <c r="J26" s="18" t="e">
        <f t="shared" si="5"/>
        <v>#DIV/0!</v>
      </c>
      <c r="K26" s="18" t="e">
        <f t="shared" si="5"/>
        <v>#DIV/0!</v>
      </c>
      <c r="L26" s="18" t="e">
        <f t="shared" si="5"/>
        <v>#DIV/0!</v>
      </c>
    </row>
    <row r="27" spans="1:12">
      <c r="E27" s="36"/>
    </row>
  </sheetData>
  <phoneticPr fontId="15"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G15" sqref="G15"/>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8" width="23.625" customWidth="1"/>
    <col min="9" max="9" width="21.875" customWidth="1"/>
    <col min="10" max="10" width="17.25" bestFit="1" customWidth="1"/>
    <col min="11" max="11" width="20.375" customWidth="1"/>
    <col min="12" max="12" width="25.25" customWidth="1"/>
  </cols>
  <sheetData>
    <row r="1" spans="1:12" s="2" customFormat="1">
      <c r="A1" s="1" t="s">
        <v>611</v>
      </c>
      <c r="B1" s="1" t="s">
        <v>612</v>
      </c>
      <c r="C1" s="1" t="s">
        <v>613</v>
      </c>
      <c r="E1" s="33"/>
      <c r="F1" s="1" t="s">
        <v>611</v>
      </c>
      <c r="G1" s="1" t="s">
        <v>4858</v>
      </c>
      <c r="H1" s="1">
        <v>0</v>
      </c>
      <c r="I1" s="1">
        <v>0</v>
      </c>
      <c r="J1" s="13">
        <v>0</v>
      </c>
      <c r="K1" s="13">
        <v>0</v>
      </c>
      <c r="L1" s="13">
        <v>0</v>
      </c>
    </row>
    <row r="2" spans="1:12" s="2" customFormat="1">
      <c r="A2" s="3" t="s">
        <v>0</v>
      </c>
      <c r="B2" s="3"/>
      <c r="C2" s="31"/>
      <c r="D2" s="51"/>
      <c r="E2" s="52"/>
      <c r="F2" s="3" t="s">
        <v>437</v>
      </c>
      <c r="G2" s="25"/>
      <c r="H2" s="25"/>
      <c r="I2" s="25"/>
      <c r="J2" s="25"/>
      <c r="K2" s="25"/>
      <c r="L2" s="25"/>
    </row>
    <row r="3" spans="1:12" s="2" customFormat="1">
      <c r="A3" s="3" t="s">
        <v>1</v>
      </c>
      <c r="B3" s="3"/>
      <c r="C3" s="31"/>
      <c r="D3" s="51"/>
      <c r="E3" s="52"/>
      <c r="F3" s="3" t="s">
        <v>438</v>
      </c>
      <c r="G3" s="25"/>
      <c r="H3" s="25"/>
      <c r="I3" s="25"/>
      <c r="J3" s="25"/>
      <c r="K3" s="25"/>
      <c r="L3" s="25"/>
    </row>
    <row r="4" spans="1:12" s="2" customFormat="1">
      <c r="A4" s="3" t="s">
        <v>2</v>
      </c>
      <c r="B4" s="3"/>
      <c r="C4" s="25"/>
      <c r="D4" s="51"/>
      <c r="E4" s="52"/>
      <c r="F4" s="3" t="s">
        <v>2</v>
      </c>
      <c r="G4" s="25"/>
      <c r="H4" s="25"/>
      <c r="I4" s="25"/>
      <c r="J4" s="25"/>
      <c r="K4" s="25"/>
      <c r="L4" s="25"/>
    </row>
    <row r="5" spans="1:12" s="2" customFormat="1">
      <c r="A5" s="3" t="s">
        <v>439</v>
      </c>
      <c r="B5" s="3"/>
      <c r="C5" s="44"/>
      <c r="D5" s="51"/>
      <c r="E5" s="53"/>
      <c r="F5" s="3" t="s">
        <v>439</v>
      </c>
      <c r="G5" s="44"/>
      <c r="H5" s="44"/>
      <c r="I5" s="44"/>
      <c r="J5" s="44"/>
      <c r="K5" s="44"/>
      <c r="L5" s="44"/>
    </row>
    <row r="6" spans="1:12" s="2" customFormat="1">
      <c r="A6" s="15" t="s">
        <v>10</v>
      </c>
      <c r="B6" s="15"/>
      <c r="C6" s="25"/>
      <c r="D6" s="54"/>
      <c r="E6" s="52"/>
      <c r="F6" s="10" t="s">
        <v>10</v>
      </c>
      <c r="G6" s="25"/>
      <c r="H6" s="25"/>
      <c r="I6" s="25"/>
      <c r="J6" s="25"/>
      <c r="K6" s="25"/>
      <c r="L6" s="25"/>
    </row>
    <row r="7" spans="1:12" s="2" customFormat="1">
      <c r="A7" s="15" t="s">
        <v>11</v>
      </c>
      <c r="B7" s="15"/>
      <c r="C7" s="25"/>
      <c r="D7" s="54"/>
      <c r="E7" s="52"/>
      <c r="F7" s="10" t="s">
        <v>11</v>
      </c>
      <c r="G7" s="25"/>
      <c r="H7" s="25"/>
      <c r="I7" s="25"/>
      <c r="J7" s="25"/>
      <c r="K7" s="25"/>
      <c r="L7" s="25"/>
    </row>
    <row r="8" spans="1:12" s="2" customFormat="1">
      <c r="A8" s="15" t="s">
        <v>12</v>
      </c>
      <c r="B8" s="15"/>
      <c r="C8" s="25"/>
      <c r="D8" s="54"/>
      <c r="E8" s="52"/>
      <c r="F8" s="10" t="s">
        <v>12</v>
      </c>
      <c r="G8" s="25"/>
      <c r="H8" s="25"/>
      <c r="I8" s="25"/>
      <c r="J8" s="25"/>
      <c r="K8" s="25"/>
      <c r="L8" s="25"/>
    </row>
    <row r="9" spans="1:12" s="2" customFormat="1">
      <c r="A9" s="15" t="s">
        <v>440</v>
      </c>
      <c r="B9" s="15"/>
      <c r="C9" s="24"/>
      <c r="D9" s="51"/>
      <c r="E9" s="52"/>
      <c r="F9" s="15" t="s">
        <v>440</v>
      </c>
      <c r="G9" s="4"/>
      <c r="H9" s="4"/>
      <c r="I9" s="4"/>
      <c r="J9" s="4"/>
      <c r="K9" s="4"/>
      <c r="L9" s="4"/>
    </row>
    <row r="10" spans="1:12" s="2" customFormat="1">
      <c r="A10" s="3" t="s">
        <v>3</v>
      </c>
      <c r="B10" s="3"/>
      <c r="C10" s="25"/>
      <c r="D10" s="51"/>
      <c r="E10" s="52"/>
      <c r="F10" s="3" t="s">
        <v>3</v>
      </c>
      <c r="G10" s="4"/>
      <c r="H10" s="4"/>
      <c r="I10" s="4"/>
      <c r="J10" s="4"/>
      <c r="K10" s="4"/>
      <c r="L10" s="4"/>
    </row>
    <row r="11" spans="1:12" s="2" customFormat="1">
      <c r="A11" s="8" t="s">
        <v>4</v>
      </c>
      <c r="B11" s="8"/>
      <c r="C11" s="25"/>
      <c r="D11" s="51"/>
      <c r="E11" s="52"/>
      <c r="F11" s="8" t="s">
        <v>4</v>
      </c>
      <c r="G11" s="4"/>
      <c r="H11" s="4"/>
      <c r="I11" s="4"/>
      <c r="J11" s="4"/>
      <c r="K11" s="4"/>
      <c r="L11" s="4"/>
    </row>
    <row r="12" spans="1:12" s="2" customFormat="1">
      <c r="A12" s="13" t="s">
        <v>5</v>
      </c>
      <c r="B12" s="13"/>
      <c r="C12" s="14">
        <f>SUM(C13:C21)</f>
        <v>877864.25427691406</v>
      </c>
      <c r="D12" s="2" t="s">
        <v>614</v>
      </c>
      <c r="E12" s="37"/>
      <c r="F12" s="13" t="s">
        <v>5</v>
      </c>
      <c r="G12" s="14">
        <f t="shared" ref="G12:L12" si="0">SUM(G13:G22)</f>
        <v>877864.25427691406</v>
      </c>
      <c r="H12" s="14">
        <f t="shared" si="0"/>
        <v>0</v>
      </c>
      <c r="I12" s="14">
        <f t="shared" si="0"/>
        <v>0</v>
      </c>
      <c r="J12" s="14">
        <f t="shared" si="0"/>
        <v>0</v>
      </c>
      <c r="K12" s="14">
        <f t="shared" si="0"/>
        <v>0</v>
      </c>
      <c r="L12" s="14">
        <f t="shared" si="0"/>
        <v>0</v>
      </c>
    </row>
    <row r="13" spans="1:12" s="2" customFormat="1">
      <c r="A13" s="9" t="s">
        <v>615</v>
      </c>
      <c r="B13" s="9"/>
      <c r="C13" s="4">
        <f t="shared" ref="C13:C21" si="1">G13+H13+I13+J13+K13+L13</f>
        <v>754931.26399999997</v>
      </c>
      <c r="D13" s="2" t="s">
        <v>443</v>
      </c>
      <c r="E13" s="37"/>
      <c r="F13" s="9" t="s">
        <v>444</v>
      </c>
      <c r="G13" s="175">
        <f>SUMIFS([2]岗位规划大表!$AD:$AD,[2]岗位规划大表!$H:$H,G1)</f>
        <v>754931.26399999997</v>
      </c>
      <c r="H13" s="4"/>
      <c r="I13" s="4"/>
      <c r="J13" s="4"/>
      <c r="K13" s="4"/>
      <c r="L13" s="4"/>
    </row>
    <row r="14" spans="1:12" s="2" customFormat="1">
      <c r="A14" s="3" t="s">
        <v>445</v>
      </c>
      <c r="B14" s="3"/>
      <c r="C14" s="4">
        <f>G14+H14+I14+J14+K14+L14</f>
        <v>122932.99027691409</v>
      </c>
      <c r="D14" s="2" t="s">
        <v>443</v>
      </c>
      <c r="E14" s="37"/>
      <c r="F14" s="3" t="s">
        <v>445</v>
      </c>
      <c r="G14" s="160">
        <f>[1]人均!$D$4*SUMIFS([2]岗位规划大表!$AA:$AA,[2]岗位规划大表!$H:$H,G1,[2]岗位规划大表!$AE:$AE,"驻京")+[1]人均!$D$3*SUMIFS([2]岗位规划大表!$AA:$AA,[2]岗位规划大表!$H:$H,G1,[2]岗位规划大表!$AE:$AE,"非驻京")+SUMIFS([1]管理费用统计表!$N:$N,[1]管理费用统计表!$F:$F,G1)</f>
        <v>122932.99027691409</v>
      </c>
      <c r="H14" s="4"/>
      <c r="I14" s="4"/>
      <c r="J14" s="4"/>
      <c r="K14" s="4"/>
      <c r="L14" s="4"/>
    </row>
    <row r="15" spans="1:12" s="2" customFormat="1">
      <c r="A15" s="8" t="s">
        <v>6</v>
      </c>
      <c r="B15" s="8"/>
      <c r="C15" s="4">
        <f t="shared" si="1"/>
        <v>0</v>
      </c>
      <c r="D15" s="2" t="s">
        <v>443</v>
      </c>
      <c r="E15" s="37"/>
      <c r="F15" s="8" t="s">
        <v>6</v>
      </c>
      <c r="G15" s="160"/>
      <c r="H15" s="25"/>
      <c r="I15" s="25"/>
      <c r="J15" s="25"/>
      <c r="K15" s="25"/>
      <c r="L15" s="25"/>
    </row>
    <row r="16" spans="1:12" s="2" customFormat="1">
      <c r="A16" s="8" t="s">
        <v>7</v>
      </c>
      <c r="B16" s="8"/>
      <c r="C16" s="4">
        <f t="shared" si="1"/>
        <v>0</v>
      </c>
      <c r="D16" s="2" t="s">
        <v>446</v>
      </c>
      <c r="E16" s="37"/>
      <c r="F16" s="8" t="s">
        <v>7</v>
      </c>
      <c r="G16" s="25">
        <f>IFERROR(VLOOKUP(G1,'[3]2019年差旅费-二级利润中心明细'!$B:$AF,31,0),0)</f>
        <v>0</v>
      </c>
      <c r="H16" s="25"/>
      <c r="I16" s="25"/>
      <c r="J16" s="25"/>
      <c r="K16" s="25"/>
      <c r="L16" s="25"/>
    </row>
    <row r="17" spans="1:12" s="2" customFormat="1">
      <c r="A17" s="8" t="s">
        <v>8</v>
      </c>
      <c r="B17" s="8"/>
      <c r="C17" s="4">
        <f t="shared" si="1"/>
        <v>0</v>
      </c>
      <c r="D17" s="2" t="s">
        <v>446</v>
      </c>
      <c r="E17" s="37"/>
      <c r="F17" s="8" t="s">
        <v>8</v>
      </c>
      <c r="G17" s="152">
        <f>SUMIFS(市场费!$F:$F,市场费!$B:$B,G1)</f>
        <v>0</v>
      </c>
      <c r="H17" s="25"/>
      <c r="I17" s="25"/>
      <c r="J17" s="25"/>
      <c r="K17" s="25"/>
      <c r="L17" s="25"/>
    </row>
    <row r="18" spans="1:12" s="2" customFormat="1">
      <c r="A18" s="8" t="s">
        <v>9</v>
      </c>
      <c r="B18" s="8"/>
      <c r="C18" s="4">
        <f t="shared" si="1"/>
        <v>0</v>
      </c>
      <c r="D18" s="2" t="s">
        <v>446</v>
      </c>
      <c r="E18" s="37"/>
      <c r="F18" s="8" t="s">
        <v>9</v>
      </c>
      <c r="G18" s="152">
        <f>SUMIFS(市场费!$I:$I,市场费!$B:$B,G1)</f>
        <v>0</v>
      </c>
      <c r="H18" s="25"/>
      <c r="I18" s="25"/>
      <c r="J18" s="25"/>
      <c r="K18" s="25"/>
      <c r="L18" s="25"/>
    </row>
    <row r="19" spans="1:12" s="2" customFormat="1">
      <c r="A19" s="8" t="s">
        <v>448</v>
      </c>
      <c r="B19" s="8"/>
      <c r="C19" s="4">
        <f t="shared" si="1"/>
        <v>0</v>
      </c>
      <c r="D19" s="2" t="s">
        <v>446</v>
      </c>
      <c r="E19" s="37"/>
      <c r="F19" s="8" t="s">
        <v>448</v>
      </c>
      <c r="G19" s="25"/>
      <c r="H19" s="25"/>
      <c r="I19" s="25"/>
      <c r="J19" s="25"/>
      <c r="K19" s="25"/>
      <c r="L19" s="25"/>
    </row>
    <row r="20" spans="1:12">
      <c r="A20" s="8" t="s">
        <v>5228</v>
      </c>
      <c r="B20" s="8"/>
      <c r="C20" s="4">
        <f t="shared" si="1"/>
        <v>0</v>
      </c>
      <c r="D20" s="2" t="s">
        <v>446</v>
      </c>
      <c r="E20" s="37"/>
      <c r="F20" s="8" t="s">
        <v>5228</v>
      </c>
      <c r="G20" s="25"/>
      <c r="H20" s="25"/>
      <c r="I20" s="25"/>
      <c r="J20" s="25"/>
      <c r="K20" s="25"/>
      <c r="L20" s="25"/>
    </row>
    <row r="21" spans="1:12" s="2" customFormat="1">
      <c r="A21" s="16" t="s">
        <v>449</v>
      </c>
      <c r="B21" s="16"/>
      <c r="C21" s="4">
        <f t="shared" si="1"/>
        <v>0</v>
      </c>
      <c r="D21" s="2" t="s">
        <v>446</v>
      </c>
      <c r="E21" s="37"/>
      <c r="F21" s="9" t="s">
        <v>449</v>
      </c>
      <c r="G21" s="25"/>
      <c r="H21" s="25"/>
      <c r="I21" s="25"/>
      <c r="J21" s="25"/>
      <c r="K21" s="25"/>
      <c r="L21" s="25"/>
    </row>
    <row r="22" spans="1:12" s="2" customFormat="1">
      <c r="A22" s="9" t="s">
        <v>450</v>
      </c>
      <c r="B22" s="9"/>
      <c r="C22" s="4"/>
      <c r="D22" s="2" t="s">
        <v>446</v>
      </c>
      <c r="E22" s="37"/>
      <c r="F22" s="9" t="s">
        <v>450</v>
      </c>
      <c r="G22" s="25"/>
      <c r="H22" s="25"/>
      <c r="I22" s="25"/>
      <c r="J22" s="25"/>
      <c r="K22" s="25"/>
      <c r="L22" s="25"/>
    </row>
    <row r="23" spans="1:12" s="2" customFormat="1">
      <c r="A23" s="13" t="s">
        <v>13</v>
      </c>
      <c r="B23" s="13"/>
      <c r="C23" s="12">
        <f>C11-C12</f>
        <v>-877864.25427691406</v>
      </c>
      <c r="D23" s="2" t="s">
        <v>451</v>
      </c>
      <c r="E23" s="37"/>
      <c r="F23" s="13" t="s">
        <v>13</v>
      </c>
      <c r="G23" s="14">
        <f>0-G12</f>
        <v>-877864.25427691406</v>
      </c>
      <c r="H23" s="14">
        <f t="shared" ref="H23:L23" si="2">0-H12</f>
        <v>0</v>
      </c>
      <c r="I23" s="14">
        <f t="shared" si="2"/>
        <v>0</v>
      </c>
      <c r="J23" s="14">
        <f t="shared" si="2"/>
        <v>0</v>
      </c>
      <c r="K23" s="14">
        <f t="shared" si="2"/>
        <v>0</v>
      </c>
      <c r="L23" s="14">
        <f t="shared" si="2"/>
        <v>0</v>
      </c>
    </row>
    <row r="24" spans="1:12" s="2" customFormat="1">
      <c r="A24" s="3" t="s">
        <v>14</v>
      </c>
      <c r="B24" s="3"/>
      <c r="C24" s="7">
        <f>IF(C23&gt;0,C23*0.15,0)</f>
        <v>0</v>
      </c>
      <c r="D24" s="2" t="s">
        <v>451</v>
      </c>
      <c r="E24" s="39"/>
      <c r="F24" s="3" t="s">
        <v>14</v>
      </c>
      <c r="G24" s="25">
        <f>IF(G23&lt;0,0,G23*0.15)</f>
        <v>0</v>
      </c>
      <c r="H24" s="25">
        <f t="shared" ref="H24:L24" si="3">IF(H23&lt;0,0,H23*0.15)</f>
        <v>0</v>
      </c>
      <c r="I24" s="25">
        <f t="shared" si="3"/>
        <v>0</v>
      </c>
      <c r="J24" s="25">
        <f t="shared" si="3"/>
        <v>0</v>
      </c>
      <c r="K24" s="25">
        <f t="shared" si="3"/>
        <v>0</v>
      </c>
      <c r="L24" s="25">
        <f t="shared" si="3"/>
        <v>0</v>
      </c>
    </row>
    <row r="25" spans="1:12" s="17" customFormat="1">
      <c r="A25" s="13" t="s">
        <v>15</v>
      </c>
      <c r="B25" s="13"/>
      <c r="C25" s="12">
        <f>C23-C24</f>
        <v>-877864.25427691406</v>
      </c>
      <c r="D25" s="26" t="s">
        <v>452</v>
      </c>
      <c r="E25" s="40"/>
      <c r="F25" s="13" t="s">
        <v>15</v>
      </c>
      <c r="G25" s="14">
        <f>G23-G24</f>
        <v>-877864.25427691406</v>
      </c>
      <c r="H25" s="14">
        <f t="shared" ref="H25:L25" si="4">H23-H24</f>
        <v>0</v>
      </c>
      <c r="I25" s="14">
        <f t="shared" si="4"/>
        <v>0</v>
      </c>
      <c r="J25" s="14">
        <f t="shared" si="4"/>
        <v>0</v>
      </c>
      <c r="K25" s="14">
        <f t="shared" si="4"/>
        <v>0</v>
      </c>
      <c r="L25" s="14">
        <f t="shared" si="4"/>
        <v>0</v>
      </c>
    </row>
    <row r="26" spans="1:12">
      <c r="A26" s="18" t="s">
        <v>453</v>
      </c>
      <c r="B26" s="18"/>
      <c r="C26" s="18">
        <f>C25/C12</f>
        <v>-1</v>
      </c>
      <c r="D26" s="2" t="s">
        <v>451</v>
      </c>
      <c r="E26" s="36"/>
      <c r="F26" s="18" t="s">
        <v>453</v>
      </c>
      <c r="G26" s="18">
        <f t="shared" ref="G26:L26" si="5">G25/G12</f>
        <v>-1</v>
      </c>
      <c r="H26" s="18" t="e">
        <f t="shared" si="5"/>
        <v>#DIV/0!</v>
      </c>
      <c r="I26" s="18" t="e">
        <f t="shared" si="5"/>
        <v>#DIV/0!</v>
      </c>
      <c r="J26" s="18" t="e">
        <f t="shared" si="5"/>
        <v>#DIV/0!</v>
      </c>
      <c r="K26" s="18" t="e">
        <f t="shared" si="5"/>
        <v>#DIV/0!</v>
      </c>
      <c r="L26" s="18" t="e">
        <f t="shared" si="5"/>
        <v>#DIV/0!</v>
      </c>
    </row>
    <row r="27" spans="1:12">
      <c r="E27" s="36"/>
    </row>
  </sheetData>
  <phoneticPr fontId="15"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G15" sqref="G15"/>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8" width="23.625" customWidth="1"/>
    <col min="9" max="9" width="21.875" customWidth="1"/>
    <col min="10" max="10" width="17.25" bestFit="1" customWidth="1"/>
    <col min="11" max="11" width="20.375" customWidth="1"/>
    <col min="12" max="12" width="25.25" customWidth="1"/>
  </cols>
  <sheetData>
    <row r="1" spans="1:12" s="2" customFormat="1">
      <c r="A1" s="1" t="s">
        <v>611</v>
      </c>
      <c r="B1" s="1" t="s">
        <v>612</v>
      </c>
      <c r="C1" s="1" t="s">
        <v>613</v>
      </c>
      <c r="E1" s="33"/>
      <c r="F1" s="1" t="s">
        <v>611</v>
      </c>
      <c r="G1" s="1" t="s">
        <v>3017</v>
      </c>
      <c r="H1" s="1"/>
      <c r="I1" s="1"/>
      <c r="J1" s="13"/>
      <c r="K1" s="13"/>
      <c r="L1" s="13"/>
    </row>
    <row r="2" spans="1:12" s="2" customFormat="1">
      <c r="A2" s="3" t="s">
        <v>0</v>
      </c>
      <c r="B2" s="3"/>
      <c r="C2" s="31"/>
      <c r="D2" s="51"/>
      <c r="E2" s="52"/>
      <c r="F2" s="3" t="s">
        <v>437</v>
      </c>
      <c r="G2" s="25"/>
      <c r="H2" s="160"/>
      <c r="I2" s="25"/>
      <c r="J2" s="25"/>
      <c r="K2" s="25"/>
      <c r="L2" s="25"/>
    </row>
    <row r="3" spans="1:12" s="2" customFormat="1">
      <c r="A3" s="3" t="s">
        <v>1</v>
      </c>
      <c r="B3" s="3"/>
      <c r="C3" s="31"/>
      <c r="D3" s="51"/>
      <c r="E3" s="52"/>
      <c r="F3" s="3" t="s">
        <v>438</v>
      </c>
      <c r="G3" s="25"/>
      <c r="H3" s="160"/>
      <c r="I3" s="25"/>
      <c r="J3" s="25"/>
      <c r="K3" s="25"/>
      <c r="L3" s="25"/>
    </row>
    <row r="4" spans="1:12" s="2" customFormat="1">
      <c r="A4" s="3" t="s">
        <v>2</v>
      </c>
      <c r="B4" s="3"/>
      <c r="C4" s="25"/>
      <c r="D4" s="51"/>
      <c r="E4" s="52"/>
      <c r="F4" s="3" t="s">
        <v>2</v>
      </c>
      <c r="G4" s="25"/>
      <c r="H4" s="160"/>
      <c r="I4" s="25"/>
      <c r="J4" s="25"/>
      <c r="K4" s="25"/>
      <c r="L4" s="25"/>
    </row>
    <row r="5" spans="1:12" s="2" customFormat="1">
      <c r="A5" s="3" t="s">
        <v>439</v>
      </c>
      <c r="B5" s="3"/>
      <c r="C5" s="44"/>
      <c r="D5" s="51"/>
      <c r="E5" s="53"/>
      <c r="F5" s="3" t="s">
        <v>439</v>
      </c>
      <c r="G5" s="44"/>
      <c r="H5" s="44"/>
      <c r="I5" s="44"/>
      <c r="J5" s="44"/>
      <c r="K5" s="44"/>
      <c r="L5" s="44"/>
    </row>
    <row r="6" spans="1:12" s="2" customFormat="1">
      <c r="A6" s="15" t="s">
        <v>10</v>
      </c>
      <c r="B6" s="15"/>
      <c r="C6" s="25"/>
      <c r="D6" s="54"/>
      <c r="E6" s="52"/>
      <c r="F6" s="10" t="s">
        <v>10</v>
      </c>
      <c r="G6" s="25"/>
      <c r="H6" s="160"/>
      <c r="I6" s="25"/>
      <c r="J6" s="25"/>
      <c r="K6" s="25"/>
      <c r="L6" s="25"/>
    </row>
    <row r="7" spans="1:12" s="2" customFormat="1">
      <c r="A7" s="15" t="s">
        <v>11</v>
      </c>
      <c r="B7" s="15"/>
      <c r="C7" s="25"/>
      <c r="D7" s="54"/>
      <c r="E7" s="52"/>
      <c r="F7" s="10" t="s">
        <v>11</v>
      </c>
      <c r="G7" s="25"/>
      <c r="H7" s="160"/>
      <c r="I7" s="25"/>
      <c r="J7" s="25"/>
      <c r="K7" s="25"/>
      <c r="L7" s="25"/>
    </row>
    <row r="8" spans="1:12" s="2" customFormat="1">
      <c r="A8" s="15" t="s">
        <v>12</v>
      </c>
      <c r="B8" s="15"/>
      <c r="C8" s="25"/>
      <c r="D8" s="54"/>
      <c r="E8" s="52"/>
      <c r="F8" s="10" t="s">
        <v>12</v>
      </c>
      <c r="G8" s="25"/>
      <c r="H8" s="160"/>
      <c r="I8" s="25"/>
      <c r="J8" s="25"/>
      <c r="K8" s="25"/>
      <c r="L8" s="25"/>
    </row>
    <row r="9" spans="1:12" s="2" customFormat="1">
      <c r="A9" s="15" t="s">
        <v>440</v>
      </c>
      <c r="B9" s="15"/>
      <c r="C9" s="24"/>
      <c r="D9" s="51"/>
      <c r="E9" s="52"/>
      <c r="F9" s="15" t="s">
        <v>440</v>
      </c>
      <c r="G9" s="4"/>
      <c r="H9" s="175"/>
      <c r="I9" s="4"/>
      <c r="J9" s="4"/>
      <c r="K9" s="4"/>
      <c r="L9" s="4"/>
    </row>
    <row r="10" spans="1:12" s="2" customFormat="1">
      <c r="A10" s="3" t="s">
        <v>3</v>
      </c>
      <c r="B10" s="3"/>
      <c r="C10" s="25"/>
      <c r="D10" s="51"/>
      <c r="E10" s="52"/>
      <c r="F10" s="3" t="s">
        <v>3</v>
      </c>
      <c r="G10" s="4"/>
      <c r="H10" s="175"/>
      <c r="I10" s="4"/>
      <c r="J10" s="4"/>
      <c r="K10" s="4"/>
      <c r="L10" s="4"/>
    </row>
    <row r="11" spans="1:12" s="2" customFormat="1">
      <c r="A11" s="8" t="s">
        <v>4</v>
      </c>
      <c r="B11" s="8"/>
      <c r="C11" s="25"/>
      <c r="D11" s="51"/>
      <c r="E11" s="52"/>
      <c r="F11" s="8" t="s">
        <v>4</v>
      </c>
      <c r="G11" s="4"/>
      <c r="H11" s="175"/>
      <c r="I11" s="4"/>
      <c r="J11" s="4"/>
      <c r="K11" s="4"/>
      <c r="L11" s="4"/>
    </row>
    <row r="12" spans="1:12" s="2" customFormat="1">
      <c r="A12" s="13" t="s">
        <v>5</v>
      </c>
      <c r="B12" s="13"/>
      <c r="C12" s="14">
        <f>SUM(C13:C21)</f>
        <v>1571262.9017963693</v>
      </c>
      <c r="D12" s="2" t="s">
        <v>451</v>
      </c>
      <c r="E12" s="37"/>
      <c r="F12" s="13" t="s">
        <v>5</v>
      </c>
      <c r="G12" s="14">
        <f t="shared" ref="G12:L12" si="0">SUM(G13:G22)</f>
        <v>1571262.9017963693</v>
      </c>
      <c r="H12" s="158"/>
      <c r="I12" s="14">
        <f t="shared" si="0"/>
        <v>0</v>
      </c>
      <c r="J12" s="14">
        <f t="shared" si="0"/>
        <v>0</v>
      </c>
      <c r="K12" s="14">
        <f t="shared" si="0"/>
        <v>0</v>
      </c>
      <c r="L12" s="14">
        <f t="shared" si="0"/>
        <v>0</v>
      </c>
    </row>
    <row r="13" spans="1:12" s="2" customFormat="1">
      <c r="A13" s="9" t="s">
        <v>458</v>
      </c>
      <c r="B13" s="9"/>
      <c r="C13" s="4">
        <f t="shared" ref="C13:C21" si="1">G13+H13+I13+J13+K13+L13</f>
        <v>939484.07333333336</v>
      </c>
      <c r="D13" s="2" t="s">
        <v>443</v>
      </c>
      <c r="E13" s="37"/>
      <c r="F13" s="9" t="s">
        <v>444</v>
      </c>
      <c r="G13" s="175">
        <f>SUMIFS([2]岗位规划大表!$AD:$AD,[2]岗位规划大表!$H:$H,G1)</f>
        <v>939484.07333333336</v>
      </c>
      <c r="H13" s="175"/>
      <c r="I13" s="4"/>
      <c r="J13" s="4"/>
      <c r="K13" s="4"/>
      <c r="L13" s="4"/>
    </row>
    <row r="14" spans="1:12" s="2" customFormat="1">
      <c r="A14" s="3" t="s">
        <v>445</v>
      </c>
      <c r="B14" s="3"/>
      <c r="C14" s="4">
        <f t="shared" si="1"/>
        <v>603778.8284630361</v>
      </c>
      <c r="D14" s="2" t="s">
        <v>443</v>
      </c>
      <c r="E14" s="37"/>
      <c r="F14" s="3" t="s">
        <v>445</v>
      </c>
      <c r="G14" s="160">
        <f>[1]人均!$D$4*SUMIFS([2]岗位规划大表!$AA:$AA,[2]岗位规划大表!$H:$H,G1,[2]岗位规划大表!$AE:$AE,"驻京")+[1]人均!$D$3*SUMIFS([2]岗位规划大表!$AA:$AA,[2]岗位规划大表!$H:$H,G1,[2]岗位规划大表!$AE:$AE,"非驻京")+SUMIFS([1]管理费用统计表!$N:$N,[1]管理费用统计表!$F:$F,G1)</f>
        <v>603778.8284630361</v>
      </c>
      <c r="H14" s="160"/>
      <c r="I14" s="4"/>
      <c r="J14" s="4"/>
      <c r="K14" s="4"/>
      <c r="L14" s="4"/>
    </row>
    <row r="15" spans="1:12" s="2" customFormat="1">
      <c r="A15" s="8" t="s">
        <v>6</v>
      </c>
      <c r="B15" s="8"/>
      <c r="C15" s="4">
        <f t="shared" si="1"/>
        <v>0</v>
      </c>
      <c r="D15" s="2" t="s">
        <v>443</v>
      </c>
      <c r="E15" s="37"/>
      <c r="F15" s="8" t="s">
        <v>6</v>
      </c>
      <c r="G15" s="160"/>
      <c r="H15" s="160"/>
      <c r="I15" s="25"/>
      <c r="J15" s="25"/>
      <c r="K15" s="25"/>
      <c r="L15" s="25"/>
    </row>
    <row r="16" spans="1:12" s="2" customFormat="1">
      <c r="A16" s="8" t="s">
        <v>7</v>
      </c>
      <c r="B16" s="8"/>
      <c r="C16" s="4">
        <f t="shared" si="1"/>
        <v>18000</v>
      </c>
      <c r="D16" s="2" t="s">
        <v>446</v>
      </c>
      <c r="E16" s="37"/>
      <c r="F16" s="8" t="s">
        <v>7</v>
      </c>
      <c r="G16" s="163">
        <f>IFERROR(VLOOKUP(G1,'[3]2019年差旅费-二级利润中心明细'!$B:$AF,31,0),0)</f>
        <v>18000</v>
      </c>
      <c r="H16" s="163"/>
      <c r="I16" s="25"/>
      <c r="J16" s="25"/>
      <c r="K16" s="25"/>
      <c r="L16" s="25"/>
    </row>
    <row r="17" spans="1:12" s="2" customFormat="1">
      <c r="A17" s="8" t="s">
        <v>8</v>
      </c>
      <c r="B17" s="8"/>
      <c r="C17" s="4">
        <f t="shared" si="1"/>
        <v>0</v>
      </c>
      <c r="D17" s="2" t="s">
        <v>446</v>
      </c>
      <c r="E17" s="37"/>
      <c r="F17" s="8" t="s">
        <v>8</v>
      </c>
      <c r="G17" s="152">
        <f>SUMIFS(市场费!$F:$F,市场费!$B:$B,G1)</f>
        <v>0</v>
      </c>
      <c r="H17" s="163"/>
      <c r="I17" s="25"/>
      <c r="J17" s="25"/>
      <c r="K17" s="25"/>
      <c r="L17" s="25"/>
    </row>
    <row r="18" spans="1:12" s="2" customFormat="1">
      <c r="A18" s="8" t="s">
        <v>9</v>
      </c>
      <c r="B18" s="8"/>
      <c r="C18" s="4">
        <f t="shared" si="1"/>
        <v>10000</v>
      </c>
      <c r="D18" s="2" t="s">
        <v>446</v>
      </c>
      <c r="E18" s="37"/>
      <c r="F18" s="8" t="s">
        <v>9</v>
      </c>
      <c r="G18" s="152">
        <f>SUMIFS(市场费!$I:$I,市场费!$B:$B,G1)</f>
        <v>10000</v>
      </c>
      <c r="H18" s="163"/>
      <c r="I18" s="25"/>
      <c r="J18" s="25"/>
      <c r="K18" s="25"/>
      <c r="L18" s="25"/>
    </row>
    <row r="19" spans="1:12" s="2" customFormat="1">
      <c r="A19" s="8" t="s">
        <v>448</v>
      </c>
      <c r="B19" s="8"/>
      <c r="C19" s="4">
        <f t="shared" si="1"/>
        <v>0</v>
      </c>
      <c r="D19" s="2" t="s">
        <v>446</v>
      </c>
      <c r="E19" s="37"/>
      <c r="F19" s="8" t="s">
        <v>448</v>
      </c>
      <c r="G19" s="25"/>
      <c r="H19" s="160"/>
      <c r="I19" s="25"/>
      <c r="J19" s="25"/>
      <c r="K19" s="25"/>
      <c r="L19" s="25"/>
    </row>
    <row r="20" spans="1:12">
      <c r="A20" s="8" t="s">
        <v>5228</v>
      </c>
      <c r="B20" s="8"/>
      <c r="C20" s="4">
        <f t="shared" si="1"/>
        <v>0</v>
      </c>
      <c r="D20" s="2" t="s">
        <v>446</v>
      </c>
      <c r="E20" s="37"/>
      <c r="F20" s="8" t="s">
        <v>5228</v>
      </c>
      <c r="G20" s="25"/>
      <c r="H20" s="160"/>
      <c r="I20" s="25"/>
      <c r="J20" s="25"/>
      <c r="K20" s="25"/>
      <c r="L20" s="25"/>
    </row>
    <row r="21" spans="1:12" s="2" customFormat="1">
      <c r="A21" s="16" t="s">
        <v>449</v>
      </c>
      <c r="B21" s="16"/>
      <c r="C21" s="4">
        <f t="shared" si="1"/>
        <v>0</v>
      </c>
      <c r="D21" s="2" t="s">
        <v>446</v>
      </c>
      <c r="E21" s="37"/>
      <c r="F21" s="9" t="s">
        <v>449</v>
      </c>
      <c r="G21" s="25"/>
      <c r="H21" s="160"/>
      <c r="I21" s="25"/>
      <c r="J21" s="25"/>
      <c r="K21" s="25"/>
      <c r="L21" s="25"/>
    </row>
    <row r="22" spans="1:12" s="2" customFormat="1">
      <c r="A22" s="9" t="s">
        <v>450</v>
      </c>
      <c r="B22" s="9"/>
      <c r="C22" s="4"/>
      <c r="D22" s="2" t="s">
        <v>446</v>
      </c>
      <c r="E22" s="37"/>
      <c r="F22" s="9" t="s">
        <v>450</v>
      </c>
      <c r="G22" s="25"/>
      <c r="H22" s="160"/>
      <c r="I22" s="25"/>
      <c r="J22" s="25"/>
      <c r="K22" s="25"/>
      <c r="L22" s="25"/>
    </row>
    <row r="23" spans="1:12" s="2" customFormat="1">
      <c r="A23" s="13" t="s">
        <v>13</v>
      </c>
      <c r="B23" s="13"/>
      <c r="C23" s="12">
        <f>C11-C12</f>
        <v>-1571262.9017963693</v>
      </c>
      <c r="D23" s="2" t="s">
        <v>451</v>
      </c>
      <c r="E23" s="37"/>
      <c r="F23" s="13" t="s">
        <v>13</v>
      </c>
      <c r="G23" s="14">
        <f>0-G12</f>
        <v>-1571262.9017963693</v>
      </c>
      <c r="H23" s="158"/>
      <c r="I23" s="14">
        <f t="shared" ref="I23:L23" si="2">0-I12</f>
        <v>0</v>
      </c>
      <c r="J23" s="14">
        <f t="shared" si="2"/>
        <v>0</v>
      </c>
      <c r="K23" s="14">
        <f t="shared" si="2"/>
        <v>0</v>
      </c>
      <c r="L23" s="14">
        <f t="shared" si="2"/>
        <v>0</v>
      </c>
    </row>
    <row r="24" spans="1:12" s="2" customFormat="1">
      <c r="A24" s="3" t="s">
        <v>14</v>
      </c>
      <c r="B24" s="3"/>
      <c r="C24" s="7">
        <f>IF(C23&gt;0,C23*0.15,0)</f>
        <v>0</v>
      </c>
      <c r="D24" s="2" t="s">
        <v>616</v>
      </c>
      <c r="E24" s="39"/>
      <c r="F24" s="3" t="s">
        <v>14</v>
      </c>
      <c r="G24" s="25">
        <f>IF(G23&lt;0,0,G23*0.15)</f>
        <v>0</v>
      </c>
      <c r="H24" s="160"/>
      <c r="I24" s="25">
        <f t="shared" ref="I24:L24" si="3">IF(I23&lt;0,0,I23*0.15)</f>
        <v>0</v>
      </c>
      <c r="J24" s="25">
        <f t="shared" si="3"/>
        <v>0</v>
      </c>
      <c r="K24" s="25">
        <f t="shared" si="3"/>
        <v>0</v>
      </c>
      <c r="L24" s="25">
        <f t="shared" si="3"/>
        <v>0</v>
      </c>
    </row>
    <row r="25" spans="1:12" s="17" customFormat="1">
      <c r="A25" s="13" t="s">
        <v>15</v>
      </c>
      <c r="B25" s="13"/>
      <c r="C25" s="12">
        <f>C23-C24</f>
        <v>-1571262.9017963693</v>
      </c>
      <c r="D25" s="26" t="s">
        <v>617</v>
      </c>
      <c r="E25" s="40"/>
      <c r="F25" s="13" t="s">
        <v>15</v>
      </c>
      <c r="G25" s="14">
        <f>G23-G24</f>
        <v>-1571262.9017963693</v>
      </c>
      <c r="H25" s="158"/>
      <c r="I25" s="14">
        <f t="shared" ref="I25:L25" si="4">I23-I24</f>
        <v>0</v>
      </c>
      <c r="J25" s="14">
        <f t="shared" si="4"/>
        <v>0</v>
      </c>
      <c r="K25" s="14">
        <f t="shared" si="4"/>
        <v>0</v>
      </c>
      <c r="L25" s="14">
        <f t="shared" si="4"/>
        <v>0</v>
      </c>
    </row>
    <row r="26" spans="1:12">
      <c r="A26" s="18" t="s">
        <v>618</v>
      </c>
      <c r="B26" s="18"/>
      <c r="C26" s="18">
        <f>C25/C12</f>
        <v>-1</v>
      </c>
      <c r="D26" s="2" t="s">
        <v>616</v>
      </c>
      <c r="E26" s="36"/>
      <c r="F26" s="18" t="s">
        <v>618</v>
      </c>
      <c r="G26" s="18">
        <f t="shared" ref="G26:L26" si="5">G25/G12</f>
        <v>-1</v>
      </c>
      <c r="H26" s="18" t="e">
        <f t="shared" si="5"/>
        <v>#DIV/0!</v>
      </c>
      <c r="I26" s="18" t="e">
        <f t="shared" si="5"/>
        <v>#DIV/0!</v>
      </c>
      <c r="J26" s="18" t="e">
        <f t="shared" si="5"/>
        <v>#DIV/0!</v>
      </c>
      <c r="K26" s="18" t="e">
        <f t="shared" si="5"/>
        <v>#DIV/0!</v>
      </c>
      <c r="L26" s="18" t="e">
        <f t="shared" si="5"/>
        <v>#DIV/0!</v>
      </c>
    </row>
    <row r="27" spans="1:12">
      <c r="E27" s="36"/>
    </row>
  </sheetData>
  <phoneticPr fontId="15"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D1" workbookViewId="0">
      <selection activeCell="G22" sqref="G22:K22"/>
    </sheetView>
  </sheetViews>
  <sheetFormatPr defaultRowHeight="13.5"/>
  <cols>
    <col min="1" max="1" width="15.125" bestFit="1" customWidth="1"/>
    <col min="2" max="2" width="15.125" customWidth="1"/>
    <col min="3" max="3" width="18.375" bestFit="1" customWidth="1"/>
    <col min="4" max="4" width="25.75" customWidth="1"/>
    <col min="5" max="5" width="15.375" customWidth="1"/>
    <col min="6" max="6" width="15.125" bestFit="1" customWidth="1"/>
    <col min="7" max="7" width="22.25" customWidth="1"/>
    <col min="8" max="8" width="22.375" customWidth="1"/>
    <col min="9" max="9" width="20.75" customWidth="1"/>
    <col min="10" max="10" width="17.25" bestFit="1" customWidth="1"/>
    <col min="11" max="11" width="20.375" customWidth="1"/>
    <col min="12" max="12" width="25.25" customWidth="1"/>
  </cols>
  <sheetData>
    <row r="1" spans="1:12" s="2" customFormat="1">
      <c r="A1" s="1" t="s">
        <v>611</v>
      </c>
      <c r="B1" s="1" t="s">
        <v>612</v>
      </c>
      <c r="C1" s="1" t="s">
        <v>613</v>
      </c>
      <c r="E1" s="33"/>
      <c r="F1" s="1" t="s">
        <v>611</v>
      </c>
      <c r="G1" s="1" t="s">
        <v>4292</v>
      </c>
      <c r="H1" s="1" t="s">
        <v>634</v>
      </c>
      <c r="I1" s="1" t="s">
        <v>635</v>
      </c>
      <c r="J1" s="13" t="s">
        <v>636</v>
      </c>
      <c r="K1" s="13"/>
      <c r="L1" s="13"/>
    </row>
    <row r="2" spans="1:12" s="2" customFormat="1">
      <c r="A2" s="3" t="s">
        <v>0</v>
      </c>
      <c r="B2" s="3"/>
      <c r="C2" s="30">
        <f>SUM(G2:J2)</f>
        <v>0</v>
      </c>
      <c r="D2" s="26" t="s">
        <v>619</v>
      </c>
      <c r="E2" s="37">
        <f>G2+H2+I2+J2+K2+L2</f>
        <v>0</v>
      </c>
      <c r="F2" s="3" t="s">
        <v>620</v>
      </c>
      <c r="G2" s="28"/>
      <c r="H2" s="28"/>
      <c r="I2" s="28"/>
      <c r="J2" s="28"/>
      <c r="K2" s="28"/>
      <c r="L2" s="4"/>
    </row>
    <row r="3" spans="1:12" s="2" customFormat="1">
      <c r="A3" s="3" t="s">
        <v>1</v>
      </c>
      <c r="B3" s="3"/>
      <c r="C3" s="30">
        <f t="shared" ref="C3:C10" si="0">SUM(G3:J3)</f>
        <v>0</v>
      </c>
      <c r="D3" s="2" t="s">
        <v>621</v>
      </c>
      <c r="E3" s="37">
        <f t="shared" ref="E3" si="1">G3+H3+I3+J3+K3+L3</f>
        <v>0</v>
      </c>
      <c r="F3" s="3" t="s">
        <v>35</v>
      </c>
      <c r="G3" s="4"/>
      <c r="H3" s="4"/>
      <c r="I3" s="4"/>
      <c r="J3" s="4"/>
      <c r="K3" s="4"/>
      <c r="L3" s="4"/>
    </row>
    <row r="4" spans="1:12" s="2" customFormat="1">
      <c r="A4" s="3" t="s">
        <v>2</v>
      </c>
      <c r="B4" s="3"/>
      <c r="C4" s="4">
        <f t="shared" si="0"/>
        <v>0</v>
      </c>
      <c r="D4" s="2" t="s">
        <v>34</v>
      </c>
      <c r="E4" s="37"/>
      <c r="F4" s="3" t="s">
        <v>2</v>
      </c>
      <c r="G4" s="25"/>
      <c r="H4" s="25"/>
      <c r="I4" s="25"/>
      <c r="J4" s="25"/>
      <c r="K4" s="25"/>
      <c r="L4" s="25"/>
    </row>
    <row r="5" spans="1:12" s="2" customFormat="1">
      <c r="A5" s="3" t="s">
        <v>65</v>
      </c>
      <c r="B5" s="3"/>
      <c r="C5" s="29">
        <f t="shared" si="0"/>
        <v>0</v>
      </c>
      <c r="D5" s="2" t="s">
        <v>30</v>
      </c>
      <c r="E5" s="38"/>
      <c r="F5" s="3" t="s">
        <v>65</v>
      </c>
      <c r="G5" s="44"/>
      <c r="H5" s="44"/>
      <c r="I5" s="44"/>
      <c r="J5" s="44"/>
      <c r="K5" s="44"/>
      <c r="L5" s="44"/>
    </row>
    <row r="6" spans="1:12" s="2" customFormat="1">
      <c r="A6" s="15" t="s">
        <v>10</v>
      </c>
      <c r="B6" s="15"/>
      <c r="C6" s="4">
        <f t="shared" si="0"/>
        <v>0</v>
      </c>
      <c r="D6" s="11" t="s">
        <v>67</v>
      </c>
      <c r="E6" s="37"/>
      <c r="F6" s="10" t="s">
        <v>10</v>
      </c>
      <c r="G6" s="25"/>
      <c r="H6" s="25"/>
      <c r="I6" s="25"/>
      <c r="J6" s="25"/>
      <c r="K6" s="25"/>
      <c r="L6" s="25"/>
    </row>
    <row r="7" spans="1:12" s="2" customFormat="1">
      <c r="A7" s="15" t="s">
        <v>11</v>
      </c>
      <c r="B7" s="15"/>
      <c r="C7" s="4">
        <f t="shared" si="0"/>
        <v>0</v>
      </c>
      <c r="D7" s="11" t="s">
        <v>28</v>
      </c>
      <c r="E7" s="37"/>
      <c r="F7" s="10" t="s">
        <v>11</v>
      </c>
      <c r="G7" s="4"/>
      <c r="H7" s="4"/>
      <c r="I7" s="4"/>
      <c r="J7" s="4"/>
      <c r="K7" s="4"/>
      <c r="L7" s="4"/>
    </row>
    <row r="8" spans="1:12" s="2" customFormat="1">
      <c r="A8" s="15" t="s">
        <v>12</v>
      </c>
      <c r="B8" s="15"/>
      <c r="C8" s="4">
        <f t="shared" si="0"/>
        <v>0</v>
      </c>
      <c r="D8" s="11" t="s">
        <v>38</v>
      </c>
      <c r="E8" s="37"/>
      <c r="F8" s="10" t="s">
        <v>12</v>
      </c>
      <c r="G8" s="4"/>
      <c r="H8" s="4"/>
      <c r="I8" s="4"/>
      <c r="J8" s="4"/>
      <c r="K8" s="4"/>
      <c r="L8" s="4"/>
    </row>
    <row r="9" spans="1:12" s="2" customFormat="1">
      <c r="A9" s="15" t="s">
        <v>70</v>
      </c>
      <c r="B9" s="15"/>
      <c r="C9" s="24">
        <f t="shared" si="0"/>
        <v>0</v>
      </c>
      <c r="D9" s="2" t="s">
        <v>31</v>
      </c>
      <c r="E9" s="37"/>
      <c r="F9" s="15" t="s">
        <v>70</v>
      </c>
      <c r="G9" s="4"/>
      <c r="H9" s="4"/>
      <c r="I9" s="4"/>
      <c r="J9" s="4"/>
      <c r="K9" s="4"/>
      <c r="L9" s="4"/>
    </row>
    <row r="10" spans="1:12" s="2" customFormat="1">
      <c r="A10" s="3" t="s">
        <v>3</v>
      </c>
      <c r="B10" s="3"/>
      <c r="C10" s="4">
        <f t="shared" si="0"/>
        <v>0</v>
      </c>
      <c r="D10" s="2" t="s">
        <v>31</v>
      </c>
      <c r="E10" s="37"/>
      <c r="F10" s="3" t="s">
        <v>3</v>
      </c>
      <c r="G10" s="4"/>
      <c r="H10" s="4"/>
      <c r="I10" s="4"/>
      <c r="J10" s="4"/>
      <c r="K10" s="4"/>
      <c r="L10" s="4"/>
    </row>
    <row r="11" spans="1:12" s="2" customFormat="1">
      <c r="A11" s="8" t="s">
        <v>4</v>
      </c>
      <c r="B11" s="8"/>
      <c r="C11" s="4">
        <f>C2-C3-C4-C6-C7-C8-C9-C10</f>
        <v>0</v>
      </c>
      <c r="D11" s="2" t="s">
        <v>31</v>
      </c>
      <c r="E11" s="37"/>
      <c r="F11" s="8" t="s">
        <v>4</v>
      </c>
      <c r="G11" s="4">
        <f>G2-G3-G4-G6-G7-G8-G9-G10</f>
        <v>0</v>
      </c>
      <c r="H11" s="4">
        <f>H2-H3-H4-H6-H7-H8-H9-H10</f>
        <v>0</v>
      </c>
      <c r="I11" s="4">
        <f t="shared" ref="I11:L11" si="2">I2-I3-I4-I6-I7-I8-I9-I10</f>
        <v>0</v>
      </c>
      <c r="J11" s="4">
        <f t="shared" si="2"/>
        <v>0</v>
      </c>
      <c r="K11" s="4">
        <f t="shared" si="2"/>
        <v>0</v>
      </c>
      <c r="L11" s="4">
        <f t="shared" si="2"/>
        <v>0</v>
      </c>
    </row>
    <row r="12" spans="1:12" s="2" customFormat="1">
      <c r="A12" s="13" t="s">
        <v>5</v>
      </c>
      <c r="B12" s="13"/>
      <c r="C12" s="14">
        <f>SUM(C13:C21)</f>
        <v>7136059.7736095618</v>
      </c>
      <c r="D12" s="2" t="s">
        <v>622</v>
      </c>
      <c r="E12" s="37"/>
      <c r="F12" s="13" t="s">
        <v>5</v>
      </c>
      <c r="G12" s="14">
        <f t="shared" ref="G12:K12" si="3">SUM(G13:G22)</f>
        <v>550982.85703891085</v>
      </c>
      <c r="H12" s="14">
        <f t="shared" si="3"/>
        <v>2303384.694003894</v>
      </c>
      <c r="I12" s="14">
        <f t="shared" si="3"/>
        <v>4281692.2225667574</v>
      </c>
      <c r="J12" s="14">
        <f t="shared" si="3"/>
        <v>0</v>
      </c>
      <c r="K12" s="14">
        <f t="shared" si="3"/>
        <v>0</v>
      </c>
      <c r="L12" s="14"/>
    </row>
    <row r="13" spans="1:12" s="2" customFormat="1">
      <c r="A13" s="9" t="s">
        <v>623</v>
      </c>
      <c r="B13" s="9"/>
      <c r="C13" s="4">
        <f t="shared" ref="C13:C21" si="4">SUM(G13:J13)</f>
        <v>3622037.6519999998</v>
      </c>
      <c r="D13" s="2" t="s">
        <v>624</v>
      </c>
      <c r="E13" s="37"/>
      <c r="F13" s="9" t="s">
        <v>625</v>
      </c>
      <c r="G13" s="175">
        <f>SUMIFS([2]岗位规划大表!$AD:$AD,[2]岗位规划大表!$H:$H,G1)</f>
        <v>502629.58400000003</v>
      </c>
      <c r="H13" s="175">
        <f>SUMIFS([2]岗位规划大表!$AD:$AD,[2]岗位规划大表!$H:$H,H1)</f>
        <v>1851514.676</v>
      </c>
      <c r="I13" s="175">
        <f>SUMIFS([2]岗位规划大表!$AD:$AD,[2]岗位规划大表!$H:$H,I1)</f>
        <v>1267893.392</v>
      </c>
      <c r="J13" s="175">
        <f>SUMIFS([2]岗位规划大表!$AD:$AD,[2]岗位规划大表!$H:$H,J1)</f>
        <v>0</v>
      </c>
      <c r="K13" s="4"/>
      <c r="L13" s="4"/>
    </row>
    <row r="14" spans="1:12" s="2" customFormat="1">
      <c r="A14" s="3" t="s">
        <v>626</v>
      </c>
      <c r="B14" s="3"/>
      <c r="C14" s="4">
        <f t="shared" si="4"/>
        <v>3456222.1216095621</v>
      </c>
      <c r="D14" s="2" t="s">
        <v>624</v>
      </c>
      <c r="E14" s="37"/>
      <c r="F14" s="3" t="s">
        <v>626</v>
      </c>
      <c r="G14" s="160">
        <f>[1]人均!$D$4*SUMIFS([2]岗位规划大表!$AA:$AA,[2]岗位规划大表!$H:$H,G1,[2]岗位规划大表!$AE:$AE,"驻京")+[1]人均!$D$3*SUMIFS([2]岗位规划大表!$AA:$AA,[2]岗位规划大表!$H:$H,G1,[2]岗位规划大表!$AE:$AE,"非驻京")+SUMIFS([1]管理费用统计表!$N:$N,[1]管理费用统计表!$F:$F,G1)</f>
        <v>44753.273038910862</v>
      </c>
      <c r="H14" s="160">
        <f>[1]人均!$D$4*SUMIFS([2]岗位规划大表!$AA:$AA,[2]岗位规划大表!$H:$H,H1,[2]岗位规划大表!$AE:$AE,"驻京")+[1]人均!$D$3*SUMIFS([2]岗位规划大表!$AA:$AA,[2]岗位规划大表!$H:$H,H1,[2]岗位规划大表!$AE:$AE,"非驻京")+SUMIFS([1]管理费用统计表!$N:$N,[1]管理费用统计表!$F:$F,H1)</f>
        <v>442270.01800389413</v>
      </c>
      <c r="I14" s="160">
        <f>[1]人均!$D$4*SUMIFS([2]岗位规划大表!$AA:$AA,[2]岗位规划大表!$H:$H,I1,[2]岗位规划大表!$AE:$AE,"驻京")+[1]人均!$D$3*SUMIFS([2]岗位规划大表!$AA:$AA,[2]岗位规划大表!$H:$H,I1,[2]岗位规划大表!$AE:$AE,"非驻京")+SUMIFS([1]管理费用统计表!$N:$N,[1]管理费用统计表!$F:$F,I1)</f>
        <v>2969198.8305667569</v>
      </c>
      <c r="J14" s="160">
        <f>[1]人均!$D$4*SUMIFS([2]岗位规划大表!$AA:$AA,[2]岗位规划大表!$H:$H,J1,[2]岗位规划大表!$AE:$AE,"驻京")+[1]人均!$D$3*SUMIFS([2]岗位规划大表!$AA:$AA,[2]岗位规划大表!$H:$H,J1,[2]岗位规划大表!$AE:$AE,"非驻京")+SUMIFS([1]管理费用统计表!$N:$N,[1]管理费用统计表!$F:$F,J1)</f>
        <v>0</v>
      </c>
      <c r="K14" s="4"/>
      <c r="L14" s="4"/>
    </row>
    <row r="15" spans="1:12" s="2" customFormat="1">
      <c r="A15" s="8" t="s">
        <v>6</v>
      </c>
      <c r="B15" s="8"/>
      <c r="C15" s="4">
        <f t="shared" si="4"/>
        <v>0</v>
      </c>
      <c r="D15" s="2" t="s">
        <v>624</v>
      </c>
      <c r="E15" s="37"/>
      <c r="F15" s="8" t="s">
        <v>6</v>
      </c>
      <c r="G15" s="160"/>
      <c r="H15" s="160"/>
      <c r="I15" s="160"/>
      <c r="J15" s="160"/>
      <c r="K15" s="4"/>
      <c r="L15" s="4"/>
    </row>
    <row r="16" spans="1:12" s="2" customFormat="1">
      <c r="A16" s="8" t="s">
        <v>7</v>
      </c>
      <c r="B16" s="8"/>
      <c r="C16" s="4">
        <f>SUM(G16:J16)</f>
        <v>37800</v>
      </c>
      <c r="D16" s="2" t="s">
        <v>627</v>
      </c>
      <c r="E16" s="37"/>
      <c r="F16" s="8" t="s">
        <v>7</v>
      </c>
      <c r="G16" s="28">
        <f>IFERROR(VLOOKUP(G1,'[3]2019年差旅费-二级利润中心明细'!$B:$AF,31,0),0)</f>
        <v>3600</v>
      </c>
      <c r="H16" s="351">
        <f>IFERROR(VLOOKUP(H1,'[3]2019年差旅费-二级利润中心明细'!$B:$AF,31,0),0)</f>
        <v>9600</v>
      </c>
      <c r="I16" s="351">
        <f>IFERROR(VLOOKUP(I1,'[3]2019年差旅费-二级利润中心明细'!$B:$AF,31,0),0)</f>
        <v>24600</v>
      </c>
      <c r="J16" s="351">
        <f>IFERROR(VLOOKUP(J1,'[3]2019年差旅费-二级利润中心明细'!$B:$AF,31,0),0)</f>
        <v>0</v>
      </c>
      <c r="K16" s="28"/>
      <c r="L16" s="28"/>
    </row>
    <row r="17" spans="1:12" s="2" customFormat="1">
      <c r="A17" s="8" t="s">
        <v>8</v>
      </c>
      <c r="B17" s="8"/>
      <c r="C17" s="4">
        <f t="shared" si="4"/>
        <v>0</v>
      </c>
      <c r="D17" s="2" t="s">
        <v>627</v>
      </c>
      <c r="E17" s="37"/>
      <c r="F17" s="8" t="s">
        <v>8</v>
      </c>
      <c r="G17" s="152">
        <f>SUMIFS(市场费!$F:$F,市场费!$B:$B,G1)</f>
        <v>0</v>
      </c>
      <c r="H17" s="152">
        <f>SUMIFS(市场费!$F:$F,市场费!$B:$B,H1)</f>
        <v>0</v>
      </c>
      <c r="I17" s="152">
        <f>SUMIFS(市场费!$F:$F,市场费!$B:$B,I1)</f>
        <v>0</v>
      </c>
      <c r="J17" s="152">
        <f>SUMIFS(市场费!$F:$F,市场费!$B:$B,J1)</f>
        <v>0</v>
      </c>
      <c r="K17" s="28"/>
      <c r="L17" s="28"/>
    </row>
    <row r="18" spans="1:12" s="2" customFormat="1">
      <c r="A18" s="8" t="s">
        <v>9</v>
      </c>
      <c r="B18" s="8"/>
      <c r="C18" s="4">
        <f t="shared" si="4"/>
        <v>20000</v>
      </c>
      <c r="D18" s="2" t="s">
        <v>627</v>
      </c>
      <c r="E18" s="37"/>
      <c r="F18" s="8" t="s">
        <v>9</v>
      </c>
      <c r="G18" s="152">
        <f>SUMIFS(市场费!$I:$I,市场费!$B:$B,G1)</f>
        <v>0</v>
      </c>
      <c r="H18" s="152">
        <f>SUMIFS(市场费!$I:$I,市场费!$B:$B,H1)</f>
        <v>0</v>
      </c>
      <c r="I18" s="152">
        <f>SUMIFS(市场费!$I:$I,市场费!$B:$B,I1)</f>
        <v>20000</v>
      </c>
      <c r="J18" s="152">
        <f>SUMIFS(市场费!$I:$I,市场费!$B:$B,J1)</f>
        <v>0</v>
      </c>
      <c r="K18" s="28"/>
      <c r="L18" s="28"/>
    </row>
    <row r="19" spans="1:12" s="2" customFormat="1">
      <c r="A19" s="8" t="s">
        <v>628</v>
      </c>
      <c r="B19" s="8"/>
      <c r="C19" s="4">
        <f t="shared" si="4"/>
        <v>0</v>
      </c>
      <c r="D19" s="2" t="s">
        <v>627</v>
      </c>
      <c r="E19" s="37"/>
      <c r="F19" s="8" t="s">
        <v>628</v>
      </c>
      <c r="G19" s="4"/>
      <c r="H19" s="4"/>
      <c r="I19" s="4"/>
      <c r="J19" s="4"/>
      <c r="K19" s="4"/>
      <c r="L19" s="4"/>
    </row>
    <row r="20" spans="1:12">
      <c r="A20" s="8" t="s">
        <v>5228</v>
      </c>
      <c r="B20" s="8"/>
      <c r="C20" s="4">
        <f t="shared" si="4"/>
        <v>0</v>
      </c>
      <c r="D20" s="2" t="s">
        <v>627</v>
      </c>
      <c r="E20" s="37"/>
      <c r="F20" s="8" t="s">
        <v>5228</v>
      </c>
      <c r="G20" s="4"/>
      <c r="H20" s="4"/>
      <c r="I20" s="4"/>
      <c r="J20" s="4"/>
      <c r="K20" s="4"/>
      <c r="L20" s="4"/>
    </row>
    <row r="21" spans="1:12" s="2" customFormat="1">
      <c r="A21" s="16" t="s">
        <v>629</v>
      </c>
      <c r="B21" s="16"/>
      <c r="C21" s="4">
        <f t="shared" si="4"/>
        <v>0</v>
      </c>
      <c r="D21" s="2" t="s">
        <v>627</v>
      </c>
      <c r="E21" s="37"/>
      <c r="F21" s="9" t="s">
        <v>629</v>
      </c>
      <c r="G21" s="4"/>
      <c r="H21" s="4"/>
      <c r="I21" s="4"/>
      <c r="J21" s="4"/>
      <c r="K21" s="4"/>
      <c r="L21" s="4"/>
    </row>
    <row r="22" spans="1:12" s="2" customFormat="1">
      <c r="A22" s="9" t="s">
        <v>630</v>
      </c>
      <c r="B22" s="9"/>
      <c r="C22" s="4"/>
      <c r="D22" s="2" t="s">
        <v>627</v>
      </c>
      <c r="E22" s="37"/>
      <c r="F22" s="9" t="s">
        <v>630</v>
      </c>
      <c r="G22" s="32"/>
      <c r="H22" s="32"/>
      <c r="I22" s="32"/>
      <c r="J22" s="32"/>
      <c r="K22" s="32"/>
      <c r="L22" s="4"/>
    </row>
    <row r="23" spans="1:12" s="2" customFormat="1">
      <c r="A23" s="13" t="s">
        <v>13</v>
      </c>
      <c r="B23" s="13"/>
      <c r="C23" s="12">
        <f>C11-C12</f>
        <v>-7136059.7736095618</v>
      </c>
      <c r="D23" s="2" t="s">
        <v>622</v>
      </c>
      <c r="E23" s="37"/>
      <c r="F23" s="13" t="s">
        <v>13</v>
      </c>
      <c r="G23" s="14">
        <f>G25/0.85</f>
        <v>0</v>
      </c>
      <c r="H23" s="14">
        <f>H11-H12</f>
        <v>-2303384.694003894</v>
      </c>
      <c r="I23" s="14">
        <f t="shared" ref="I23:J23" si="5">I11-I12</f>
        <v>-4281692.2225667574</v>
      </c>
      <c r="J23" s="14">
        <f t="shared" si="5"/>
        <v>0</v>
      </c>
      <c r="K23" s="14">
        <f t="shared" ref="K23:L23" si="6">K25/0.85</f>
        <v>0</v>
      </c>
      <c r="L23" s="14">
        <f t="shared" si="6"/>
        <v>0</v>
      </c>
    </row>
    <row r="24" spans="1:12" s="2" customFormat="1">
      <c r="A24" s="3" t="s">
        <v>14</v>
      </c>
      <c r="B24" s="3"/>
      <c r="C24" s="7">
        <f>IF(C23&gt;0,C23*0.15,0)</f>
        <v>0</v>
      </c>
      <c r="D24" s="2" t="s">
        <v>622</v>
      </c>
      <c r="E24" s="39"/>
      <c r="F24" s="3" t="s">
        <v>14</v>
      </c>
      <c r="G24" s="25">
        <f>IF(G23&lt;0,0,G23*0.15)</f>
        <v>0</v>
      </c>
      <c r="H24" s="25">
        <f t="shared" ref="H24:L24" si="7">IF(H23&lt;0,0,H23*0.15)</f>
        <v>0</v>
      </c>
      <c r="I24" s="25">
        <f t="shared" si="7"/>
        <v>0</v>
      </c>
      <c r="J24" s="25">
        <f t="shared" si="7"/>
        <v>0</v>
      </c>
      <c r="K24" s="25">
        <f t="shared" si="7"/>
        <v>0</v>
      </c>
      <c r="L24" s="25">
        <f t="shared" si="7"/>
        <v>0</v>
      </c>
    </row>
    <row r="25" spans="1:12" s="17" customFormat="1">
      <c r="A25" s="13" t="s">
        <v>15</v>
      </c>
      <c r="B25" s="13"/>
      <c r="C25" s="12">
        <f>C23-C24</f>
        <v>-7136059.7736095618</v>
      </c>
      <c r="D25" s="26" t="s">
        <v>631</v>
      </c>
      <c r="E25" s="40"/>
      <c r="F25" s="13" t="s">
        <v>15</v>
      </c>
      <c r="G25" s="14"/>
      <c r="H25" s="14">
        <f>H23-H24</f>
        <v>-2303384.694003894</v>
      </c>
      <c r="I25" s="14">
        <f t="shared" ref="I25:J25" si="8">I23-I24</f>
        <v>-4281692.2225667574</v>
      </c>
      <c r="J25" s="14">
        <f t="shared" si="8"/>
        <v>0</v>
      </c>
      <c r="K25" s="14"/>
      <c r="L25" s="14"/>
    </row>
    <row r="26" spans="1:12" s="48" customFormat="1">
      <c r="A26" s="45" t="s">
        <v>632</v>
      </c>
      <c r="B26" s="45"/>
      <c r="C26" s="45">
        <f>C25/C12</f>
        <v>-1</v>
      </c>
      <c r="D26" s="46" t="s">
        <v>622</v>
      </c>
      <c r="E26" s="47"/>
      <c r="F26" s="45" t="s">
        <v>632</v>
      </c>
      <c r="G26" s="45">
        <f t="shared" ref="G26:L26" si="9">G25/G12</f>
        <v>0</v>
      </c>
      <c r="H26" s="45">
        <f t="shared" si="9"/>
        <v>-1</v>
      </c>
      <c r="I26" s="45">
        <f t="shared" si="9"/>
        <v>-1</v>
      </c>
      <c r="J26" s="45" t="e">
        <f t="shared" si="9"/>
        <v>#DIV/0!</v>
      </c>
      <c r="K26" s="45" t="e">
        <f t="shared" si="9"/>
        <v>#DIV/0!</v>
      </c>
      <c r="L26" s="45" t="e">
        <f t="shared" si="9"/>
        <v>#DIV/0!</v>
      </c>
    </row>
    <row r="27" spans="1:12">
      <c r="E27" s="36"/>
    </row>
  </sheetData>
  <phoneticPr fontId="15"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D1" workbookViewId="0">
      <selection activeCell="G15" sqref="G15:I15"/>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8" width="23.625" customWidth="1"/>
    <col min="9" max="9" width="21.875" customWidth="1"/>
    <col min="10" max="10" width="17.25" bestFit="1" customWidth="1"/>
    <col min="11" max="11" width="20.375" customWidth="1"/>
    <col min="12" max="12" width="25.25" customWidth="1"/>
  </cols>
  <sheetData>
    <row r="1" spans="1:12" s="2" customFormat="1">
      <c r="A1" s="1" t="s">
        <v>611</v>
      </c>
      <c r="B1" s="1" t="s">
        <v>612</v>
      </c>
      <c r="C1" s="1" t="s">
        <v>613</v>
      </c>
      <c r="E1" s="33"/>
      <c r="F1" s="1" t="s">
        <v>611</v>
      </c>
      <c r="G1" s="1" t="s">
        <v>654</v>
      </c>
      <c r="H1" s="1" t="s">
        <v>655</v>
      </c>
      <c r="I1" s="1" t="s">
        <v>4293</v>
      </c>
      <c r="J1" s="13"/>
      <c r="K1" s="13"/>
      <c r="L1" s="13"/>
    </row>
    <row r="2" spans="1:12" s="2" customFormat="1">
      <c r="A2" s="3" t="s">
        <v>0</v>
      </c>
      <c r="B2" s="3"/>
      <c r="C2" s="31"/>
      <c r="D2" s="51"/>
      <c r="E2" s="52"/>
      <c r="F2" s="3" t="s">
        <v>637</v>
      </c>
      <c r="G2" s="25"/>
      <c r="H2" s="25"/>
      <c r="I2" s="25"/>
      <c r="J2" s="25"/>
      <c r="K2" s="25"/>
      <c r="L2" s="25"/>
    </row>
    <row r="3" spans="1:12" s="2" customFormat="1">
      <c r="A3" s="3" t="s">
        <v>1</v>
      </c>
      <c r="B3" s="3"/>
      <c r="C3" s="31"/>
      <c r="D3" s="51"/>
      <c r="E3" s="52"/>
      <c r="F3" s="3" t="s">
        <v>638</v>
      </c>
      <c r="G3" s="25"/>
      <c r="H3" s="25"/>
      <c r="I3" s="25"/>
      <c r="J3" s="25"/>
      <c r="K3" s="25"/>
      <c r="L3" s="25"/>
    </row>
    <row r="4" spans="1:12" s="2" customFormat="1">
      <c r="A4" s="3" t="s">
        <v>2</v>
      </c>
      <c r="B4" s="3"/>
      <c r="C4" s="25"/>
      <c r="D4" s="51"/>
      <c r="E4" s="52"/>
      <c r="F4" s="3" t="s">
        <v>2</v>
      </c>
      <c r="G4" s="25"/>
      <c r="H4" s="25"/>
      <c r="I4" s="25"/>
      <c r="J4" s="25"/>
      <c r="K4" s="25"/>
      <c r="L4" s="25"/>
    </row>
    <row r="5" spans="1:12" s="2" customFormat="1">
      <c r="A5" s="3" t="s">
        <v>639</v>
      </c>
      <c r="B5" s="3"/>
      <c r="C5" s="44"/>
      <c r="D5" s="51"/>
      <c r="E5" s="53"/>
      <c r="F5" s="3" t="s">
        <v>639</v>
      </c>
      <c r="G5" s="44"/>
      <c r="H5" s="44"/>
      <c r="I5" s="44"/>
      <c r="J5" s="44"/>
      <c r="K5" s="44"/>
      <c r="L5" s="44"/>
    </row>
    <row r="6" spans="1:12" s="2" customFormat="1">
      <c r="A6" s="15" t="s">
        <v>10</v>
      </c>
      <c r="B6" s="15"/>
      <c r="C6" s="25"/>
      <c r="D6" s="54"/>
      <c r="E6" s="52"/>
      <c r="F6" s="10" t="s">
        <v>10</v>
      </c>
      <c r="G6" s="25"/>
      <c r="H6" s="25"/>
      <c r="I6" s="25"/>
      <c r="J6" s="25"/>
      <c r="K6" s="25"/>
      <c r="L6" s="25"/>
    </row>
    <row r="7" spans="1:12" s="2" customFormat="1">
      <c r="A7" s="15" t="s">
        <v>11</v>
      </c>
      <c r="B7" s="15"/>
      <c r="C7" s="25"/>
      <c r="D7" s="54"/>
      <c r="E7" s="52"/>
      <c r="F7" s="10" t="s">
        <v>11</v>
      </c>
      <c r="G7" s="25"/>
      <c r="H7" s="25"/>
      <c r="I7" s="25"/>
      <c r="J7" s="25"/>
      <c r="K7" s="25"/>
      <c r="L7" s="25"/>
    </row>
    <row r="8" spans="1:12" s="2" customFormat="1">
      <c r="A8" s="15" t="s">
        <v>12</v>
      </c>
      <c r="B8" s="15"/>
      <c r="C8" s="25"/>
      <c r="D8" s="54"/>
      <c r="E8" s="52"/>
      <c r="F8" s="10" t="s">
        <v>12</v>
      </c>
      <c r="G8" s="25"/>
      <c r="H8" s="25"/>
      <c r="I8" s="25"/>
      <c r="J8" s="25"/>
      <c r="K8" s="25"/>
      <c r="L8" s="25"/>
    </row>
    <row r="9" spans="1:12" s="2" customFormat="1">
      <c r="A9" s="15" t="s">
        <v>640</v>
      </c>
      <c r="B9" s="15"/>
      <c r="C9" s="24"/>
      <c r="D9" s="51"/>
      <c r="E9" s="52"/>
      <c r="F9" s="15" t="s">
        <v>640</v>
      </c>
      <c r="G9" s="4"/>
      <c r="H9" s="4"/>
      <c r="I9" s="4"/>
      <c r="J9" s="4"/>
      <c r="K9" s="4"/>
      <c r="L9" s="4"/>
    </row>
    <row r="10" spans="1:12" s="2" customFormat="1">
      <c r="A10" s="3" t="s">
        <v>3</v>
      </c>
      <c r="B10" s="3"/>
      <c r="C10" s="25"/>
      <c r="D10" s="51"/>
      <c r="E10" s="52"/>
      <c r="F10" s="3" t="s">
        <v>3</v>
      </c>
      <c r="G10" s="4"/>
      <c r="H10" s="4"/>
      <c r="I10" s="4"/>
      <c r="J10" s="4"/>
      <c r="K10" s="4"/>
      <c r="L10" s="4"/>
    </row>
    <row r="11" spans="1:12" s="2" customFormat="1">
      <c r="A11" s="8" t="s">
        <v>4</v>
      </c>
      <c r="B11" s="8"/>
      <c r="C11" s="25"/>
      <c r="D11" s="51"/>
      <c r="E11" s="52"/>
      <c r="F11" s="8" t="s">
        <v>4</v>
      </c>
      <c r="G11" s="4"/>
      <c r="H11" s="4"/>
      <c r="I11" s="4"/>
      <c r="J11" s="4"/>
      <c r="K11" s="4"/>
      <c r="L11" s="4"/>
    </row>
    <row r="12" spans="1:12" s="2" customFormat="1">
      <c r="A12" s="13" t="s">
        <v>5</v>
      </c>
      <c r="B12" s="13"/>
      <c r="C12" s="14">
        <f>SUM(C13:C21)</f>
        <v>2992107.539311287</v>
      </c>
      <c r="D12" s="2" t="s">
        <v>641</v>
      </c>
      <c r="E12" s="37"/>
      <c r="F12" s="13" t="s">
        <v>5</v>
      </c>
      <c r="G12" s="14">
        <f t="shared" ref="G12:L12" si="0">SUM(G13:G22)</f>
        <v>791080.6456232178</v>
      </c>
      <c r="H12" s="14">
        <f t="shared" si="0"/>
        <v>1089138.6361556435</v>
      </c>
      <c r="I12" s="14">
        <f t="shared" si="0"/>
        <v>1111888.2575324257</v>
      </c>
      <c r="J12" s="14">
        <f t="shared" si="0"/>
        <v>0</v>
      </c>
      <c r="K12" s="14">
        <f t="shared" si="0"/>
        <v>0</v>
      </c>
      <c r="L12" s="14">
        <f t="shared" si="0"/>
        <v>0</v>
      </c>
    </row>
    <row r="13" spans="1:12" s="2" customFormat="1">
      <c r="A13" s="9" t="s">
        <v>642</v>
      </c>
      <c r="B13" s="9"/>
      <c r="C13" s="4">
        <f t="shared" ref="C13:C21" si="1">G13+H13+I13+J13+K13+L13</f>
        <v>2122422.0666666669</v>
      </c>
      <c r="D13" s="2" t="s">
        <v>643</v>
      </c>
      <c r="E13" s="37"/>
      <c r="F13" s="9" t="s">
        <v>644</v>
      </c>
      <c r="G13" s="175">
        <f>SUMIFS([2]岗位规划大表!$AD:$AD,[2]岗位规划大表!$H:$H,G1)</f>
        <v>640961.47266666673</v>
      </c>
      <c r="H13" s="175">
        <f>SUMIFS([2]岗位规划大表!$AD:$AD,[2]岗位规划大表!$H:$H,H1)</f>
        <v>915323.304</v>
      </c>
      <c r="I13" s="175">
        <f>SUMIFS([2]岗位规划大表!$AD:$AD,[2]岗位规划大表!$H:$H,I1)</f>
        <v>566137.29</v>
      </c>
      <c r="J13" s="4"/>
      <c r="K13" s="4"/>
      <c r="L13" s="4"/>
    </row>
    <row r="14" spans="1:12" s="2" customFormat="1">
      <c r="A14" s="3" t="s">
        <v>645</v>
      </c>
      <c r="B14" s="3"/>
      <c r="C14" s="4">
        <f t="shared" si="1"/>
        <v>869685.47264462023</v>
      </c>
      <c r="D14" s="2" t="s">
        <v>643</v>
      </c>
      <c r="E14" s="37"/>
      <c r="F14" s="3" t="s">
        <v>645</v>
      </c>
      <c r="G14" s="160">
        <f>[1]人均!$D$4*SUMIFS([2]岗位规划大表!$AA:$AA,[2]岗位规划大表!$H:$H,G1,[2]岗位规划大表!$AE:$AE,"驻京")+[1]人均!$D$3*SUMIFS([2]岗位规划大表!$AA:$AA,[2]岗位规划大表!$H:$H,G1,[2]岗位规划大表!$AE:$AE,"非驻京")+SUMIFS([1]管理费用统计表!$N:$N,[1]管理费用统计表!$F:$F,G1)</f>
        <v>150119.17295655105</v>
      </c>
      <c r="H14" s="160">
        <f>[1]人均!$D$4*SUMIFS([2]岗位规划大表!$AA:$AA,[2]岗位规划大表!$H:$H,H1,[2]岗位规划大表!$AE:$AE,"驻京")+[1]人均!$D$3*SUMIFS([2]岗位规划大表!$AA:$AA,[2]岗位规划大表!$H:$H,H1,[2]岗位规划大表!$AE:$AE,"非驻京")+SUMIFS([1]管理费用统计表!$N:$N,[1]管理费用统计表!$F:$F,H1)</f>
        <v>173815.33215564344</v>
      </c>
      <c r="I14" s="160">
        <f>[1]人均!$D$4*SUMIFS([2]岗位规划大表!$AA:$AA,[2]岗位规划大表!$H:$H,I1,[2]岗位规划大表!$AE:$AE,"驻京")+[1]人均!$D$3*SUMIFS([2]岗位规划大表!$AA:$AA,[2]岗位规划大表!$H:$H,I1,[2]岗位规划大表!$AE:$AE,"非驻京")+SUMIFS([1]管理费用统计表!$N:$N,[1]管理费用统计表!$F:$F,I1)</f>
        <v>545750.96753242577</v>
      </c>
      <c r="J14" s="4"/>
      <c r="K14" s="4"/>
      <c r="L14" s="4"/>
    </row>
    <row r="15" spans="1:12" s="2" customFormat="1">
      <c r="A15" s="8" t="s">
        <v>6</v>
      </c>
      <c r="B15" s="8"/>
      <c r="C15" s="4">
        <f t="shared" si="1"/>
        <v>0</v>
      </c>
      <c r="D15" s="2" t="s">
        <v>643</v>
      </c>
      <c r="E15" s="37"/>
      <c r="F15" s="8" t="s">
        <v>6</v>
      </c>
      <c r="G15" s="160"/>
      <c r="H15" s="160"/>
      <c r="I15" s="160"/>
      <c r="J15" s="25"/>
      <c r="K15" s="25"/>
      <c r="L15" s="25"/>
    </row>
    <row r="16" spans="1:12" s="2" customFormat="1">
      <c r="A16" s="8" t="s">
        <v>7</v>
      </c>
      <c r="B16" s="8"/>
      <c r="C16" s="4">
        <f t="shared" si="1"/>
        <v>0</v>
      </c>
      <c r="D16" s="2" t="s">
        <v>646</v>
      </c>
      <c r="E16" s="37"/>
      <c r="F16" s="8" t="s">
        <v>7</v>
      </c>
      <c r="G16" s="163">
        <f>IFERROR(VLOOKUP(G1,'[3]2019年差旅费-二级利润中心明细'!$B:$AF,31,0),0)</f>
        <v>0</v>
      </c>
      <c r="H16" s="351">
        <f>IFERROR(VLOOKUP(H1,'[3]2019年差旅费-二级利润中心明细'!$B:$AF,31,0),0)</f>
        <v>0</v>
      </c>
      <c r="I16" s="351">
        <f>IFERROR(VLOOKUP(I1,'[3]2019年差旅费-二级利润中心明细'!$B:$AF,31,0),0)</f>
        <v>0</v>
      </c>
      <c r="J16" s="25"/>
      <c r="K16" s="25"/>
      <c r="L16" s="25"/>
    </row>
    <row r="17" spans="1:12" s="2" customFormat="1">
      <c r="A17" s="8" t="s">
        <v>8</v>
      </c>
      <c r="B17" s="8"/>
      <c r="C17" s="4">
        <f t="shared" si="1"/>
        <v>0</v>
      </c>
      <c r="D17" s="2" t="s">
        <v>646</v>
      </c>
      <c r="E17" s="37"/>
      <c r="F17" s="8" t="s">
        <v>8</v>
      </c>
      <c r="G17" s="152">
        <f>SUMIFS(市场费!$F:$F,市场费!$B:$B,G1)</f>
        <v>0</v>
      </c>
      <c r="H17" s="152">
        <f>SUMIFS(市场费!$F:$F,市场费!$B:$B,H1)</f>
        <v>0</v>
      </c>
      <c r="I17" s="152">
        <f>SUMIFS(市场费!$F:$F,市场费!$B:$B,I1)</f>
        <v>0</v>
      </c>
      <c r="J17" s="25"/>
      <c r="K17" s="25"/>
      <c r="L17" s="25"/>
    </row>
    <row r="18" spans="1:12" s="2" customFormat="1">
      <c r="A18" s="8" t="s">
        <v>9</v>
      </c>
      <c r="B18" s="8"/>
      <c r="C18" s="4">
        <f t="shared" si="1"/>
        <v>0</v>
      </c>
      <c r="D18" s="2" t="s">
        <v>646</v>
      </c>
      <c r="E18" s="37"/>
      <c r="F18" s="8" t="s">
        <v>9</v>
      </c>
      <c r="G18" s="152">
        <f>SUMIFS(市场费!$I:$I,市场费!$B:$B,G1)</f>
        <v>0</v>
      </c>
      <c r="H18" s="152">
        <f>SUMIFS(市场费!$I:$I,市场费!$B:$B,H1)</f>
        <v>0</v>
      </c>
      <c r="I18" s="152">
        <f>SUMIFS(市场费!$I:$I,市场费!$B:$B,I1)</f>
        <v>0</v>
      </c>
      <c r="J18" s="25"/>
      <c r="K18" s="25"/>
      <c r="L18" s="25"/>
    </row>
    <row r="19" spans="1:12" s="2" customFormat="1">
      <c r="A19" s="8" t="s">
        <v>647</v>
      </c>
      <c r="B19" s="8"/>
      <c r="C19" s="4">
        <f t="shared" si="1"/>
        <v>0</v>
      </c>
      <c r="D19" s="2" t="s">
        <v>646</v>
      </c>
      <c r="E19" s="37"/>
      <c r="F19" s="8" t="s">
        <v>647</v>
      </c>
      <c r="G19" s="25"/>
      <c r="H19" s="25"/>
      <c r="I19" s="25"/>
      <c r="J19" s="25"/>
      <c r="K19" s="25"/>
      <c r="L19" s="25"/>
    </row>
    <row r="20" spans="1:12">
      <c r="A20" s="8" t="s">
        <v>5228</v>
      </c>
      <c r="B20" s="8"/>
      <c r="C20" s="4">
        <f t="shared" si="1"/>
        <v>0</v>
      </c>
      <c r="D20" s="2" t="s">
        <v>646</v>
      </c>
      <c r="E20" s="37"/>
      <c r="F20" s="8" t="s">
        <v>5228</v>
      </c>
      <c r="G20" s="25"/>
      <c r="H20" s="25"/>
      <c r="I20" s="25"/>
      <c r="J20" s="25"/>
      <c r="K20" s="25"/>
      <c r="L20" s="25"/>
    </row>
    <row r="21" spans="1:12" s="2" customFormat="1">
      <c r="A21" s="16" t="s">
        <v>648</v>
      </c>
      <c r="B21" s="16"/>
      <c r="C21" s="4">
        <f t="shared" si="1"/>
        <v>0</v>
      </c>
      <c r="D21" s="2" t="s">
        <v>646</v>
      </c>
      <c r="E21" s="37"/>
      <c r="F21" s="9" t="s">
        <v>648</v>
      </c>
      <c r="G21" s="25"/>
      <c r="H21" s="25"/>
      <c r="I21" s="25"/>
      <c r="J21" s="25"/>
      <c r="K21" s="25"/>
      <c r="L21" s="25"/>
    </row>
    <row r="22" spans="1:12" s="2" customFormat="1">
      <c r="A22" s="9" t="s">
        <v>649</v>
      </c>
      <c r="B22" s="9"/>
      <c r="C22" s="4"/>
      <c r="D22" s="2" t="s">
        <v>646</v>
      </c>
      <c r="E22" s="37"/>
      <c r="F22" s="9" t="s">
        <v>649</v>
      </c>
      <c r="G22" s="25"/>
      <c r="H22" s="25"/>
      <c r="I22" s="25"/>
      <c r="J22" s="25"/>
      <c r="K22" s="25"/>
      <c r="L22" s="25"/>
    </row>
    <row r="23" spans="1:12" s="2" customFormat="1">
      <c r="A23" s="13" t="s">
        <v>13</v>
      </c>
      <c r="B23" s="13"/>
      <c r="C23" s="12">
        <f>C11-C12</f>
        <v>-2992107.539311287</v>
      </c>
      <c r="D23" s="2" t="s">
        <v>650</v>
      </c>
      <c r="E23" s="37"/>
      <c r="F23" s="13" t="s">
        <v>13</v>
      </c>
      <c r="G23" s="14">
        <f>0-G12</f>
        <v>-791080.6456232178</v>
      </c>
      <c r="H23" s="14">
        <f t="shared" ref="H23:L23" si="2">0-H12</f>
        <v>-1089138.6361556435</v>
      </c>
      <c r="I23" s="14">
        <f t="shared" si="2"/>
        <v>-1111888.2575324257</v>
      </c>
      <c r="J23" s="14">
        <f t="shared" si="2"/>
        <v>0</v>
      </c>
      <c r="K23" s="14">
        <f t="shared" si="2"/>
        <v>0</v>
      </c>
      <c r="L23" s="14">
        <f t="shared" si="2"/>
        <v>0</v>
      </c>
    </row>
    <row r="24" spans="1:12" s="2" customFormat="1">
      <c r="A24" s="3" t="s">
        <v>14</v>
      </c>
      <c r="B24" s="3"/>
      <c r="C24" s="7">
        <f>IF(C23&gt;0,C23*0.15,0)</f>
        <v>0</v>
      </c>
      <c r="D24" s="2" t="s">
        <v>651</v>
      </c>
      <c r="E24" s="39"/>
      <c r="F24" s="3" t="s">
        <v>14</v>
      </c>
      <c r="G24" s="25">
        <f>IF(G23&lt;0,0,G23*0.15)</f>
        <v>0</v>
      </c>
      <c r="H24" s="25">
        <f t="shared" ref="H24:L24" si="3">IF(H23&lt;0,0,H23*0.15)</f>
        <v>0</v>
      </c>
      <c r="I24" s="25">
        <f t="shared" si="3"/>
        <v>0</v>
      </c>
      <c r="J24" s="25">
        <f t="shared" si="3"/>
        <v>0</v>
      </c>
      <c r="K24" s="25">
        <f t="shared" si="3"/>
        <v>0</v>
      </c>
      <c r="L24" s="25">
        <f t="shared" si="3"/>
        <v>0</v>
      </c>
    </row>
    <row r="25" spans="1:12" s="17" customFormat="1">
      <c r="A25" s="13" t="s">
        <v>15</v>
      </c>
      <c r="B25" s="13"/>
      <c r="C25" s="12">
        <f>C23-C24</f>
        <v>-2992107.539311287</v>
      </c>
      <c r="D25" s="26" t="s">
        <v>652</v>
      </c>
      <c r="E25" s="40"/>
      <c r="F25" s="13" t="s">
        <v>15</v>
      </c>
      <c r="G25" s="14">
        <f>G23-G24</f>
        <v>-791080.6456232178</v>
      </c>
      <c r="H25" s="14">
        <f t="shared" ref="H25:L25" si="4">H23-H24</f>
        <v>-1089138.6361556435</v>
      </c>
      <c r="I25" s="14">
        <f t="shared" si="4"/>
        <v>-1111888.2575324257</v>
      </c>
      <c r="J25" s="14">
        <f t="shared" si="4"/>
        <v>0</v>
      </c>
      <c r="K25" s="14">
        <f t="shared" si="4"/>
        <v>0</v>
      </c>
      <c r="L25" s="14">
        <f t="shared" si="4"/>
        <v>0</v>
      </c>
    </row>
    <row r="26" spans="1:12">
      <c r="A26" s="18" t="s">
        <v>653</v>
      </c>
      <c r="B26" s="18"/>
      <c r="C26" s="18">
        <f>C25/C12</f>
        <v>-1</v>
      </c>
      <c r="D26" s="2" t="s">
        <v>651</v>
      </c>
      <c r="E26" s="36"/>
      <c r="F26" s="18" t="s">
        <v>653</v>
      </c>
      <c r="G26" s="18">
        <f t="shared" ref="G26:L26" si="5">G25/G12</f>
        <v>-1</v>
      </c>
      <c r="H26" s="18">
        <f t="shared" si="5"/>
        <v>-1</v>
      </c>
      <c r="I26" s="18">
        <f t="shared" si="5"/>
        <v>-1</v>
      </c>
      <c r="J26" s="18" t="e">
        <f t="shared" si="5"/>
        <v>#DIV/0!</v>
      </c>
      <c r="K26" s="18" t="e">
        <f t="shared" si="5"/>
        <v>#DIV/0!</v>
      </c>
      <c r="L26" s="18" t="e">
        <f t="shared" si="5"/>
        <v>#DIV/0!</v>
      </c>
    </row>
    <row r="27" spans="1:12">
      <c r="E27" s="36"/>
    </row>
  </sheetData>
  <phoneticPr fontId="15"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7"/>
  <sheetViews>
    <sheetView workbookViewId="0">
      <selection activeCell="G15" sqref="G15"/>
    </sheetView>
  </sheetViews>
  <sheetFormatPr defaultRowHeight="13.5"/>
  <cols>
    <col min="1" max="1" width="15.125" bestFit="1" customWidth="1"/>
    <col min="2" max="2" width="17" customWidth="1"/>
    <col min="3" max="3" width="18.375" bestFit="1" customWidth="1"/>
    <col min="4" max="4" width="21.375" customWidth="1"/>
    <col min="5" max="5" width="14.25" customWidth="1"/>
    <col min="6" max="6" width="16.375" customWidth="1"/>
    <col min="7" max="8" width="23.625" customWidth="1"/>
    <col min="9" max="9" width="21.875" customWidth="1"/>
    <col min="10" max="10" width="17.25" bestFit="1" customWidth="1"/>
    <col min="11" max="11" width="20.375" customWidth="1"/>
    <col min="12" max="12" width="25.25" customWidth="1"/>
  </cols>
  <sheetData>
    <row r="1" spans="1:12" s="2" customFormat="1">
      <c r="A1" s="1" t="s">
        <v>515</v>
      </c>
      <c r="B1" s="1" t="s">
        <v>516</v>
      </c>
      <c r="C1" s="1" t="s">
        <v>517</v>
      </c>
      <c r="E1" s="33"/>
      <c r="F1" s="1" t="s">
        <v>515</v>
      </c>
      <c r="G1" s="1" t="s">
        <v>674</v>
      </c>
      <c r="H1" s="1">
        <v>0</v>
      </c>
      <c r="I1" s="1">
        <v>0</v>
      </c>
      <c r="J1" s="13">
        <v>0</v>
      </c>
      <c r="K1" s="13">
        <v>0</v>
      </c>
      <c r="L1" s="13">
        <v>0</v>
      </c>
    </row>
    <row r="2" spans="1:12" s="2" customFormat="1">
      <c r="A2" s="3" t="s">
        <v>0</v>
      </c>
      <c r="B2" s="3"/>
      <c r="C2" s="31"/>
      <c r="D2" s="51"/>
      <c r="E2" s="52"/>
      <c r="F2" s="3" t="s">
        <v>62</v>
      </c>
      <c r="G2" s="25"/>
      <c r="H2" s="25"/>
      <c r="I2" s="25"/>
      <c r="J2" s="25"/>
      <c r="K2" s="25"/>
      <c r="L2" s="25"/>
    </row>
    <row r="3" spans="1:12" s="2" customFormat="1">
      <c r="A3" s="3" t="s">
        <v>1</v>
      </c>
      <c r="B3" s="3"/>
      <c r="C3" s="31"/>
      <c r="D3" s="51"/>
      <c r="E3" s="52"/>
      <c r="F3" s="3" t="s">
        <v>35</v>
      </c>
      <c r="G3" s="25"/>
      <c r="H3" s="25"/>
      <c r="I3" s="25"/>
      <c r="J3" s="25"/>
      <c r="K3" s="25"/>
      <c r="L3" s="25"/>
    </row>
    <row r="4" spans="1:12" s="2" customFormat="1">
      <c r="A4" s="3" t="s">
        <v>2</v>
      </c>
      <c r="B4" s="3"/>
      <c r="C4" s="25"/>
      <c r="D4" s="51"/>
      <c r="E4" s="52"/>
      <c r="F4" s="3" t="s">
        <v>2</v>
      </c>
      <c r="G4" s="25"/>
      <c r="H4" s="25"/>
      <c r="I4" s="25"/>
      <c r="J4" s="25"/>
      <c r="K4" s="25"/>
      <c r="L4" s="25"/>
    </row>
    <row r="5" spans="1:12" s="2" customFormat="1">
      <c r="A5" s="3" t="s">
        <v>65</v>
      </c>
      <c r="B5" s="3"/>
      <c r="C5" s="44"/>
      <c r="D5" s="51"/>
      <c r="E5" s="53"/>
      <c r="F5" s="3" t="s">
        <v>65</v>
      </c>
      <c r="G5" s="44"/>
      <c r="H5" s="44"/>
      <c r="I5" s="44"/>
      <c r="J5" s="44"/>
      <c r="K5" s="44"/>
      <c r="L5" s="44"/>
    </row>
    <row r="6" spans="1:12" s="2" customFormat="1">
      <c r="A6" s="15" t="s">
        <v>10</v>
      </c>
      <c r="B6" s="15"/>
      <c r="C6" s="25"/>
      <c r="D6" s="54"/>
      <c r="E6" s="52"/>
      <c r="F6" s="10" t="s">
        <v>10</v>
      </c>
      <c r="G6" s="25"/>
      <c r="H6" s="25"/>
      <c r="I6" s="25"/>
      <c r="J6" s="25"/>
      <c r="K6" s="25"/>
      <c r="L6" s="25"/>
    </row>
    <row r="7" spans="1:12" s="2" customFormat="1">
      <c r="A7" s="15" t="s">
        <v>11</v>
      </c>
      <c r="B7" s="15"/>
      <c r="C7" s="25"/>
      <c r="D7" s="54"/>
      <c r="E7" s="52"/>
      <c r="F7" s="10" t="s">
        <v>11</v>
      </c>
      <c r="G7" s="25"/>
      <c r="H7" s="25"/>
      <c r="I7" s="25"/>
      <c r="J7" s="25"/>
      <c r="K7" s="25"/>
      <c r="L7" s="25"/>
    </row>
    <row r="8" spans="1:12" s="2" customFormat="1">
      <c r="A8" s="15" t="s">
        <v>12</v>
      </c>
      <c r="B8" s="15"/>
      <c r="C8" s="25"/>
      <c r="D8" s="54"/>
      <c r="E8" s="52"/>
      <c r="F8" s="10" t="s">
        <v>12</v>
      </c>
      <c r="G8" s="25"/>
      <c r="H8" s="25"/>
      <c r="I8" s="25"/>
      <c r="J8" s="25"/>
      <c r="K8" s="25"/>
      <c r="L8" s="25"/>
    </row>
    <row r="9" spans="1:12" s="2" customFormat="1">
      <c r="A9" s="15" t="s">
        <v>70</v>
      </c>
      <c r="B9" s="15"/>
      <c r="C9" s="24"/>
      <c r="D9" s="51"/>
      <c r="E9" s="52"/>
      <c r="F9" s="15" t="s">
        <v>70</v>
      </c>
      <c r="G9" s="4"/>
      <c r="H9" s="4"/>
      <c r="I9" s="4"/>
      <c r="J9" s="4"/>
      <c r="K9" s="4"/>
      <c r="L9" s="4"/>
    </row>
    <row r="10" spans="1:12" s="2" customFormat="1">
      <c r="A10" s="3" t="s">
        <v>3</v>
      </c>
      <c r="B10" s="3"/>
      <c r="C10" s="25"/>
      <c r="D10" s="51"/>
      <c r="E10" s="52"/>
      <c r="F10" s="3" t="s">
        <v>3</v>
      </c>
      <c r="G10" s="4"/>
      <c r="H10" s="4"/>
      <c r="I10" s="4"/>
      <c r="J10" s="4"/>
      <c r="K10" s="4"/>
      <c r="L10" s="4"/>
    </row>
    <row r="11" spans="1:12" s="2" customFormat="1">
      <c r="A11" s="8" t="s">
        <v>4</v>
      </c>
      <c r="B11" s="8"/>
      <c r="C11" s="25"/>
      <c r="D11" s="51"/>
      <c r="E11" s="52"/>
      <c r="F11" s="8" t="s">
        <v>4</v>
      </c>
      <c r="G11" s="4"/>
      <c r="H11" s="4"/>
      <c r="I11" s="4"/>
      <c r="J11" s="4"/>
      <c r="K11" s="4"/>
      <c r="L11" s="4"/>
    </row>
    <row r="12" spans="1:12" s="2" customFormat="1">
      <c r="A12" s="13" t="s">
        <v>5</v>
      </c>
      <c r="B12" s="13"/>
      <c r="C12" s="14">
        <f>SUM(C13:C21)</f>
        <v>11169365.770516865</v>
      </c>
      <c r="D12" s="2" t="s">
        <v>669</v>
      </c>
      <c r="E12" s="37"/>
      <c r="F12" s="13" t="s">
        <v>5</v>
      </c>
      <c r="G12" s="14">
        <f t="shared" ref="G12:L12" si="0">SUM(G13:G22)</f>
        <v>11169365.770516865</v>
      </c>
      <c r="H12" s="14">
        <f t="shared" si="0"/>
        <v>0</v>
      </c>
      <c r="I12" s="14">
        <f t="shared" si="0"/>
        <v>0</v>
      </c>
      <c r="J12" s="14">
        <f t="shared" si="0"/>
        <v>0</v>
      </c>
      <c r="K12" s="14">
        <f t="shared" si="0"/>
        <v>0</v>
      </c>
      <c r="L12" s="14">
        <f t="shared" si="0"/>
        <v>0</v>
      </c>
    </row>
    <row r="13" spans="1:12" s="2" customFormat="1">
      <c r="A13" s="9" t="s">
        <v>670</v>
      </c>
      <c r="B13" s="9"/>
      <c r="C13" s="4">
        <f>G13+H13+I13+J13+K13+L13</f>
        <v>9026394.784</v>
      </c>
      <c r="D13" s="2" t="s">
        <v>73</v>
      </c>
      <c r="E13" s="37"/>
      <c r="F13" s="9" t="s">
        <v>74</v>
      </c>
      <c r="G13" s="175">
        <f>SUMIFS([2]岗位规划大表!$AD:$AD,[2]岗位规划大表!$H:$H,G1)</f>
        <v>9026394.784</v>
      </c>
      <c r="H13" s="4"/>
      <c r="I13" s="4"/>
      <c r="J13" s="4"/>
      <c r="K13" s="4"/>
      <c r="L13" s="4"/>
    </row>
    <row r="14" spans="1:12" s="2" customFormat="1">
      <c r="A14" s="3" t="s">
        <v>22</v>
      </c>
      <c r="B14" s="3"/>
      <c r="C14" s="4">
        <f t="shared" ref="C14:C21" si="1">G14+H14+I14+J14+K14+L14</f>
        <v>882970.98651686439</v>
      </c>
      <c r="D14" s="2" t="s">
        <v>73</v>
      </c>
      <c r="E14" s="37"/>
      <c r="F14" s="3" t="s">
        <v>22</v>
      </c>
      <c r="G14" s="160">
        <f>[1]人均!$D$4*SUMIFS([2]岗位规划大表!$AA:$AA,[2]岗位规划大表!$H:$H,G1,[2]岗位规划大表!$AE:$AE,"驻京")+[1]人均!$D$3*SUMIFS([2]岗位规划大表!$AA:$AA,[2]岗位规划大表!$H:$H,G1,[2]岗位规划大表!$AE:$AE,"非驻京")+SUMIFS([1]管理费用统计表!$N:$N,[1]管理费用统计表!$F:$F,G1)</f>
        <v>882970.98651686439</v>
      </c>
      <c r="H14" s="4"/>
      <c r="I14" s="4"/>
      <c r="J14" s="4"/>
      <c r="K14" s="4"/>
      <c r="L14" s="4"/>
    </row>
    <row r="15" spans="1:12" s="2" customFormat="1">
      <c r="A15" s="8" t="s">
        <v>6</v>
      </c>
      <c r="B15" s="8"/>
      <c r="C15" s="4">
        <f t="shared" si="1"/>
        <v>0</v>
      </c>
      <c r="D15" s="2" t="s">
        <v>73</v>
      </c>
      <c r="E15" s="37"/>
      <c r="F15" s="8" t="s">
        <v>6</v>
      </c>
      <c r="G15" s="160"/>
      <c r="H15" s="25"/>
      <c r="I15" s="25"/>
      <c r="J15" s="25"/>
      <c r="K15" s="25"/>
      <c r="L15" s="25"/>
    </row>
    <row r="16" spans="1:12" s="2" customFormat="1">
      <c r="A16" s="8" t="s">
        <v>7</v>
      </c>
      <c r="B16" s="8"/>
      <c r="C16" s="4">
        <f t="shared" si="1"/>
        <v>960000</v>
      </c>
      <c r="D16" s="2" t="s">
        <v>34</v>
      </c>
      <c r="E16" s="37"/>
      <c r="F16" s="8" t="s">
        <v>7</v>
      </c>
      <c r="G16" s="163">
        <f>IFERROR(VLOOKUP(G1,'[3]2019年差旅费-二级利润中心明细'!$B:$AF,31,0),0)</f>
        <v>960000</v>
      </c>
      <c r="H16" s="25"/>
      <c r="I16" s="25"/>
      <c r="J16" s="25"/>
      <c r="K16" s="25"/>
      <c r="L16" s="25"/>
    </row>
    <row r="17" spans="1:12" s="2" customFormat="1">
      <c r="A17" s="8" t="s">
        <v>8</v>
      </c>
      <c r="B17" s="8"/>
      <c r="C17" s="4">
        <f t="shared" si="1"/>
        <v>0</v>
      </c>
      <c r="D17" s="2" t="s">
        <v>34</v>
      </c>
      <c r="E17" s="37"/>
      <c r="F17" s="8" t="s">
        <v>8</v>
      </c>
      <c r="G17" s="152">
        <f>SUMIFS(市场费!$F:$F,市场费!$B:$B,G1)</f>
        <v>0</v>
      </c>
      <c r="H17" s="25"/>
      <c r="I17" s="25"/>
      <c r="J17" s="25"/>
      <c r="K17" s="25"/>
      <c r="L17" s="25"/>
    </row>
    <row r="18" spans="1:12" s="2" customFormat="1">
      <c r="A18" s="8" t="s">
        <v>9</v>
      </c>
      <c r="B18" s="8"/>
      <c r="C18" s="4">
        <f t="shared" si="1"/>
        <v>300000</v>
      </c>
      <c r="D18" s="2" t="s">
        <v>34</v>
      </c>
      <c r="E18" s="37"/>
      <c r="F18" s="8" t="s">
        <v>9</v>
      </c>
      <c r="G18" s="152">
        <f>SUMIFS(市场费!$I:$I,市场费!$B:$B,G1)</f>
        <v>300000</v>
      </c>
      <c r="H18" s="25"/>
      <c r="I18" s="25"/>
      <c r="J18" s="25"/>
      <c r="K18" s="25"/>
      <c r="L18" s="25"/>
    </row>
    <row r="19" spans="1:12" s="2" customFormat="1">
      <c r="A19" s="8" t="s">
        <v>49</v>
      </c>
      <c r="B19" s="8"/>
      <c r="C19" s="4">
        <f t="shared" si="1"/>
        <v>0</v>
      </c>
      <c r="D19" s="2" t="s">
        <v>34</v>
      </c>
      <c r="E19" s="37"/>
      <c r="F19" s="8" t="s">
        <v>49</v>
      </c>
      <c r="G19" s="25"/>
      <c r="H19" s="25"/>
      <c r="I19" s="25"/>
      <c r="J19" s="25"/>
      <c r="K19" s="25"/>
      <c r="L19" s="25"/>
    </row>
    <row r="20" spans="1:12">
      <c r="A20" s="8" t="s">
        <v>5228</v>
      </c>
      <c r="B20" s="8"/>
      <c r="C20" s="4">
        <f t="shared" si="1"/>
        <v>0</v>
      </c>
      <c r="D20" s="2" t="s">
        <v>34</v>
      </c>
      <c r="E20" s="37"/>
      <c r="F20" s="8" t="s">
        <v>5228</v>
      </c>
      <c r="G20" s="25"/>
      <c r="H20" s="25"/>
      <c r="I20" s="25"/>
      <c r="J20" s="25"/>
      <c r="K20" s="25"/>
      <c r="L20" s="25"/>
    </row>
    <row r="21" spans="1:12" s="2" customFormat="1">
      <c r="A21" s="16" t="s">
        <v>51</v>
      </c>
      <c r="B21" s="16"/>
      <c r="C21" s="4">
        <f t="shared" si="1"/>
        <v>0</v>
      </c>
      <c r="D21" s="2" t="s">
        <v>34</v>
      </c>
      <c r="E21" s="37"/>
      <c r="F21" s="9" t="s">
        <v>51</v>
      </c>
      <c r="G21" s="25"/>
      <c r="H21" s="25"/>
      <c r="I21" s="25"/>
      <c r="J21" s="25"/>
      <c r="K21" s="25"/>
      <c r="L21" s="25"/>
    </row>
    <row r="22" spans="1:12" s="2" customFormat="1">
      <c r="A22" s="9" t="s">
        <v>52</v>
      </c>
      <c r="B22" s="9"/>
      <c r="C22" s="4"/>
      <c r="D22" s="2" t="s">
        <v>34</v>
      </c>
      <c r="E22" s="37"/>
      <c r="F22" s="9" t="s">
        <v>52</v>
      </c>
      <c r="G22" s="25"/>
      <c r="H22" s="25"/>
      <c r="I22" s="25"/>
      <c r="J22" s="25"/>
      <c r="K22" s="25"/>
      <c r="L22" s="25"/>
    </row>
    <row r="23" spans="1:12" s="2" customFormat="1">
      <c r="A23" s="13" t="s">
        <v>13</v>
      </c>
      <c r="B23" s="13"/>
      <c r="C23" s="12">
        <f>C11-C12</f>
        <v>-11169365.770516865</v>
      </c>
      <c r="D23" s="2" t="s">
        <v>31</v>
      </c>
      <c r="E23" s="37"/>
      <c r="F23" s="13" t="s">
        <v>13</v>
      </c>
      <c r="G23" s="14">
        <f>0-G12</f>
        <v>-11169365.770516865</v>
      </c>
      <c r="H23" s="14">
        <f t="shared" ref="H23:L23" si="2">0-H12</f>
        <v>0</v>
      </c>
      <c r="I23" s="14">
        <f t="shared" si="2"/>
        <v>0</v>
      </c>
      <c r="J23" s="14">
        <f t="shared" si="2"/>
        <v>0</v>
      </c>
      <c r="K23" s="14">
        <f t="shared" si="2"/>
        <v>0</v>
      </c>
      <c r="L23" s="14">
        <f t="shared" si="2"/>
        <v>0</v>
      </c>
    </row>
    <row r="24" spans="1:12" s="2" customFormat="1">
      <c r="A24" s="3" t="s">
        <v>14</v>
      </c>
      <c r="B24" s="3"/>
      <c r="C24" s="7">
        <f>IF(C23&gt;0,C23*0.15,0)</f>
        <v>0</v>
      </c>
      <c r="D24" s="2" t="s">
        <v>671</v>
      </c>
      <c r="E24" s="39"/>
      <c r="F24" s="3" t="s">
        <v>14</v>
      </c>
      <c r="G24" s="25">
        <f>IF(G23&lt;0,0,G23*0.15)</f>
        <v>0</v>
      </c>
      <c r="H24" s="25">
        <f t="shared" ref="H24:L24" si="3">IF(H23&lt;0,0,H23*0.15)</f>
        <v>0</v>
      </c>
      <c r="I24" s="25">
        <f t="shared" si="3"/>
        <v>0</v>
      </c>
      <c r="J24" s="25">
        <f t="shared" si="3"/>
        <v>0</v>
      </c>
      <c r="K24" s="25">
        <f t="shared" si="3"/>
        <v>0</v>
      </c>
      <c r="L24" s="25">
        <f t="shared" si="3"/>
        <v>0</v>
      </c>
    </row>
    <row r="25" spans="1:12" s="17" customFormat="1">
      <c r="A25" s="13" t="s">
        <v>15</v>
      </c>
      <c r="B25" s="13"/>
      <c r="C25" s="12">
        <f>C23-C24</f>
        <v>-11169365.770516865</v>
      </c>
      <c r="D25" s="26" t="s">
        <v>672</v>
      </c>
      <c r="E25" s="40"/>
      <c r="F25" s="13" t="s">
        <v>15</v>
      </c>
      <c r="G25" s="14">
        <f>G23-G24</f>
        <v>-11169365.770516865</v>
      </c>
      <c r="H25" s="14">
        <f t="shared" ref="H25:L25" si="4">H23-H24</f>
        <v>0</v>
      </c>
      <c r="I25" s="14">
        <f t="shared" si="4"/>
        <v>0</v>
      </c>
      <c r="J25" s="14">
        <f t="shared" si="4"/>
        <v>0</v>
      </c>
      <c r="K25" s="14">
        <f t="shared" si="4"/>
        <v>0</v>
      </c>
      <c r="L25" s="14">
        <f t="shared" si="4"/>
        <v>0</v>
      </c>
    </row>
    <row r="26" spans="1:12">
      <c r="A26" s="18" t="s">
        <v>673</v>
      </c>
      <c r="B26" s="18"/>
      <c r="C26" s="18">
        <f>C25/C12</f>
        <v>-1</v>
      </c>
      <c r="D26" s="2" t="s">
        <v>671</v>
      </c>
      <c r="E26" s="36"/>
      <c r="F26" s="18" t="s">
        <v>673</v>
      </c>
      <c r="G26" s="18">
        <f t="shared" ref="G26:L26" si="5">G25/G12</f>
        <v>-1</v>
      </c>
      <c r="H26" s="18" t="e">
        <f t="shared" si="5"/>
        <v>#DIV/0!</v>
      </c>
      <c r="I26" s="18" t="e">
        <f t="shared" si="5"/>
        <v>#DIV/0!</v>
      </c>
      <c r="J26" s="18" t="e">
        <f t="shared" si="5"/>
        <v>#DIV/0!</v>
      </c>
      <c r="K26" s="18" t="e">
        <f t="shared" si="5"/>
        <v>#DIV/0!</v>
      </c>
      <c r="L26" s="18" t="e">
        <f t="shared" si="5"/>
        <v>#DIV/0!</v>
      </c>
    </row>
    <row r="27" spans="1:12">
      <c r="E27" s="36"/>
    </row>
  </sheetData>
  <phoneticPr fontId="15"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L1262"/>
  <sheetViews>
    <sheetView topLeftCell="F1" workbookViewId="0">
      <pane ySplit="1" topLeftCell="A2" activePane="bottomLeft" state="frozen"/>
      <selection activeCell="J1" sqref="J1"/>
      <selection pane="bottomLeft" activeCell="J1295" sqref="J1295"/>
    </sheetView>
  </sheetViews>
  <sheetFormatPr defaultRowHeight="12"/>
  <cols>
    <col min="1" max="1" width="6.25" style="107" customWidth="1"/>
    <col min="2" max="2" width="8.75" style="107" customWidth="1"/>
    <col min="3" max="3" width="9.375" style="107" customWidth="1"/>
    <col min="4" max="4" width="20.75" style="107" customWidth="1"/>
    <col min="5" max="5" width="18.25" style="107" customWidth="1"/>
    <col min="6" max="8" width="19.375" style="107" customWidth="1"/>
    <col min="9" max="9" width="21.375" style="107" customWidth="1"/>
    <col min="10" max="10" width="9" style="107" customWidth="1"/>
    <col min="11" max="11" width="9.375" style="107" customWidth="1"/>
    <col min="12" max="12" width="11.25" style="231" customWidth="1"/>
    <col min="13" max="13" width="18.125" style="107" customWidth="1"/>
    <col min="14" max="14" width="8.375" style="107" customWidth="1"/>
    <col min="15" max="15" width="6.5" style="107" customWidth="1"/>
    <col min="16" max="16" width="7.25" style="107" customWidth="1"/>
    <col min="17" max="17" width="8.125" style="107" customWidth="1"/>
    <col min="18" max="18" width="16.25" style="118" customWidth="1"/>
    <col min="19" max="19" width="11.625" style="242" customWidth="1"/>
    <col min="20" max="21" width="8.125" style="120" customWidth="1"/>
    <col min="22" max="22" width="6.875" style="121" customWidth="1"/>
    <col min="23" max="23" width="10.25" style="119" customWidth="1"/>
    <col min="24" max="24" width="8" style="119" customWidth="1"/>
    <col min="25" max="25" width="11" style="119" customWidth="1"/>
    <col min="26" max="26" width="8.625" style="107" customWidth="1"/>
    <col min="27" max="27" width="10.875" style="119" customWidth="1"/>
    <col min="28" max="28" width="9.5" style="107" customWidth="1"/>
    <col min="29" max="30" width="11" style="107" customWidth="1"/>
    <col min="31" max="31" width="15.875" style="120" customWidth="1"/>
    <col min="32" max="34" width="11" style="107" customWidth="1"/>
    <col min="35" max="35" width="20.5" style="107" customWidth="1"/>
    <col min="36" max="36" width="12.25" style="107" customWidth="1"/>
    <col min="37" max="37" width="10.75" style="107" customWidth="1"/>
    <col min="38" max="38" width="18.25" style="107" customWidth="1"/>
    <col min="39" max="16384" width="9" style="107"/>
  </cols>
  <sheetData>
    <row r="1" spans="1:38" s="96" customFormat="1" ht="21" customHeight="1">
      <c r="A1" s="191" t="s">
        <v>3822</v>
      </c>
      <c r="B1" s="191" t="s">
        <v>3823</v>
      </c>
      <c r="C1" s="191" t="s">
        <v>3824</v>
      </c>
      <c r="D1" s="191" t="s">
        <v>3825</v>
      </c>
      <c r="E1" s="191" t="s">
        <v>3826</v>
      </c>
      <c r="F1" s="191" t="s">
        <v>3827</v>
      </c>
      <c r="G1" s="353" t="s">
        <v>5071</v>
      </c>
      <c r="H1" s="353" t="s">
        <v>5071</v>
      </c>
      <c r="I1" s="246" t="s">
        <v>801</v>
      </c>
      <c r="J1" s="191" t="s">
        <v>3900</v>
      </c>
      <c r="K1" s="191" t="s">
        <v>3901</v>
      </c>
      <c r="L1" s="198" t="s">
        <v>3902</v>
      </c>
      <c r="M1" s="191" t="s">
        <v>3903</v>
      </c>
      <c r="N1" s="191" t="s">
        <v>4276</v>
      </c>
      <c r="O1" s="191" t="s">
        <v>4277</v>
      </c>
      <c r="P1" s="191" t="s">
        <v>804</v>
      </c>
      <c r="Q1" s="91" t="s">
        <v>4278</v>
      </c>
      <c r="R1" s="93" t="s">
        <v>4282</v>
      </c>
      <c r="S1" s="238" t="s">
        <v>4282</v>
      </c>
      <c r="T1" s="94"/>
      <c r="U1" s="94"/>
      <c r="V1" s="92"/>
      <c r="W1" s="95"/>
      <c r="X1" s="95"/>
      <c r="Y1" s="95"/>
      <c r="Z1" s="243"/>
      <c r="AA1" s="95" t="s">
        <v>805</v>
      </c>
      <c r="AB1" s="243" t="s">
        <v>3820</v>
      </c>
      <c r="AC1" s="92" t="s">
        <v>806</v>
      </c>
      <c r="AD1" s="232" t="s">
        <v>1606</v>
      </c>
      <c r="AE1" s="245" t="s">
        <v>3821</v>
      </c>
      <c r="AF1" s="92" t="s">
        <v>807</v>
      </c>
      <c r="AG1" s="379"/>
      <c r="AH1" s="379"/>
      <c r="AI1" s="96" t="s">
        <v>808</v>
      </c>
      <c r="AJ1" s="96" t="s">
        <v>809</v>
      </c>
      <c r="AK1" s="96" t="s">
        <v>810</v>
      </c>
      <c r="AL1" s="96" t="s">
        <v>811</v>
      </c>
    </row>
    <row r="2" spans="1:38" ht="21" hidden="1" customHeight="1">
      <c r="A2" s="97" t="s">
        <v>2102</v>
      </c>
      <c r="B2" s="98"/>
      <c r="C2" s="98"/>
      <c r="D2" s="98"/>
      <c r="E2" s="98" t="s">
        <v>674</v>
      </c>
      <c r="F2" s="91"/>
      <c r="G2" s="98" t="s">
        <v>674</v>
      </c>
      <c r="H2" s="98" t="s">
        <v>674</v>
      </c>
      <c r="I2" s="247"/>
      <c r="J2" s="91"/>
      <c r="K2" s="91"/>
      <c r="L2" s="116" t="s">
        <v>3904</v>
      </c>
      <c r="M2" s="98" t="s">
        <v>3905</v>
      </c>
      <c r="N2" s="91"/>
      <c r="O2" s="91"/>
      <c r="P2" s="98" t="s">
        <v>818</v>
      </c>
      <c r="Q2" s="98"/>
      <c r="R2" s="101"/>
      <c r="S2" s="239"/>
      <c r="T2" s="102"/>
      <c r="U2" s="102"/>
      <c r="V2" s="102"/>
      <c r="W2" s="103"/>
      <c r="X2" s="104"/>
      <c r="Y2" s="104"/>
      <c r="Z2" s="98"/>
      <c r="AA2" s="104"/>
      <c r="AB2" s="98">
        <v>12</v>
      </c>
      <c r="AC2" s="98"/>
      <c r="AD2" s="98"/>
      <c r="AE2" s="244">
        <v>0</v>
      </c>
      <c r="AF2" s="98"/>
      <c r="AG2" s="196" t="str">
        <f>G2</f>
        <v>管理层</v>
      </c>
      <c r="AH2" s="196"/>
      <c r="AI2" s="106" t="s">
        <v>820</v>
      </c>
      <c r="AJ2" s="107">
        <v>72011010</v>
      </c>
      <c r="AK2" s="108">
        <v>72011010</v>
      </c>
      <c r="AL2" s="109" t="s">
        <v>821</v>
      </c>
    </row>
    <row r="3" spans="1:38" ht="21" hidden="1" customHeight="1">
      <c r="A3" s="97" t="s">
        <v>2103</v>
      </c>
      <c r="B3" s="98"/>
      <c r="C3" s="98"/>
      <c r="D3" s="98"/>
      <c r="E3" s="98" t="s">
        <v>674</v>
      </c>
      <c r="F3" s="91"/>
      <c r="G3" s="98" t="s">
        <v>674</v>
      </c>
      <c r="H3" s="98" t="s">
        <v>674</v>
      </c>
      <c r="I3" s="247"/>
      <c r="J3" s="91"/>
      <c r="K3" s="91"/>
      <c r="L3" s="116" t="s">
        <v>3906</v>
      </c>
      <c r="M3" s="98" t="s">
        <v>3907</v>
      </c>
      <c r="N3" s="91"/>
      <c r="O3" s="91"/>
      <c r="P3" s="98" t="s">
        <v>818</v>
      </c>
      <c r="Q3" s="98" t="s">
        <v>4280</v>
      </c>
      <c r="R3" s="101" t="s">
        <v>3817</v>
      </c>
      <c r="S3" s="101" t="s">
        <v>3817</v>
      </c>
      <c r="T3" s="102"/>
      <c r="U3" s="102"/>
      <c r="V3" s="102"/>
      <c r="W3" s="103"/>
      <c r="X3" s="104"/>
      <c r="Y3" s="104"/>
      <c r="Z3" s="98"/>
      <c r="AA3" s="104"/>
      <c r="AB3" s="98">
        <v>12</v>
      </c>
      <c r="AC3" s="98"/>
      <c r="AD3" s="98"/>
      <c r="AE3" s="244">
        <v>0</v>
      </c>
      <c r="AF3" s="98"/>
      <c r="AG3" s="196" t="str">
        <f t="shared" ref="AG3:AG66" si="0">G3</f>
        <v>管理层</v>
      </c>
      <c r="AH3" s="196"/>
      <c r="AI3" s="106" t="s">
        <v>824</v>
      </c>
      <c r="AJ3" s="107">
        <v>72011011</v>
      </c>
      <c r="AK3" s="108">
        <v>72011011</v>
      </c>
      <c r="AL3" s="109" t="s">
        <v>825</v>
      </c>
    </row>
    <row r="4" spans="1:38" s="111" customFormat="1" ht="21" hidden="1" customHeight="1">
      <c r="A4" s="97" t="s">
        <v>2104</v>
      </c>
      <c r="B4" s="98"/>
      <c r="C4" s="98"/>
      <c r="D4" s="98"/>
      <c r="E4" s="98" t="s">
        <v>674</v>
      </c>
      <c r="F4" s="91"/>
      <c r="G4" s="98" t="s">
        <v>674</v>
      </c>
      <c r="H4" s="98" t="s">
        <v>674</v>
      </c>
      <c r="I4" s="247"/>
      <c r="J4" s="91"/>
      <c r="K4" s="91"/>
      <c r="L4" s="116" t="s">
        <v>3908</v>
      </c>
      <c r="M4" s="98" t="s">
        <v>3909</v>
      </c>
      <c r="N4" s="91"/>
      <c r="O4" s="91"/>
      <c r="P4" s="98" t="s">
        <v>818</v>
      </c>
      <c r="Q4" s="98" t="s">
        <v>4280</v>
      </c>
      <c r="R4" s="101" t="s">
        <v>3817</v>
      </c>
      <c r="S4" s="101" t="s">
        <v>3817</v>
      </c>
      <c r="T4" s="102"/>
      <c r="U4" s="102"/>
      <c r="V4" s="102"/>
      <c r="W4" s="103"/>
      <c r="X4" s="104"/>
      <c r="Y4" s="104"/>
      <c r="Z4" s="98"/>
      <c r="AA4" s="104"/>
      <c r="AB4" s="98">
        <v>12</v>
      </c>
      <c r="AC4" s="98"/>
      <c r="AD4" s="98"/>
      <c r="AE4" s="244">
        <v>0</v>
      </c>
      <c r="AF4" s="98"/>
      <c r="AG4" s="196" t="str">
        <f t="shared" si="0"/>
        <v>管理层</v>
      </c>
      <c r="AH4" s="196"/>
      <c r="AI4" s="110" t="s">
        <v>829</v>
      </c>
      <c r="AJ4" s="107">
        <v>71024008</v>
      </c>
      <c r="AK4" s="107"/>
      <c r="AL4" s="106"/>
    </row>
    <row r="5" spans="1:38" s="111" customFormat="1" ht="21" hidden="1" customHeight="1">
      <c r="A5" s="97" t="s">
        <v>2105</v>
      </c>
      <c r="B5" s="98"/>
      <c r="C5" s="98"/>
      <c r="D5" s="98"/>
      <c r="E5" s="98" t="s">
        <v>674</v>
      </c>
      <c r="F5" s="91"/>
      <c r="G5" s="98" t="s">
        <v>674</v>
      </c>
      <c r="H5" s="98" t="s">
        <v>674</v>
      </c>
      <c r="I5" s="247"/>
      <c r="J5" s="91"/>
      <c r="K5" s="91"/>
      <c r="L5" s="116" t="s">
        <v>3910</v>
      </c>
      <c r="M5" s="98" t="s">
        <v>3911</v>
      </c>
      <c r="N5" s="91"/>
      <c r="O5" s="91"/>
      <c r="P5" s="98" t="s">
        <v>818</v>
      </c>
      <c r="Q5" s="98" t="s">
        <v>4280</v>
      </c>
      <c r="R5" s="101" t="s">
        <v>3817</v>
      </c>
      <c r="S5" s="101" t="s">
        <v>3817</v>
      </c>
      <c r="T5" s="102"/>
      <c r="U5" s="102"/>
      <c r="V5" s="102"/>
      <c r="W5" s="103"/>
      <c r="X5" s="104"/>
      <c r="Y5" s="104"/>
      <c r="Z5" s="98"/>
      <c r="AA5" s="104"/>
      <c r="AB5" s="98">
        <v>12</v>
      </c>
      <c r="AC5" s="98"/>
      <c r="AD5" s="98"/>
      <c r="AE5" s="244">
        <v>0</v>
      </c>
      <c r="AF5" s="98"/>
      <c r="AG5" s="196" t="str">
        <f t="shared" si="0"/>
        <v>管理层</v>
      </c>
      <c r="AH5" s="196"/>
      <c r="AI5" s="110" t="s">
        <v>832</v>
      </c>
      <c r="AJ5" s="107">
        <v>71024010</v>
      </c>
      <c r="AK5" s="107"/>
      <c r="AL5" s="106"/>
    </row>
    <row r="6" spans="1:38" ht="21" hidden="1" customHeight="1">
      <c r="A6" s="97" t="s">
        <v>2106</v>
      </c>
      <c r="B6" s="98"/>
      <c r="C6" s="98"/>
      <c r="D6" s="98"/>
      <c r="E6" s="98" t="s">
        <v>674</v>
      </c>
      <c r="F6" s="91"/>
      <c r="G6" s="98" t="s">
        <v>674</v>
      </c>
      <c r="H6" s="98" t="s">
        <v>674</v>
      </c>
      <c r="I6" s="247"/>
      <c r="J6" s="91"/>
      <c r="K6" s="91"/>
      <c r="L6" s="116" t="s">
        <v>3912</v>
      </c>
      <c r="M6" s="98" t="s">
        <v>3909</v>
      </c>
      <c r="N6" s="91"/>
      <c r="O6" s="91"/>
      <c r="P6" s="98" t="s">
        <v>818</v>
      </c>
      <c r="Q6" s="98" t="s">
        <v>4280</v>
      </c>
      <c r="R6" s="101" t="s">
        <v>3817</v>
      </c>
      <c r="S6" s="101" t="s">
        <v>3817</v>
      </c>
      <c r="T6" s="102"/>
      <c r="U6" s="102"/>
      <c r="V6" s="102"/>
      <c r="W6" s="103"/>
      <c r="X6" s="104"/>
      <c r="Y6" s="104"/>
      <c r="Z6" s="98"/>
      <c r="AA6" s="104"/>
      <c r="AB6" s="98">
        <v>12</v>
      </c>
      <c r="AC6" s="98"/>
      <c r="AD6" s="98"/>
      <c r="AE6" s="244">
        <v>0</v>
      </c>
      <c r="AF6" s="98"/>
      <c r="AG6" s="196" t="str">
        <f t="shared" si="0"/>
        <v>管理层</v>
      </c>
      <c r="AH6" s="196"/>
    </row>
    <row r="7" spans="1:38" ht="21" hidden="1" customHeight="1">
      <c r="A7" s="97" t="s">
        <v>2107</v>
      </c>
      <c r="B7" s="98"/>
      <c r="C7" s="98"/>
      <c r="D7" s="98"/>
      <c r="E7" s="98" t="s">
        <v>674</v>
      </c>
      <c r="F7" s="91"/>
      <c r="G7" s="98" t="s">
        <v>674</v>
      </c>
      <c r="H7" s="98" t="s">
        <v>674</v>
      </c>
      <c r="I7" s="247"/>
      <c r="J7" s="91"/>
      <c r="K7" s="91"/>
      <c r="L7" s="116" t="s">
        <v>3913</v>
      </c>
      <c r="M7" s="98" t="s">
        <v>3911</v>
      </c>
      <c r="N7" s="91"/>
      <c r="O7" s="91"/>
      <c r="P7" s="98" t="s">
        <v>818</v>
      </c>
      <c r="Q7" s="98" t="s">
        <v>4280</v>
      </c>
      <c r="R7" s="101" t="s">
        <v>3817</v>
      </c>
      <c r="S7" s="101" t="s">
        <v>3817</v>
      </c>
      <c r="T7" s="102"/>
      <c r="U7" s="102"/>
      <c r="V7" s="102"/>
      <c r="W7" s="103"/>
      <c r="X7" s="104"/>
      <c r="Y7" s="104"/>
      <c r="Z7" s="98"/>
      <c r="AA7" s="104"/>
      <c r="AB7" s="98">
        <v>12</v>
      </c>
      <c r="AC7" s="98"/>
      <c r="AD7" s="98"/>
      <c r="AE7" s="244">
        <v>0</v>
      </c>
      <c r="AF7" s="98"/>
      <c r="AG7" s="196" t="str">
        <f t="shared" si="0"/>
        <v>管理层</v>
      </c>
      <c r="AH7" s="196"/>
    </row>
    <row r="8" spans="1:38" ht="21" hidden="1" customHeight="1">
      <c r="A8" s="97" t="s">
        <v>2108</v>
      </c>
      <c r="B8" s="98"/>
      <c r="C8" s="98"/>
      <c r="D8" s="98"/>
      <c r="E8" s="98" t="s">
        <v>674</v>
      </c>
      <c r="F8" s="91"/>
      <c r="G8" s="98" t="s">
        <v>674</v>
      </c>
      <c r="H8" s="98" t="s">
        <v>674</v>
      </c>
      <c r="I8" s="247"/>
      <c r="J8" s="91"/>
      <c r="K8" s="91"/>
      <c r="L8" s="116" t="s">
        <v>3914</v>
      </c>
      <c r="M8" s="98" t="s">
        <v>3911</v>
      </c>
      <c r="N8" s="91"/>
      <c r="O8" s="91"/>
      <c r="P8" s="98" t="s">
        <v>818</v>
      </c>
      <c r="Q8" s="98"/>
      <c r="R8" s="101"/>
      <c r="S8" s="101"/>
      <c r="T8" s="102"/>
      <c r="U8" s="102"/>
      <c r="V8" s="102"/>
      <c r="W8" s="103"/>
      <c r="X8" s="104"/>
      <c r="Y8" s="104"/>
      <c r="Z8" s="98"/>
      <c r="AA8" s="104"/>
      <c r="AB8" s="98">
        <v>12</v>
      </c>
      <c r="AC8" s="98"/>
      <c r="AD8" s="98"/>
      <c r="AE8" s="244">
        <v>0</v>
      </c>
      <c r="AF8" s="98"/>
      <c r="AG8" s="196" t="str">
        <f t="shared" si="0"/>
        <v>管理层</v>
      </c>
      <c r="AH8" s="196"/>
    </row>
    <row r="9" spans="1:38" ht="21" hidden="1" customHeight="1">
      <c r="A9" s="97" t="s">
        <v>2109</v>
      </c>
      <c r="B9" s="98"/>
      <c r="C9" s="98"/>
      <c r="D9" s="98"/>
      <c r="E9" s="98" t="s">
        <v>674</v>
      </c>
      <c r="F9" s="91"/>
      <c r="G9" s="98" t="s">
        <v>674</v>
      </c>
      <c r="H9" s="98" t="s">
        <v>674</v>
      </c>
      <c r="I9" s="247"/>
      <c r="J9" s="91"/>
      <c r="K9" s="91"/>
      <c r="L9" s="116" t="s">
        <v>3915</v>
      </c>
      <c r="M9" s="98" t="s">
        <v>3909</v>
      </c>
      <c r="N9" s="98"/>
      <c r="O9" s="98"/>
      <c r="P9" s="98" t="s">
        <v>818</v>
      </c>
      <c r="Q9" s="98" t="s">
        <v>3817</v>
      </c>
      <c r="R9" s="101" t="s">
        <v>3817</v>
      </c>
      <c r="S9" s="101" t="s">
        <v>3817</v>
      </c>
      <c r="T9" s="102"/>
      <c r="U9" s="102"/>
      <c r="V9" s="102"/>
      <c r="W9" s="103"/>
      <c r="X9" s="104"/>
      <c r="Y9" s="104"/>
      <c r="Z9" s="98"/>
      <c r="AA9" s="104"/>
      <c r="AB9" s="244">
        <v>12</v>
      </c>
      <c r="AC9" s="98"/>
      <c r="AD9" s="98"/>
      <c r="AE9" s="244">
        <v>0</v>
      </c>
      <c r="AF9" s="98"/>
      <c r="AG9" s="196" t="str">
        <f t="shared" si="0"/>
        <v>管理层</v>
      </c>
      <c r="AH9" s="196"/>
    </row>
    <row r="10" spans="1:38" ht="21" hidden="1" customHeight="1">
      <c r="A10" s="97" t="s">
        <v>2110</v>
      </c>
      <c r="B10" s="98"/>
      <c r="C10" s="98"/>
      <c r="D10" s="98"/>
      <c r="E10" s="98" t="s">
        <v>674</v>
      </c>
      <c r="F10" s="91"/>
      <c r="G10" s="98" t="s">
        <v>674</v>
      </c>
      <c r="H10" s="98" t="s">
        <v>674</v>
      </c>
      <c r="I10" s="247"/>
      <c r="J10" s="91"/>
      <c r="K10" s="91"/>
      <c r="L10" s="116" t="s">
        <v>3916</v>
      </c>
      <c r="M10" s="98" t="s">
        <v>3909</v>
      </c>
      <c r="N10" s="98"/>
      <c r="O10" s="98"/>
      <c r="P10" s="98" t="s">
        <v>818</v>
      </c>
      <c r="Q10" s="98" t="s">
        <v>3819</v>
      </c>
      <c r="R10" s="101" t="s">
        <v>3817</v>
      </c>
      <c r="S10" s="240" t="s">
        <v>3817</v>
      </c>
      <c r="T10" s="102"/>
      <c r="U10" s="102"/>
      <c r="V10" s="102"/>
      <c r="W10" s="103"/>
      <c r="X10" s="104"/>
      <c r="Y10" s="104"/>
      <c r="Z10" s="98"/>
      <c r="AA10" s="104"/>
      <c r="AB10" s="98">
        <v>12</v>
      </c>
      <c r="AC10" s="98"/>
      <c r="AD10" s="98"/>
      <c r="AE10" s="244">
        <v>0</v>
      </c>
      <c r="AF10" s="98"/>
      <c r="AG10" s="196" t="str">
        <f t="shared" si="0"/>
        <v>管理层</v>
      </c>
      <c r="AH10" s="196"/>
    </row>
    <row r="11" spans="1:38" ht="21" hidden="1" customHeight="1">
      <c r="A11" s="97" t="s">
        <v>2111</v>
      </c>
      <c r="B11" s="98"/>
      <c r="C11" s="98"/>
      <c r="D11" s="98"/>
      <c r="E11" s="98" t="s">
        <v>674</v>
      </c>
      <c r="F11" s="91"/>
      <c r="G11" s="98" t="s">
        <v>674</v>
      </c>
      <c r="H11" s="98" t="s">
        <v>674</v>
      </c>
      <c r="I11" s="247"/>
      <c r="J11" s="91"/>
      <c r="K11" s="91"/>
      <c r="L11" s="116"/>
      <c r="M11" s="199"/>
      <c r="N11" s="98"/>
      <c r="O11" s="98"/>
      <c r="P11" s="223"/>
      <c r="Q11" s="98"/>
      <c r="R11" s="101"/>
      <c r="S11" s="101"/>
      <c r="T11" s="102"/>
      <c r="U11" s="102"/>
      <c r="V11" s="102"/>
      <c r="W11" s="103"/>
      <c r="X11" s="104"/>
      <c r="Y11" s="104"/>
      <c r="Z11" s="98"/>
      <c r="AA11" s="104"/>
      <c r="AB11" s="98"/>
      <c r="AC11" s="98"/>
      <c r="AD11" s="98"/>
      <c r="AE11" s="244"/>
      <c r="AF11" s="98"/>
      <c r="AG11" s="196" t="str">
        <f t="shared" si="0"/>
        <v>管理层</v>
      </c>
      <c r="AH11" s="196"/>
    </row>
    <row r="12" spans="1:38" ht="21" hidden="1" customHeight="1">
      <c r="A12" s="97" t="s">
        <v>2112</v>
      </c>
      <c r="B12" s="98" t="e">
        <v>#N/A</v>
      </c>
      <c r="C12" s="98" t="e">
        <v>#N/A</v>
      </c>
      <c r="D12" s="99" t="s">
        <v>813</v>
      </c>
      <c r="E12" s="98" t="s">
        <v>2113</v>
      </c>
      <c r="F12" s="99" t="s">
        <v>2113</v>
      </c>
      <c r="G12" s="105" t="s">
        <v>4915</v>
      </c>
      <c r="H12" s="105" t="s">
        <v>4915</v>
      </c>
      <c r="I12" s="248"/>
      <c r="J12" s="98"/>
      <c r="K12" s="98" t="s">
        <v>3020</v>
      </c>
      <c r="L12" s="116" t="s">
        <v>3917</v>
      </c>
      <c r="M12" s="200" t="s">
        <v>3918</v>
      </c>
      <c r="N12" s="98"/>
      <c r="O12" s="98"/>
      <c r="P12" s="98" t="s">
        <v>818</v>
      </c>
      <c r="Q12" s="98" t="s">
        <v>943</v>
      </c>
      <c r="R12" s="101" t="s">
        <v>943</v>
      </c>
      <c r="S12" s="239" t="s">
        <v>943</v>
      </c>
      <c r="T12" s="102"/>
      <c r="U12" s="102"/>
      <c r="V12" s="102"/>
      <c r="W12" s="103"/>
      <c r="X12" s="104"/>
      <c r="Y12" s="104"/>
      <c r="Z12" s="98"/>
      <c r="AA12" s="104"/>
      <c r="AB12" s="98">
        <v>12</v>
      </c>
      <c r="AC12" s="98"/>
      <c r="AD12" s="98"/>
      <c r="AE12" s="244">
        <v>0</v>
      </c>
      <c r="AF12" s="98"/>
      <c r="AG12" s="196" t="str">
        <f t="shared" si="0"/>
        <v>大数据服务与解决方案事业群-管理</v>
      </c>
      <c r="AH12" s="196"/>
      <c r="AI12" s="106" t="s">
        <v>843</v>
      </c>
      <c r="AJ12" s="107">
        <v>72012004</v>
      </c>
      <c r="AK12" s="108">
        <v>72012004</v>
      </c>
      <c r="AL12" s="109" t="s">
        <v>844</v>
      </c>
    </row>
    <row r="13" spans="1:38" ht="21" hidden="1" customHeight="1">
      <c r="A13" s="97" t="s">
        <v>2114</v>
      </c>
      <c r="B13" s="98" t="s">
        <v>3828</v>
      </c>
      <c r="C13" s="98" t="s">
        <v>3829</v>
      </c>
      <c r="D13" s="99" t="s">
        <v>813</v>
      </c>
      <c r="E13" s="99" t="s">
        <v>2115</v>
      </c>
      <c r="F13" s="99"/>
      <c r="G13" s="105" t="s">
        <v>4788</v>
      </c>
      <c r="H13" s="105" t="s">
        <v>4788</v>
      </c>
      <c r="I13" s="248"/>
      <c r="J13" s="98"/>
      <c r="K13" s="98"/>
      <c r="L13" s="116" t="s">
        <v>3919</v>
      </c>
      <c r="M13" s="98" t="s">
        <v>3021</v>
      </c>
      <c r="N13" s="98"/>
      <c r="O13" s="98"/>
      <c r="P13" s="99" t="s">
        <v>818</v>
      </c>
      <c r="Q13" s="98" t="s">
        <v>1051</v>
      </c>
      <c r="R13" s="101" t="s">
        <v>1051</v>
      </c>
      <c r="S13" s="101" t="s">
        <v>1051</v>
      </c>
      <c r="T13" s="102"/>
      <c r="U13" s="102"/>
      <c r="V13" s="102"/>
      <c r="W13" s="103"/>
      <c r="X13" s="104"/>
      <c r="Y13" s="104"/>
      <c r="Z13" s="98"/>
      <c r="AA13" s="104"/>
      <c r="AB13" s="98">
        <v>12</v>
      </c>
      <c r="AC13" s="98"/>
      <c r="AD13" s="98"/>
      <c r="AE13" s="244">
        <v>0</v>
      </c>
      <c r="AF13" s="98"/>
      <c r="AG13" s="196" t="str">
        <f t="shared" si="0"/>
        <v>大数据服务与解决方案事业群-产品规划部</v>
      </c>
      <c r="AH13" s="196"/>
      <c r="AI13" s="106" t="s">
        <v>847</v>
      </c>
      <c r="AJ13" s="107">
        <v>72012007</v>
      </c>
      <c r="AK13" s="108">
        <v>72012007</v>
      </c>
      <c r="AL13" s="109" t="s">
        <v>848</v>
      </c>
    </row>
    <row r="14" spans="1:38" ht="21" hidden="1" customHeight="1">
      <c r="A14" s="97" t="s">
        <v>2116</v>
      </c>
      <c r="B14" s="98" t="s">
        <v>3828</v>
      </c>
      <c r="C14" s="98" t="s">
        <v>3829</v>
      </c>
      <c r="D14" s="99" t="s">
        <v>813</v>
      </c>
      <c r="E14" s="99" t="s">
        <v>2115</v>
      </c>
      <c r="F14" s="99"/>
      <c r="G14" s="105" t="s">
        <v>4788</v>
      </c>
      <c r="H14" s="105" t="s">
        <v>4788</v>
      </c>
      <c r="I14" s="248"/>
      <c r="J14" s="98"/>
      <c r="K14" s="98"/>
      <c r="L14" s="116" t="s">
        <v>3920</v>
      </c>
      <c r="M14" s="98" t="s">
        <v>3023</v>
      </c>
      <c r="N14" s="98"/>
      <c r="O14" s="98"/>
      <c r="P14" s="99" t="s">
        <v>818</v>
      </c>
      <c r="Q14" s="98" t="s">
        <v>828</v>
      </c>
      <c r="R14" s="101" t="s">
        <v>819</v>
      </c>
      <c r="S14" s="101" t="s">
        <v>819</v>
      </c>
      <c r="T14" s="102"/>
      <c r="U14" s="102"/>
      <c r="V14" s="102"/>
      <c r="W14" s="103"/>
      <c r="X14" s="104"/>
      <c r="Y14" s="104"/>
      <c r="Z14" s="98"/>
      <c r="AA14" s="104"/>
      <c r="AB14" s="98">
        <v>12</v>
      </c>
      <c r="AC14" s="98"/>
      <c r="AD14" s="98"/>
      <c r="AE14" s="244">
        <v>0</v>
      </c>
      <c r="AF14" s="98"/>
      <c r="AG14" s="196" t="str">
        <f t="shared" si="0"/>
        <v>大数据服务与解决方案事业群-产品规划部</v>
      </c>
      <c r="AH14" s="196"/>
    </row>
    <row r="15" spans="1:38" ht="21" hidden="1" customHeight="1">
      <c r="A15" s="97" t="s">
        <v>2117</v>
      </c>
      <c r="B15" s="98" t="s">
        <v>3828</v>
      </c>
      <c r="C15" s="98" t="s">
        <v>3829</v>
      </c>
      <c r="D15" s="99" t="s">
        <v>813</v>
      </c>
      <c r="E15" s="99" t="s">
        <v>2115</v>
      </c>
      <c r="F15" s="99"/>
      <c r="G15" s="105" t="s">
        <v>4788</v>
      </c>
      <c r="H15" s="105" t="s">
        <v>4788</v>
      </c>
      <c r="I15" s="248"/>
      <c r="J15" s="98"/>
      <c r="K15" s="98" t="s">
        <v>3022</v>
      </c>
      <c r="L15" s="116" t="s">
        <v>3921</v>
      </c>
      <c r="M15" s="98" t="s">
        <v>3023</v>
      </c>
      <c r="N15" s="98"/>
      <c r="O15" s="98"/>
      <c r="P15" s="99" t="s">
        <v>818</v>
      </c>
      <c r="Q15" s="98" t="s">
        <v>864</v>
      </c>
      <c r="R15" s="101" t="s">
        <v>828</v>
      </c>
      <c r="S15" s="101" t="s">
        <v>828</v>
      </c>
      <c r="T15" s="102"/>
      <c r="U15" s="102"/>
      <c r="V15" s="102"/>
      <c r="W15" s="103"/>
      <c r="X15" s="104"/>
      <c r="Y15" s="104"/>
      <c r="Z15" s="98"/>
      <c r="AA15" s="104"/>
      <c r="AB15" s="98">
        <v>12</v>
      </c>
      <c r="AC15" s="98"/>
      <c r="AD15" s="98"/>
      <c r="AE15" s="244">
        <v>0</v>
      </c>
      <c r="AF15" s="98"/>
      <c r="AG15" s="196" t="str">
        <f t="shared" si="0"/>
        <v>大数据服务与解决方案事业群-产品规划部</v>
      </c>
      <c r="AH15" s="196"/>
    </row>
    <row r="16" spans="1:38" ht="21" hidden="1" customHeight="1">
      <c r="A16" s="97" t="s">
        <v>2118</v>
      </c>
      <c r="B16" s="98" t="s">
        <v>3828</v>
      </c>
      <c r="C16" s="98" t="s">
        <v>3830</v>
      </c>
      <c r="D16" s="99" t="s">
        <v>813</v>
      </c>
      <c r="E16" s="99" t="s">
        <v>2115</v>
      </c>
      <c r="F16" s="99"/>
      <c r="G16" s="105" t="s">
        <v>4788</v>
      </c>
      <c r="H16" s="105" t="s">
        <v>4788</v>
      </c>
      <c r="I16" s="248"/>
      <c r="J16" s="98"/>
      <c r="K16" s="98" t="s">
        <v>3022</v>
      </c>
      <c r="L16" s="116" t="s">
        <v>3024</v>
      </c>
      <c r="M16" s="98" t="s">
        <v>3025</v>
      </c>
      <c r="N16" s="98"/>
      <c r="O16" s="98"/>
      <c r="P16" s="99" t="s">
        <v>818</v>
      </c>
      <c r="Q16" s="98" t="s">
        <v>819</v>
      </c>
      <c r="R16" s="101" t="s">
        <v>935</v>
      </c>
      <c r="S16" s="101" t="s">
        <v>935</v>
      </c>
      <c r="T16" s="102"/>
      <c r="U16" s="102"/>
      <c r="V16" s="102"/>
      <c r="W16" s="103"/>
      <c r="X16" s="104"/>
      <c r="Y16" s="104"/>
      <c r="Z16" s="98"/>
      <c r="AA16" s="104"/>
      <c r="AB16" s="98">
        <v>12</v>
      </c>
      <c r="AC16" s="98"/>
      <c r="AD16" s="98"/>
      <c r="AE16" s="244">
        <v>0</v>
      </c>
      <c r="AF16" s="98"/>
      <c r="AG16" s="196" t="str">
        <f t="shared" si="0"/>
        <v>大数据服务与解决方案事业群-产品规划部</v>
      </c>
      <c r="AH16" s="196"/>
    </row>
    <row r="17" spans="1:38" ht="21" hidden="1" customHeight="1">
      <c r="A17" s="97" t="s">
        <v>2119</v>
      </c>
      <c r="B17" s="98" t="e">
        <v>#N/A</v>
      </c>
      <c r="C17" s="98" t="e">
        <v>#N/A</v>
      </c>
      <c r="D17" s="99" t="s">
        <v>813</v>
      </c>
      <c r="E17" s="99" t="s">
        <v>2120</v>
      </c>
      <c r="F17" s="99" t="s">
        <v>2113</v>
      </c>
      <c r="G17" s="105" t="s">
        <v>4786</v>
      </c>
      <c r="H17" s="105" t="s">
        <v>4786</v>
      </c>
      <c r="I17" s="248"/>
      <c r="J17" s="98"/>
      <c r="K17" s="98" t="s">
        <v>3020</v>
      </c>
      <c r="L17" s="201" t="s">
        <v>3026</v>
      </c>
      <c r="M17" s="105" t="s">
        <v>3027</v>
      </c>
      <c r="N17" s="98"/>
      <c r="O17" s="98"/>
      <c r="P17" s="88" t="s">
        <v>818</v>
      </c>
      <c r="Q17" s="98" t="s">
        <v>935</v>
      </c>
      <c r="R17" s="101" t="s">
        <v>935</v>
      </c>
      <c r="S17" s="101" t="s">
        <v>935</v>
      </c>
      <c r="T17" s="102"/>
      <c r="U17" s="102"/>
      <c r="V17" s="102"/>
      <c r="W17" s="103"/>
      <c r="X17" s="104"/>
      <c r="Y17" s="104"/>
      <c r="Z17" s="98"/>
      <c r="AA17" s="104"/>
      <c r="AB17" s="98">
        <v>12</v>
      </c>
      <c r="AC17" s="98"/>
      <c r="AD17" s="98"/>
      <c r="AE17" s="244">
        <v>0</v>
      </c>
      <c r="AF17" s="98"/>
      <c r="AG17" s="196" t="str">
        <f t="shared" si="0"/>
        <v>大数据服务与解决方案事业群-通用应用部</v>
      </c>
      <c r="AH17" s="196"/>
      <c r="AI17" s="106" t="s">
        <v>857</v>
      </c>
      <c r="AJ17" s="107">
        <v>71008007</v>
      </c>
      <c r="AK17" s="108">
        <v>71008007</v>
      </c>
      <c r="AL17" s="109" t="s">
        <v>858</v>
      </c>
    </row>
    <row r="18" spans="1:38" ht="21" hidden="1" customHeight="1">
      <c r="A18" s="97" t="s">
        <v>2121</v>
      </c>
      <c r="B18" s="98" t="e">
        <v>#N/A</v>
      </c>
      <c r="C18" s="98" t="e">
        <v>#N/A</v>
      </c>
      <c r="D18" s="99" t="s">
        <v>813</v>
      </c>
      <c r="E18" s="99" t="s">
        <v>2120</v>
      </c>
      <c r="F18" s="99" t="s">
        <v>2113</v>
      </c>
      <c r="G18" s="105" t="s">
        <v>4786</v>
      </c>
      <c r="H18" s="105" t="s">
        <v>4786</v>
      </c>
      <c r="I18" s="248"/>
      <c r="J18" s="98"/>
      <c r="K18" s="98" t="s">
        <v>3022</v>
      </c>
      <c r="L18" s="116" t="s">
        <v>3922</v>
      </c>
      <c r="M18" s="105" t="s">
        <v>3028</v>
      </c>
      <c r="N18" s="98"/>
      <c r="O18" s="98"/>
      <c r="P18" s="88" t="s">
        <v>818</v>
      </c>
      <c r="Q18" s="98" t="s">
        <v>856</v>
      </c>
      <c r="R18" s="101" t="s">
        <v>856</v>
      </c>
      <c r="S18" s="240" t="s">
        <v>856</v>
      </c>
      <c r="T18" s="102"/>
      <c r="U18" s="102"/>
      <c r="V18" s="102"/>
      <c r="W18" s="103"/>
      <c r="X18" s="104"/>
      <c r="Y18" s="104"/>
      <c r="Z18" s="98"/>
      <c r="AA18" s="104"/>
      <c r="AB18" s="98">
        <v>12</v>
      </c>
      <c r="AC18" s="98"/>
      <c r="AD18" s="98"/>
      <c r="AE18" s="244">
        <v>0</v>
      </c>
      <c r="AF18" s="98"/>
      <c r="AG18" s="196" t="str">
        <f t="shared" si="0"/>
        <v>大数据服务与解决方案事业群-通用应用部</v>
      </c>
      <c r="AH18" s="196"/>
      <c r="AI18" s="106" t="s">
        <v>860</v>
      </c>
      <c r="AJ18" s="107">
        <v>71008009</v>
      </c>
      <c r="AK18" s="108">
        <v>71008009</v>
      </c>
      <c r="AL18" s="109" t="s">
        <v>861</v>
      </c>
    </row>
    <row r="19" spans="1:38" ht="21" hidden="1" customHeight="1">
      <c r="A19" s="97" t="s">
        <v>2122</v>
      </c>
      <c r="B19" s="98" t="s">
        <v>3831</v>
      </c>
      <c r="C19" s="98" t="s">
        <v>3832</v>
      </c>
      <c r="D19" s="99" t="s">
        <v>813</v>
      </c>
      <c r="E19" s="99" t="s">
        <v>2120</v>
      </c>
      <c r="F19" s="99" t="s">
        <v>2123</v>
      </c>
      <c r="G19" s="105" t="s">
        <v>4786</v>
      </c>
      <c r="H19" s="105" t="s">
        <v>4786</v>
      </c>
      <c r="I19" s="248"/>
      <c r="J19" s="98"/>
      <c r="K19" s="98"/>
      <c r="L19" s="116"/>
      <c r="M19" s="105" t="s">
        <v>953</v>
      </c>
      <c r="N19" s="98"/>
      <c r="O19" s="98"/>
      <c r="P19" s="233" t="s">
        <v>818</v>
      </c>
      <c r="Q19" s="98" t="s">
        <v>819</v>
      </c>
      <c r="R19" s="101" t="s">
        <v>819</v>
      </c>
      <c r="S19" s="101" t="s">
        <v>819</v>
      </c>
      <c r="T19" s="102"/>
      <c r="U19" s="102"/>
      <c r="V19" s="102"/>
      <c r="W19" s="103"/>
      <c r="X19" s="104"/>
      <c r="Y19" s="104"/>
      <c r="Z19" s="98"/>
      <c r="AA19" s="104"/>
      <c r="AB19" s="98">
        <v>10</v>
      </c>
      <c r="AC19" s="98"/>
      <c r="AD19" s="98"/>
      <c r="AE19" s="244">
        <v>0</v>
      </c>
      <c r="AF19" s="98"/>
      <c r="AG19" s="196" t="str">
        <f t="shared" si="0"/>
        <v>大数据服务与解决方案事业群-通用应用部</v>
      </c>
      <c r="AH19" s="196"/>
      <c r="AI19" s="106" t="s">
        <v>865</v>
      </c>
      <c r="AJ19" s="107">
        <v>71008006</v>
      </c>
      <c r="AK19" s="108">
        <v>71008006</v>
      </c>
      <c r="AL19" s="109" t="s">
        <v>866</v>
      </c>
    </row>
    <row r="20" spans="1:38" ht="21" hidden="1" customHeight="1">
      <c r="A20" s="97" t="s">
        <v>2124</v>
      </c>
      <c r="B20" s="98" t="s">
        <v>3828</v>
      </c>
      <c r="C20" s="98" t="s">
        <v>3829</v>
      </c>
      <c r="D20" s="99" t="s">
        <v>813</v>
      </c>
      <c r="E20" s="99" t="s">
        <v>2120</v>
      </c>
      <c r="F20" s="99" t="s">
        <v>2123</v>
      </c>
      <c r="G20" s="105" t="s">
        <v>4786</v>
      </c>
      <c r="H20" s="105" t="s">
        <v>4786</v>
      </c>
      <c r="I20" s="248"/>
      <c r="J20" s="98"/>
      <c r="K20" s="98" t="s">
        <v>3022</v>
      </c>
      <c r="L20" s="116" t="s">
        <v>3923</v>
      </c>
      <c r="M20" s="105" t="s">
        <v>3029</v>
      </c>
      <c r="N20" s="98"/>
      <c r="O20" s="98"/>
      <c r="P20" s="88" t="s">
        <v>818</v>
      </c>
      <c r="Q20" s="98" t="s">
        <v>828</v>
      </c>
      <c r="R20" s="101" t="s">
        <v>819</v>
      </c>
      <c r="S20" s="241" t="s">
        <v>819</v>
      </c>
      <c r="T20" s="102"/>
      <c r="U20" s="102"/>
      <c r="V20" s="102"/>
      <c r="W20" s="103"/>
      <c r="X20" s="104"/>
      <c r="Y20" s="104"/>
      <c r="Z20" s="98"/>
      <c r="AA20" s="104"/>
      <c r="AB20" s="98">
        <v>12</v>
      </c>
      <c r="AC20" s="98"/>
      <c r="AD20" s="98"/>
      <c r="AE20" s="244">
        <v>0</v>
      </c>
      <c r="AF20" s="98"/>
      <c r="AG20" s="196" t="str">
        <f t="shared" si="0"/>
        <v>大数据服务与解决方案事业群-通用应用部</v>
      </c>
      <c r="AH20" s="196"/>
    </row>
    <row r="21" spans="1:38" ht="21" hidden="1" customHeight="1">
      <c r="A21" s="97" t="s">
        <v>2125</v>
      </c>
      <c r="B21" s="98" t="s">
        <v>3828</v>
      </c>
      <c r="C21" s="98" t="s">
        <v>3829</v>
      </c>
      <c r="D21" s="99" t="s">
        <v>813</v>
      </c>
      <c r="E21" s="99" t="s">
        <v>2120</v>
      </c>
      <c r="F21" s="99" t="s">
        <v>2123</v>
      </c>
      <c r="G21" s="105" t="s">
        <v>4786</v>
      </c>
      <c r="H21" s="105" t="s">
        <v>4786</v>
      </c>
      <c r="I21" s="248"/>
      <c r="J21" s="98"/>
      <c r="K21" s="98"/>
      <c r="L21" s="116"/>
      <c r="M21" s="105" t="s">
        <v>3029</v>
      </c>
      <c r="N21" s="98"/>
      <c r="O21" s="98"/>
      <c r="P21" s="233" t="s">
        <v>818</v>
      </c>
      <c r="Q21" s="98" t="s">
        <v>828</v>
      </c>
      <c r="R21" s="101" t="s">
        <v>828</v>
      </c>
      <c r="S21" s="101" t="s">
        <v>828</v>
      </c>
      <c r="T21" s="102"/>
      <c r="U21" s="102"/>
      <c r="V21" s="102"/>
      <c r="W21" s="103"/>
      <c r="X21" s="104"/>
      <c r="Y21" s="104"/>
      <c r="Z21" s="98"/>
      <c r="AA21" s="104"/>
      <c r="AB21" s="98">
        <v>10</v>
      </c>
      <c r="AC21" s="98"/>
      <c r="AD21" s="98"/>
      <c r="AE21" s="244">
        <v>0</v>
      </c>
      <c r="AF21" s="98"/>
      <c r="AG21" s="196" t="str">
        <f t="shared" si="0"/>
        <v>大数据服务与解决方案事业群-通用应用部</v>
      </c>
      <c r="AH21" s="196"/>
    </row>
    <row r="22" spans="1:38" ht="21" hidden="1" customHeight="1">
      <c r="A22" s="97" t="s">
        <v>2126</v>
      </c>
      <c r="B22" s="98" t="s">
        <v>3828</v>
      </c>
      <c r="C22" s="98" t="s">
        <v>3829</v>
      </c>
      <c r="D22" s="99" t="s">
        <v>813</v>
      </c>
      <c r="E22" s="99" t="s">
        <v>2120</v>
      </c>
      <c r="F22" s="99" t="s">
        <v>2123</v>
      </c>
      <c r="G22" s="105" t="s">
        <v>4786</v>
      </c>
      <c r="H22" s="105" t="s">
        <v>4786</v>
      </c>
      <c r="I22" s="248"/>
      <c r="J22" s="98"/>
      <c r="K22" s="98" t="s">
        <v>3022</v>
      </c>
      <c r="L22" s="116" t="s">
        <v>3924</v>
      </c>
      <c r="M22" s="105" t="s">
        <v>3029</v>
      </c>
      <c r="N22" s="98"/>
      <c r="O22" s="98"/>
      <c r="P22" s="88" t="s">
        <v>818</v>
      </c>
      <c r="Q22" s="98" t="s">
        <v>972</v>
      </c>
      <c r="R22" s="101" t="s">
        <v>864</v>
      </c>
      <c r="S22" s="239" t="s">
        <v>864</v>
      </c>
      <c r="T22" s="102"/>
      <c r="U22" s="102"/>
      <c r="V22" s="102"/>
      <c r="W22" s="103"/>
      <c r="X22" s="104"/>
      <c r="Y22" s="104"/>
      <c r="Z22" s="98"/>
      <c r="AA22" s="104"/>
      <c r="AB22" s="98">
        <v>12</v>
      </c>
      <c r="AC22" s="98"/>
      <c r="AD22" s="98"/>
      <c r="AE22" s="244">
        <v>0</v>
      </c>
      <c r="AF22" s="98"/>
      <c r="AG22" s="196" t="str">
        <f t="shared" si="0"/>
        <v>大数据服务与解决方案事业群-通用应用部</v>
      </c>
      <c r="AH22" s="196"/>
    </row>
    <row r="23" spans="1:38" ht="21" hidden="1" customHeight="1">
      <c r="A23" s="97" t="s">
        <v>2127</v>
      </c>
      <c r="B23" s="98" t="s">
        <v>3828</v>
      </c>
      <c r="C23" s="98" t="s">
        <v>3829</v>
      </c>
      <c r="D23" s="99" t="s">
        <v>813</v>
      </c>
      <c r="E23" s="99" t="s">
        <v>2120</v>
      </c>
      <c r="F23" s="99" t="s">
        <v>2123</v>
      </c>
      <c r="G23" s="105" t="s">
        <v>4786</v>
      </c>
      <c r="H23" s="105" t="s">
        <v>4786</v>
      </c>
      <c r="I23" s="248"/>
      <c r="J23" s="98"/>
      <c r="K23" s="98" t="s">
        <v>3022</v>
      </c>
      <c r="L23" s="116" t="s">
        <v>3925</v>
      </c>
      <c r="M23" s="105" t="s">
        <v>3029</v>
      </c>
      <c r="N23" s="98"/>
      <c r="O23" s="98"/>
      <c r="P23" s="88" t="s">
        <v>818</v>
      </c>
      <c r="Q23" s="98" t="s">
        <v>864</v>
      </c>
      <c r="R23" s="101" t="s">
        <v>828</v>
      </c>
      <c r="S23" s="101" t="s">
        <v>828</v>
      </c>
      <c r="T23" s="102"/>
      <c r="U23" s="102"/>
      <c r="V23" s="102"/>
      <c r="W23" s="103"/>
      <c r="X23" s="104"/>
      <c r="Y23" s="104"/>
      <c r="Z23" s="98"/>
      <c r="AA23" s="104"/>
      <c r="AB23" s="98">
        <v>12</v>
      </c>
      <c r="AC23" s="98"/>
      <c r="AD23" s="98"/>
      <c r="AE23" s="244">
        <v>0</v>
      </c>
      <c r="AF23" s="98"/>
      <c r="AG23" s="196" t="str">
        <f t="shared" si="0"/>
        <v>大数据服务与解决方案事业群-通用应用部</v>
      </c>
      <c r="AH23" s="196"/>
    </row>
    <row r="24" spans="1:38" ht="21" hidden="1" customHeight="1">
      <c r="A24" s="97" t="s">
        <v>2128</v>
      </c>
      <c r="B24" s="98" t="s">
        <v>3828</v>
      </c>
      <c r="C24" s="98" t="s">
        <v>3829</v>
      </c>
      <c r="D24" s="99" t="s">
        <v>813</v>
      </c>
      <c r="E24" s="99" t="s">
        <v>2120</v>
      </c>
      <c r="F24" s="99" t="s">
        <v>2123</v>
      </c>
      <c r="G24" s="105" t="s">
        <v>4786</v>
      </c>
      <c r="H24" s="105" t="s">
        <v>4786</v>
      </c>
      <c r="I24" s="248"/>
      <c r="J24" s="98"/>
      <c r="K24" s="98" t="s">
        <v>3022</v>
      </c>
      <c r="L24" s="116" t="s">
        <v>3926</v>
      </c>
      <c r="M24" s="105" t="s">
        <v>3029</v>
      </c>
      <c r="N24" s="98"/>
      <c r="O24" s="98"/>
      <c r="P24" s="88" t="s">
        <v>818</v>
      </c>
      <c r="Q24" s="98" t="s">
        <v>864</v>
      </c>
      <c r="R24" s="101" t="s">
        <v>828</v>
      </c>
      <c r="S24" s="101" t="s">
        <v>828</v>
      </c>
      <c r="T24" s="102"/>
      <c r="U24" s="102"/>
      <c r="V24" s="102"/>
      <c r="W24" s="103"/>
      <c r="X24" s="104"/>
      <c r="Y24" s="104"/>
      <c r="Z24" s="98"/>
      <c r="AA24" s="104"/>
      <c r="AB24" s="98">
        <v>12</v>
      </c>
      <c r="AC24" s="98"/>
      <c r="AD24" s="98"/>
      <c r="AE24" s="244">
        <v>0</v>
      </c>
      <c r="AF24" s="98"/>
      <c r="AG24" s="196" t="str">
        <f t="shared" si="0"/>
        <v>大数据服务与解决方案事业群-通用应用部</v>
      </c>
      <c r="AH24" s="196"/>
    </row>
    <row r="25" spans="1:38" ht="21" hidden="1" customHeight="1">
      <c r="A25" s="97" t="s">
        <v>2129</v>
      </c>
      <c r="B25" s="98" t="s">
        <v>3828</v>
      </c>
      <c r="C25" s="98" t="s">
        <v>3829</v>
      </c>
      <c r="D25" s="99" t="s">
        <v>813</v>
      </c>
      <c r="E25" s="99" t="s">
        <v>2120</v>
      </c>
      <c r="F25" s="99" t="s">
        <v>2123</v>
      </c>
      <c r="G25" s="105" t="s">
        <v>4786</v>
      </c>
      <c r="H25" s="105" t="s">
        <v>4786</v>
      </c>
      <c r="I25" s="248"/>
      <c r="J25" s="98"/>
      <c r="K25" s="98" t="s">
        <v>3022</v>
      </c>
      <c r="L25" s="116" t="s">
        <v>3927</v>
      </c>
      <c r="M25" s="105" t="s">
        <v>3029</v>
      </c>
      <c r="N25" s="98"/>
      <c r="O25" s="98"/>
      <c r="P25" s="88" t="s">
        <v>818</v>
      </c>
      <c r="Q25" s="98" t="s">
        <v>828</v>
      </c>
      <c r="R25" s="101" t="s">
        <v>828</v>
      </c>
      <c r="S25" s="101" t="s">
        <v>828</v>
      </c>
      <c r="T25" s="102"/>
      <c r="U25" s="102"/>
      <c r="V25" s="102"/>
      <c r="W25" s="103"/>
      <c r="X25" s="104"/>
      <c r="Y25" s="104"/>
      <c r="Z25" s="98"/>
      <c r="AA25" s="104"/>
      <c r="AB25" s="98">
        <v>12</v>
      </c>
      <c r="AC25" s="98"/>
      <c r="AD25" s="98"/>
      <c r="AE25" s="244">
        <v>0</v>
      </c>
      <c r="AF25" s="98"/>
      <c r="AG25" s="196" t="str">
        <f t="shared" si="0"/>
        <v>大数据服务与解决方案事业群-通用应用部</v>
      </c>
      <c r="AH25" s="196"/>
      <c r="AI25" s="106" t="s">
        <v>876</v>
      </c>
      <c r="AJ25" s="107">
        <v>71041003</v>
      </c>
      <c r="AK25" s="108">
        <v>71041003</v>
      </c>
      <c r="AL25" s="109" t="s">
        <v>877</v>
      </c>
    </row>
    <row r="26" spans="1:38" ht="21" hidden="1" customHeight="1">
      <c r="A26" s="97" t="s">
        <v>2130</v>
      </c>
      <c r="B26" s="98" t="s">
        <v>3828</v>
      </c>
      <c r="C26" s="98" t="s">
        <v>3829</v>
      </c>
      <c r="D26" s="99" t="s">
        <v>813</v>
      </c>
      <c r="E26" s="99" t="s">
        <v>2120</v>
      </c>
      <c r="F26" s="99" t="s">
        <v>2123</v>
      </c>
      <c r="G26" s="105" t="s">
        <v>4786</v>
      </c>
      <c r="H26" s="105" t="s">
        <v>4786</v>
      </c>
      <c r="I26" s="248"/>
      <c r="J26" s="98"/>
      <c r="K26" s="98" t="s">
        <v>3022</v>
      </c>
      <c r="L26" s="116" t="s">
        <v>3928</v>
      </c>
      <c r="M26" s="105" t="s">
        <v>3029</v>
      </c>
      <c r="N26" s="98"/>
      <c r="O26" s="98"/>
      <c r="P26" s="88" t="s">
        <v>960</v>
      </c>
      <c r="Q26" s="98" t="s">
        <v>864</v>
      </c>
      <c r="R26" s="101" t="s">
        <v>828</v>
      </c>
      <c r="S26" s="101" t="s">
        <v>828</v>
      </c>
      <c r="T26" s="102"/>
      <c r="U26" s="102"/>
      <c r="V26" s="102"/>
      <c r="W26" s="103"/>
      <c r="X26" s="104"/>
      <c r="Y26" s="104"/>
      <c r="Z26" s="98"/>
      <c r="AA26" s="104"/>
      <c r="AB26" s="98">
        <v>12</v>
      </c>
      <c r="AC26" s="98"/>
      <c r="AD26" s="98"/>
      <c r="AE26" s="244">
        <v>0</v>
      </c>
      <c r="AF26" s="98"/>
      <c r="AG26" s="196" t="str">
        <f t="shared" si="0"/>
        <v>大数据服务与解决方案事业群-通用应用部</v>
      </c>
      <c r="AH26" s="196"/>
    </row>
    <row r="27" spans="1:38" ht="21" hidden="1" customHeight="1">
      <c r="A27" s="97" t="s">
        <v>2131</v>
      </c>
      <c r="B27" s="98" t="s">
        <v>3828</v>
      </c>
      <c r="C27" s="98" t="s">
        <v>3829</v>
      </c>
      <c r="D27" s="99" t="s">
        <v>813</v>
      </c>
      <c r="E27" s="99" t="s">
        <v>2120</v>
      </c>
      <c r="F27" s="99" t="s">
        <v>2123</v>
      </c>
      <c r="G27" s="105" t="s">
        <v>4786</v>
      </c>
      <c r="H27" s="105" t="s">
        <v>4786</v>
      </c>
      <c r="I27" s="248"/>
      <c r="J27" s="98"/>
      <c r="K27" s="98" t="s">
        <v>3022</v>
      </c>
      <c r="L27" s="116" t="s">
        <v>3929</v>
      </c>
      <c r="M27" s="105" t="s">
        <v>3029</v>
      </c>
      <c r="N27" s="98"/>
      <c r="O27" s="98"/>
      <c r="P27" s="88" t="s">
        <v>960</v>
      </c>
      <c r="Q27" s="98" t="s">
        <v>864</v>
      </c>
      <c r="R27" s="101" t="s">
        <v>828</v>
      </c>
      <c r="S27" s="101" t="s">
        <v>828</v>
      </c>
      <c r="T27" s="102"/>
      <c r="U27" s="102"/>
      <c r="V27" s="102"/>
      <c r="W27" s="103"/>
      <c r="X27" s="104"/>
      <c r="Y27" s="104"/>
      <c r="Z27" s="98"/>
      <c r="AA27" s="104"/>
      <c r="AB27" s="98">
        <v>12</v>
      </c>
      <c r="AC27" s="98"/>
      <c r="AD27" s="98"/>
      <c r="AE27" s="244">
        <v>0</v>
      </c>
      <c r="AF27" s="98"/>
      <c r="AG27" s="196" t="str">
        <f t="shared" si="0"/>
        <v>大数据服务与解决方案事业群-通用应用部</v>
      </c>
      <c r="AH27" s="196"/>
    </row>
    <row r="28" spans="1:38" ht="21" hidden="1" customHeight="1">
      <c r="A28" s="97" t="s">
        <v>2132</v>
      </c>
      <c r="B28" s="98" t="s">
        <v>3828</v>
      </c>
      <c r="C28" s="98" t="s">
        <v>3829</v>
      </c>
      <c r="D28" s="99" t="s">
        <v>813</v>
      </c>
      <c r="E28" s="99" t="s">
        <v>2120</v>
      </c>
      <c r="F28" s="99" t="s">
        <v>2123</v>
      </c>
      <c r="G28" s="105" t="s">
        <v>4786</v>
      </c>
      <c r="H28" s="105" t="s">
        <v>4786</v>
      </c>
      <c r="I28" s="248"/>
      <c r="J28" s="98"/>
      <c r="K28" s="98" t="s">
        <v>3022</v>
      </c>
      <c r="L28" s="116" t="s">
        <v>3930</v>
      </c>
      <c r="M28" s="105" t="s">
        <v>3029</v>
      </c>
      <c r="N28" s="98"/>
      <c r="O28" s="98"/>
      <c r="P28" s="88" t="s">
        <v>818</v>
      </c>
      <c r="Q28" s="98" t="s">
        <v>864</v>
      </c>
      <c r="R28" s="101" t="s">
        <v>864</v>
      </c>
      <c r="S28" s="101" t="s">
        <v>864</v>
      </c>
      <c r="T28" s="102"/>
      <c r="U28" s="102"/>
      <c r="V28" s="102"/>
      <c r="W28" s="103"/>
      <c r="X28" s="104"/>
      <c r="Y28" s="104"/>
      <c r="Z28" s="98"/>
      <c r="AA28" s="104"/>
      <c r="AB28" s="98">
        <v>12</v>
      </c>
      <c r="AC28" s="98"/>
      <c r="AD28" s="98"/>
      <c r="AE28" s="244">
        <v>0</v>
      </c>
      <c r="AF28" s="98"/>
      <c r="AG28" s="196" t="str">
        <f t="shared" si="0"/>
        <v>大数据服务与解决方案事业群-通用应用部</v>
      </c>
      <c r="AH28" s="196"/>
    </row>
    <row r="29" spans="1:38" s="111" customFormat="1" ht="21" hidden="1" customHeight="1">
      <c r="A29" s="97" t="s">
        <v>2133</v>
      </c>
      <c r="B29" s="98" t="s">
        <v>3828</v>
      </c>
      <c r="C29" s="98" t="s">
        <v>3829</v>
      </c>
      <c r="D29" s="99" t="s">
        <v>813</v>
      </c>
      <c r="E29" s="99" t="s">
        <v>2120</v>
      </c>
      <c r="F29" s="99" t="s">
        <v>2123</v>
      </c>
      <c r="G29" s="105" t="s">
        <v>4786</v>
      </c>
      <c r="H29" s="105" t="s">
        <v>4786</v>
      </c>
      <c r="I29" s="248"/>
      <c r="J29" s="98"/>
      <c r="K29" s="98" t="s">
        <v>3153</v>
      </c>
      <c r="L29" s="116" t="s">
        <v>3030</v>
      </c>
      <c r="M29" s="105" t="s">
        <v>3029</v>
      </c>
      <c r="N29" s="98"/>
      <c r="O29" s="98"/>
      <c r="P29" s="88" t="s">
        <v>818</v>
      </c>
      <c r="Q29" s="98" t="s">
        <v>864</v>
      </c>
      <c r="R29" s="101" t="s">
        <v>864</v>
      </c>
      <c r="S29" s="101" t="s">
        <v>864</v>
      </c>
      <c r="T29" s="102"/>
      <c r="U29" s="102"/>
      <c r="V29" s="102"/>
      <c r="W29" s="103"/>
      <c r="X29" s="104"/>
      <c r="Y29" s="104"/>
      <c r="Z29" s="98"/>
      <c r="AA29" s="104"/>
      <c r="AB29" s="98">
        <v>12</v>
      </c>
      <c r="AC29" s="98"/>
      <c r="AD29" s="98"/>
      <c r="AE29" s="244">
        <v>0</v>
      </c>
      <c r="AF29" s="98"/>
      <c r="AG29" s="196" t="str">
        <f t="shared" si="0"/>
        <v>大数据服务与解决方案事业群-通用应用部</v>
      </c>
      <c r="AH29" s="196"/>
      <c r="AI29" s="110" t="s">
        <v>886</v>
      </c>
      <c r="AJ29" s="107">
        <v>71002033</v>
      </c>
      <c r="AK29" s="107"/>
      <c r="AL29" s="106"/>
    </row>
    <row r="30" spans="1:38" ht="21" hidden="1" customHeight="1">
      <c r="A30" s="97" t="s">
        <v>2134</v>
      </c>
      <c r="B30" s="98" t="s">
        <v>3828</v>
      </c>
      <c r="C30" s="98" t="s">
        <v>3829</v>
      </c>
      <c r="D30" s="99" t="s">
        <v>813</v>
      </c>
      <c r="E30" s="99" t="s">
        <v>2120</v>
      </c>
      <c r="F30" s="99" t="s">
        <v>2123</v>
      </c>
      <c r="G30" s="105" t="s">
        <v>4786</v>
      </c>
      <c r="H30" s="105" t="s">
        <v>4786</v>
      </c>
      <c r="I30" s="248"/>
      <c r="J30" s="98"/>
      <c r="K30" s="98" t="s">
        <v>3022</v>
      </c>
      <c r="L30" s="116" t="s">
        <v>3931</v>
      </c>
      <c r="M30" s="105" t="s">
        <v>3029</v>
      </c>
      <c r="N30" s="98"/>
      <c r="O30" s="98"/>
      <c r="P30" s="88" t="s">
        <v>818</v>
      </c>
      <c r="Q30" s="98" t="s">
        <v>972</v>
      </c>
      <c r="R30" s="101" t="s">
        <v>864</v>
      </c>
      <c r="S30" s="101" t="s">
        <v>864</v>
      </c>
      <c r="T30" s="102"/>
      <c r="U30" s="102"/>
      <c r="V30" s="102"/>
      <c r="W30" s="103"/>
      <c r="X30" s="104"/>
      <c r="Y30" s="104"/>
      <c r="Z30" s="98"/>
      <c r="AA30" s="104"/>
      <c r="AB30" s="98">
        <v>12</v>
      </c>
      <c r="AC30" s="98"/>
      <c r="AD30" s="98"/>
      <c r="AE30" s="244">
        <v>0</v>
      </c>
      <c r="AF30" s="98"/>
      <c r="AG30" s="196" t="str">
        <f t="shared" si="0"/>
        <v>大数据服务与解决方案事业群-通用应用部</v>
      </c>
      <c r="AH30" s="196"/>
      <c r="AI30" s="106" t="s">
        <v>888</v>
      </c>
      <c r="AJ30" s="107">
        <v>71005005</v>
      </c>
      <c r="AK30" s="108">
        <v>71005005</v>
      </c>
      <c r="AL30" s="109" t="s">
        <v>889</v>
      </c>
    </row>
    <row r="31" spans="1:38" s="111" customFormat="1" ht="21" hidden="1" customHeight="1">
      <c r="A31" s="97" t="s">
        <v>2135</v>
      </c>
      <c r="B31" s="98" t="s">
        <v>3828</v>
      </c>
      <c r="C31" s="98" t="s">
        <v>3829</v>
      </c>
      <c r="D31" s="99" t="s">
        <v>813</v>
      </c>
      <c r="E31" s="99" t="s">
        <v>2120</v>
      </c>
      <c r="F31" s="99" t="s">
        <v>2123</v>
      </c>
      <c r="G31" s="105" t="s">
        <v>4786</v>
      </c>
      <c r="H31" s="105" t="s">
        <v>4786</v>
      </c>
      <c r="I31" s="248"/>
      <c r="J31" s="98"/>
      <c r="K31" s="98" t="s">
        <v>3022</v>
      </c>
      <c r="L31" s="116" t="s">
        <v>3932</v>
      </c>
      <c r="M31" s="105" t="s">
        <v>3029</v>
      </c>
      <c r="N31" s="98"/>
      <c r="O31" s="98"/>
      <c r="P31" s="88" t="s">
        <v>818</v>
      </c>
      <c r="Q31" s="98" t="s">
        <v>864</v>
      </c>
      <c r="R31" s="101" t="s">
        <v>828</v>
      </c>
      <c r="S31" s="101" t="s">
        <v>828</v>
      </c>
      <c r="T31" s="102"/>
      <c r="U31" s="102"/>
      <c r="V31" s="102"/>
      <c r="W31" s="103"/>
      <c r="X31" s="104"/>
      <c r="Y31" s="104"/>
      <c r="Z31" s="98"/>
      <c r="AA31" s="104"/>
      <c r="AB31" s="98">
        <v>12</v>
      </c>
      <c r="AC31" s="98"/>
      <c r="AD31" s="98"/>
      <c r="AE31" s="244">
        <v>0</v>
      </c>
      <c r="AF31" s="98"/>
      <c r="AG31" s="196" t="str">
        <f t="shared" si="0"/>
        <v>大数据服务与解决方案事业群-通用应用部</v>
      </c>
      <c r="AH31" s="196"/>
      <c r="AI31" s="110" t="s">
        <v>892</v>
      </c>
      <c r="AJ31" s="107">
        <v>71002019</v>
      </c>
      <c r="AK31" s="107"/>
      <c r="AL31" s="106"/>
    </row>
    <row r="32" spans="1:38" ht="21" hidden="1" customHeight="1">
      <c r="A32" s="97" t="s">
        <v>2136</v>
      </c>
      <c r="B32" s="98" t="s">
        <v>3828</v>
      </c>
      <c r="C32" s="98" t="s">
        <v>3829</v>
      </c>
      <c r="D32" s="99" t="s">
        <v>813</v>
      </c>
      <c r="E32" s="99" t="s">
        <v>2120</v>
      </c>
      <c r="F32" s="99" t="s">
        <v>2123</v>
      </c>
      <c r="G32" s="105" t="s">
        <v>4786</v>
      </c>
      <c r="H32" s="105" t="s">
        <v>4786</v>
      </c>
      <c r="I32" s="248"/>
      <c r="J32" s="98"/>
      <c r="K32" s="98" t="s">
        <v>3022</v>
      </c>
      <c r="L32" s="116" t="s">
        <v>3933</v>
      </c>
      <c r="M32" s="105" t="s">
        <v>3023</v>
      </c>
      <c r="N32" s="98"/>
      <c r="O32" s="98"/>
      <c r="P32" s="88" t="s">
        <v>818</v>
      </c>
      <c r="Q32" s="98" t="s">
        <v>828</v>
      </c>
      <c r="R32" s="101" t="s">
        <v>819</v>
      </c>
      <c r="S32" s="101" t="s">
        <v>819</v>
      </c>
      <c r="T32" s="102"/>
      <c r="U32" s="102"/>
      <c r="V32" s="102"/>
      <c r="W32" s="103"/>
      <c r="X32" s="104"/>
      <c r="Y32" s="104"/>
      <c r="Z32" s="98"/>
      <c r="AA32" s="104"/>
      <c r="AB32" s="98">
        <v>12</v>
      </c>
      <c r="AC32" s="98"/>
      <c r="AD32" s="98"/>
      <c r="AE32" s="244">
        <v>0</v>
      </c>
      <c r="AF32" s="98"/>
      <c r="AG32" s="196" t="str">
        <f t="shared" si="0"/>
        <v>大数据服务与解决方案事业群-通用应用部</v>
      </c>
      <c r="AH32" s="196"/>
      <c r="AI32" s="106" t="s">
        <v>895</v>
      </c>
      <c r="AJ32" s="107">
        <v>71005002</v>
      </c>
      <c r="AK32" s="108">
        <v>71005002</v>
      </c>
      <c r="AL32" s="109" t="s">
        <v>896</v>
      </c>
    </row>
    <row r="33" spans="1:38" s="111" customFormat="1" ht="21" hidden="1" customHeight="1">
      <c r="A33" s="97" t="s">
        <v>2137</v>
      </c>
      <c r="B33" s="98" t="s">
        <v>3828</v>
      </c>
      <c r="C33" s="98" t="s">
        <v>3829</v>
      </c>
      <c r="D33" s="99" t="s">
        <v>813</v>
      </c>
      <c r="E33" s="99" t="s">
        <v>2120</v>
      </c>
      <c r="F33" s="99" t="s">
        <v>2123</v>
      </c>
      <c r="G33" s="105" t="s">
        <v>4786</v>
      </c>
      <c r="H33" s="105" t="s">
        <v>4786</v>
      </c>
      <c r="I33" s="248"/>
      <c r="J33" s="98"/>
      <c r="K33" s="98" t="s">
        <v>3022</v>
      </c>
      <c r="L33" s="116" t="s">
        <v>3934</v>
      </c>
      <c r="M33" s="105" t="s">
        <v>3029</v>
      </c>
      <c r="N33" s="98"/>
      <c r="O33" s="98"/>
      <c r="P33" s="88" t="s">
        <v>818</v>
      </c>
      <c r="Q33" s="98" t="s">
        <v>972</v>
      </c>
      <c r="R33" s="101" t="s">
        <v>864</v>
      </c>
      <c r="S33" s="240" t="s">
        <v>864</v>
      </c>
      <c r="T33" s="102"/>
      <c r="U33" s="102"/>
      <c r="V33" s="102"/>
      <c r="W33" s="103"/>
      <c r="X33" s="104"/>
      <c r="Y33" s="104"/>
      <c r="Z33" s="98"/>
      <c r="AA33" s="104"/>
      <c r="AB33" s="98">
        <v>12</v>
      </c>
      <c r="AC33" s="98"/>
      <c r="AD33" s="98"/>
      <c r="AE33" s="244">
        <v>0</v>
      </c>
      <c r="AF33" s="98"/>
      <c r="AG33" s="196" t="str">
        <f t="shared" si="0"/>
        <v>大数据服务与解决方案事业群-通用应用部</v>
      </c>
      <c r="AH33" s="196"/>
      <c r="AI33" s="110" t="s">
        <v>902</v>
      </c>
      <c r="AJ33" s="107">
        <v>71040004</v>
      </c>
      <c r="AK33" s="107"/>
      <c r="AL33" s="106"/>
    </row>
    <row r="34" spans="1:38" ht="21" hidden="1" customHeight="1">
      <c r="A34" s="97" t="s">
        <v>2138</v>
      </c>
      <c r="B34" s="98" t="s">
        <v>3828</v>
      </c>
      <c r="C34" s="98" t="s">
        <v>3829</v>
      </c>
      <c r="D34" s="99" t="s">
        <v>813</v>
      </c>
      <c r="E34" s="99" t="s">
        <v>2120</v>
      </c>
      <c r="F34" s="99" t="s">
        <v>2123</v>
      </c>
      <c r="G34" s="105" t="s">
        <v>4786</v>
      </c>
      <c r="H34" s="105" t="s">
        <v>4786</v>
      </c>
      <c r="I34" s="248"/>
      <c r="J34" s="98"/>
      <c r="K34" s="98"/>
      <c r="L34" s="116"/>
      <c r="M34" s="105" t="s">
        <v>3029</v>
      </c>
      <c r="N34" s="98"/>
      <c r="O34" s="98"/>
      <c r="P34" s="233" t="s">
        <v>818</v>
      </c>
      <c r="Q34" s="98" t="s">
        <v>819</v>
      </c>
      <c r="R34" s="101" t="s">
        <v>819</v>
      </c>
      <c r="S34" s="101" t="s">
        <v>819</v>
      </c>
      <c r="T34" s="102"/>
      <c r="U34" s="102"/>
      <c r="V34" s="102"/>
      <c r="W34" s="103"/>
      <c r="X34" s="104"/>
      <c r="Y34" s="104"/>
      <c r="Z34" s="98"/>
      <c r="AA34" s="104"/>
      <c r="AB34" s="98">
        <v>10</v>
      </c>
      <c r="AC34" s="98"/>
      <c r="AD34" s="98"/>
      <c r="AE34" s="244">
        <v>0</v>
      </c>
      <c r="AF34" s="98"/>
      <c r="AG34" s="196" t="str">
        <f t="shared" si="0"/>
        <v>大数据服务与解决方案事业群-通用应用部</v>
      </c>
      <c r="AH34" s="196"/>
      <c r="AI34" s="106" t="s">
        <v>905</v>
      </c>
      <c r="AJ34" s="107">
        <v>71040005</v>
      </c>
      <c r="AK34" s="108">
        <v>71040005</v>
      </c>
      <c r="AL34" s="109" t="s">
        <v>906</v>
      </c>
    </row>
    <row r="35" spans="1:38" s="111" customFormat="1" ht="21" hidden="1" customHeight="1">
      <c r="A35" s="97" t="s">
        <v>2139</v>
      </c>
      <c r="B35" s="98" t="s">
        <v>3828</v>
      </c>
      <c r="C35" s="98" t="s">
        <v>3829</v>
      </c>
      <c r="D35" s="99" t="s">
        <v>813</v>
      </c>
      <c r="E35" s="99" t="s">
        <v>2120</v>
      </c>
      <c r="F35" s="99" t="s">
        <v>2123</v>
      </c>
      <c r="G35" s="105" t="s">
        <v>4786</v>
      </c>
      <c r="H35" s="105" t="s">
        <v>4786</v>
      </c>
      <c r="I35" s="248"/>
      <c r="J35" s="98"/>
      <c r="K35" s="98" t="s">
        <v>3022</v>
      </c>
      <c r="L35" s="116" t="s">
        <v>3935</v>
      </c>
      <c r="M35" s="105" t="s">
        <v>3029</v>
      </c>
      <c r="N35" s="98"/>
      <c r="O35" s="98"/>
      <c r="P35" s="88" t="s">
        <v>818</v>
      </c>
      <c r="Q35" s="98" t="s">
        <v>828</v>
      </c>
      <c r="R35" s="101" t="s">
        <v>828</v>
      </c>
      <c r="S35" s="239" t="s">
        <v>828</v>
      </c>
      <c r="T35" s="102"/>
      <c r="U35" s="102"/>
      <c r="V35" s="102"/>
      <c r="W35" s="103"/>
      <c r="X35" s="104"/>
      <c r="Y35" s="104"/>
      <c r="Z35" s="98"/>
      <c r="AA35" s="104"/>
      <c r="AB35" s="98">
        <v>12</v>
      </c>
      <c r="AC35" s="98"/>
      <c r="AD35" s="98"/>
      <c r="AE35" s="244">
        <v>0</v>
      </c>
      <c r="AF35" s="98"/>
      <c r="AG35" s="196" t="str">
        <f t="shared" si="0"/>
        <v>大数据服务与解决方案事业群-通用应用部</v>
      </c>
      <c r="AH35" s="196"/>
      <c r="AI35" s="110" t="s">
        <v>910</v>
      </c>
      <c r="AJ35" s="107">
        <v>71008016</v>
      </c>
      <c r="AK35" s="107"/>
      <c r="AL35" s="106"/>
    </row>
    <row r="36" spans="1:38" ht="21" hidden="1" customHeight="1">
      <c r="A36" s="97" t="s">
        <v>2140</v>
      </c>
      <c r="B36" s="98" t="s">
        <v>3828</v>
      </c>
      <c r="C36" s="98" t="s">
        <v>3829</v>
      </c>
      <c r="D36" s="99" t="s">
        <v>813</v>
      </c>
      <c r="E36" s="99" t="s">
        <v>2120</v>
      </c>
      <c r="F36" s="99" t="s">
        <v>2123</v>
      </c>
      <c r="G36" s="105" t="s">
        <v>4786</v>
      </c>
      <c r="H36" s="105" t="s">
        <v>4786</v>
      </c>
      <c r="I36" s="248"/>
      <c r="J36" s="98"/>
      <c r="K36" s="98"/>
      <c r="L36" s="116"/>
      <c r="M36" s="105" t="s">
        <v>3029</v>
      </c>
      <c r="N36" s="98"/>
      <c r="O36" s="98"/>
      <c r="P36" s="88" t="s">
        <v>818</v>
      </c>
      <c r="Q36" s="98" t="s">
        <v>828</v>
      </c>
      <c r="R36" s="101" t="s">
        <v>828</v>
      </c>
      <c r="S36" s="101" t="s">
        <v>828</v>
      </c>
      <c r="T36" s="102"/>
      <c r="U36" s="102"/>
      <c r="V36" s="102"/>
      <c r="W36" s="103"/>
      <c r="X36" s="104"/>
      <c r="Y36" s="104"/>
      <c r="Z36" s="98"/>
      <c r="AA36" s="104"/>
      <c r="AB36" s="98">
        <v>10</v>
      </c>
      <c r="AC36" s="98"/>
      <c r="AD36" s="98"/>
      <c r="AE36" s="244">
        <v>0</v>
      </c>
      <c r="AF36" s="98"/>
      <c r="AG36" s="196" t="str">
        <f t="shared" si="0"/>
        <v>大数据服务与解决方案事业群-通用应用部</v>
      </c>
      <c r="AH36" s="196"/>
    </row>
    <row r="37" spans="1:38" ht="21" hidden="1" customHeight="1">
      <c r="A37" s="97" t="s">
        <v>2141</v>
      </c>
      <c r="B37" s="98" t="s">
        <v>3828</v>
      </c>
      <c r="C37" s="98" t="s">
        <v>3829</v>
      </c>
      <c r="D37" s="99" t="s">
        <v>813</v>
      </c>
      <c r="E37" s="99" t="s">
        <v>2120</v>
      </c>
      <c r="F37" s="99" t="s">
        <v>2123</v>
      </c>
      <c r="G37" s="105" t="s">
        <v>4786</v>
      </c>
      <c r="H37" s="105" t="s">
        <v>4786</v>
      </c>
      <c r="I37" s="248"/>
      <c r="J37" s="98"/>
      <c r="K37" s="98" t="s">
        <v>3022</v>
      </c>
      <c r="L37" s="116" t="s">
        <v>3937</v>
      </c>
      <c r="M37" s="105" t="s">
        <v>3029</v>
      </c>
      <c r="N37" s="98"/>
      <c r="O37" s="98"/>
      <c r="P37" s="88" t="s">
        <v>818</v>
      </c>
      <c r="Q37" s="98" t="s">
        <v>864</v>
      </c>
      <c r="R37" s="101" t="s">
        <v>828</v>
      </c>
      <c r="S37" s="101" t="s">
        <v>828</v>
      </c>
      <c r="T37" s="102"/>
      <c r="U37" s="102"/>
      <c r="V37" s="102"/>
      <c r="W37" s="103"/>
      <c r="X37" s="104"/>
      <c r="Y37" s="104"/>
      <c r="Z37" s="98"/>
      <c r="AA37" s="104"/>
      <c r="AB37" s="98">
        <v>12</v>
      </c>
      <c r="AC37" s="98"/>
      <c r="AD37" s="98"/>
      <c r="AE37" s="244">
        <v>0</v>
      </c>
      <c r="AF37" s="98"/>
      <c r="AG37" s="196" t="str">
        <f t="shared" si="0"/>
        <v>大数据服务与解决方案事业群-通用应用部</v>
      </c>
      <c r="AH37" s="196"/>
      <c r="AI37" s="106" t="s">
        <v>915</v>
      </c>
      <c r="AJ37" s="107">
        <v>71002020</v>
      </c>
      <c r="AK37" s="108">
        <v>71002020</v>
      </c>
      <c r="AL37" s="109" t="s">
        <v>916</v>
      </c>
    </row>
    <row r="38" spans="1:38" ht="21" hidden="1" customHeight="1">
      <c r="A38" s="97" t="s">
        <v>2142</v>
      </c>
      <c r="B38" s="98" t="s">
        <v>3831</v>
      </c>
      <c r="C38" s="98" t="s">
        <v>3832</v>
      </c>
      <c r="D38" s="99" t="s">
        <v>813</v>
      </c>
      <c r="E38" s="99" t="s">
        <v>2120</v>
      </c>
      <c r="F38" s="99" t="s">
        <v>2143</v>
      </c>
      <c r="G38" s="105" t="s">
        <v>4786</v>
      </c>
      <c r="H38" s="105" t="s">
        <v>4786</v>
      </c>
      <c r="I38" s="248"/>
      <c r="J38" s="98"/>
      <c r="K38" s="98" t="s">
        <v>3022</v>
      </c>
      <c r="L38" s="116" t="s">
        <v>3938</v>
      </c>
      <c r="M38" s="105" t="s">
        <v>953</v>
      </c>
      <c r="N38" s="98"/>
      <c r="O38" s="98"/>
      <c r="P38" s="88" t="s">
        <v>960</v>
      </c>
      <c r="Q38" s="98" t="s">
        <v>819</v>
      </c>
      <c r="R38" s="101" t="s">
        <v>856</v>
      </c>
      <c r="S38" s="101" t="s">
        <v>856</v>
      </c>
      <c r="T38" s="102"/>
      <c r="U38" s="102"/>
      <c r="V38" s="102"/>
      <c r="W38" s="103"/>
      <c r="X38" s="104"/>
      <c r="Y38" s="104"/>
      <c r="Z38" s="98"/>
      <c r="AA38" s="104"/>
      <c r="AB38" s="98">
        <v>12</v>
      </c>
      <c r="AC38" s="98"/>
      <c r="AD38" s="98"/>
      <c r="AE38" s="244">
        <v>0</v>
      </c>
      <c r="AF38" s="98"/>
      <c r="AG38" s="196" t="str">
        <f t="shared" si="0"/>
        <v>大数据服务与解决方案事业群-通用应用部</v>
      </c>
      <c r="AH38" s="196"/>
      <c r="AI38" s="106" t="s">
        <v>919</v>
      </c>
      <c r="AJ38" s="107">
        <v>71002032</v>
      </c>
      <c r="AK38" s="108">
        <v>71002032</v>
      </c>
      <c r="AL38" s="109" t="s">
        <v>920</v>
      </c>
    </row>
    <row r="39" spans="1:38" ht="21" hidden="1" customHeight="1">
      <c r="A39" s="97" t="s">
        <v>2144</v>
      </c>
      <c r="B39" s="98" t="s">
        <v>3828</v>
      </c>
      <c r="C39" s="98" t="s">
        <v>3830</v>
      </c>
      <c r="D39" s="99" t="s">
        <v>813</v>
      </c>
      <c r="E39" s="99" t="s">
        <v>2120</v>
      </c>
      <c r="F39" s="99" t="s">
        <v>2143</v>
      </c>
      <c r="G39" s="105" t="s">
        <v>4786</v>
      </c>
      <c r="H39" s="105" t="s">
        <v>4786</v>
      </c>
      <c r="I39" s="248"/>
      <c r="J39" s="98"/>
      <c r="K39" s="98" t="s">
        <v>3022</v>
      </c>
      <c r="L39" s="116" t="s">
        <v>3939</v>
      </c>
      <c r="M39" s="105" t="s">
        <v>3025</v>
      </c>
      <c r="N39" s="98"/>
      <c r="O39" s="98"/>
      <c r="P39" s="88" t="s">
        <v>960</v>
      </c>
      <c r="Q39" s="98" t="s">
        <v>819</v>
      </c>
      <c r="R39" s="101" t="s">
        <v>856</v>
      </c>
      <c r="S39" s="240" t="s">
        <v>856</v>
      </c>
      <c r="T39" s="102"/>
      <c r="U39" s="102"/>
      <c r="V39" s="102"/>
      <c r="W39" s="103"/>
      <c r="X39" s="104"/>
      <c r="Y39" s="104"/>
      <c r="Z39" s="98"/>
      <c r="AA39" s="104"/>
      <c r="AB39" s="98">
        <v>12</v>
      </c>
      <c r="AC39" s="98"/>
      <c r="AD39" s="98"/>
      <c r="AE39" s="244">
        <v>0</v>
      </c>
      <c r="AF39" s="98"/>
      <c r="AG39" s="196" t="str">
        <f t="shared" si="0"/>
        <v>大数据服务与解决方案事业群-通用应用部</v>
      </c>
      <c r="AH39" s="196"/>
      <c r="AI39" s="106" t="s">
        <v>923</v>
      </c>
      <c r="AJ39" s="107">
        <v>71002027</v>
      </c>
      <c r="AK39" s="108">
        <v>71002027</v>
      </c>
      <c r="AL39" s="109" t="s">
        <v>924</v>
      </c>
    </row>
    <row r="40" spans="1:38" ht="21" hidden="1" customHeight="1">
      <c r="A40" s="97" t="s">
        <v>2145</v>
      </c>
      <c r="B40" s="98" t="s">
        <v>3828</v>
      </c>
      <c r="C40" s="98" t="s">
        <v>3830</v>
      </c>
      <c r="D40" s="99" t="s">
        <v>813</v>
      </c>
      <c r="E40" s="99" t="s">
        <v>2120</v>
      </c>
      <c r="F40" s="99" t="s">
        <v>2143</v>
      </c>
      <c r="G40" s="105" t="s">
        <v>4786</v>
      </c>
      <c r="H40" s="105" t="s">
        <v>4786</v>
      </c>
      <c r="I40" s="248"/>
      <c r="J40" s="98"/>
      <c r="K40" s="98"/>
      <c r="L40" s="116"/>
      <c r="M40" s="105" t="s">
        <v>3025</v>
      </c>
      <c r="N40" s="98"/>
      <c r="O40" s="98"/>
      <c r="P40" s="233" t="s">
        <v>818</v>
      </c>
      <c r="Q40" s="98" t="s">
        <v>828</v>
      </c>
      <c r="R40" s="101" t="s">
        <v>828</v>
      </c>
      <c r="S40" s="101" t="s">
        <v>828</v>
      </c>
      <c r="T40" s="102"/>
      <c r="U40" s="102"/>
      <c r="V40" s="102"/>
      <c r="W40" s="103"/>
      <c r="X40" s="104"/>
      <c r="Y40" s="104"/>
      <c r="Z40" s="98"/>
      <c r="AA40" s="104"/>
      <c r="AB40" s="98">
        <v>10</v>
      </c>
      <c r="AC40" s="98"/>
      <c r="AD40" s="98"/>
      <c r="AE40" s="244">
        <v>0</v>
      </c>
      <c r="AF40" s="98"/>
      <c r="AG40" s="196" t="str">
        <f t="shared" si="0"/>
        <v>大数据服务与解决方案事业群-通用应用部</v>
      </c>
      <c r="AH40" s="196"/>
      <c r="AI40" s="106" t="s">
        <v>927</v>
      </c>
      <c r="AJ40" s="107">
        <v>71002028</v>
      </c>
      <c r="AK40" s="108">
        <v>71002028</v>
      </c>
      <c r="AL40" s="109" t="s">
        <v>928</v>
      </c>
    </row>
    <row r="41" spans="1:38" ht="21" hidden="1" customHeight="1">
      <c r="A41" s="97" t="s">
        <v>2146</v>
      </c>
      <c r="B41" s="98" t="s">
        <v>3828</v>
      </c>
      <c r="C41" s="98" t="s">
        <v>3830</v>
      </c>
      <c r="D41" s="99" t="s">
        <v>813</v>
      </c>
      <c r="E41" s="99" t="s">
        <v>2120</v>
      </c>
      <c r="F41" s="99" t="s">
        <v>2143</v>
      </c>
      <c r="G41" s="105" t="s">
        <v>4786</v>
      </c>
      <c r="H41" s="105" t="s">
        <v>4786</v>
      </c>
      <c r="I41" s="248"/>
      <c r="J41" s="98"/>
      <c r="K41" s="98" t="s">
        <v>3022</v>
      </c>
      <c r="L41" s="116" t="s">
        <v>3940</v>
      </c>
      <c r="M41" s="105" t="s">
        <v>3025</v>
      </c>
      <c r="N41" s="98"/>
      <c r="O41" s="98"/>
      <c r="P41" s="88" t="s">
        <v>960</v>
      </c>
      <c r="Q41" s="98" t="s">
        <v>828</v>
      </c>
      <c r="R41" s="101" t="s">
        <v>819</v>
      </c>
      <c r="S41" s="239" t="s">
        <v>819</v>
      </c>
      <c r="T41" s="102"/>
      <c r="U41" s="102"/>
      <c r="V41" s="102"/>
      <c r="W41" s="103"/>
      <c r="X41" s="104"/>
      <c r="Y41" s="104"/>
      <c r="Z41" s="98"/>
      <c r="AA41" s="104"/>
      <c r="AB41" s="98">
        <v>12</v>
      </c>
      <c r="AC41" s="98"/>
      <c r="AD41" s="98"/>
      <c r="AE41" s="244">
        <v>0</v>
      </c>
      <c r="AF41" s="98"/>
      <c r="AG41" s="196" t="str">
        <f t="shared" si="0"/>
        <v>大数据服务与解决方案事业群-通用应用部</v>
      </c>
      <c r="AH41" s="196"/>
    </row>
    <row r="42" spans="1:38" ht="21" hidden="1" customHeight="1">
      <c r="A42" s="97" t="s">
        <v>2147</v>
      </c>
      <c r="B42" s="98" t="s">
        <v>3828</v>
      </c>
      <c r="C42" s="98" t="s">
        <v>3830</v>
      </c>
      <c r="D42" s="99" t="s">
        <v>813</v>
      </c>
      <c r="E42" s="99" t="s">
        <v>2120</v>
      </c>
      <c r="F42" s="99" t="s">
        <v>2143</v>
      </c>
      <c r="G42" s="105" t="s">
        <v>4786</v>
      </c>
      <c r="H42" s="105" t="s">
        <v>4786</v>
      </c>
      <c r="I42" s="248"/>
      <c r="J42" s="98"/>
      <c r="K42" s="98" t="s">
        <v>3022</v>
      </c>
      <c r="L42" s="116" t="s">
        <v>3941</v>
      </c>
      <c r="M42" s="105" t="s">
        <v>3031</v>
      </c>
      <c r="N42" s="98"/>
      <c r="O42" s="98"/>
      <c r="P42" s="88" t="s">
        <v>818</v>
      </c>
      <c r="Q42" s="98" t="s">
        <v>864</v>
      </c>
      <c r="R42" s="101" t="s">
        <v>828</v>
      </c>
      <c r="S42" s="101" t="s">
        <v>828</v>
      </c>
      <c r="T42" s="102"/>
      <c r="U42" s="102"/>
      <c r="V42" s="102"/>
      <c r="W42" s="103"/>
      <c r="X42" s="104"/>
      <c r="Y42" s="104"/>
      <c r="Z42" s="98"/>
      <c r="AA42" s="104"/>
      <c r="AB42" s="98">
        <v>12</v>
      </c>
      <c r="AC42" s="98"/>
      <c r="AD42" s="98"/>
      <c r="AE42" s="244">
        <v>0</v>
      </c>
      <c r="AF42" s="98"/>
      <c r="AG42" s="196" t="str">
        <f t="shared" si="0"/>
        <v>大数据服务与解决方案事业群-通用应用部</v>
      </c>
      <c r="AH42" s="196"/>
    </row>
    <row r="43" spans="1:38" ht="21" hidden="1" customHeight="1">
      <c r="A43" s="97" t="s">
        <v>2148</v>
      </c>
      <c r="B43" s="98" t="s">
        <v>3828</v>
      </c>
      <c r="C43" s="98" t="s">
        <v>3830</v>
      </c>
      <c r="D43" s="99" t="s">
        <v>813</v>
      </c>
      <c r="E43" s="99" t="s">
        <v>2120</v>
      </c>
      <c r="F43" s="99" t="s">
        <v>2143</v>
      </c>
      <c r="G43" s="105" t="s">
        <v>4786</v>
      </c>
      <c r="H43" s="105" t="s">
        <v>4786</v>
      </c>
      <c r="I43" s="248"/>
      <c r="J43" s="98"/>
      <c r="K43" s="98" t="s">
        <v>3022</v>
      </c>
      <c r="L43" s="116" t="s">
        <v>3942</v>
      </c>
      <c r="M43" s="105" t="s">
        <v>3031</v>
      </c>
      <c r="N43" s="98"/>
      <c r="O43" s="98"/>
      <c r="P43" s="88" t="s">
        <v>818</v>
      </c>
      <c r="Q43" s="98" t="s">
        <v>828</v>
      </c>
      <c r="R43" s="101" t="s">
        <v>828</v>
      </c>
      <c r="S43" s="101" t="s">
        <v>828</v>
      </c>
      <c r="T43" s="102"/>
      <c r="U43" s="102"/>
      <c r="V43" s="102"/>
      <c r="W43" s="103"/>
      <c r="X43" s="104"/>
      <c r="Y43" s="104"/>
      <c r="Z43" s="98"/>
      <c r="AA43" s="104"/>
      <c r="AB43" s="98">
        <v>12</v>
      </c>
      <c r="AC43" s="98"/>
      <c r="AD43" s="98"/>
      <c r="AE43" s="244">
        <v>0</v>
      </c>
      <c r="AF43" s="98"/>
      <c r="AG43" s="196" t="str">
        <f t="shared" si="0"/>
        <v>大数据服务与解决方案事业群-通用应用部</v>
      </c>
      <c r="AH43" s="196"/>
      <c r="AI43" s="106" t="s">
        <v>936</v>
      </c>
      <c r="AJ43" s="107">
        <v>72014025</v>
      </c>
      <c r="AK43" s="108">
        <v>72014025</v>
      </c>
      <c r="AL43" s="109" t="s">
        <v>937</v>
      </c>
    </row>
    <row r="44" spans="1:38" ht="21" hidden="1" customHeight="1">
      <c r="A44" s="97" t="s">
        <v>2149</v>
      </c>
      <c r="B44" s="98" t="s">
        <v>3828</v>
      </c>
      <c r="C44" s="98" t="s">
        <v>3830</v>
      </c>
      <c r="D44" s="99" t="s">
        <v>813</v>
      </c>
      <c r="E44" s="99" t="s">
        <v>2120</v>
      </c>
      <c r="F44" s="99" t="s">
        <v>2143</v>
      </c>
      <c r="G44" s="105" t="s">
        <v>4786</v>
      </c>
      <c r="H44" s="105" t="s">
        <v>4786</v>
      </c>
      <c r="I44" s="248"/>
      <c r="J44" s="98"/>
      <c r="K44" s="98" t="s">
        <v>3022</v>
      </c>
      <c r="L44" s="116" t="s">
        <v>3943</v>
      </c>
      <c r="M44" s="105" t="s">
        <v>3031</v>
      </c>
      <c r="N44" s="98"/>
      <c r="O44" s="98"/>
      <c r="P44" s="88" t="s">
        <v>818</v>
      </c>
      <c r="Q44" s="98" t="s">
        <v>828</v>
      </c>
      <c r="R44" s="101" t="s">
        <v>828</v>
      </c>
      <c r="S44" s="240" t="s">
        <v>828</v>
      </c>
      <c r="T44" s="102"/>
      <c r="U44" s="102"/>
      <c r="V44" s="102"/>
      <c r="W44" s="103"/>
      <c r="X44" s="104"/>
      <c r="Y44" s="104"/>
      <c r="Z44" s="98"/>
      <c r="AA44" s="104"/>
      <c r="AB44" s="98">
        <v>12</v>
      </c>
      <c r="AC44" s="98"/>
      <c r="AD44" s="98"/>
      <c r="AE44" s="244">
        <v>0</v>
      </c>
      <c r="AF44" s="98"/>
      <c r="AG44" s="196" t="str">
        <f t="shared" si="0"/>
        <v>大数据服务与解决方案事业群-通用应用部</v>
      </c>
      <c r="AH44" s="196"/>
      <c r="AI44" s="106" t="s">
        <v>940</v>
      </c>
      <c r="AJ44" s="107">
        <v>72014026</v>
      </c>
      <c r="AK44" s="108">
        <v>72014026</v>
      </c>
      <c r="AL44" s="109" t="s">
        <v>941</v>
      </c>
    </row>
    <row r="45" spans="1:38" ht="21" hidden="1" customHeight="1">
      <c r="A45" s="97" t="s">
        <v>2150</v>
      </c>
      <c r="B45" s="98" t="s">
        <v>3828</v>
      </c>
      <c r="C45" s="98" t="s">
        <v>3830</v>
      </c>
      <c r="D45" s="99" t="s">
        <v>813</v>
      </c>
      <c r="E45" s="99" t="s">
        <v>2120</v>
      </c>
      <c r="F45" s="99" t="s">
        <v>2143</v>
      </c>
      <c r="G45" s="105" t="s">
        <v>4786</v>
      </c>
      <c r="H45" s="105" t="s">
        <v>4786</v>
      </c>
      <c r="I45" s="248"/>
      <c r="J45" s="98"/>
      <c r="K45" s="98"/>
      <c r="L45" s="116"/>
      <c r="M45" s="105" t="s">
        <v>3031</v>
      </c>
      <c r="N45" s="98"/>
      <c r="O45" s="98"/>
      <c r="P45" s="233" t="s">
        <v>960</v>
      </c>
      <c r="Q45" s="98" t="s">
        <v>819</v>
      </c>
      <c r="R45" s="101" t="s">
        <v>819</v>
      </c>
      <c r="S45" s="101" t="s">
        <v>819</v>
      </c>
      <c r="T45" s="102"/>
      <c r="U45" s="102"/>
      <c r="V45" s="102"/>
      <c r="W45" s="103"/>
      <c r="X45" s="104"/>
      <c r="Y45" s="104"/>
      <c r="Z45" s="98"/>
      <c r="AA45" s="104"/>
      <c r="AB45" s="98">
        <v>10</v>
      </c>
      <c r="AC45" s="98"/>
      <c r="AD45" s="98"/>
      <c r="AE45" s="244">
        <v>0</v>
      </c>
      <c r="AF45" s="98"/>
      <c r="AG45" s="196" t="str">
        <f t="shared" si="0"/>
        <v>大数据服务与解决方案事业群-通用应用部</v>
      </c>
      <c r="AH45" s="196"/>
    </row>
    <row r="46" spans="1:38" ht="21" hidden="1" customHeight="1">
      <c r="A46" s="97" t="s">
        <v>2151</v>
      </c>
      <c r="B46" s="98" t="s">
        <v>3828</v>
      </c>
      <c r="C46" s="98" t="s">
        <v>3830</v>
      </c>
      <c r="D46" s="99" t="s">
        <v>813</v>
      </c>
      <c r="E46" s="99" t="s">
        <v>2120</v>
      </c>
      <c r="F46" s="99" t="s">
        <v>2143</v>
      </c>
      <c r="G46" s="105" t="s">
        <v>4786</v>
      </c>
      <c r="H46" s="105" t="s">
        <v>4786</v>
      </c>
      <c r="I46" s="248"/>
      <c r="J46" s="98"/>
      <c r="K46" s="98" t="s">
        <v>3022</v>
      </c>
      <c r="L46" s="202" t="s">
        <v>3944</v>
      </c>
      <c r="M46" s="105" t="s">
        <v>3031</v>
      </c>
      <c r="N46" s="98"/>
      <c r="O46" s="98"/>
      <c r="P46" s="88" t="s">
        <v>960</v>
      </c>
      <c r="Q46" s="98" t="s">
        <v>864</v>
      </c>
      <c r="R46" s="101" t="s">
        <v>828</v>
      </c>
      <c r="S46" s="239" t="s">
        <v>828</v>
      </c>
      <c r="T46" s="102"/>
      <c r="U46" s="102"/>
      <c r="V46" s="102"/>
      <c r="W46" s="103"/>
      <c r="X46" s="104"/>
      <c r="Y46" s="104"/>
      <c r="Z46" s="98"/>
      <c r="AA46" s="104"/>
      <c r="AB46" s="98">
        <v>12</v>
      </c>
      <c r="AC46" s="98"/>
      <c r="AD46" s="98"/>
      <c r="AE46" s="244">
        <v>0</v>
      </c>
      <c r="AF46" s="98"/>
      <c r="AG46" s="196" t="str">
        <f t="shared" si="0"/>
        <v>大数据服务与解决方案事业群-通用应用部</v>
      </c>
      <c r="AH46" s="196"/>
    </row>
    <row r="47" spans="1:38" ht="21" hidden="1" customHeight="1">
      <c r="A47" s="97" t="s">
        <v>2152</v>
      </c>
      <c r="B47" s="98" t="s">
        <v>3831</v>
      </c>
      <c r="C47" s="98" t="s">
        <v>3833</v>
      </c>
      <c r="D47" s="99" t="s">
        <v>813</v>
      </c>
      <c r="E47" s="100" t="s">
        <v>814</v>
      </c>
      <c r="F47" s="100" t="s">
        <v>2113</v>
      </c>
      <c r="G47" s="100" t="s">
        <v>744</v>
      </c>
      <c r="H47" s="100" t="s">
        <v>744</v>
      </c>
      <c r="I47" s="248"/>
      <c r="J47" s="98"/>
      <c r="K47" s="98"/>
      <c r="L47" s="203" t="s">
        <v>3032</v>
      </c>
      <c r="M47" s="204" t="s">
        <v>3033</v>
      </c>
      <c r="N47" s="98"/>
      <c r="O47" s="98"/>
      <c r="P47" s="98" t="s">
        <v>818</v>
      </c>
      <c r="Q47" s="98" t="s">
        <v>982</v>
      </c>
      <c r="R47" s="101" t="s">
        <v>982</v>
      </c>
      <c r="S47" s="101" t="s">
        <v>982</v>
      </c>
      <c r="T47" s="102"/>
      <c r="U47" s="102"/>
      <c r="V47" s="102"/>
      <c r="W47" s="103"/>
      <c r="X47" s="104"/>
      <c r="Y47" s="104"/>
      <c r="Z47" s="98"/>
      <c r="AA47" s="104"/>
      <c r="AB47" s="98">
        <v>12</v>
      </c>
      <c r="AC47" s="98"/>
      <c r="AD47" s="98"/>
      <c r="AE47" s="244">
        <v>0</v>
      </c>
      <c r="AF47" s="98"/>
      <c r="AG47" s="196" t="str">
        <f t="shared" si="0"/>
        <v>第二事业部-管理</v>
      </c>
      <c r="AH47" s="196"/>
    </row>
    <row r="48" spans="1:38" ht="21" hidden="1" customHeight="1">
      <c r="A48" s="97" t="s">
        <v>2153</v>
      </c>
      <c r="B48" s="98" t="e">
        <v>#N/A</v>
      </c>
      <c r="C48" s="98" t="e">
        <v>#N/A</v>
      </c>
      <c r="D48" s="99" t="s">
        <v>813</v>
      </c>
      <c r="E48" s="100" t="s">
        <v>814</v>
      </c>
      <c r="F48" s="100" t="s">
        <v>2113</v>
      </c>
      <c r="G48" s="100" t="s">
        <v>744</v>
      </c>
      <c r="H48" s="100" t="s">
        <v>744</v>
      </c>
      <c r="I48" s="248"/>
      <c r="J48" s="98"/>
      <c r="K48" s="98" t="s">
        <v>5234</v>
      </c>
      <c r="L48" s="205" t="s">
        <v>3034</v>
      </c>
      <c r="M48" s="204" t="s">
        <v>5233</v>
      </c>
      <c r="N48" s="98"/>
      <c r="O48" s="98"/>
      <c r="P48" s="98" t="s">
        <v>818</v>
      </c>
      <c r="Q48" s="98" t="s">
        <v>819</v>
      </c>
      <c r="R48" s="101" t="s">
        <v>935</v>
      </c>
      <c r="S48" s="101" t="s">
        <v>935</v>
      </c>
      <c r="T48" s="102"/>
      <c r="U48" s="102"/>
      <c r="V48" s="102"/>
      <c r="W48" s="103"/>
      <c r="X48" s="104"/>
      <c r="Y48" s="104"/>
      <c r="Z48" s="98"/>
      <c r="AA48" s="104"/>
      <c r="AB48" s="98">
        <v>12</v>
      </c>
      <c r="AC48" s="98"/>
      <c r="AD48" s="98"/>
      <c r="AE48" s="244">
        <v>0</v>
      </c>
      <c r="AF48" s="98"/>
      <c r="AG48" s="196" t="str">
        <f t="shared" si="0"/>
        <v>第二事业部-管理</v>
      </c>
      <c r="AH48" s="196"/>
    </row>
    <row r="49" spans="1:34" ht="24" hidden="1">
      <c r="A49" s="97" t="s">
        <v>2154</v>
      </c>
      <c r="B49" s="98" t="s">
        <v>3828</v>
      </c>
      <c r="C49" s="98" t="s">
        <v>3830</v>
      </c>
      <c r="D49" s="99" t="s">
        <v>813</v>
      </c>
      <c r="E49" s="100" t="s">
        <v>814</v>
      </c>
      <c r="F49" s="100" t="s">
        <v>2113</v>
      </c>
      <c r="G49" s="100" t="s">
        <v>744</v>
      </c>
      <c r="H49" s="100" t="s">
        <v>744</v>
      </c>
      <c r="I49" s="248"/>
      <c r="J49" s="98"/>
      <c r="K49" s="98" t="s">
        <v>3035</v>
      </c>
      <c r="L49" s="203" t="s">
        <v>3036</v>
      </c>
      <c r="M49" s="206" t="s">
        <v>3037</v>
      </c>
      <c r="N49" s="98"/>
      <c r="O49" s="98"/>
      <c r="P49" s="98" t="s">
        <v>818</v>
      </c>
      <c r="Q49" s="98" t="s">
        <v>856</v>
      </c>
      <c r="R49" s="101" t="s">
        <v>935</v>
      </c>
      <c r="S49" s="101" t="s">
        <v>935</v>
      </c>
      <c r="T49" s="102"/>
      <c r="U49" s="102"/>
      <c r="V49" s="102"/>
      <c r="W49" s="103"/>
      <c r="X49" s="104"/>
      <c r="Y49" s="104"/>
      <c r="Z49" s="98"/>
      <c r="AA49" s="104"/>
      <c r="AB49" s="98">
        <v>12</v>
      </c>
      <c r="AC49" s="98"/>
      <c r="AD49" s="98"/>
      <c r="AE49" s="244">
        <v>0</v>
      </c>
      <c r="AF49" s="98"/>
      <c r="AG49" s="196" t="str">
        <f t="shared" si="0"/>
        <v>第二事业部-管理</v>
      </c>
      <c r="AH49" s="196"/>
    </row>
    <row r="50" spans="1:34" ht="24" hidden="1">
      <c r="A50" s="97" t="s">
        <v>2155</v>
      </c>
      <c r="B50" s="98" t="s">
        <v>3834</v>
      </c>
      <c r="C50" s="98" t="s">
        <v>3835</v>
      </c>
      <c r="D50" s="99" t="s">
        <v>813</v>
      </c>
      <c r="E50" s="100" t="s">
        <v>814</v>
      </c>
      <c r="F50" s="100" t="s">
        <v>815</v>
      </c>
      <c r="G50" s="100" t="s">
        <v>1741</v>
      </c>
      <c r="H50" s="100" t="s">
        <v>1741</v>
      </c>
      <c r="I50" s="248"/>
      <c r="J50" s="100">
        <v>4000</v>
      </c>
      <c r="K50" s="100" t="s">
        <v>3038</v>
      </c>
      <c r="L50" s="116" t="s">
        <v>3945</v>
      </c>
      <c r="M50" s="204" t="s">
        <v>996</v>
      </c>
      <c r="N50" s="98" t="s">
        <v>972</v>
      </c>
      <c r="O50" s="98" t="s">
        <v>935</v>
      </c>
      <c r="P50" s="98" t="s">
        <v>818</v>
      </c>
      <c r="Q50" s="98" t="s">
        <v>972</v>
      </c>
      <c r="R50" s="101" t="s">
        <v>819</v>
      </c>
      <c r="S50" s="101" t="s">
        <v>819</v>
      </c>
      <c r="T50" s="102"/>
      <c r="U50" s="102"/>
      <c r="V50" s="102"/>
      <c r="W50" s="103"/>
      <c r="X50" s="104"/>
      <c r="Y50" s="104"/>
      <c r="Z50" s="98"/>
      <c r="AA50" s="104"/>
      <c r="AB50" s="98">
        <v>12</v>
      </c>
      <c r="AC50" s="98"/>
      <c r="AD50" s="98"/>
      <c r="AE50" s="244">
        <v>0</v>
      </c>
      <c r="AF50" s="98"/>
      <c r="AG50" s="196" t="str">
        <f t="shared" si="0"/>
        <v>第二事业部-销售1</v>
      </c>
      <c r="AH50" s="196"/>
    </row>
    <row r="51" spans="1:34" ht="24" hidden="1">
      <c r="A51" s="97" t="s">
        <v>812</v>
      </c>
      <c r="B51" s="98" t="s">
        <v>3834</v>
      </c>
      <c r="C51" s="98" t="s">
        <v>3835</v>
      </c>
      <c r="D51" s="99" t="s">
        <v>813</v>
      </c>
      <c r="E51" s="100" t="s">
        <v>814</v>
      </c>
      <c r="F51" s="100" t="s">
        <v>815</v>
      </c>
      <c r="G51" s="100" t="s">
        <v>1742</v>
      </c>
      <c r="H51" s="100" t="s">
        <v>1742</v>
      </c>
      <c r="I51" s="248"/>
      <c r="J51" s="100">
        <v>4000</v>
      </c>
      <c r="K51" s="100" t="s">
        <v>3038</v>
      </c>
      <c r="L51" s="116" t="s">
        <v>3946</v>
      </c>
      <c r="M51" s="204" t="s">
        <v>996</v>
      </c>
      <c r="N51" s="98" t="s">
        <v>972</v>
      </c>
      <c r="O51" s="98" t="s">
        <v>935</v>
      </c>
      <c r="P51" s="98" t="s">
        <v>818</v>
      </c>
      <c r="Q51" s="98" t="s">
        <v>864</v>
      </c>
      <c r="R51" s="101" t="s">
        <v>819</v>
      </c>
      <c r="S51" s="101" t="s">
        <v>819</v>
      </c>
      <c r="T51" s="102"/>
      <c r="U51" s="102"/>
      <c r="V51" s="102"/>
      <c r="W51" s="103"/>
      <c r="X51" s="104"/>
      <c r="Y51" s="104"/>
      <c r="Z51" s="98"/>
      <c r="AA51" s="104"/>
      <c r="AB51" s="98">
        <v>12</v>
      </c>
      <c r="AC51" s="98"/>
      <c r="AD51" s="98"/>
      <c r="AE51" s="244">
        <v>0</v>
      </c>
      <c r="AF51" s="98"/>
      <c r="AG51" s="196" t="str">
        <f t="shared" si="0"/>
        <v>第二事业部-销售2</v>
      </c>
      <c r="AH51" s="196"/>
    </row>
    <row r="52" spans="1:34" ht="24" hidden="1">
      <c r="A52" s="97" t="s">
        <v>822</v>
      </c>
      <c r="B52" s="98" t="s">
        <v>3834</v>
      </c>
      <c r="C52" s="98" t="s">
        <v>3835</v>
      </c>
      <c r="D52" s="99" t="s">
        <v>813</v>
      </c>
      <c r="E52" s="100" t="s">
        <v>814</v>
      </c>
      <c r="F52" s="100" t="s">
        <v>815</v>
      </c>
      <c r="G52" s="100" t="s">
        <v>1743</v>
      </c>
      <c r="H52" s="100" t="s">
        <v>1743</v>
      </c>
      <c r="I52" s="248"/>
      <c r="J52" s="100">
        <v>3000</v>
      </c>
      <c r="K52" s="100" t="s">
        <v>3038</v>
      </c>
      <c r="L52" s="201" t="s">
        <v>3947</v>
      </c>
      <c r="M52" s="204" t="s">
        <v>996</v>
      </c>
      <c r="N52" s="98" t="s">
        <v>972</v>
      </c>
      <c r="O52" s="98" t="s">
        <v>935</v>
      </c>
      <c r="P52" s="98" t="s">
        <v>818</v>
      </c>
      <c r="Q52" s="98" t="s">
        <v>864</v>
      </c>
      <c r="R52" s="101" t="s">
        <v>828</v>
      </c>
      <c r="S52" s="101" t="s">
        <v>828</v>
      </c>
      <c r="T52" s="102"/>
      <c r="U52" s="102"/>
      <c r="V52" s="102"/>
      <c r="W52" s="103"/>
      <c r="X52" s="104"/>
      <c r="Y52" s="104"/>
      <c r="Z52" s="98"/>
      <c r="AA52" s="104"/>
      <c r="AB52" s="98">
        <v>12</v>
      </c>
      <c r="AC52" s="98"/>
      <c r="AD52" s="98"/>
      <c r="AE52" s="244">
        <v>0</v>
      </c>
      <c r="AF52" s="98"/>
      <c r="AG52" s="196" t="str">
        <f t="shared" si="0"/>
        <v>第二事业部-销售3</v>
      </c>
      <c r="AH52" s="196"/>
    </row>
    <row r="53" spans="1:34" ht="24" hidden="1">
      <c r="A53" s="97" t="s">
        <v>826</v>
      </c>
      <c r="B53" s="98" t="s">
        <v>3834</v>
      </c>
      <c r="C53" s="98" t="s">
        <v>3835</v>
      </c>
      <c r="D53" s="99" t="s">
        <v>813</v>
      </c>
      <c r="E53" s="100" t="s">
        <v>814</v>
      </c>
      <c r="F53" s="100" t="s">
        <v>815</v>
      </c>
      <c r="G53" s="100" t="s">
        <v>1744</v>
      </c>
      <c r="H53" s="100" t="s">
        <v>1744</v>
      </c>
      <c r="I53" s="248"/>
      <c r="J53" s="100">
        <v>3000</v>
      </c>
      <c r="K53" s="100" t="s">
        <v>3038</v>
      </c>
      <c r="L53" s="116" t="s">
        <v>3948</v>
      </c>
      <c r="M53" s="204" t="s">
        <v>996</v>
      </c>
      <c r="N53" s="98" t="s">
        <v>972</v>
      </c>
      <c r="O53" s="98" t="s">
        <v>935</v>
      </c>
      <c r="P53" s="98" t="s">
        <v>818</v>
      </c>
      <c r="Q53" s="98" t="s">
        <v>864</v>
      </c>
      <c r="R53" s="101" t="s">
        <v>828</v>
      </c>
      <c r="S53" s="101" t="s">
        <v>828</v>
      </c>
      <c r="T53" s="102"/>
      <c r="U53" s="102"/>
      <c r="V53" s="102"/>
      <c r="W53" s="103"/>
      <c r="X53" s="104"/>
      <c r="Y53" s="104"/>
      <c r="Z53" s="98"/>
      <c r="AA53" s="104"/>
      <c r="AB53" s="98">
        <v>12</v>
      </c>
      <c r="AC53" s="98"/>
      <c r="AD53" s="98"/>
      <c r="AE53" s="244">
        <v>0</v>
      </c>
      <c r="AF53" s="98"/>
      <c r="AG53" s="196" t="str">
        <f t="shared" si="0"/>
        <v>第二事业部-销售4</v>
      </c>
      <c r="AH53" s="196"/>
    </row>
    <row r="54" spans="1:34" ht="24" hidden="1">
      <c r="A54" s="97" t="s">
        <v>830</v>
      </c>
      <c r="B54" s="98" t="s">
        <v>3834</v>
      </c>
      <c r="C54" s="98" t="s">
        <v>3835</v>
      </c>
      <c r="D54" s="99" t="s">
        <v>813</v>
      </c>
      <c r="E54" s="100" t="s">
        <v>814</v>
      </c>
      <c r="F54" s="100" t="s">
        <v>815</v>
      </c>
      <c r="G54" s="100" t="s">
        <v>1745</v>
      </c>
      <c r="H54" s="100" t="s">
        <v>1745</v>
      </c>
      <c r="I54" s="248"/>
      <c r="J54" s="100">
        <v>3000</v>
      </c>
      <c r="K54" s="100" t="s">
        <v>3039</v>
      </c>
      <c r="L54" s="116" t="s">
        <v>1746</v>
      </c>
      <c r="M54" s="204" t="s">
        <v>996</v>
      </c>
      <c r="N54" s="98" t="s">
        <v>972</v>
      </c>
      <c r="O54" s="98" t="s">
        <v>935</v>
      </c>
      <c r="P54" s="98" t="s">
        <v>818</v>
      </c>
      <c r="Q54" s="98" t="s">
        <v>935</v>
      </c>
      <c r="R54" s="101" t="s">
        <v>828</v>
      </c>
      <c r="S54" s="240" t="s">
        <v>828</v>
      </c>
      <c r="T54" s="102"/>
      <c r="U54" s="102"/>
      <c r="V54" s="102"/>
      <c r="W54" s="103"/>
      <c r="X54" s="104"/>
      <c r="Y54" s="104"/>
      <c r="Z54" s="98"/>
      <c r="AA54" s="104"/>
      <c r="AB54" s="98">
        <v>12</v>
      </c>
      <c r="AC54" s="98"/>
      <c r="AD54" s="98"/>
      <c r="AE54" s="244">
        <v>0</v>
      </c>
      <c r="AF54" s="98"/>
      <c r="AG54" s="196" t="str">
        <f t="shared" si="0"/>
        <v>第二事业部-销售5</v>
      </c>
      <c r="AH54" s="196"/>
    </row>
    <row r="55" spans="1:34" ht="24" hidden="1">
      <c r="A55" s="97" t="s">
        <v>833</v>
      </c>
      <c r="B55" s="98" t="s">
        <v>3834</v>
      </c>
      <c r="C55" s="98" t="s">
        <v>3835</v>
      </c>
      <c r="D55" s="99" t="s">
        <v>813</v>
      </c>
      <c r="E55" s="100" t="s">
        <v>814</v>
      </c>
      <c r="F55" s="100" t="s">
        <v>815</v>
      </c>
      <c r="G55" s="100" t="s">
        <v>5072</v>
      </c>
      <c r="H55" s="100" t="s">
        <v>5072</v>
      </c>
      <c r="I55" s="248"/>
      <c r="J55" s="100">
        <v>3000</v>
      </c>
      <c r="K55" s="100"/>
      <c r="L55" s="116"/>
      <c r="M55" s="204" t="s">
        <v>996</v>
      </c>
      <c r="N55" s="98" t="s">
        <v>972</v>
      </c>
      <c r="O55" s="98" t="s">
        <v>935</v>
      </c>
      <c r="P55" s="223" t="s">
        <v>818</v>
      </c>
      <c r="Q55" s="98" t="s">
        <v>828</v>
      </c>
      <c r="R55" s="101" t="s">
        <v>828</v>
      </c>
      <c r="S55" s="101" t="s">
        <v>828</v>
      </c>
      <c r="T55" s="102"/>
      <c r="U55" s="102"/>
      <c r="V55" s="102"/>
      <c r="W55" s="103"/>
      <c r="X55" s="104"/>
      <c r="Y55" s="104"/>
      <c r="Z55" s="98"/>
      <c r="AA55" s="104"/>
      <c r="AB55" s="98">
        <v>10</v>
      </c>
      <c r="AC55" s="98"/>
      <c r="AD55" s="98"/>
      <c r="AE55" s="244">
        <v>0</v>
      </c>
      <c r="AF55" s="98"/>
      <c r="AG55" s="196" t="str">
        <f t="shared" si="0"/>
        <v>第二事业部-销售6</v>
      </c>
      <c r="AH55" s="196"/>
    </row>
    <row r="56" spans="1:34" ht="24" hidden="1">
      <c r="A56" s="97" t="s">
        <v>834</v>
      </c>
      <c r="B56" s="98" t="s">
        <v>3834</v>
      </c>
      <c r="C56" s="98" t="s">
        <v>3836</v>
      </c>
      <c r="D56" s="99" t="s">
        <v>813</v>
      </c>
      <c r="E56" s="100" t="s">
        <v>814</v>
      </c>
      <c r="F56" s="100" t="s">
        <v>815</v>
      </c>
      <c r="G56" s="100" t="s">
        <v>1740</v>
      </c>
      <c r="H56" s="100" t="s">
        <v>1740</v>
      </c>
      <c r="I56" s="248"/>
      <c r="J56" s="100">
        <v>7000</v>
      </c>
      <c r="K56" s="100" t="s">
        <v>3039</v>
      </c>
      <c r="L56" s="116" t="s">
        <v>3949</v>
      </c>
      <c r="M56" s="204" t="s">
        <v>988</v>
      </c>
      <c r="N56" s="98" t="s">
        <v>3818</v>
      </c>
      <c r="O56" s="98" t="s">
        <v>935</v>
      </c>
      <c r="P56" s="98" t="s">
        <v>818</v>
      </c>
      <c r="Q56" s="98" t="s">
        <v>819</v>
      </c>
      <c r="R56" s="101" t="s">
        <v>819</v>
      </c>
      <c r="S56" s="239" t="s">
        <v>819</v>
      </c>
      <c r="T56" s="102"/>
      <c r="U56" s="102"/>
      <c r="V56" s="102"/>
      <c r="W56" s="103"/>
      <c r="X56" s="104"/>
      <c r="Y56" s="104"/>
      <c r="Z56" s="98"/>
      <c r="AA56" s="104"/>
      <c r="AB56" s="98">
        <v>12</v>
      </c>
      <c r="AC56" s="98"/>
      <c r="AD56" s="98"/>
      <c r="AE56" s="244">
        <v>0</v>
      </c>
      <c r="AF56" s="98"/>
      <c r="AG56" s="196" t="str">
        <f t="shared" si="0"/>
        <v>第二事业部-销售管理</v>
      </c>
      <c r="AH56" s="196"/>
    </row>
    <row r="57" spans="1:34" ht="24" hidden="1">
      <c r="A57" s="97" t="s">
        <v>835</v>
      </c>
      <c r="B57" s="98" t="s">
        <v>3834</v>
      </c>
      <c r="C57" s="98" t="s">
        <v>3836</v>
      </c>
      <c r="D57" s="99" t="s">
        <v>813</v>
      </c>
      <c r="E57" s="100" t="s">
        <v>814</v>
      </c>
      <c r="F57" s="100" t="s">
        <v>815</v>
      </c>
      <c r="G57" s="100" t="s">
        <v>1740</v>
      </c>
      <c r="H57" s="100" t="s">
        <v>1740</v>
      </c>
      <c r="I57" s="248"/>
      <c r="J57" s="100">
        <v>7000</v>
      </c>
      <c r="K57" s="100" t="s">
        <v>3039</v>
      </c>
      <c r="L57" s="116" t="s">
        <v>3950</v>
      </c>
      <c r="M57" s="204" t="s">
        <v>988</v>
      </c>
      <c r="N57" s="98" t="s">
        <v>3818</v>
      </c>
      <c r="O57" s="98" t="s">
        <v>935</v>
      </c>
      <c r="P57" s="98" t="s">
        <v>818</v>
      </c>
      <c r="Q57" s="98" t="s">
        <v>828</v>
      </c>
      <c r="R57" s="101" t="s">
        <v>819</v>
      </c>
      <c r="S57" s="101" t="s">
        <v>819</v>
      </c>
      <c r="T57" s="102"/>
      <c r="U57" s="102"/>
      <c r="V57" s="102"/>
      <c r="W57" s="103"/>
      <c r="X57" s="104"/>
      <c r="Y57" s="104"/>
      <c r="Z57" s="98"/>
      <c r="AA57" s="104"/>
      <c r="AB57" s="98">
        <v>12</v>
      </c>
      <c r="AC57" s="98"/>
      <c r="AD57" s="98"/>
      <c r="AE57" s="244">
        <v>0</v>
      </c>
      <c r="AF57" s="98"/>
      <c r="AG57" s="196" t="str">
        <f t="shared" si="0"/>
        <v>第二事业部-销售管理</v>
      </c>
      <c r="AH57" s="196"/>
    </row>
    <row r="58" spans="1:34" ht="24" hidden="1">
      <c r="A58" s="97" t="s">
        <v>836</v>
      </c>
      <c r="B58" s="98" t="s">
        <v>3834</v>
      </c>
      <c r="C58" s="98" t="s">
        <v>3836</v>
      </c>
      <c r="D58" s="99" t="s">
        <v>813</v>
      </c>
      <c r="E58" s="100" t="s">
        <v>814</v>
      </c>
      <c r="F58" s="100" t="s">
        <v>815</v>
      </c>
      <c r="G58" s="100" t="s">
        <v>1740</v>
      </c>
      <c r="H58" s="100" t="s">
        <v>1740</v>
      </c>
      <c r="I58" s="248"/>
      <c r="J58" s="100">
        <v>6000</v>
      </c>
      <c r="K58" s="100" t="s">
        <v>3039</v>
      </c>
      <c r="L58" s="116" t="s">
        <v>3040</v>
      </c>
      <c r="M58" s="204" t="s">
        <v>988</v>
      </c>
      <c r="N58" s="98" t="s">
        <v>3818</v>
      </c>
      <c r="O58" s="98" t="s">
        <v>935</v>
      </c>
      <c r="P58" s="98" t="s">
        <v>818</v>
      </c>
      <c r="Q58" s="98" t="s">
        <v>819</v>
      </c>
      <c r="R58" s="101" t="s">
        <v>819</v>
      </c>
      <c r="S58" s="101" t="s">
        <v>819</v>
      </c>
      <c r="T58" s="102"/>
      <c r="U58" s="102"/>
      <c r="V58" s="102"/>
      <c r="W58" s="103"/>
      <c r="X58" s="104"/>
      <c r="Y58" s="104"/>
      <c r="Z58" s="98"/>
      <c r="AA58" s="104"/>
      <c r="AB58" s="98">
        <v>12</v>
      </c>
      <c r="AC58" s="98"/>
      <c r="AD58" s="98"/>
      <c r="AE58" s="244">
        <v>0</v>
      </c>
      <c r="AF58" s="98"/>
      <c r="AG58" s="196" t="str">
        <f t="shared" si="0"/>
        <v>第二事业部-销售管理</v>
      </c>
      <c r="AH58" s="196"/>
    </row>
    <row r="59" spans="1:34" ht="24" hidden="1">
      <c r="A59" s="97" t="s">
        <v>837</v>
      </c>
      <c r="B59" s="98" t="s">
        <v>3834</v>
      </c>
      <c r="C59" s="98" t="s">
        <v>3837</v>
      </c>
      <c r="D59" s="99" t="s">
        <v>813</v>
      </c>
      <c r="E59" s="100" t="s">
        <v>814</v>
      </c>
      <c r="F59" s="100" t="s">
        <v>815</v>
      </c>
      <c r="G59" s="100" t="s">
        <v>1740</v>
      </c>
      <c r="H59" s="100" t="s">
        <v>1740</v>
      </c>
      <c r="I59" s="248"/>
      <c r="J59" s="98"/>
      <c r="K59" s="98" t="s">
        <v>3022</v>
      </c>
      <c r="L59" s="205" t="s">
        <v>3951</v>
      </c>
      <c r="M59" s="204" t="s">
        <v>3041</v>
      </c>
      <c r="N59" s="98" t="s">
        <v>3818</v>
      </c>
      <c r="O59" s="98" t="s">
        <v>856</v>
      </c>
      <c r="P59" s="98" t="s">
        <v>818</v>
      </c>
      <c r="Q59" s="98" t="s">
        <v>972</v>
      </c>
      <c r="R59" s="101" t="s">
        <v>828</v>
      </c>
      <c r="S59" s="101" t="s">
        <v>828</v>
      </c>
      <c r="T59" s="102"/>
      <c r="U59" s="102"/>
      <c r="V59" s="102"/>
      <c r="W59" s="103"/>
      <c r="X59" s="104"/>
      <c r="Y59" s="104"/>
      <c r="Z59" s="98"/>
      <c r="AA59" s="104"/>
      <c r="AB59" s="98">
        <v>12</v>
      </c>
      <c r="AC59" s="98"/>
      <c r="AD59" s="98"/>
      <c r="AE59" s="244">
        <v>0</v>
      </c>
      <c r="AF59" s="98"/>
      <c r="AG59" s="196" t="str">
        <f t="shared" si="0"/>
        <v>第二事业部-销售管理</v>
      </c>
      <c r="AH59" s="196"/>
    </row>
    <row r="60" spans="1:34" ht="36" hidden="1">
      <c r="A60" s="97" t="s">
        <v>2156</v>
      </c>
      <c r="B60" s="98" t="s">
        <v>3831</v>
      </c>
      <c r="C60" s="98" t="s">
        <v>3832</v>
      </c>
      <c r="D60" s="99" t="s">
        <v>813</v>
      </c>
      <c r="E60" s="100" t="s">
        <v>814</v>
      </c>
      <c r="F60" s="100" t="s">
        <v>2157</v>
      </c>
      <c r="G60" s="100" t="s">
        <v>4307</v>
      </c>
      <c r="H60" s="100" t="s">
        <v>4307</v>
      </c>
      <c r="I60" s="248"/>
      <c r="J60" s="98"/>
      <c r="K60" s="98" t="s">
        <v>3035</v>
      </c>
      <c r="L60" s="203" t="s">
        <v>3042</v>
      </c>
      <c r="M60" s="204" t="s">
        <v>3043</v>
      </c>
      <c r="N60" s="98" t="s">
        <v>828</v>
      </c>
      <c r="O60" s="98" t="s">
        <v>943</v>
      </c>
      <c r="P60" s="98" t="s">
        <v>818</v>
      </c>
      <c r="Q60" s="98" t="s">
        <v>828</v>
      </c>
      <c r="R60" s="101" t="s">
        <v>828</v>
      </c>
      <c r="S60" s="240" t="s">
        <v>828</v>
      </c>
      <c r="T60" s="102"/>
      <c r="U60" s="102"/>
      <c r="V60" s="102"/>
      <c r="W60" s="103"/>
      <c r="X60" s="104"/>
      <c r="Y60" s="104"/>
      <c r="Z60" s="98"/>
      <c r="AA60" s="104"/>
      <c r="AB60" s="98">
        <v>12</v>
      </c>
      <c r="AC60" s="98"/>
      <c r="AD60" s="98"/>
      <c r="AE60" s="244">
        <v>0</v>
      </c>
      <c r="AF60" s="98"/>
      <c r="AG60" s="196" t="str">
        <f t="shared" si="0"/>
        <v>第二事业部-拓展业务产品线</v>
      </c>
      <c r="AH60" s="196"/>
    </row>
    <row r="61" spans="1:34" ht="36" hidden="1">
      <c r="A61" s="97" t="s">
        <v>2158</v>
      </c>
      <c r="B61" s="98" t="s">
        <v>3828</v>
      </c>
      <c r="C61" s="98" t="s">
        <v>3830</v>
      </c>
      <c r="D61" s="99" t="s">
        <v>813</v>
      </c>
      <c r="E61" s="100" t="s">
        <v>814</v>
      </c>
      <c r="F61" s="100" t="s">
        <v>2157</v>
      </c>
      <c r="G61" s="100" t="s">
        <v>4307</v>
      </c>
      <c r="H61" s="100" t="s">
        <v>4307</v>
      </c>
      <c r="I61" s="248"/>
      <c r="J61" s="98"/>
      <c r="K61" s="98"/>
      <c r="L61" s="207"/>
      <c r="M61" s="204" t="s">
        <v>3058</v>
      </c>
      <c r="N61" s="98" t="s">
        <v>972</v>
      </c>
      <c r="O61" s="98" t="s">
        <v>935</v>
      </c>
      <c r="P61" s="223" t="s">
        <v>818</v>
      </c>
      <c r="Q61" s="98" t="s">
        <v>828</v>
      </c>
      <c r="R61" s="101" t="s">
        <v>828</v>
      </c>
      <c r="S61" s="101" t="s">
        <v>828</v>
      </c>
      <c r="T61" s="102"/>
      <c r="U61" s="102"/>
      <c r="V61" s="102"/>
      <c r="W61" s="103"/>
      <c r="X61" s="104"/>
      <c r="Y61" s="104"/>
      <c r="Z61" s="98"/>
      <c r="AA61" s="104"/>
      <c r="AB61" s="98">
        <v>10</v>
      </c>
      <c r="AC61" s="98"/>
      <c r="AD61" s="98"/>
      <c r="AE61" s="244">
        <v>0</v>
      </c>
      <c r="AF61" s="98"/>
      <c r="AG61" s="196" t="str">
        <f t="shared" si="0"/>
        <v>第二事业部-拓展业务产品线</v>
      </c>
      <c r="AH61" s="196"/>
    </row>
    <row r="62" spans="1:34" ht="36" hidden="1">
      <c r="A62" s="97" t="s">
        <v>2159</v>
      </c>
      <c r="B62" s="98" t="s">
        <v>3834</v>
      </c>
      <c r="C62" s="98" t="s">
        <v>3836</v>
      </c>
      <c r="D62" s="99" t="s">
        <v>813</v>
      </c>
      <c r="E62" s="100" t="s">
        <v>814</v>
      </c>
      <c r="F62" s="100" t="s">
        <v>2157</v>
      </c>
      <c r="G62" s="100" t="s">
        <v>4307</v>
      </c>
      <c r="H62" s="100" t="s">
        <v>4307</v>
      </c>
      <c r="I62" s="248"/>
      <c r="J62" s="98"/>
      <c r="K62" s="98"/>
      <c r="L62" s="203"/>
      <c r="M62" s="204" t="s">
        <v>3163</v>
      </c>
      <c r="N62" s="98" t="s">
        <v>3818</v>
      </c>
      <c r="O62" s="98" t="s">
        <v>935</v>
      </c>
      <c r="P62" s="223" t="s">
        <v>818</v>
      </c>
      <c r="Q62" s="98" t="s">
        <v>828</v>
      </c>
      <c r="R62" s="101" t="s">
        <v>828</v>
      </c>
      <c r="S62" s="101" t="s">
        <v>828</v>
      </c>
      <c r="T62" s="102"/>
      <c r="U62" s="102"/>
      <c r="V62" s="102"/>
      <c r="W62" s="103"/>
      <c r="X62" s="104"/>
      <c r="Y62" s="104"/>
      <c r="Z62" s="98"/>
      <c r="AA62" s="104"/>
      <c r="AB62" s="98">
        <v>10</v>
      </c>
      <c r="AC62" s="98"/>
      <c r="AD62" s="98"/>
      <c r="AE62" s="244">
        <v>0</v>
      </c>
      <c r="AF62" s="98"/>
      <c r="AG62" s="196" t="str">
        <f t="shared" si="0"/>
        <v>第二事业部-拓展业务产品线</v>
      </c>
      <c r="AH62" s="196"/>
    </row>
    <row r="63" spans="1:34" ht="36" hidden="1">
      <c r="A63" s="97" t="s">
        <v>2160</v>
      </c>
      <c r="B63" s="98" t="s">
        <v>3834</v>
      </c>
      <c r="C63" s="98" t="s">
        <v>3836</v>
      </c>
      <c r="D63" s="99" t="s">
        <v>813</v>
      </c>
      <c r="E63" s="100" t="s">
        <v>814</v>
      </c>
      <c r="F63" s="100" t="s">
        <v>2157</v>
      </c>
      <c r="G63" s="100" t="s">
        <v>4307</v>
      </c>
      <c r="H63" s="100" t="s">
        <v>4307</v>
      </c>
      <c r="I63" s="248"/>
      <c r="J63" s="98"/>
      <c r="K63" s="98" t="s">
        <v>3022</v>
      </c>
      <c r="L63" s="205" t="s">
        <v>3952</v>
      </c>
      <c r="M63" s="204" t="s">
        <v>3163</v>
      </c>
      <c r="N63" s="98" t="s">
        <v>3818</v>
      </c>
      <c r="O63" s="98" t="s">
        <v>935</v>
      </c>
      <c r="P63" s="98" t="s">
        <v>818</v>
      </c>
      <c r="Q63" s="98" t="s">
        <v>828</v>
      </c>
      <c r="R63" s="101" t="s">
        <v>828</v>
      </c>
      <c r="S63" s="241" t="s">
        <v>828</v>
      </c>
      <c r="T63" s="102"/>
      <c r="U63" s="102"/>
      <c r="V63" s="102"/>
      <c r="W63" s="103"/>
      <c r="X63" s="104"/>
      <c r="Y63" s="104"/>
      <c r="Z63" s="98"/>
      <c r="AA63" s="104"/>
      <c r="AB63" s="98">
        <v>12</v>
      </c>
      <c r="AC63" s="98"/>
      <c r="AD63" s="98"/>
      <c r="AE63" s="244">
        <v>0</v>
      </c>
      <c r="AF63" s="98"/>
      <c r="AG63" s="196" t="str">
        <f t="shared" si="0"/>
        <v>第二事业部-拓展业务产品线</v>
      </c>
      <c r="AH63" s="196"/>
    </row>
    <row r="64" spans="1:34" ht="36" hidden="1">
      <c r="A64" s="97" t="s">
        <v>2161</v>
      </c>
      <c r="B64" s="98" t="s">
        <v>3828</v>
      </c>
      <c r="C64" s="98" t="s">
        <v>3829</v>
      </c>
      <c r="D64" s="99" t="s">
        <v>813</v>
      </c>
      <c r="E64" s="100" t="s">
        <v>814</v>
      </c>
      <c r="F64" s="100" t="s">
        <v>2157</v>
      </c>
      <c r="G64" s="100" t="s">
        <v>4307</v>
      </c>
      <c r="H64" s="100" t="s">
        <v>4307</v>
      </c>
      <c r="I64" s="248"/>
      <c r="J64" s="98"/>
      <c r="K64" s="98"/>
      <c r="L64" s="203"/>
      <c r="M64" s="204" t="s">
        <v>3029</v>
      </c>
      <c r="N64" s="98" t="s">
        <v>3818</v>
      </c>
      <c r="O64" s="98" t="s">
        <v>935</v>
      </c>
      <c r="P64" s="223" t="s">
        <v>818</v>
      </c>
      <c r="Q64" s="98" t="s">
        <v>828</v>
      </c>
      <c r="R64" s="101" t="s">
        <v>828</v>
      </c>
      <c r="S64" s="101" t="s">
        <v>828</v>
      </c>
      <c r="T64" s="102"/>
      <c r="U64" s="102"/>
      <c r="V64" s="102"/>
      <c r="W64" s="103"/>
      <c r="X64" s="104"/>
      <c r="Y64" s="104"/>
      <c r="Z64" s="98"/>
      <c r="AA64" s="104"/>
      <c r="AB64" s="98">
        <v>10</v>
      </c>
      <c r="AC64" s="98"/>
      <c r="AD64" s="98"/>
      <c r="AE64" s="244">
        <v>0</v>
      </c>
      <c r="AF64" s="98"/>
      <c r="AG64" s="196" t="str">
        <f t="shared" si="0"/>
        <v>第二事业部-拓展业务产品线</v>
      </c>
      <c r="AH64" s="196"/>
    </row>
    <row r="65" spans="1:38" ht="21" hidden="1" customHeight="1">
      <c r="A65" s="97" t="s">
        <v>2162</v>
      </c>
      <c r="B65" s="98" t="s">
        <v>3828</v>
      </c>
      <c r="C65" s="98" t="s">
        <v>3829</v>
      </c>
      <c r="D65" s="99" t="s">
        <v>813</v>
      </c>
      <c r="E65" s="100" t="s">
        <v>814</v>
      </c>
      <c r="F65" s="100" t="s">
        <v>2157</v>
      </c>
      <c r="G65" s="100" t="s">
        <v>4307</v>
      </c>
      <c r="H65" s="100" t="s">
        <v>4307</v>
      </c>
      <c r="I65" s="248"/>
      <c r="J65" s="98"/>
      <c r="K65" s="98" t="s">
        <v>3035</v>
      </c>
      <c r="L65" s="203" t="s">
        <v>3044</v>
      </c>
      <c r="M65" s="204" t="s">
        <v>3029</v>
      </c>
      <c r="N65" s="98" t="s">
        <v>3818</v>
      </c>
      <c r="O65" s="98" t="s">
        <v>935</v>
      </c>
      <c r="P65" s="98" t="s">
        <v>818</v>
      </c>
      <c r="Q65" s="98" t="s">
        <v>864</v>
      </c>
      <c r="R65" s="101" t="s">
        <v>828</v>
      </c>
      <c r="S65" s="239" t="s">
        <v>828</v>
      </c>
      <c r="T65" s="102"/>
      <c r="U65" s="102"/>
      <c r="V65" s="102"/>
      <c r="W65" s="103"/>
      <c r="X65" s="104"/>
      <c r="Y65" s="104"/>
      <c r="Z65" s="98"/>
      <c r="AA65" s="104"/>
      <c r="AB65" s="98">
        <v>12</v>
      </c>
      <c r="AC65" s="98"/>
      <c r="AD65" s="98"/>
      <c r="AE65" s="244">
        <v>0</v>
      </c>
      <c r="AF65" s="98"/>
      <c r="AG65" s="196" t="str">
        <f t="shared" si="0"/>
        <v>第二事业部-拓展业务产品线</v>
      </c>
      <c r="AH65" s="196"/>
    </row>
    <row r="66" spans="1:38" ht="21" hidden="1" customHeight="1">
      <c r="A66" s="97" t="s">
        <v>2163</v>
      </c>
      <c r="B66" s="98" t="s">
        <v>3828</v>
      </c>
      <c r="C66" s="98" t="s">
        <v>3829</v>
      </c>
      <c r="D66" s="99" t="s">
        <v>813</v>
      </c>
      <c r="E66" s="192" t="s">
        <v>814</v>
      </c>
      <c r="F66" s="192" t="s">
        <v>2157</v>
      </c>
      <c r="G66" s="192" t="s">
        <v>4307</v>
      </c>
      <c r="H66" s="192" t="s">
        <v>4307</v>
      </c>
      <c r="I66" s="248"/>
      <c r="J66" s="98"/>
      <c r="K66" s="98" t="s">
        <v>3035</v>
      </c>
      <c r="L66" s="207" t="s">
        <v>3045</v>
      </c>
      <c r="M66" s="204" t="s">
        <v>3029</v>
      </c>
      <c r="N66" s="98" t="s">
        <v>3818</v>
      </c>
      <c r="O66" s="98" t="s">
        <v>935</v>
      </c>
      <c r="P66" s="98" t="s">
        <v>818</v>
      </c>
      <c r="Q66" s="98" t="s">
        <v>864</v>
      </c>
      <c r="R66" s="101" t="s">
        <v>864</v>
      </c>
      <c r="S66" s="101" t="s">
        <v>864</v>
      </c>
      <c r="T66" s="102"/>
      <c r="U66" s="102"/>
      <c r="V66" s="102"/>
      <c r="W66" s="103"/>
      <c r="X66" s="104"/>
      <c r="Y66" s="104"/>
      <c r="Z66" s="98"/>
      <c r="AA66" s="104"/>
      <c r="AB66" s="98">
        <v>12</v>
      </c>
      <c r="AC66" s="98"/>
      <c r="AD66" s="98"/>
      <c r="AE66" s="244">
        <v>0</v>
      </c>
      <c r="AF66" s="98"/>
      <c r="AG66" s="196" t="str">
        <f t="shared" si="0"/>
        <v>第二事业部-拓展业务产品线</v>
      </c>
      <c r="AH66" s="196"/>
    </row>
    <row r="67" spans="1:38" ht="21" hidden="1" customHeight="1">
      <c r="A67" s="97" t="s">
        <v>2164</v>
      </c>
      <c r="B67" s="98" t="s">
        <v>3828</v>
      </c>
      <c r="C67" s="98" t="s">
        <v>3830</v>
      </c>
      <c r="D67" s="99" t="s">
        <v>813</v>
      </c>
      <c r="E67" s="192" t="s">
        <v>814</v>
      </c>
      <c r="F67" s="192" t="s">
        <v>2157</v>
      </c>
      <c r="G67" s="192" t="s">
        <v>4307</v>
      </c>
      <c r="H67" s="192" t="s">
        <v>4307</v>
      </c>
      <c r="I67" s="248"/>
      <c r="J67" s="98"/>
      <c r="K67" s="98" t="s">
        <v>3035</v>
      </c>
      <c r="L67" s="203" t="s">
        <v>3953</v>
      </c>
      <c r="M67" s="204" t="s">
        <v>3025</v>
      </c>
      <c r="N67" s="98" t="s">
        <v>828</v>
      </c>
      <c r="O67" s="98" t="s">
        <v>4279</v>
      </c>
      <c r="P67" s="98" t="s">
        <v>818</v>
      </c>
      <c r="Q67" s="98" t="s">
        <v>856</v>
      </c>
      <c r="R67" s="101" t="s">
        <v>856</v>
      </c>
      <c r="S67" s="101" t="s">
        <v>856</v>
      </c>
      <c r="T67" s="102"/>
      <c r="U67" s="102"/>
      <c r="V67" s="102"/>
      <c r="W67" s="103"/>
      <c r="X67" s="104"/>
      <c r="Y67" s="104"/>
      <c r="Z67" s="98"/>
      <c r="AA67" s="104"/>
      <c r="AB67" s="98">
        <v>12</v>
      </c>
      <c r="AC67" s="98"/>
      <c r="AD67" s="98"/>
      <c r="AE67" s="244">
        <v>0</v>
      </c>
      <c r="AF67" s="98"/>
      <c r="AG67" s="196" t="str">
        <f t="shared" ref="AG67:AG130" si="1">G67</f>
        <v>第二事业部-拓展业务产品线</v>
      </c>
      <c r="AH67" s="196"/>
    </row>
    <row r="68" spans="1:38" ht="21" hidden="1" customHeight="1">
      <c r="A68" s="97" t="s">
        <v>2165</v>
      </c>
      <c r="B68" s="98" t="s">
        <v>3828</v>
      </c>
      <c r="C68" s="98" t="s">
        <v>3830</v>
      </c>
      <c r="D68" s="99" t="s">
        <v>813</v>
      </c>
      <c r="E68" s="192" t="s">
        <v>814</v>
      </c>
      <c r="F68" s="192" t="s">
        <v>2157</v>
      </c>
      <c r="G68" s="192" t="s">
        <v>4307</v>
      </c>
      <c r="H68" s="192" t="s">
        <v>4307</v>
      </c>
      <c r="I68" s="248"/>
      <c r="J68" s="98"/>
      <c r="K68" s="98" t="s">
        <v>3035</v>
      </c>
      <c r="L68" s="207" t="s">
        <v>3046</v>
      </c>
      <c r="M68" s="204" t="s">
        <v>3031</v>
      </c>
      <c r="N68" s="98" t="s">
        <v>972</v>
      </c>
      <c r="O68" s="98" t="s">
        <v>935</v>
      </c>
      <c r="P68" s="98" t="s">
        <v>818</v>
      </c>
      <c r="Q68" s="98" t="s">
        <v>828</v>
      </c>
      <c r="R68" s="101" t="s">
        <v>828</v>
      </c>
      <c r="S68" s="101" t="s">
        <v>828</v>
      </c>
      <c r="T68" s="102"/>
      <c r="U68" s="102"/>
      <c r="V68" s="102"/>
      <c r="W68" s="103"/>
      <c r="X68" s="104"/>
      <c r="Y68" s="104"/>
      <c r="Z68" s="98"/>
      <c r="AA68" s="104"/>
      <c r="AB68" s="98">
        <v>12</v>
      </c>
      <c r="AC68" s="98"/>
      <c r="AD68" s="98"/>
      <c r="AE68" s="244">
        <v>0</v>
      </c>
      <c r="AF68" s="98"/>
      <c r="AG68" s="196" t="str">
        <f t="shared" si="1"/>
        <v>第二事业部-拓展业务产品线</v>
      </c>
      <c r="AH68" s="196"/>
    </row>
    <row r="69" spans="1:38" ht="21" hidden="1" customHeight="1">
      <c r="A69" s="97" t="s">
        <v>2166</v>
      </c>
      <c r="B69" s="98" t="s">
        <v>3831</v>
      </c>
      <c r="C69" s="98" t="s">
        <v>3832</v>
      </c>
      <c r="D69" s="99" t="s">
        <v>813</v>
      </c>
      <c r="E69" s="100" t="s">
        <v>814</v>
      </c>
      <c r="F69" s="352" t="s">
        <v>2167</v>
      </c>
      <c r="G69" s="352" t="s">
        <v>4781</v>
      </c>
      <c r="H69" s="352" t="s">
        <v>4781</v>
      </c>
      <c r="I69" s="248"/>
      <c r="J69" s="98"/>
      <c r="K69" s="98" t="s">
        <v>3035</v>
      </c>
      <c r="L69" s="203" t="s">
        <v>3047</v>
      </c>
      <c r="M69" s="204" t="s">
        <v>3043</v>
      </c>
      <c r="N69" s="98" t="s">
        <v>828</v>
      </c>
      <c r="O69" s="98" t="s">
        <v>943</v>
      </c>
      <c r="P69" s="98" t="s">
        <v>818</v>
      </c>
      <c r="Q69" s="98" t="s">
        <v>828</v>
      </c>
      <c r="R69" s="101" t="s">
        <v>856</v>
      </c>
      <c r="S69" s="240" t="s">
        <v>856</v>
      </c>
      <c r="T69" s="102"/>
      <c r="U69" s="102"/>
      <c r="V69" s="102"/>
      <c r="W69" s="103"/>
      <c r="X69" s="104"/>
      <c r="Y69" s="104"/>
      <c r="Z69" s="98"/>
      <c r="AA69" s="104"/>
      <c r="AB69" s="98">
        <v>12</v>
      </c>
      <c r="AC69" s="98"/>
      <c r="AD69" s="98"/>
      <c r="AE69" s="244">
        <v>0</v>
      </c>
      <c r="AF69" s="98"/>
      <c r="AG69" s="196" t="str">
        <f t="shared" si="1"/>
        <v>第二事业部-数据业务产品线</v>
      </c>
      <c r="AH69" s="196"/>
    </row>
    <row r="70" spans="1:38" ht="21" hidden="1" customHeight="1">
      <c r="A70" s="97" t="s">
        <v>2168</v>
      </c>
      <c r="B70" s="98" t="s">
        <v>3828</v>
      </c>
      <c r="C70" s="98" t="s">
        <v>3830</v>
      </c>
      <c r="D70" s="99" t="s">
        <v>813</v>
      </c>
      <c r="E70" s="100" t="s">
        <v>814</v>
      </c>
      <c r="F70" s="352" t="s">
        <v>2167</v>
      </c>
      <c r="G70" s="352" t="s">
        <v>4781</v>
      </c>
      <c r="H70" s="352" t="s">
        <v>4781</v>
      </c>
      <c r="I70" s="248"/>
      <c r="J70" s="98"/>
      <c r="K70" s="98"/>
      <c r="L70" s="203"/>
      <c r="M70" s="204" t="s">
        <v>3058</v>
      </c>
      <c r="N70" s="98" t="s">
        <v>972</v>
      </c>
      <c r="O70" s="98" t="s">
        <v>935</v>
      </c>
      <c r="P70" s="223" t="s">
        <v>818</v>
      </c>
      <c r="Q70" s="98" t="s">
        <v>856</v>
      </c>
      <c r="R70" s="101" t="s">
        <v>856</v>
      </c>
      <c r="S70" s="101" t="s">
        <v>856</v>
      </c>
      <c r="T70" s="102"/>
      <c r="U70" s="102"/>
      <c r="V70" s="102"/>
      <c r="W70" s="103"/>
      <c r="X70" s="104"/>
      <c r="Y70" s="104"/>
      <c r="Z70" s="98"/>
      <c r="AA70" s="104"/>
      <c r="AB70" s="98">
        <v>10</v>
      </c>
      <c r="AC70" s="98"/>
      <c r="AD70" s="98"/>
      <c r="AE70" s="244">
        <v>0</v>
      </c>
      <c r="AF70" s="98"/>
      <c r="AG70" s="196" t="str">
        <f t="shared" si="1"/>
        <v>第二事业部-数据业务产品线</v>
      </c>
      <c r="AH70" s="196"/>
    </row>
    <row r="71" spans="1:38" ht="21" hidden="1" customHeight="1">
      <c r="A71" s="97" t="s">
        <v>2169</v>
      </c>
      <c r="B71" s="98" t="s">
        <v>3834</v>
      </c>
      <c r="C71" s="98" t="s">
        <v>3836</v>
      </c>
      <c r="D71" s="99" t="s">
        <v>813</v>
      </c>
      <c r="E71" s="100" t="s">
        <v>814</v>
      </c>
      <c r="F71" s="352" t="s">
        <v>2167</v>
      </c>
      <c r="G71" s="352" t="s">
        <v>4781</v>
      </c>
      <c r="H71" s="352" t="s">
        <v>4781</v>
      </c>
      <c r="I71" s="248"/>
      <c r="J71" s="98"/>
      <c r="K71" s="98" t="s">
        <v>3022</v>
      </c>
      <c r="L71" s="205" t="s">
        <v>3954</v>
      </c>
      <c r="M71" s="204" t="s">
        <v>3163</v>
      </c>
      <c r="N71" s="98" t="s">
        <v>3818</v>
      </c>
      <c r="O71" s="98" t="s">
        <v>935</v>
      </c>
      <c r="P71" s="98" t="s">
        <v>818</v>
      </c>
      <c r="Q71" s="98" t="s">
        <v>828</v>
      </c>
      <c r="R71" s="101" t="s">
        <v>856</v>
      </c>
      <c r="S71" s="241" t="s">
        <v>856</v>
      </c>
      <c r="T71" s="102"/>
      <c r="U71" s="102"/>
      <c r="V71" s="102"/>
      <c r="W71" s="103"/>
      <c r="X71" s="104"/>
      <c r="Y71" s="104"/>
      <c r="Z71" s="98"/>
      <c r="AA71" s="104"/>
      <c r="AB71" s="98">
        <v>12</v>
      </c>
      <c r="AC71" s="98"/>
      <c r="AD71" s="98"/>
      <c r="AE71" s="244">
        <v>0</v>
      </c>
      <c r="AF71" s="98"/>
      <c r="AG71" s="196" t="str">
        <f t="shared" si="1"/>
        <v>第二事业部-数据业务产品线</v>
      </c>
      <c r="AH71" s="196"/>
      <c r="AK71" s="108">
        <v>71029012</v>
      </c>
      <c r="AL71" s="108" t="s">
        <v>983</v>
      </c>
    </row>
    <row r="72" spans="1:38" ht="21" hidden="1" customHeight="1">
      <c r="A72" s="97" t="s">
        <v>2170</v>
      </c>
      <c r="B72" s="98" t="s">
        <v>3834</v>
      </c>
      <c r="C72" s="98" t="s">
        <v>3836</v>
      </c>
      <c r="D72" s="99" t="s">
        <v>813</v>
      </c>
      <c r="E72" s="100" t="s">
        <v>814</v>
      </c>
      <c r="F72" s="352" t="s">
        <v>2167</v>
      </c>
      <c r="G72" s="352" t="s">
        <v>4781</v>
      </c>
      <c r="H72" s="352" t="s">
        <v>4781</v>
      </c>
      <c r="I72" s="248"/>
      <c r="J72" s="98"/>
      <c r="K72" s="98"/>
      <c r="L72" s="203"/>
      <c r="M72" s="204" t="s">
        <v>3163</v>
      </c>
      <c r="N72" s="98" t="s">
        <v>3818</v>
      </c>
      <c r="O72" s="98" t="s">
        <v>935</v>
      </c>
      <c r="P72" s="223" t="s">
        <v>818</v>
      </c>
      <c r="Q72" s="98" t="s">
        <v>819</v>
      </c>
      <c r="R72" s="101" t="s">
        <v>819</v>
      </c>
      <c r="S72" s="101" t="s">
        <v>819</v>
      </c>
      <c r="T72" s="102"/>
      <c r="U72" s="102"/>
      <c r="V72" s="102"/>
      <c r="W72" s="103"/>
      <c r="X72" s="104"/>
      <c r="Y72" s="104"/>
      <c r="Z72" s="98"/>
      <c r="AA72" s="104"/>
      <c r="AB72" s="98">
        <v>10</v>
      </c>
      <c r="AC72" s="98"/>
      <c r="AD72" s="98"/>
      <c r="AE72" s="244">
        <v>0</v>
      </c>
      <c r="AF72" s="98"/>
      <c r="AG72" s="196" t="str">
        <f t="shared" si="1"/>
        <v>第二事业部-数据业务产品线</v>
      </c>
      <c r="AH72" s="196"/>
      <c r="AK72" s="107">
        <v>71029012</v>
      </c>
      <c r="AL72" s="107" t="s">
        <v>983</v>
      </c>
    </row>
    <row r="73" spans="1:38" ht="21" hidden="1" customHeight="1">
      <c r="A73" s="97" t="s">
        <v>2171</v>
      </c>
      <c r="B73" s="98" t="s">
        <v>3828</v>
      </c>
      <c r="C73" s="98" t="s">
        <v>3829</v>
      </c>
      <c r="D73" s="99" t="s">
        <v>813</v>
      </c>
      <c r="E73" s="100" t="s">
        <v>814</v>
      </c>
      <c r="F73" s="352" t="s">
        <v>2167</v>
      </c>
      <c r="G73" s="352" t="s">
        <v>4781</v>
      </c>
      <c r="H73" s="352" t="s">
        <v>4781</v>
      </c>
      <c r="I73" s="248"/>
      <c r="J73" s="98"/>
      <c r="K73" s="98"/>
      <c r="L73" s="203"/>
      <c r="M73" s="204" t="s">
        <v>3029</v>
      </c>
      <c r="N73" s="98" t="s">
        <v>3818</v>
      </c>
      <c r="O73" s="98" t="s">
        <v>935</v>
      </c>
      <c r="P73" s="223" t="s">
        <v>818</v>
      </c>
      <c r="Q73" s="98" t="s">
        <v>819</v>
      </c>
      <c r="R73" s="101" t="s">
        <v>819</v>
      </c>
      <c r="S73" s="101" t="s">
        <v>819</v>
      </c>
      <c r="T73" s="102"/>
      <c r="U73" s="102"/>
      <c r="V73" s="102"/>
      <c r="W73" s="103"/>
      <c r="X73" s="104"/>
      <c r="Y73" s="104"/>
      <c r="Z73" s="98"/>
      <c r="AA73" s="104"/>
      <c r="AB73" s="98">
        <v>10</v>
      </c>
      <c r="AC73" s="98"/>
      <c r="AD73" s="98"/>
      <c r="AE73" s="244">
        <v>0</v>
      </c>
      <c r="AF73" s="98"/>
      <c r="AG73" s="196" t="str">
        <f t="shared" si="1"/>
        <v>第二事业部-数据业务产品线</v>
      </c>
      <c r="AH73" s="196"/>
    </row>
    <row r="74" spans="1:38" ht="21" hidden="1" customHeight="1">
      <c r="A74" s="97" t="s">
        <v>2172</v>
      </c>
      <c r="B74" s="98" t="s">
        <v>3828</v>
      </c>
      <c r="C74" s="98" t="s">
        <v>3829</v>
      </c>
      <c r="D74" s="99" t="s">
        <v>813</v>
      </c>
      <c r="E74" s="192" t="s">
        <v>814</v>
      </c>
      <c r="F74" s="192" t="s">
        <v>2157</v>
      </c>
      <c r="G74" s="192" t="s">
        <v>4307</v>
      </c>
      <c r="H74" s="192" t="s">
        <v>4307</v>
      </c>
      <c r="I74" s="248"/>
      <c r="J74" s="98"/>
      <c r="K74" s="98" t="s">
        <v>3022</v>
      </c>
      <c r="L74" s="205" t="s">
        <v>3955</v>
      </c>
      <c r="M74" s="204" t="s">
        <v>3029</v>
      </c>
      <c r="N74" s="98" t="s">
        <v>3818</v>
      </c>
      <c r="O74" s="98" t="s">
        <v>935</v>
      </c>
      <c r="P74" s="98" t="s">
        <v>818</v>
      </c>
      <c r="Q74" s="98" t="s">
        <v>828</v>
      </c>
      <c r="R74" s="101" t="s">
        <v>864</v>
      </c>
      <c r="S74" s="239" t="s">
        <v>864</v>
      </c>
      <c r="T74" s="102"/>
      <c r="U74" s="102"/>
      <c r="V74" s="102"/>
      <c r="W74" s="103"/>
      <c r="X74" s="104"/>
      <c r="Y74" s="104"/>
      <c r="Z74" s="98"/>
      <c r="AA74" s="104"/>
      <c r="AB74" s="98">
        <v>12</v>
      </c>
      <c r="AC74" s="98"/>
      <c r="AD74" s="98"/>
      <c r="AE74" s="244">
        <v>0</v>
      </c>
      <c r="AF74" s="98"/>
      <c r="AG74" s="196" t="str">
        <f t="shared" si="1"/>
        <v>第二事业部-拓展业务产品线</v>
      </c>
      <c r="AH74" s="196"/>
    </row>
    <row r="75" spans="1:38" ht="21" hidden="1" customHeight="1">
      <c r="A75" s="97" t="s">
        <v>2173</v>
      </c>
      <c r="B75" s="98" t="s">
        <v>3828</v>
      </c>
      <c r="C75" s="98" t="s">
        <v>3829</v>
      </c>
      <c r="D75" s="99" t="s">
        <v>813</v>
      </c>
      <c r="E75" s="100" t="s">
        <v>814</v>
      </c>
      <c r="F75" s="352" t="s">
        <v>2167</v>
      </c>
      <c r="G75" s="352" t="s">
        <v>4781</v>
      </c>
      <c r="H75" s="352" t="s">
        <v>4781</v>
      </c>
      <c r="I75" s="248"/>
      <c r="J75" s="98"/>
      <c r="K75" s="98" t="s">
        <v>3035</v>
      </c>
      <c r="L75" s="203" t="s">
        <v>3048</v>
      </c>
      <c r="M75" s="204" t="s">
        <v>3029</v>
      </c>
      <c r="N75" s="98" t="s">
        <v>3818</v>
      </c>
      <c r="O75" s="98" t="s">
        <v>935</v>
      </c>
      <c r="P75" s="98" t="s">
        <v>818</v>
      </c>
      <c r="Q75" s="98" t="s">
        <v>828</v>
      </c>
      <c r="R75" s="101" t="s">
        <v>819</v>
      </c>
      <c r="S75" s="101" t="s">
        <v>819</v>
      </c>
      <c r="T75" s="102"/>
      <c r="U75" s="102"/>
      <c r="V75" s="102"/>
      <c r="W75" s="103"/>
      <c r="X75" s="104"/>
      <c r="Y75" s="104"/>
      <c r="Z75" s="98"/>
      <c r="AA75" s="104"/>
      <c r="AB75" s="98">
        <v>12</v>
      </c>
      <c r="AC75" s="98"/>
      <c r="AD75" s="98"/>
      <c r="AE75" s="244">
        <v>0</v>
      </c>
      <c r="AF75" s="98"/>
      <c r="AG75" s="196" t="str">
        <f t="shared" si="1"/>
        <v>第二事业部-数据业务产品线</v>
      </c>
      <c r="AH75" s="196"/>
    </row>
    <row r="76" spans="1:38" ht="21" hidden="1" customHeight="1">
      <c r="A76" s="97" t="s">
        <v>2174</v>
      </c>
      <c r="B76" s="98" t="s">
        <v>3828</v>
      </c>
      <c r="C76" s="98" t="s">
        <v>3829</v>
      </c>
      <c r="D76" s="99" t="s">
        <v>813</v>
      </c>
      <c r="E76" s="100" t="s">
        <v>814</v>
      </c>
      <c r="F76" s="352" t="s">
        <v>2167</v>
      </c>
      <c r="G76" s="352" t="s">
        <v>4781</v>
      </c>
      <c r="H76" s="352" t="s">
        <v>4781</v>
      </c>
      <c r="I76" s="248"/>
      <c r="J76" s="98"/>
      <c r="K76" s="98" t="s">
        <v>3035</v>
      </c>
      <c r="L76" s="203" t="s">
        <v>3049</v>
      </c>
      <c r="M76" s="204" t="s">
        <v>3029</v>
      </c>
      <c r="N76" s="98" t="s">
        <v>3818</v>
      </c>
      <c r="O76" s="98" t="s">
        <v>935</v>
      </c>
      <c r="P76" s="98" t="s">
        <v>818</v>
      </c>
      <c r="Q76" s="98" t="s">
        <v>828</v>
      </c>
      <c r="R76" s="101" t="s">
        <v>819</v>
      </c>
      <c r="S76" s="101" t="s">
        <v>819</v>
      </c>
      <c r="T76" s="102"/>
      <c r="U76" s="102"/>
      <c r="V76" s="102"/>
      <c r="W76" s="103"/>
      <c r="X76" s="104"/>
      <c r="Y76" s="104"/>
      <c r="Z76" s="98"/>
      <c r="AA76" s="104"/>
      <c r="AB76" s="98">
        <v>12</v>
      </c>
      <c r="AC76" s="98"/>
      <c r="AD76" s="98"/>
      <c r="AE76" s="244">
        <v>0</v>
      </c>
      <c r="AF76" s="98"/>
      <c r="AG76" s="196" t="str">
        <f t="shared" si="1"/>
        <v>第二事业部-数据业务产品线</v>
      </c>
      <c r="AH76" s="196"/>
      <c r="AK76" s="108">
        <v>71029009</v>
      </c>
      <c r="AL76" s="108" t="s">
        <v>997</v>
      </c>
    </row>
    <row r="77" spans="1:38" ht="21" hidden="1" customHeight="1">
      <c r="A77" s="97" t="s">
        <v>2175</v>
      </c>
      <c r="B77" s="98" t="s">
        <v>3828</v>
      </c>
      <c r="C77" s="98" t="s">
        <v>3830</v>
      </c>
      <c r="D77" s="99" t="s">
        <v>813</v>
      </c>
      <c r="E77" s="100" t="s">
        <v>814</v>
      </c>
      <c r="F77" s="352" t="s">
        <v>2167</v>
      </c>
      <c r="G77" s="352" t="s">
        <v>4781</v>
      </c>
      <c r="H77" s="352" t="s">
        <v>4781</v>
      </c>
      <c r="I77" s="248"/>
      <c r="J77" s="98"/>
      <c r="K77" s="98" t="s">
        <v>3035</v>
      </c>
      <c r="L77" s="203" t="s">
        <v>3050</v>
      </c>
      <c r="M77" s="204" t="s">
        <v>3031</v>
      </c>
      <c r="N77" s="98" t="s">
        <v>972</v>
      </c>
      <c r="O77" s="98" t="s">
        <v>935</v>
      </c>
      <c r="P77" s="98" t="s">
        <v>818</v>
      </c>
      <c r="Q77" s="98" t="s">
        <v>828</v>
      </c>
      <c r="R77" s="101" t="s">
        <v>856</v>
      </c>
      <c r="S77" s="101" t="s">
        <v>856</v>
      </c>
      <c r="T77" s="102"/>
      <c r="U77" s="102"/>
      <c r="V77" s="102"/>
      <c r="W77" s="103"/>
      <c r="X77" s="104"/>
      <c r="Y77" s="104"/>
      <c r="Z77" s="98"/>
      <c r="AA77" s="104"/>
      <c r="AB77" s="98">
        <v>12</v>
      </c>
      <c r="AC77" s="98"/>
      <c r="AD77" s="98"/>
      <c r="AE77" s="244">
        <v>0</v>
      </c>
      <c r="AF77" s="98"/>
      <c r="AG77" s="196" t="str">
        <f t="shared" si="1"/>
        <v>第二事业部-数据业务产品线</v>
      </c>
      <c r="AH77" s="196"/>
      <c r="AK77" s="107">
        <v>71029003</v>
      </c>
      <c r="AL77" s="107" t="s">
        <v>1000</v>
      </c>
    </row>
    <row r="78" spans="1:38" ht="21" hidden="1" customHeight="1">
      <c r="A78" s="97" t="s">
        <v>2176</v>
      </c>
      <c r="B78" s="98" t="s">
        <v>3828</v>
      </c>
      <c r="C78" s="98" t="s">
        <v>3830</v>
      </c>
      <c r="D78" s="99" t="s">
        <v>813</v>
      </c>
      <c r="E78" s="193" t="s">
        <v>814</v>
      </c>
      <c r="F78" s="193" t="s">
        <v>2167</v>
      </c>
      <c r="G78" s="193" t="s">
        <v>4781</v>
      </c>
      <c r="H78" s="193" t="s">
        <v>4781</v>
      </c>
      <c r="I78" s="248"/>
      <c r="J78" s="98"/>
      <c r="K78" s="98" t="s">
        <v>3035</v>
      </c>
      <c r="L78" s="203" t="s">
        <v>3051</v>
      </c>
      <c r="M78" s="204" t="s">
        <v>3031</v>
      </c>
      <c r="N78" s="98" t="s">
        <v>972</v>
      </c>
      <c r="O78" s="98" t="s">
        <v>935</v>
      </c>
      <c r="P78" s="98" t="s">
        <v>818</v>
      </c>
      <c r="Q78" s="98" t="s">
        <v>864</v>
      </c>
      <c r="R78" s="101" t="s">
        <v>819</v>
      </c>
      <c r="S78" s="101" t="s">
        <v>819</v>
      </c>
      <c r="T78" s="102"/>
      <c r="U78" s="102"/>
      <c r="V78" s="102"/>
      <c r="W78" s="103"/>
      <c r="X78" s="104"/>
      <c r="Y78" s="104"/>
      <c r="Z78" s="98"/>
      <c r="AA78" s="104"/>
      <c r="AB78" s="98">
        <v>12</v>
      </c>
      <c r="AC78" s="98"/>
      <c r="AD78" s="98"/>
      <c r="AE78" s="244">
        <v>0</v>
      </c>
      <c r="AF78" s="98"/>
      <c r="AG78" s="196" t="str">
        <f t="shared" si="1"/>
        <v>第二事业部-数据业务产品线</v>
      </c>
      <c r="AH78" s="196"/>
      <c r="AK78" s="107">
        <v>71029004</v>
      </c>
      <c r="AL78" s="107" t="s">
        <v>1003</v>
      </c>
    </row>
    <row r="79" spans="1:38" ht="21" hidden="1" customHeight="1">
      <c r="A79" s="97" t="s">
        <v>2177</v>
      </c>
      <c r="B79" s="98" t="s">
        <v>3831</v>
      </c>
      <c r="C79" s="98" t="s">
        <v>3833</v>
      </c>
      <c r="D79" s="99" t="s">
        <v>813</v>
      </c>
      <c r="E79" s="105" t="s">
        <v>839</v>
      </c>
      <c r="F79" s="105" t="s">
        <v>2113</v>
      </c>
      <c r="G79" s="105" t="s">
        <v>1761</v>
      </c>
      <c r="H79" s="105" t="s">
        <v>1761</v>
      </c>
      <c r="I79" s="248"/>
      <c r="J79" s="98"/>
      <c r="K79" s="98"/>
      <c r="L79" s="201" t="s">
        <v>3052</v>
      </c>
      <c r="M79" s="98" t="s">
        <v>3033</v>
      </c>
      <c r="N79" s="98" t="s">
        <v>819</v>
      </c>
      <c r="O79" s="98" t="s">
        <v>3819</v>
      </c>
      <c r="P79" s="105" t="s">
        <v>818</v>
      </c>
      <c r="Q79" s="98" t="s">
        <v>1051</v>
      </c>
      <c r="R79" s="101" t="s">
        <v>982</v>
      </c>
      <c r="S79" s="101" t="s">
        <v>982</v>
      </c>
      <c r="T79" s="102"/>
      <c r="U79" s="102"/>
      <c r="V79" s="102"/>
      <c r="W79" s="103"/>
      <c r="X79" s="104"/>
      <c r="Y79" s="104"/>
      <c r="Z79" s="98"/>
      <c r="AA79" s="104"/>
      <c r="AB79" s="98">
        <v>12</v>
      </c>
      <c r="AC79" s="98"/>
      <c r="AD79" s="98"/>
      <c r="AE79" s="244">
        <v>0</v>
      </c>
      <c r="AF79" s="98"/>
      <c r="AG79" s="196" t="str">
        <f t="shared" si="1"/>
        <v>第五事业部-管理</v>
      </c>
      <c r="AH79" s="196"/>
      <c r="AK79" s="107">
        <v>71029007</v>
      </c>
      <c r="AL79" s="107" t="s">
        <v>1006</v>
      </c>
    </row>
    <row r="80" spans="1:38" ht="21" hidden="1" customHeight="1">
      <c r="A80" s="97" t="s">
        <v>2178</v>
      </c>
      <c r="B80" s="98" t="s">
        <v>3831</v>
      </c>
      <c r="C80" s="98" t="s">
        <v>3833</v>
      </c>
      <c r="D80" s="99" t="s">
        <v>813</v>
      </c>
      <c r="E80" s="105" t="s">
        <v>839</v>
      </c>
      <c r="F80" s="105" t="s">
        <v>2113</v>
      </c>
      <c r="G80" s="105" t="s">
        <v>1761</v>
      </c>
      <c r="H80" s="105" t="s">
        <v>1761</v>
      </c>
      <c r="I80" s="248"/>
      <c r="J80" s="98"/>
      <c r="K80" s="98" t="s">
        <v>3020</v>
      </c>
      <c r="L80" s="201" t="s">
        <v>3053</v>
      </c>
      <c r="M80" s="98" t="s">
        <v>3054</v>
      </c>
      <c r="N80" s="98" t="s">
        <v>828</v>
      </c>
      <c r="O80" s="98" t="s">
        <v>3819</v>
      </c>
      <c r="P80" s="98" t="s">
        <v>818</v>
      </c>
      <c r="Q80" s="98" t="s">
        <v>819</v>
      </c>
      <c r="R80" s="101" t="s">
        <v>935</v>
      </c>
      <c r="S80" s="101" t="s">
        <v>935</v>
      </c>
      <c r="T80" s="102"/>
      <c r="U80" s="102"/>
      <c r="V80" s="102"/>
      <c r="W80" s="103"/>
      <c r="X80" s="104"/>
      <c r="Y80" s="104"/>
      <c r="Z80" s="98"/>
      <c r="AA80" s="104"/>
      <c r="AB80" s="98">
        <v>12</v>
      </c>
      <c r="AC80" s="98"/>
      <c r="AD80" s="98"/>
      <c r="AE80" s="244">
        <v>0</v>
      </c>
      <c r="AF80" s="98"/>
      <c r="AG80" s="196" t="str">
        <f t="shared" si="1"/>
        <v>第五事业部-管理</v>
      </c>
      <c r="AH80" s="196"/>
      <c r="AK80" s="107">
        <v>71029005</v>
      </c>
      <c r="AL80" s="107" t="s">
        <v>1009</v>
      </c>
    </row>
    <row r="81" spans="1:38" ht="21" hidden="1" customHeight="1">
      <c r="A81" s="97" t="s">
        <v>2179</v>
      </c>
      <c r="B81" s="98" t="s">
        <v>3828</v>
      </c>
      <c r="C81" s="98" t="s">
        <v>3830</v>
      </c>
      <c r="D81" s="99" t="s">
        <v>813</v>
      </c>
      <c r="E81" s="105" t="s">
        <v>839</v>
      </c>
      <c r="F81" s="105" t="s">
        <v>2113</v>
      </c>
      <c r="G81" s="105" t="s">
        <v>1761</v>
      </c>
      <c r="H81" s="105" t="s">
        <v>1761</v>
      </c>
      <c r="I81" s="248"/>
      <c r="J81" s="98"/>
      <c r="K81" s="98" t="s">
        <v>3035</v>
      </c>
      <c r="L81" s="201" t="s">
        <v>3055</v>
      </c>
      <c r="M81" s="98" t="s">
        <v>3037</v>
      </c>
      <c r="N81" s="98" t="s">
        <v>856</v>
      </c>
      <c r="O81" s="98" t="s">
        <v>4279</v>
      </c>
      <c r="P81" s="105" t="s">
        <v>818</v>
      </c>
      <c r="Q81" s="98" t="s">
        <v>819</v>
      </c>
      <c r="R81" s="101" t="s">
        <v>935</v>
      </c>
      <c r="S81" s="101" t="s">
        <v>935</v>
      </c>
      <c r="T81" s="102"/>
      <c r="U81" s="102"/>
      <c r="V81" s="102"/>
      <c r="W81" s="103"/>
      <c r="X81" s="104"/>
      <c r="Y81" s="104"/>
      <c r="Z81" s="98"/>
      <c r="AA81" s="104"/>
      <c r="AB81" s="98">
        <v>12</v>
      </c>
      <c r="AC81" s="98"/>
      <c r="AD81" s="98"/>
      <c r="AE81" s="244">
        <v>0</v>
      </c>
      <c r="AF81" s="98"/>
      <c r="AG81" s="196" t="str">
        <f t="shared" si="1"/>
        <v>第五事业部-管理</v>
      </c>
      <c r="AH81" s="196"/>
    </row>
    <row r="82" spans="1:38" ht="21" hidden="1" customHeight="1">
      <c r="A82" s="97" t="s">
        <v>2180</v>
      </c>
      <c r="B82" s="98" t="s">
        <v>3831</v>
      </c>
      <c r="C82" s="98" t="s">
        <v>3832</v>
      </c>
      <c r="D82" s="99" t="s">
        <v>813</v>
      </c>
      <c r="E82" s="105" t="s">
        <v>839</v>
      </c>
      <c r="F82" s="105" t="s">
        <v>2181</v>
      </c>
      <c r="G82" s="105" t="s">
        <v>4318</v>
      </c>
      <c r="H82" s="105" t="s">
        <v>4318</v>
      </c>
      <c r="I82" s="248"/>
      <c r="J82" s="98"/>
      <c r="K82" s="98" t="s">
        <v>3035</v>
      </c>
      <c r="L82" s="201" t="s">
        <v>3056</v>
      </c>
      <c r="M82" s="98" t="s">
        <v>3043</v>
      </c>
      <c r="N82" s="98" t="s">
        <v>828</v>
      </c>
      <c r="O82" s="98" t="s">
        <v>943</v>
      </c>
      <c r="P82" s="105" t="s">
        <v>960</v>
      </c>
      <c r="Q82" s="98" t="s">
        <v>864</v>
      </c>
      <c r="R82" s="101" t="s">
        <v>819</v>
      </c>
      <c r="S82" s="101" t="s">
        <v>819</v>
      </c>
      <c r="T82" s="102"/>
      <c r="U82" s="102"/>
      <c r="V82" s="102"/>
      <c r="W82" s="103"/>
      <c r="X82" s="104"/>
      <c r="Y82" s="104"/>
      <c r="Z82" s="98"/>
      <c r="AA82" s="104"/>
      <c r="AB82" s="98">
        <v>12</v>
      </c>
      <c r="AC82" s="98"/>
      <c r="AD82" s="98"/>
      <c r="AE82" s="244">
        <v>0</v>
      </c>
      <c r="AF82" s="98"/>
      <c r="AG82" s="196" t="str">
        <f t="shared" si="1"/>
        <v>第五事业部-JSD</v>
      </c>
      <c r="AH82" s="196"/>
    </row>
    <row r="83" spans="1:38" ht="21" hidden="1" customHeight="1">
      <c r="A83" s="97" t="s">
        <v>2182</v>
      </c>
      <c r="B83" s="98" t="s">
        <v>3828</v>
      </c>
      <c r="C83" s="98" t="s">
        <v>3830</v>
      </c>
      <c r="D83" s="99" t="s">
        <v>813</v>
      </c>
      <c r="E83" s="105" t="s">
        <v>839</v>
      </c>
      <c r="F83" s="105" t="s">
        <v>2181</v>
      </c>
      <c r="G83" s="105" t="s">
        <v>4318</v>
      </c>
      <c r="H83" s="105" t="s">
        <v>4318</v>
      </c>
      <c r="I83" s="248"/>
      <c r="J83" s="98"/>
      <c r="K83" s="98" t="s">
        <v>3035</v>
      </c>
      <c r="L83" s="201" t="s">
        <v>3057</v>
      </c>
      <c r="M83" s="98" t="s">
        <v>3058</v>
      </c>
      <c r="N83" s="98" t="s">
        <v>972</v>
      </c>
      <c r="O83" s="98" t="s">
        <v>935</v>
      </c>
      <c r="P83" s="105" t="s">
        <v>960</v>
      </c>
      <c r="Q83" s="98" t="s">
        <v>828</v>
      </c>
      <c r="R83" s="101" t="s">
        <v>828</v>
      </c>
      <c r="S83" s="101" t="s">
        <v>828</v>
      </c>
      <c r="T83" s="102"/>
      <c r="U83" s="102"/>
      <c r="V83" s="102"/>
      <c r="W83" s="103"/>
      <c r="X83" s="104"/>
      <c r="Y83" s="104"/>
      <c r="Z83" s="98"/>
      <c r="AA83" s="104"/>
      <c r="AB83" s="98">
        <v>12</v>
      </c>
      <c r="AC83" s="98"/>
      <c r="AD83" s="98"/>
      <c r="AE83" s="244">
        <v>0</v>
      </c>
      <c r="AF83" s="98"/>
      <c r="AG83" s="196" t="str">
        <f t="shared" si="1"/>
        <v>第五事业部-JSD</v>
      </c>
      <c r="AH83" s="196"/>
    </row>
    <row r="84" spans="1:38" ht="21" hidden="1" customHeight="1">
      <c r="A84" s="97" t="s">
        <v>2183</v>
      </c>
      <c r="B84" s="98" t="s">
        <v>3828</v>
      </c>
      <c r="C84" s="98" t="s">
        <v>3830</v>
      </c>
      <c r="D84" s="99" t="s">
        <v>813</v>
      </c>
      <c r="E84" s="105" t="s">
        <v>839</v>
      </c>
      <c r="F84" s="105" t="s">
        <v>2181</v>
      </c>
      <c r="G84" s="105" t="s">
        <v>4318</v>
      </c>
      <c r="H84" s="105" t="s">
        <v>4318</v>
      </c>
      <c r="I84" s="248"/>
      <c r="J84" s="98"/>
      <c r="K84" s="98" t="s">
        <v>3022</v>
      </c>
      <c r="L84" s="116" t="s">
        <v>3059</v>
      </c>
      <c r="M84" s="98" t="s">
        <v>3058</v>
      </c>
      <c r="N84" s="98" t="s">
        <v>972</v>
      </c>
      <c r="O84" s="98" t="s">
        <v>935</v>
      </c>
      <c r="P84" s="98" t="s">
        <v>818</v>
      </c>
      <c r="Q84" s="98" t="s">
        <v>864</v>
      </c>
      <c r="R84" s="101" t="s">
        <v>819</v>
      </c>
      <c r="S84" s="101" t="s">
        <v>819</v>
      </c>
      <c r="T84" s="102"/>
      <c r="U84" s="102"/>
      <c r="V84" s="102"/>
      <c r="W84" s="103"/>
      <c r="X84" s="104"/>
      <c r="Y84" s="104"/>
      <c r="Z84" s="98"/>
      <c r="AA84" s="104"/>
      <c r="AB84" s="98">
        <v>12</v>
      </c>
      <c r="AC84" s="98"/>
      <c r="AD84" s="98"/>
      <c r="AE84" s="244">
        <v>0</v>
      </c>
      <c r="AF84" s="98"/>
      <c r="AG84" s="196" t="str">
        <f t="shared" si="1"/>
        <v>第五事业部-JSD</v>
      </c>
      <c r="AH84" s="196"/>
    </row>
    <row r="85" spans="1:38" ht="21" hidden="1" customHeight="1">
      <c r="A85" s="97" t="s">
        <v>2184</v>
      </c>
      <c r="B85" s="98" t="s">
        <v>3828</v>
      </c>
      <c r="C85" s="98" t="s">
        <v>3830</v>
      </c>
      <c r="D85" s="99" t="s">
        <v>813</v>
      </c>
      <c r="E85" s="105" t="s">
        <v>839</v>
      </c>
      <c r="F85" s="105" t="s">
        <v>2181</v>
      </c>
      <c r="G85" s="105" t="s">
        <v>4318</v>
      </c>
      <c r="H85" s="105" t="s">
        <v>4318</v>
      </c>
      <c r="I85" s="248"/>
      <c r="J85" s="98"/>
      <c r="K85" s="98" t="s">
        <v>3035</v>
      </c>
      <c r="L85" s="201" t="s">
        <v>3060</v>
      </c>
      <c r="M85" s="98" t="s">
        <v>3031</v>
      </c>
      <c r="N85" s="98" t="s">
        <v>972</v>
      </c>
      <c r="O85" s="98" t="s">
        <v>935</v>
      </c>
      <c r="P85" s="105" t="s">
        <v>960</v>
      </c>
      <c r="Q85" s="98" t="s">
        <v>864</v>
      </c>
      <c r="R85" s="101" t="s">
        <v>828</v>
      </c>
      <c r="S85" s="101" t="s">
        <v>828</v>
      </c>
      <c r="T85" s="102"/>
      <c r="U85" s="102"/>
      <c r="V85" s="102"/>
      <c r="W85" s="103"/>
      <c r="X85" s="104"/>
      <c r="Y85" s="104"/>
      <c r="Z85" s="98"/>
      <c r="AA85" s="104"/>
      <c r="AB85" s="98">
        <v>12</v>
      </c>
      <c r="AC85" s="98"/>
      <c r="AD85" s="98"/>
      <c r="AE85" s="244">
        <v>0</v>
      </c>
      <c r="AF85" s="98"/>
      <c r="AG85" s="196" t="str">
        <f t="shared" si="1"/>
        <v>第五事业部-JSD</v>
      </c>
      <c r="AH85" s="196"/>
    </row>
    <row r="86" spans="1:38" ht="21" hidden="1" customHeight="1">
      <c r="A86" s="97" t="s">
        <v>2185</v>
      </c>
      <c r="B86" s="98" t="s">
        <v>3828</v>
      </c>
      <c r="C86" s="98" t="s">
        <v>3830</v>
      </c>
      <c r="D86" s="99" t="s">
        <v>813</v>
      </c>
      <c r="E86" s="105" t="s">
        <v>839</v>
      </c>
      <c r="F86" s="105" t="s">
        <v>2181</v>
      </c>
      <c r="G86" s="105" t="s">
        <v>4318</v>
      </c>
      <c r="H86" s="105" t="s">
        <v>4318</v>
      </c>
      <c r="I86" s="248"/>
      <c r="J86" s="98"/>
      <c r="K86" s="98" t="s">
        <v>3035</v>
      </c>
      <c r="L86" s="116" t="s">
        <v>3061</v>
      </c>
      <c r="M86" s="98" t="s">
        <v>3031</v>
      </c>
      <c r="N86" s="98" t="s">
        <v>972</v>
      </c>
      <c r="O86" s="98" t="s">
        <v>935</v>
      </c>
      <c r="P86" s="98" t="s">
        <v>818</v>
      </c>
      <c r="Q86" s="98" t="s">
        <v>828</v>
      </c>
      <c r="R86" s="101" t="s">
        <v>828</v>
      </c>
      <c r="S86" s="101" t="s">
        <v>828</v>
      </c>
      <c r="T86" s="102"/>
      <c r="U86" s="102"/>
      <c r="V86" s="102"/>
      <c r="W86" s="103"/>
      <c r="X86" s="104"/>
      <c r="Y86" s="104"/>
      <c r="Z86" s="98"/>
      <c r="AA86" s="104"/>
      <c r="AB86" s="98">
        <v>12</v>
      </c>
      <c r="AC86" s="98"/>
      <c r="AD86" s="98"/>
      <c r="AE86" s="244">
        <v>0</v>
      </c>
      <c r="AF86" s="98"/>
      <c r="AG86" s="196" t="str">
        <f t="shared" si="1"/>
        <v>第五事业部-JSD</v>
      </c>
      <c r="AH86" s="196"/>
      <c r="AK86" s="108">
        <v>71035013</v>
      </c>
      <c r="AL86" s="108" t="s">
        <v>1019</v>
      </c>
    </row>
    <row r="87" spans="1:38" ht="21" hidden="1" customHeight="1">
      <c r="A87" s="97" t="s">
        <v>2186</v>
      </c>
      <c r="B87" s="98" t="s">
        <v>3828</v>
      </c>
      <c r="C87" s="98" t="s">
        <v>3829</v>
      </c>
      <c r="D87" s="99" t="s">
        <v>813</v>
      </c>
      <c r="E87" s="105" t="s">
        <v>839</v>
      </c>
      <c r="F87" s="105" t="s">
        <v>2181</v>
      </c>
      <c r="G87" s="105" t="s">
        <v>4318</v>
      </c>
      <c r="H87" s="105" t="s">
        <v>4318</v>
      </c>
      <c r="I87" s="248"/>
      <c r="J87" s="98"/>
      <c r="K87" s="98" t="s">
        <v>3035</v>
      </c>
      <c r="L87" s="201" t="s">
        <v>3062</v>
      </c>
      <c r="M87" s="98" t="s">
        <v>3029</v>
      </c>
      <c r="N87" s="98" t="s">
        <v>3818</v>
      </c>
      <c r="O87" s="98" t="s">
        <v>935</v>
      </c>
      <c r="P87" s="105" t="s">
        <v>818</v>
      </c>
      <c r="Q87" s="98" t="s">
        <v>828</v>
      </c>
      <c r="R87" s="101" t="s">
        <v>828</v>
      </c>
      <c r="S87" s="101" t="s">
        <v>828</v>
      </c>
      <c r="T87" s="102"/>
      <c r="U87" s="102"/>
      <c r="V87" s="102"/>
      <c r="W87" s="103"/>
      <c r="X87" s="104"/>
      <c r="Y87" s="104"/>
      <c r="Z87" s="98"/>
      <c r="AA87" s="104"/>
      <c r="AB87" s="98">
        <v>12</v>
      </c>
      <c r="AC87" s="98"/>
      <c r="AD87" s="98"/>
      <c r="AE87" s="244">
        <v>0</v>
      </c>
      <c r="AF87" s="98"/>
      <c r="AG87" s="196" t="str">
        <f t="shared" si="1"/>
        <v>第五事业部-JSD</v>
      </c>
      <c r="AH87" s="196"/>
      <c r="AK87" s="107">
        <v>71035013</v>
      </c>
      <c r="AL87" s="107" t="s">
        <v>1019</v>
      </c>
    </row>
    <row r="88" spans="1:38" ht="21" hidden="1" customHeight="1">
      <c r="A88" s="97" t="s">
        <v>2187</v>
      </c>
      <c r="B88" s="98" t="s">
        <v>3828</v>
      </c>
      <c r="C88" s="98" t="s">
        <v>3829</v>
      </c>
      <c r="D88" s="99" t="s">
        <v>813</v>
      </c>
      <c r="E88" s="105" t="s">
        <v>839</v>
      </c>
      <c r="F88" s="105" t="s">
        <v>2181</v>
      </c>
      <c r="G88" s="105" t="s">
        <v>4318</v>
      </c>
      <c r="H88" s="105" t="s">
        <v>4318</v>
      </c>
      <c r="I88" s="248"/>
      <c r="J88" s="98"/>
      <c r="K88" s="98" t="s">
        <v>3035</v>
      </c>
      <c r="L88" s="201" t="s">
        <v>3063</v>
      </c>
      <c r="M88" s="98" t="s">
        <v>3029</v>
      </c>
      <c r="N88" s="98" t="s">
        <v>3818</v>
      </c>
      <c r="O88" s="98" t="s">
        <v>935</v>
      </c>
      <c r="P88" s="105" t="s">
        <v>960</v>
      </c>
      <c r="Q88" s="98" t="s">
        <v>864</v>
      </c>
      <c r="R88" s="101" t="s">
        <v>864</v>
      </c>
      <c r="S88" s="101" t="s">
        <v>864</v>
      </c>
      <c r="T88" s="102"/>
      <c r="U88" s="102"/>
      <c r="V88" s="102"/>
      <c r="W88" s="103"/>
      <c r="X88" s="104"/>
      <c r="Y88" s="104"/>
      <c r="Z88" s="98"/>
      <c r="AA88" s="104"/>
      <c r="AB88" s="98">
        <v>12</v>
      </c>
      <c r="AC88" s="98"/>
      <c r="AD88" s="98"/>
      <c r="AE88" s="244">
        <v>0</v>
      </c>
      <c r="AF88" s="98"/>
      <c r="AG88" s="196" t="str">
        <f t="shared" si="1"/>
        <v>第五事业部-JSD</v>
      </c>
      <c r="AH88" s="196"/>
    </row>
    <row r="89" spans="1:38" ht="21" hidden="1" customHeight="1">
      <c r="A89" s="97" t="s">
        <v>2188</v>
      </c>
      <c r="B89" s="98" t="s">
        <v>3828</v>
      </c>
      <c r="C89" s="98" t="s">
        <v>3829</v>
      </c>
      <c r="D89" s="99" t="s">
        <v>813</v>
      </c>
      <c r="E89" s="105" t="s">
        <v>839</v>
      </c>
      <c r="F89" s="105" t="s">
        <v>2181</v>
      </c>
      <c r="G89" s="105" t="s">
        <v>4318</v>
      </c>
      <c r="H89" s="105" t="s">
        <v>4318</v>
      </c>
      <c r="I89" s="248"/>
      <c r="J89" s="98"/>
      <c r="K89" s="98" t="s">
        <v>3035</v>
      </c>
      <c r="L89" s="201" t="s">
        <v>3064</v>
      </c>
      <c r="M89" s="98" t="s">
        <v>3029</v>
      </c>
      <c r="N89" s="98" t="s">
        <v>3818</v>
      </c>
      <c r="O89" s="98" t="s">
        <v>935</v>
      </c>
      <c r="P89" s="105" t="s">
        <v>818</v>
      </c>
      <c r="Q89" s="98" t="s">
        <v>972</v>
      </c>
      <c r="R89" s="101" t="s">
        <v>864</v>
      </c>
      <c r="S89" s="240" t="s">
        <v>864</v>
      </c>
      <c r="T89" s="102"/>
      <c r="U89" s="102"/>
      <c r="V89" s="102"/>
      <c r="W89" s="103"/>
      <c r="X89" s="104"/>
      <c r="Y89" s="104"/>
      <c r="Z89" s="98"/>
      <c r="AA89" s="104"/>
      <c r="AB89" s="98">
        <v>12</v>
      </c>
      <c r="AC89" s="98"/>
      <c r="AD89" s="98"/>
      <c r="AE89" s="244">
        <v>0</v>
      </c>
      <c r="AF89" s="98"/>
      <c r="AG89" s="196" t="str">
        <f t="shared" si="1"/>
        <v>第五事业部-JSD</v>
      </c>
      <c r="AH89" s="196"/>
    </row>
    <row r="90" spans="1:38" ht="21" hidden="1" customHeight="1">
      <c r="A90" s="97" t="s">
        <v>2189</v>
      </c>
      <c r="B90" s="98" t="s">
        <v>3828</v>
      </c>
      <c r="C90" s="98" t="s">
        <v>3829</v>
      </c>
      <c r="D90" s="99" t="s">
        <v>813</v>
      </c>
      <c r="E90" s="105" t="s">
        <v>839</v>
      </c>
      <c r="F90" s="105" t="s">
        <v>2181</v>
      </c>
      <c r="G90" s="105" t="s">
        <v>4318</v>
      </c>
      <c r="H90" s="105" t="s">
        <v>4318</v>
      </c>
      <c r="I90" s="248"/>
      <c r="J90" s="98"/>
      <c r="K90" s="98"/>
      <c r="L90" s="116" t="s">
        <v>3066</v>
      </c>
      <c r="M90" s="98" t="s">
        <v>3029</v>
      </c>
      <c r="N90" s="98" t="s">
        <v>3818</v>
      </c>
      <c r="O90" s="98" t="s">
        <v>935</v>
      </c>
      <c r="P90" s="223" t="s">
        <v>818</v>
      </c>
      <c r="Q90" s="98" t="s">
        <v>819</v>
      </c>
      <c r="R90" s="101" t="s">
        <v>819</v>
      </c>
      <c r="S90" s="101" t="s">
        <v>819</v>
      </c>
      <c r="T90" s="102"/>
      <c r="U90" s="102"/>
      <c r="V90" s="102"/>
      <c r="W90" s="103"/>
      <c r="X90" s="104"/>
      <c r="Y90" s="104"/>
      <c r="Z90" s="98"/>
      <c r="AA90" s="104"/>
      <c r="AB90" s="98">
        <v>12</v>
      </c>
      <c r="AC90" s="98"/>
      <c r="AD90" s="98"/>
      <c r="AE90" s="244">
        <v>0</v>
      </c>
      <c r="AF90" s="98"/>
      <c r="AG90" s="196" t="str">
        <f t="shared" si="1"/>
        <v>第五事业部-JSD</v>
      </c>
      <c r="AH90" s="196"/>
    </row>
    <row r="91" spans="1:38" ht="21" hidden="1" customHeight="1">
      <c r="A91" s="97" t="s">
        <v>2190</v>
      </c>
      <c r="B91" s="98" t="s">
        <v>3828</v>
      </c>
      <c r="C91" s="98" t="s">
        <v>3829</v>
      </c>
      <c r="D91" s="99" t="s">
        <v>813</v>
      </c>
      <c r="E91" s="105" t="s">
        <v>839</v>
      </c>
      <c r="F91" s="105" t="s">
        <v>2181</v>
      </c>
      <c r="G91" s="105" t="s">
        <v>4318</v>
      </c>
      <c r="H91" s="105" t="s">
        <v>4318</v>
      </c>
      <c r="I91" s="248"/>
      <c r="J91" s="98"/>
      <c r="K91" s="98"/>
      <c r="L91" s="116"/>
      <c r="M91" s="98" t="s">
        <v>3029</v>
      </c>
      <c r="N91" s="98" t="s">
        <v>3818</v>
      </c>
      <c r="O91" s="98" t="s">
        <v>935</v>
      </c>
      <c r="P91" s="223" t="s">
        <v>960</v>
      </c>
      <c r="Q91" s="98" t="s">
        <v>819</v>
      </c>
      <c r="R91" s="101" t="s">
        <v>819</v>
      </c>
      <c r="S91" s="101" t="s">
        <v>819</v>
      </c>
      <c r="T91" s="102"/>
      <c r="U91" s="102"/>
      <c r="V91" s="102"/>
      <c r="W91" s="103"/>
      <c r="X91" s="104"/>
      <c r="Y91" s="104"/>
      <c r="Z91" s="98"/>
      <c r="AA91" s="104"/>
      <c r="AB91" s="98">
        <v>10</v>
      </c>
      <c r="AC91" s="98"/>
      <c r="AD91" s="98"/>
      <c r="AE91" s="244">
        <v>0</v>
      </c>
      <c r="AF91" s="98"/>
      <c r="AG91" s="196" t="str">
        <f t="shared" si="1"/>
        <v>第五事业部-JSD</v>
      </c>
      <c r="AH91" s="196"/>
      <c r="AK91" s="108">
        <v>71035011</v>
      </c>
      <c r="AL91" s="108" t="s">
        <v>1027</v>
      </c>
    </row>
    <row r="92" spans="1:38" ht="21" hidden="1" customHeight="1">
      <c r="A92" s="97" t="s">
        <v>2191</v>
      </c>
      <c r="B92" s="98" t="s">
        <v>3828</v>
      </c>
      <c r="C92" s="98" t="s">
        <v>3829</v>
      </c>
      <c r="D92" s="99" t="s">
        <v>813</v>
      </c>
      <c r="E92" s="105" t="s">
        <v>839</v>
      </c>
      <c r="F92" s="105" t="s">
        <v>2181</v>
      </c>
      <c r="G92" s="105" t="s">
        <v>4318</v>
      </c>
      <c r="H92" s="105" t="s">
        <v>4318</v>
      </c>
      <c r="I92" s="248"/>
      <c r="J92" s="98"/>
      <c r="K92" s="98" t="s">
        <v>3035</v>
      </c>
      <c r="L92" s="201" t="s">
        <v>3065</v>
      </c>
      <c r="M92" s="98" t="s">
        <v>3029</v>
      </c>
      <c r="N92" s="98" t="s">
        <v>3818</v>
      </c>
      <c r="O92" s="98" t="s">
        <v>935</v>
      </c>
      <c r="P92" s="105" t="s">
        <v>960</v>
      </c>
      <c r="Q92" s="98" t="s">
        <v>828</v>
      </c>
      <c r="R92" s="101" t="s">
        <v>828</v>
      </c>
      <c r="S92" s="239" t="s">
        <v>828</v>
      </c>
      <c r="T92" s="102"/>
      <c r="U92" s="102"/>
      <c r="V92" s="102"/>
      <c r="W92" s="103"/>
      <c r="X92" s="104"/>
      <c r="Y92" s="104"/>
      <c r="Z92" s="98"/>
      <c r="AA92" s="104"/>
      <c r="AB92" s="98">
        <v>12</v>
      </c>
      <c r="AC92" s="98"/>
      <c r="AD92" s="98"/>
      <c r="AE92" s="244">
        <v>0</v>
      </c>
      <c r="AF92" s="98"/>
      <c r="AG92" s="196" t="str">
        <f t="shared" si="1"/>
        <v>第五事业部-JSD</v>
      </c>
      <c r="AH92" s="196"/>
      <c r="AK92" s="107">
        <v>71035012</v>
      </c>
      <c r="AL92" s="107" t="s">
        <v>1030</v>
      </c>
    </row>
    <row r="93" spans="1:38" ht="21" hidden="1" customHeight="1">
      <c r="A93" s="97" t="s">
        <v>2192</v>
      </c>
      <c r="B93" s="98" t="s">
        <v>3834</v>
      </c>
      <c r="C93" s="98" t="s">
        <v>3836</v>
      </c>
      <c r="D93" s="99" t="s">
        <v>813</v>
      </c>
      <c r="E93" s="105" t="s">
        <v>839</v>
      </c>
      <c r="F93" s="105" t="s">
        <v>2181</v>
      </c>
      <c r="G93" s="105" t="s">
        <v>4318</v>
      </c>
      <c r="H93" s="105" t="s">
        <v>4318</v>
      </c>
      <c r="I93" s="248"/>
      <c r="J93" s="98"/>
      <c r="K93" s="98"/>
      <c r="L93" s="201"/>
      <c r="M93" s="98" t="s">
        <v>3067</v>
      </c>
      <c r="N93" s="98" t="s">
        <v>3818</v>
      </c>
      <c r="O93" s="98" t="s">
        <v>819</v>
      </c>
      <c r="P93" s="105" t="s">
        <v>818</v>
      </c>
      <c r="Q93" s="98" t="s">
        <v>972</v>
      </c>
      <c r="R93" s="101" t="s">
        <v>972</v>
      </c>
      <c r="S93" s="101" t="s">
        <v>972</v>
      </c>
      <c r="T93" s="102"/>
      <c r="U93" s="102"/>
      <c r="V93" s="102"/>
      <c r="W93" s="103"/>
      <c r="X93" s="104"/>
      <c r="Y93" s="104"/>
      <c r="Z93" s="98"/>
      <c r="AA93" s="104"/>
      <c r="AB93" s="98">
        <v>10</v>
      </c>
      <c r="AC93" s="98"/>
      <c r="AD93" s="98"/>
      <c r="AE93" s="244">
        <v>0</v>
      </c>
      <c r="AF93" s="98"/>
      <c r="AG93" s="196" t="str">
        <f t="shared" si="1"/>
        <v>第五事业部-JSD</v>
      </c>
      <c r="AH93" s="196"/>
      <c r="AK93" s="107">
        <v>71035003</v>
      </c>
      <c r="AL93" s="107" t="s">
        <v>1033</v>
      </c>
    </row>
    <row r="94" spans="1:38" ht="21" hidden="1" customHeight="1">
      <c r="A94" s="97" t="s">
        <v>2193</v>
      </c>
      <c r="B94" s="98" t="s">
        <v>3834</v>
      </c>
      <c r="C94" s="98" t="s">
        <v>3835</v>
      </c>
      <c r="D94" s="99" t="s">
        <v>813</v>
      </c>
      <c r="E94" s="105" t="s">
        <v>839</v>
      </c>
      <c r="F94" s="105" t="s">
        <v>815</v>
      </c>
      <c r="G94" s="105" t="s">
        <v>4429</v>
      </c>
      <c r="H94" s="105" t="s">
        <v>4429</v>
      </c>
      <c r="I94" s="248"/>
      <c r="J94" s="105">
        <v>4000</v>
      </c>
      <c r="K94" s="100" t="s">
        <v>3038</v>
      </c>
      <c r="L94" s="201" t="s">
        <v>3068</v>
      </c>
      <c r="M94" s="204" t="s">
        <v>996</v>
      </c>
      <c r="N94" s="98" t="s">
        <v>972</v>
      </c>
      <c r="O94" s="98" t="s">
        <v>935</v>
      </c>
      <c r="P94" s="105" t="s">
        <v>818</v>
      </c>
      <c r="Q94" s="98" t="s">
        <v>828</v>
      </c>
      <c r="R94" s="101" t="s">
        <v>819</v>
      </c>
      <c r="S94" s="101" t="s">
        <v>819</v>
      </c>
      <c r="T94" s="102"/>
      <c r="U94" s="102"/>
      <c r="V94" s="102"/>
      <c r="W94" s="103"/>
      <c r="X94" s="104"/>
      <c r="Y94" s="104"/>
      <c r="Z94" s="98"/>
      <c r="AA94" s="104"/>
      <c r="AB94" s="98">
        <v>12</v>
      </c>
      <c r="AC94" s="98"/>
      <c r="AD94" s="98"/>
      <c r="AE94" s="244">
        <v>0</v>
      </c>
      <c r="AF94" s="98"/>
      <c r="AG94" s="196" t="str">
        <f t="shared" si="1"/>
        <v>第五事业部-销售1</v>
      </c>
      <c r="AH94" s="196"/>
      <c r="AK94" s="107">
        <v>71035006</v>
      </c>
      <c r="AL94" s="107" t="s">
        <v>1036</v>
      </c>
    </row>
    <row r="95" spans="1:38" ht="21" hidden="1" customHeight="1">
      <c r="A95" s="97" t="s">
        <v>838</v>
      </c>
      <c r="B95" s="98" t="s">
        <v>3834</v>
      </c>
      <c r="C95" s="98" t="s">
        <v>3835</v>
      </c>
      <c r="D95" s="99" t="s">
        <v>813</v>
      </c>
      <c r="E95" s="105" t="s">
        <v>839</v>
      </c>
      <c r="F95" s="105" t="s">
        <v>815</v>
      </c>
      <c r="G95" s="105" t="s">
        <v>4659</v>
      </c>
      <c r="H95" s="105" t="s">
        <v>4659</v>
      </c>
      <c r="I95" s="248"/>
      <c r="J95" s="208">
        <v>3000</v>
      </c>
      <c r="K95" s="100" t="s">
        <v>3039</v>
      </c>
      <c r="L95" s="116" t="s">
        <v>3069</v>
      </c>
      <c r="M95" s="209" t="s">
        <v>996</v>
      </c>
      <c r="N95" s="98" t="s">
        <v>972</v>
      </c>
      <c r="O95" s="98" t="s">
        <v>935</v>
      </c>
      <c r="P95" s="105" t="s">
        <v>818</v>
      </c>
      <c r="Q95" s="98" t="s">
        <v>828</v>
      </c>
      <c r="R95" s="101" t="s">
        <v>828</v>
      </c>
      <c r="S95" s="101" t="s">
        <v>828</v>
      </c>
      <c r="T95" s="102"/>
      <c r="U95" s="102"/>
      <c r="V95" s="102"/>
      <c r="W95" s="103"/>
      <c r="X95" s="104"/>
      <c r="Y95" s="104"/>
      <c r="Z95" s="98"/>
      <c r="AA95" s="104"/>
      <c r="AB95" s="98">
        <v>12</v>
      </c>
      <c r="AC95" s="98"/>
      <c r="AD95" s="98"/>
      <c r="AE95" s="244">
        <v>0</v>
      </c>
      <c r="AF95" s="98"/>
      <c r="AG95" s="196" t="str">
        <f t="shared" si="1"/>
        <v>第五事业部-销售2</v>
      </c>
      <c r="AH95" s="196"/>
      <c r="AK95" s="107">
        <v>71035002</v>
      </c>
      <c r="AL95" s="107" t="s">
        <v>1039</v>
      </c>
    </row>
    <row r="96" spans="1:38" ht="21" hidden="1" customHeight="1">
      <c r="A96" s="97" t="s">
        <v>841</v>
      </c>
      <c r="B96" s="98" t="s">
        <v>3834</v>
      </c>
      <c r="C96" s="98" t="s">
        <v>3835</v>
      </c>
      <c r="D96" s="99" t="s">
        <v>813</v>
      </c>
      <c r="E96" s="105" t="s">
        <v>839</v>
      </c>
      <c r="F96" s="105" t="s">
        <v>815</v>
      </c>
      <c r="G96" s="105" t="s">
        <v>1756</v>
      </c>
      <c r="H96" s="105" t="s">
        <v>1756</v>
      </c>
      <c r="I96" s="248"/>
      <c r="J96" s="208">
        <v>3000</v>
      </c>
      <c r="K96" s="98"/>
      <c r="L96" s="116" t="s">
        <v>3070</v>
      </c>
      <c r="M96" s="209" t="s">
        <v>996</v>
      </c>
      <c r="N96" s="98" t="s">
        <v>972</v>
      </c>
      <c r="O96" s="98" t="s">
        <v>935</v>
      </c>
      <c r="P96" s="105" t="s">
        <v>818</v>
      </c>
      <c r="Q96" s="98" t="s">
        <v>864</v>
      </c>
      <c r="R96" s="101" t="s">
        <v>828</v>
      </c>
      <c r="S96" s="101" t="s">
        <v>828</v>
      </c>
      <c r="T96" s="102"/>
      <c r="U96" s="102"/>
      <c r="V96" s="102"/>
      <c r="W96" s="103"/>
      <c r="X96" s="104"/>
      <c r="Y96" s="104"/>
      <c r="Z96" s="98"/>
      <c r="AA96" s="104"/>
      <c r="AB96" s="98">
        <v>12</v>
      </c>
      <c r="AC96" s="98"/>
      <c r="AD96" s="98"/>
      <c r="AE96" s="244">
        <v>0</v>
      </c>
      <c r="AF96" s="98"/>
      <c r="AG96" s="196" t="str">
        <f t="shared" si="1"/>
        <v>第五事业部-销售3</v>
      </c>
      <c r="AH96" s="196"/>
    </row>
    <row r="97" spans="1:38" ht="21" hidden="1" customHeight="1">
      <c r="A97" s="97" t="s">
        <v>845</v>
      </c>
      <c r="B97" s="98" t="s">
        <v>3834</v>
      </c>
      <c r="C97" s="98" t="s">
        <v>3835</v>
      </c>
      <c r="D97" s="99" t="s">
        <v>813</v>
      </c>
      <c r="E97" s="105" t="s">
        <v>839</v>
      </c>
      <c r="F97" s="105" t="s">
        <v>815</v>
      </c>
      <c r="G97" s="105" t="s">
        <v>1997</v>
      </c>
      <c r="H97" s="105" t="s">
        <v>1997</v>
      </c>
      <c r="I97" s="248"/>
      <c r="J97" s="208">
        <v>3000</v>
      </c>
      <c r="K97" s="100" t="s">
        <v>3038</v>
      </c>
      <c r="L97" s="201" t="s">
        <v>3071</v>
      </c>
      <c r="M97" s="209" t="s">
        <v>996</v>
      </c>
      <c r="N97" s="98" t="s">
        <v>972</v>
      </c>
      <c r="O97" s="98" t="s">
        <v>935</v>
      </c>
      <c r="P97" s="105" t="s">
        <v>1237</v>
      </c>
      <c r="Q97" s="98" t="s">
        <v>864</v>
      </c>
      <c r="R97" s="101" t="s">
        <v>828</v>
      </c>
      <c r="S97" s="101" t="s">
        <v>828</v>
      </c>
      <c r="T97" s="102"/>
      <c r="U97" s="102"/>
      <c r="V97" s="102"/>
      <c r="W97" s="103"/>
      <c r="X97" s="104"/>
      <c r="Y97" s="104"/>
      <c r="Z97" s="98"/>
      <c r="AA97" s="104"/>
      <c r="AB97" s="98">
        <v>12</v>
      </c>
      <c r="AC97" s="98"/>
      <c r="AD97" s="98"/>
      <c r="AE97" s="244">
        <v>0</v>
      </c>
      <c r="AF97" s="98"/>
      <c r="AG97" s="196" t="str">
        <f t="shared" si="1"/>
        <v>第五事业部-销售4</v>
      </c>
      <c r="AH97" s="196"/>
    </row>
    <row r="98" spans="1:38" ht="21" hidden="1" customHeight="1">
      <c r="A98" s="97" t="s">
        <v>849</v>
      </c>
      <c r="B98" s="98" t="s">
        <v>3828</v>
      </c>
      <c r="C98" s="98" t="s">
        <v>3830</v>
      </c>
      <c r="D98" s="99" t="s">
        <v>813</v>
      </c>
      <c r="E98" s="105" t="s">
        <v>839</v>
      </c>
      <c r="F98" s="105" t="s">
        <v>2181</v>
      </c>
      <c r="G98" s="105" t="s">
        <v>4318</v>
      </c>
      <c r="H98" s="105" t="s">
        <v>4318</v>
      </c>
      <c r="I98" s="248"/>
      <c r="J98" s="98"/>
      <c r="K98" s="98" t="s">
        <v>3022</v>
      </c>
      <c r="L98" s="116" t="s">
        <v>3072</v>
      </c>
      <c r="M98" s="98" t="s">
        <v>3025</v>
      </c>
      <c r="N98" s="98"/>
      <c r="O98" s="98"/>
      <c r="P98" s="98" t="s">
        <v>960</v>
      </c>
      <c r="Q98" s="98" t="s">
        <v>828</v>
      </c>
      <c r="R98" s="101" t="s">
        <v>856</v>
      </c>
      <c r="S98" s="101" t="s">
        <v>856</v>
      </c>
      <c r="T98" s="102"/>
      <c r="U98" s="102"/>
      <c r="V98" s="102"/>
      <c r="W98" s="103"/>
      <c r="X98" s="104"/>
      <c r="Y98" s="104"/>
      <c r="Z98" s="98"/>
      <c r="AA98" s="104"/>
      <c r="AB98" s="98">
        <v>12</v>
      </c>
      <c r="AC98" s="98"/>
      <c r="AD98" s="98"/>
      <c r="AE98" s="244">
        <v>0</v>
      </c>
      <c r="AF98" s="98"/>
      <c r="AG98" s="196" t="str">
        <f t="shared" si="1"/>
        <v>第五事业部-JSD</v>
      </c>
      <c r="AH98" s="196"/>
    </row>
    <row r="99" spans="1:38" ht="21" hidden="1" customHeight="1">
      <c r="A99" s="97" t="s">
        <v>2194</v>
      </c>
      <c r="B99" s="98" t="s">
        <v>3834</v>
      </c>
      <c r="C99" s="98" t="s">
        <v>3836</v>
      </c>
      <c r="D99" s="99" t="s">
        <v>813</v>
      </c>
      <c r="E99" s="105" t="s">
        <v>839</v>
      </c>
      <c r="F99" s="105" t="s">
        <v>815</v>
      </c>
      <c r="G99" s="105" t="s">
        <v>4822</v>
      </c>
      <c r="H99" s="105" t="s">
        <v>4822</v>
      </c>
      <c r="I99" s="248"/>
      <c r="J99" s="105">
        <v>8000</v>
      </c>
      <c r="K99" s="100" t="s">
        <v>3039</v>
      </c>
      <c r="L99" s="202" t="s">
        <v>3073</v>
      </c>
      <c r="M99" s="204" t="s">
        <v>988</v>
      </c>
      <c r="N99" s="98" t="s">
        <v>3818</v>
      </c>
      <c r="O99" s="98" t="s">
        <v>935</v>
      </c>
      <c r="P99" s="98" t="s">
        <v>818</v>
      </c>
      <c r="Q99" s="98" t="s">
        <v>864</v>
      </c>
      <c r="R99" s="101" t="s">
        <v>819</v>
      </c>
      <c r="S99" s="101" t="s">
        <v>819</v>
      </c>
      <c r="T99" s="102"/>
      <c r="U99" s="102"/>
      <c r="V99" s="102"/>
      <c r="W99" s="103"/>
      <c r="X99" s="104"/>
      <c r="Y99" s="104"/>
      <c r="Z99" s="98"/>
      <c r="AA99" s="104"/>
      <c r="AB99" s="98">
        <v>12</v>
      </c>
      <c r="AC99" s="98"/>
      <c r="AD99" s="98"/>
      <c r="AE99" s="244">
        <v>0</v>
      </c>
      <c r="AF99" s="98"/>
      <c r="AG99" s="196" t="str">
        <f t="shared" si="1"/>
        <v>第五事业部-销售管理</v>
      </c>
      <c r="AH99" s="196"/>
    </row>
    <row r="100" spans="1:38" ht="21" hidden="1" customHeight="1">
      <c r="A100" s="97" t="s">
        <v>850</v>
      </c>
      <c r="B100" s="98" t="s">
        <v>3834</v>
      </c>
      <c r="C100" s="98" t="s">
        <v>3836</v>
      </c>
      <c r="D100" s="99" t="s">
        <v>813</v>
      </c>
      <c r="E100" s="105" t="s">
        <v>839</v>
      </c>
      <c r="F100" s="105" t="s">
        <v>815</v>
      </c>
      <c r="G100" s="105" t="s">
        <v>4822</v>
      </c>
      <c r="H100" s="105" t="s">
        <v>4822</v>
      </c>
      <c r="I100" s="248"/>
      <c r="J100" s="105">
        <v>5000</v>
      </c>
      <c r="K100" s="100" t="s">
        <v>3039</v>
      </c>
      <c r="L100" s="202" t="s">
        <v>3074</v>
      </c>
      <c r="M100" s="204" t="s">
        <v>988</v>
      </c>
      <c r="N100" s="98" t="s">
        <v>3818</v>
      </c>
      <c r="O100" s="98" t="s">
        <v>935</v>
      </c>
      <c r="P100" s="98" t="s">
        <v>818</v>
      </c>
      <c r="Q100" s="98" t="s">
        <v>935</v>
      </c>
      <c r="R100" s="101" t="s">
        <v>819</v>
      </c>
      <c r="S100" s="240" t="s">
        <v>819</v>
      </c>
      <c r="T100" s="102"/>
      <c r="U100" s="102"/>
      <c r="V100" s="102"/>
      <c r="W100" s="103"/>
      <c r="X100" s="104"/>
      <c r="Y100" s="104"/>
      <c r="Z100" s="98"/>
      <c r="AA100" s="104"/>
      <c r="AB100" s="98">
        <v>12</v>
      </c>
      <c r="AC100" s="98"/>
      <c r="AD100" s="98"/>
      <c r="AE100" s="244">
        <v>0</v>
      </c>
      <c r="AF100" s="98"/>
      <c r="AG100" s="196" t="str">
        <f t="shared" si="1"/>
        <v>第五事业部-销售管理</v>
      </c>
      <c r="AH100" s="196"/>
    </row>
    <row r="101" spans="1:38" ht="21" hidden="1" customHeight="1">
      <c r="A101" s="97" t="s">
        <v>852</v>
      </c>
      <c r="B101" s="98" t="s">
        <v>3834</v>
      </c>
      <c r="C101" s="98" t="s">
        <v>3837</v>
      </c>
      <c r="D101" s="99" t="s">
        <v>813</v>
      </c>
      <c r="E101" s="105" t="s">
        <v>839</v>
      </c>
      <c r="F101" s="100" t="s">
        <v>815</v>
      </c>
      <c r="G101" s="100" t="s">
        <v>4822</v>
      </c>
      <c r="H101" s="100" t="s">
        <v>4822</v>
      </c>
      <c r="I101" s="248"/>
      <c r="J101" s="98"/>
      <c r="K101" s="98"/>
      <c r="L101" s="116"/>
      <c r="M101" s="98" t="s">
        <v>3041</v>
      </c>
      <c r="N101" s="98" t="s">
        <v>3818</v>
      </c>
      <c r="O101" s="98" t="s">
        <v>856</v>
      </c>
      <c r="P101" s="223" t="s">
        <v>818</v>
      </c>
      <c r="Q101" s="98" t="s">
        <v>819</v>
      </c>
      <c r="R101" s="101" t="s">
        <v>819</v>
      </c>
      <c r="S101" s="101" t="s">
        <v>819</v>
      </c>
      <c r="T101" s="102"/>
      <c r="U101" s="102"/>
      <c r="V101" s="102"/>
      <c r="W101" s="103"/>
      <c r="X101" s="104"/>
      <c r="Y101" s="104"/>
      <c r="Z101" s="98"/>
      <c r="AA101" s="104"/>
      <c r="AB101" s="98">
        <v>10</v>
      </c>
      <c r="AC101" s="98"/>
      <c r="AD101" s="98"/>
      <c r="AE101" s="244">
        <v>0</v>
      </c>
      <c r="AF101" s="98"/>
      <c r="AG101" s="196" t="str">
        <f t="shared" si="1"/>
        <v>第五事业部-销售管理</v>
      </c>
      <c r="AH101" s="196"/>
    </row>
    <row r="102" spans="1:38" ht="21" hidden="1" customHeight="1">
      <c r="A102" s="97" t="s">
        <v>2195</v>
      </c>
      <c r="B102" s="98" t="s">
        <v>3828</v>
      </c>
      <c r="C102" s="98" t="s">
        <v>3830</v>
      </c>
      <c r="D102" s="99" t="s">
        <v>813</v>
      </c>
      <c r="E102" s="105" t="s">
        <v>839</v>
      </c>
      <c r="F102" s="105" t="s">
        <v>2181</v>
      </c>
      <c r="G102" s="105" t="s">
        <v>4318</v>
      </c>
      <c r="H102" s="105" t="s">
        <v>4318</v>
      </c>
      <c r="I102" s="248"/>
      <c r="J102" s="98"/>
      <c r="K102" s="98"/>
      <c r="L102" s="116"/>
      <c r="M102" s="98" t="s">
        <v>3025</v>
      </c>
      <c r="N102" s="98" t="s">
        <v>828</v>
      </c>
      <c r="O102" s="98" t="s">
        <v>4279</v>
      </c>
      <c r="P102" s="223" t="s">
        <v>818</v>
      </c>
      <c r="Q102" s="98" t="s">
        <v>819</v>
      </c>
      <c r="R102" s="101" t="s">
        <v>819</v>
      </c>
      <c r="S102" s="101" t="s">
        <v>819</v>
      </c>
      <c r="T102" s="102"/>
      <c r="U102" s="102"/>
      <c r="V102" s="102"/>
      <c r="W102" s="103"/>
      <c r="X102" s="104"/>
      <c r="Y102" s="104"/>
      <c r="Z102" s="98"/>
      <c r="AA102" s="104"/>
      <c r="AB102" s="98">
        <v>10</v>
      </c>
      <c r="AC102" s="98"/>
      <c r="AD102" s="98"/>
      <c r="AE102" s="244">
        <v>0</v>
      </c>
      <c r="AF102" s="98"/>
      <c r="AG102" s="196" t="str">
        <f t="shared" si="1"/>
        <v>第五事业部-JSD</v>
      </c>
      <c r="AH102" s="196"/>
      <c r="AK102" s="108">
        <v>71032012</v>
      </c>
      <c r="AL102" s="108" t="s">
        <v>1052</v>
      </c>
    </row>
    <row r="103" spans="1:38" ht="21" hidden="1" customHeight="1">
      <c r="A103" s="97" t="s">
        <v>2196</v>
      </c>
      <c r="B103" s="98" t="s">
        <v>3831</v>
      </c>
      <c r="C103" s="98" t="s">
        <v>3833</v>
      </c>
      <c r="D103" s="99" t="s">
        <v>813</v>
      </c>
      <c r="E103" s="99" t="s">
        <v>854</v>
      </c>
      <c r="F103" s="99" t="s">
        <v>2113</v>
      </c>
      <c r="G103" s="105" t="s">
        <v>4802</v>
      </c>
      <c r="H103" s="105" t="s">
        <v>4802</v>
      </c>
      <c r="I103" s="248"/>
      <c r="J103" s="98"/>
      <c r="K103" s="98" t="s">
        <v>3020</v>
      </c>
      <c r="L103" s="116" t="s">
        <v>3956</v>
      </c>
      <c r="M103" s="98" t="s">
        <v>3033</v>
      </c>
      <c r="N103" s="98" t="s">
        <v>819</v>
      </c>
      <c r="O103" s="98" t="s">
        <v>3819</v>
      </c>
      <c r="P103" s="112" t="s">
        <v>818</v>
      </c>
      <c r="Q103" s="98" t="s">
        <v>982</v>
      </c>
      <c r="R103" s="101" t="s">
        <v>982</v>
      </c>
      <c r="S103" s="239" t="s">
        <v>982</v>
      </c>
      <c r="T103" s="102"/>
      <c r="U103" s="102"/>
      <c r="V103" s="102"/>
      <c r="W103" s="103"/>
      <c r="X103" s="104"/>
      <c r="Y103" s="104"/>
      <c r="Z103" s="98"/>
      <c r="AA103" s="104"/>
      <c r="AB103" s="98">
        <v>12</v>
      </c>
      <c r="AC103" s="98"/>
      <c r="AD103" s="98"/>
      <c r="AE103" s="244">
        <v>0</v>
      </c>
      <c r="AF103" s="98"/>
      <c r="AG103" s="196" t="str">
        <f t="shared" si="1"/>
        <v>第四事业部-管理及支持</v>
      </c>
      <c r="AH103" s="196"/>
      <c r="AK103" s="107">
        <v>71032012</v>
      </c>
      <c r="AL103" s="107" t="s">
        <v>1052</v>
      </c>
    </row>
    <row r="104" spans="1:38" ht="21" hidden="1" customHeight="1">
      <c r="A104" s="97" t="s">
        <v>2197</v>
      </c>
      <c r="B104" s="98" t="s">
        <v>3828</v>
      </c>
      <c r="C104" s="98" t="s">
        <v>3830</v>
      </c>
      <c r="D104" s="99" t="s">
        <v>813</v>
      </c>
      <c r="E104" s="99" t="s">
        <v>854</v>
      </c>
      <c r="F104" s="99" t="s">
        <v>2113</v>
      </c>
      <c r="G104" s="105" t="s">
        <v>4802</v>
      </c>
      <c r="H104" s="105" t="s">
        <v>4802</v>
      </c>
      <c r="I104" s="248"/>
      <c r="J104" s="98"/>
      <c r="K104" s="98" t="s">
        <v>3020</v>
      </c>
      <c r="L104" s="116" t="s">
        <v>3957</v>
      </c>
      <c r="M104" s="98" t="s">
        <v>3037</v>
      </c>
      <c r="N104" s="98" t="s">
        <v>856</v>
      </c>
      <c r="O104" s="98" t="s">
        <v>4279</v>
      </c>
      <c r="P104" s="112" t="s">
        <v>818</v>
      </c>
      <c r="Q104" s="98" t="s">
        <v>1051</v>
      </c>
      <c r="R104" s="101" t="s">
        <v>1051</v>
      </c>
      <c r="S104" s="101" t="s">
        <v>1051</v>
      </c>
      <c r="T104" s="102"/>
      <c r="U104" s="102"/>
      <c r="V104" s="102"/>
      <c r="W104" s="103"/>
      <c r="X104" s="104"/>
      <c r="Y104" s="104"/>
      <c r="Z104" s="98"/>
      <c r="AA104" s="104"/>
      <c r="AB104" s="98">
        <v>12</v>
      </c>
      <c r="AC104" s="98"/>
      <c r="AD104" s="98"/>
      <c r="AE104" s="244">
        <v>0</v>
      </c>
      <c r="AF104" s="98"/>
      <c r="AG104" s="196" t="str">
        <f t="shared" si="1"/>
        <v>第四事业部-管理及支持</v>
      </c>
      <c r="AH104" s="196"/>
    </row>
    <row r="105" spans="1:38" ht="21" hidden="1" customHeight="1">
      <c r="A105" s="97" t="s">
        <v>2198</v>
      </c>
      <c r="B105" s="98" t="e">
        <v>#N/A</v>
      </c>
      <c r="C105" s="98" t="e">
        <v>#N/A</v>
      </c>
      <c r="D105" s="99" t="s">
        <v>813</v>
      </c>
      <c r="E105" s="99" t="s">
        <v>854</v>
      </c>
      <c r="F105" s="99" t="s">
        <v>2113</v>
      </c>
      <c r="G105" s="105" t="s">
        <v>4802</v>
      </c>
      <c r="H105" s="105" t="s">
        <v>4802</v>
      </c>
      <c r="I105" s="248"/>
      <c r="J105" s="98"/>
      <c r="K105" s="98" t="s">
        <v>5235</v>
      </c>
      <c r="L105" s="116" t="s">
        <v>3958</v>
      </c>
      <c r="M105" s="98" t="s">
        <v>5233</v>
      </c>
      <c r="N105" s="98" t="e">
        <v>#N/A</v>
      </c>
      <c r="O105" s="98" t="e">
        <v>#N/A</v>
      </c>
      <c r="P105" s="112" t="s">
        <v>818</v>
      </c>
      <c r="Q105" s="98" t="s">
        <v>856</v>
      </c>
      <c r="R105" s="101" t="s">
        <v>856</v>
      </c>
      <c r="S105" s="101" t="s">
        <v>856</v>
      </c>
      <c r="T105" s="102"/>
      <c r="U105" s="102"/>
      <c r="V105" s="102"/>
      <c r="W105" s="103"/>
      <c r="X105" s="104"/>
      <c r="Y105" s="104"/>
      <c r="Z105" s="98"/>
      <c r="AA105" s="104"/>
      <c r="AB105" s="98">
        <v>12</v>
      </c>
      <c r="AC105" s="98"/>
      <c r="AD105" s="98"/>
      <c r="AE105" s="244">
        <v>0</v>
      </c>
      <c r="AF105" s="98"/>
      <c r="AG105" s="196" t="str">
        <f t="shared" si="1"/>
        <v>第四事业部-管理及支持</v>
      </c>
      <c r="AH105" s="196"/>
    </row>
    <row r="106" spans="1:38" ht="21" hidden="1" customHeight="1">
      <c r="A106" s="97" t="s">
        <v>853</v>
      </c>
      <c r="B106" s="98" t="s">
        <v>3834</v>
      </c>
      <c r="C106" s="98" t="s">
        <v>3835</v>
      </c>
      <c r="D106" s="99" t="s">
        <v>813</v>
      </c>
      <c r="E106" s="99" t="s">
        <v>854</v>
      </c>
      <c r="F106" s="99" t="s">
        <v>815</v>
      </c>
      <c r="G106" s="105" t="s">
        <v>4430</v>
      </c>
      <c r="H106" s="105" t="s">
        <v>4430</v>
      </c>
      <c r="I106" s="248"/>
      <c r="J106" s="98">
        <v>6700</v>
      </c>
      <c r="K106" s="100" t="s">
        <v>3038</v>
      </c>
      <c r="L106" s="116" t="s">
        <v>3959</v>
      </c>
      <c r="M106" s="204" t="s">
        <v>996</v>
      </c>
      <c r="N106" s="98" t="s">
        <v>972</v>
      </c>
      <c r="O106" s="98" t="s">
        <v>935</v>
      </c>
      <c r="P106" s="112" t="s">
        <v>818</v>
      </c>
      <c r="Q106" s="98" t="s">
        <v>972</v>
      </c>
      <c r="R106" s="101" t="s">
        <v>856</v>
      </c>
      <c r="S106" s="101" t="s">
        <v>856</v>
      </c>
      <c r="T106" s="102"/>
      <c r="U106" s="102"/>
      <c r="V106" s="102"/>
      <c r="W106" s="103"/>
      <c r="X106" s="104"/>
      <c r="Y106" s="104"/>
      <c r="Z106" s="98"/>
      <c r="AA106" s="104"/>
      <c r="AB106" s="98">
        <v>12</v>
      </c>
      <c r="AC106" s="98"/>
      <c r="AD106" s="98"/>
      <c r="AE106" s="244">
        <v>0</v>
      </c>
      <c r="AF106" s="98"/>
      <c r="AG106" s="196" t="str">
        <f t="shared" si="1"/>
        <v>第四事业部-销售1</v>
      </c>
      <c r="AH106" s="196"/>
    </row>
    <row r="107" spans="1:38" ht="21" hidden="1" customHeight="1">
      <c r="A107" s="97" t="s">
        <v>859</v>
      </c>
      <c r="B107" s="98" t="s">
        <v>3834</v>
      </c>
      <c r="C107" s="98" t="s">
        <v>3835</v>
      </c>
      <c r="D107" s="99" t="s">
        <v>813</v>
      </c>
      <c r="E107" s="99" t="s">
        <v>854</v>
      </c>
      <c r="F107" s="99" t="s">
        <v>815</v>
      </c>
      <c r="G107" s="105" t="s">
        <v>4661</v>
      </c>
      <c r="H107" s="105" t="s">
        <v>4661</v>
      </c>
      <c r="I107" s="248"/>
      <c r="J107" s="98">
        <v>3000</v>
      </c>
      <c r="K107" s="100" t="s">
        <v>3039</v>
      </c>
      <c r="L107" s="116" t="s">
        <v>3960</v>
      </c>
      <c r="M107" s="204" t="s">
        <v>996</v>
      </c>
      <c r="N107" s="98" t="s">
        <v>972</v>
      </c>
      <c r="O107" s="98" t="s">
        <v>935</v>
      </c>
      <c r="P107" s="112" t="s">
        <v>818</v>
      </c>
      <c r="Q107" s="98" t="s">
        <v>864</v>
      </c>
      <c r="R107" s="101" t="s">
        <v>828</v>
      </c>
      <c r="S107" s="101" t="s">
        <v>828</v>
      </c>
      <c r="T107" s="102"/>
      <c r="U107" s="102"/>
      <c r="V107" s="102"/>
      <c r="W107" s="103"/>
      <c r="X107" s="104"/>
      <c r="Y107" s="104"/>
      <c r="Z107" s="98"/>
      <c r="AA107" s="104"/>
      <c r="AB107" s="98">
        <v>12</v>
      </c>
      <c r="AC107" s="98"/>
      <c r="AD107" s="98"/>
      <c r="AE107" s="244">
        <v>0</v>
      </c>
      <c r="AF107" s="98"/>
      <c r="AG107" s="196" t="str">
        <f t="shared" si="1"/>
        <v>第四事业部-销售5</v>
      </c>
      <c r="AH107" s="196"/>
      <c r="AK107" s="108">
        <v>71032004</v>
      </c>
      <c r="AL107" s="108" t="s">
        <v>1060</v>
      </c>
    </row>
    <row r="108" spans="1:38" ht="21" hidden="1" customHeight="1">
      <c r="A108" s="97" t="s">
        <v>862</v>
      </c>
      <c r="B108" s="98" t="s">
        <v>3834</v>
      </c>
      <c r="C108" s="98" t="s">
        <v>3835</v>
      </c>
      <c r="D108" s="99" t="s">
        <v>813</v>
      </c>
      <c r="E108" s="99" t="s">
        <v>854</v>
      </c>
      <c r="F108" s="99" t="s">
        <v>815</v>
      </c>
      <c r="G108" s="105" t="s">
        <v>4662</v>
      </c>
      <c r="H108" s="105" t="s">
        <v>4662</v>
      </c>
      <c r="I108" s="248"/>
      <c r="J108" s="98">
        <v>2300</v>
      </c>
      <c r="K108" s="100" t="s">
        <v>3039</v>
      </c>
      <c r="L108" s="116" t="s">
        <v>3961</v>
      </c>
      <c r="M108" s="204" t="s">
        <v>996</v>
      </c>
      <c r="N108" s="98" t="s">
        <v>972</v>
      </c>
      <c r="O108" s="98" t="s">
        <v>935</v>
      </c>
      <c r="P108" s="112" t="s">
        <v>818</v>
      </c>
      <c r="Q108" s="98" t="s">
        <v>972</v>
      </c>
      <c r="R108" s="101" t="s">
        <v>828</v>
      </c>
      <c r="S108" s="101" t="s">
        <v>828</v>
      </c>
      <c r="T108" s="102"/>
      <c r="U108" s="102"/>
      <c r="V108" s="102"/>
      <c r="W108" s="103"/>
      <c r="X108" s="104"/>
      <c r="Y108" s="104"/>
      <c r="Z108" s="98"/>
      <c r="AA108" s="104"/>
      <c r="AB108" s="98">
        <v>12</v>
      </c>
      <c r="AC108" s="98"/>
      <c r="AD108" s="98"/>
      <c r="AE108" s="244">
        <v>0</v>
      </c>
      <c r="AF108" s="98"/>
      <c r="AG108" s="196" t="str">
        <f t="shared" si="1"/>
        <v>第四事业部-销售4</v>
      </c>
      <c r="AH108" s="196"/>
      <c r="AK108" s="107">
        <v>71032003</v>
      </c>
      <c r="AL108" s="107" t="s">
        <v>1063</v>
      </c>
    </row>
    <row r="109" spans="1:38" ht="21" hidden="1" customHeight="1">
      <c r="A109" s="97" t="s">
        <v>2199</v>
      </c>
      <c r="B109" s="98" t="s">
        <v>3834</v>
      </c>
      <c r="C109" s="98" t="s">
        <v>3837</v>
      </c>
      <c r="D109" s="99" t="s">
        <v>813</v>
      </c>
      <c r="E109" s="99" t="s">
        <v>854</v>
      </c>
      <c r="F109" s="99" t="s">
        <v>815</v>
      </c>
      <c r="G109" s="105" t="s">
        <v>4663</v>
      </c>
      <c r="H109" s="105" t="s">
        <v>4663</v>
      </c>
      <c r="I109" s="248"/>
      <c r="J109" s="98"/>
      <c r="K109" s="98" t="s">
        <v>3022</v>
      </c>
      <c r="L109" s="116" t="s">
        <v>3078</v>
      </c>
      <c r="M109" s="98" t="s">
        <v>3041</v>
      </c>
      <c r="N109" s="98" t="s">
        <v>3818</v>
      </c>
      <c r="O109" s="98" t="s">
        <v>856</v>
      </c>
      <c r="P109" s="112" t="s">
        <v>818</v>
      </c>
      <c r="Q109" s="98" t="s">
        <v>972</v>
      </c>
      <c r="R109" s="101" t="s">
        <v>828</v>
      </c>
      <c r="S109" s="101" t="s">
        <v>828</v>
      </c>
      <c r="T109" s="102"/>
      <c r="U109" s="102"/>
      <c r="V109" s="102"/>
      <c r="W109" s="103"/>
      <c r="X109" s="104"/>
      <c r="Y109" s="104"/>
      <c r="Z109" s="98"/>
      <c r="AA109" s="104"/>
      <c r="AB109" s="98">
        <v>12</v>
      </c>
      <c r="AC109" s="98"/>
      <c r="AD109" s="98"/>
      <c r="AE109" s="244">
        <v>0</v>
      </c>
      <c r="AF109" s="98"/>
      <c r="AG109" s="196" t="str">
        <f t="shared" si="1"/>
        <v>第四事业部-销售管理</v>
      </c>
      <c r="AH109" s="196"/>
      <c r="AK109" s="107">
        <v>71032010</v>
      </c>
      <c r="AL109" s="107" t="s">
        <v>1066</v>
      </c>
    </row>
    <row r="110" spans="1:38" ht="21" hidden="1" customHeight="1">
      <c r="A110" s="97" t="s">
        <v>867</v>
      </c>
      <c r="B110" s="98" t="s">
        <v>3834</v>
      </c>
      <c r="C110" s="98" t="s">
        <v>3836</v>
      </c>
      <c r="D110" s="99" t="s">
        <v>813</v>
      </c>
      <c r="E110" s="99" t="s">
        <v>854</v>
      </c>
      <c r="F110" s="99" t="s">
        <v>815</v>
      </c>
      <c r="G110" s="105" t="s">
        <v>4663</v>
      </c>
      <c r="H110" s="105" t="s">
        <v>4663</v>
      </c>
      <c r="I110" s="248"/>
      <c r="J110" s="98">
        <v>6500</v>
      </c>
      <c r="K110" s="98" t="s">
        <v>3039</v>
      </c>
      <c r="L110" s="116" t="s">
        <v>3080</v>
      </c>
      <c r="M110" s="204" t="s">
        <v>988</v>
      </c>
      <c r="N110" s="98" t="s">
        <v>3818</v>
      </c>
      <c r="O110" s="98" t="s">
        <v>935</v>
      </c>
      <c r="P110" s="112" t="s">
        <v>818</v>
      </c>
      <c r="Q110" s="98" t="s">
        <v>828</v>
      </c>
      <c r="R110" s="101" t="s">
        <v>819</v>
      </c>
      <c r="S110" s="101" t="s">
        <v>819</v>
      </c>
      <c r="T110" s="102"/>
      <c r="U110" s="102"/>
      <c r="V110" s="102"/>
      <c r="W110" s="103"/>
      <c r="X110" s="104"/>
      <c r="Y110" s="104"/>
      <c r="Z110" s="98"/>
      <c r="AA110" s="104"/>
      <c r="AB110" s="98">
        <v>12</v>
      </c>
      <c r="AC110" s="98"/>
      <c r="AD110" s="98"/>
      <c r="AE110" s="244">
        <v>0</v>
      </c>
      <c r="AF110" s="98"/>
      <c r="AG110" s="196" t="str">
        <f t="shared" si="1"/>
        <v>第四事业部-销售管理</v>
      </c>
      <c r="AH110" s="196"/>
      <c r="AK110" s="107">
        <v>71032011</v>
      </c>
      <c r="AL110" s="107" t="s">
        <v>1069</v>
      </c>
    </row>
    <row r="111" spans="1:38" ht="21" hidden="1" customHeight="1">
      <c r="A111" s="97" t="s">
        <v>868</v>
      </c>
      <c r="B111" s="98" t="s">
        <v>3834</v>
      </c>
      <c r="C111" s="98" t="s">
        <v>3836</v>
      </c>
      <c r="D111" s="99" t="s">
        <v>813</v>
      </c>
      <c r="E111" s="99" t="s">
        <v>854</v>
      </c>
      <c r="F111" s="99" t="s">
        <v>815</v>
      </c>
      <c r="G111" s="105" t="s">
        <v>4663</v>
      </c>
      <c r="H111" s="105" t="s">
        <v>4663</v>
      </c>
      <c r="I111" s="248"/>
      <c r="J111" s="98">
        <v>5500</v>
      </c>
      <c r="K111" s="98" t="s">
        <v>3039</v>
      </c>
      <c r="L111" s="116" t="s">
        <v>3082</v>
      </c>
      <c r="M111" s="204" t="s">
        <v>988</v>
      </c>
      <c r="N111" s="98" t="s">
        <v>3818</v>
      </c>
      <c r="O111" s="98" t="s">
        <v>935</v>
      </c>
      <c r="P111" s="112" t="s">
        <v>818</v>
      </c>
      <c r="Q111" s="98" t="s">
        <v>864</v>
      </c>
      <c r="R111" s="101" t="s">
        <v>828</v>
      </c>
      <c r="S111" s="101" t="s">
        <v>828</v>
      </c>
      <c r="T111" s="102"/>
      <c r="U111" s="102"/>
      <c r="V111" s="102"/>
      <c r="W111" s="103"/>
      <c r="X111" s="104"/>
      <c r="Y111" s="104"/>
      <c r="Z111" s="98"/>
      <c r="AA111" s="104"/>
      <c r="AB111" s="98">
        <v>12</v>
      </c>
      <c r="AC111" s="98"/>
      <c r="AD111" s="98"/>
      <c r="AE111" s="244">
        <v>0</v>
      </c>
      <c r="AF111" s="98"/>
      <c r="AG111" s="196" t="str">
        <f t="shared" si="1"/>
        <v>第四事业部-销售管理</v>
      </c>
      <c r="AH111" s="196"/>
    </row>
    <row r="112" spans="1:38" ht="21" hidden="1" customHeight="1">
      <c r="A112" s="97" t="s">
        <v>2200</v>
      </c>
      <c r="B112" s="98" t="s">
        <v>3831</v>
      </c>
      <c r="C112" s="98" t="s">
        <v>3832</v>
      </c>
      <c r="D112" s="99" t="s">
        <v>813</v>
      </c>
      <c r="E112" s="105" t="s">
        <v>854</v>
      </c>
      <c r="F112" s="105" t="s">
        <v>3838</v>
      </c>
      <c r="G112" s="105" t="s">
        <v>4703</v>
      </c>
      <c r="H112" s="105" t="s">
        <v>4703</v>
      </c>
      <c r="I112" s="248"/>
      <c r="J112" s="98"/>
      <c r="K112" s="98" t="s">
        <v>3153</v>
      </c>
      <c r="L112" s="116" t="s">
        <v>3962</v>
      </c>
      <c r="M112" s="98" t="s">
        <v>3043</v>
      </c>
      <c r="N112" s="98" t="s">
        <v>828</v>
      </c>
      <c r="O112" s="98" t="s">
        <v>943</v>
      </c>
      <c r="P112" s="112" t="s">
        <v>818</v>
      </c>
      <c r="Q112" s="98" t="s">
        <v>864</v>
      </c>
      <c r="R112" s="101" t="s">
        <v>828</v>
      </c>
      <c r="S112" s="101" t="s">
        <v>828</v>
      </c>
      <c r="T112" s="102"/>
      <c r="U112" s="102"/>
      <c r="V112" s="102"/>
      <c r="W112" s="103"/>
      <c r="X112" s="104"/>
      <c r="Y112" s="104"/>
      <c r="Z112" s="98"/>
      <c r="AA112" s="104"/>
      <c r="AB112" s="98">
        <v>12</v>
      </c>
      <c r="AC112" s="98"/>
      <c r="AD112" s="98"/>
      <c r="AE112" s="244">
        <v>0</v>
      </c>
      <c r="AF112" s="98"/>
      <c r="AG112" s="196" t="str">
        <f t="shared" si="1"/>
        <v>第四事业部-网信产品线</v>
      </c>
      <c r="AH112" s="196"/>
    </row>
    <row r="113" spans="1:38" ht="21" hidden="1" customHeight="1">
      <c r="A113" s="97" t="s">
        <v>2201</v>
      </c>
      <c r="B113" s="98" t="s">
        <v>3828</v>
      </c>
      <c r="C113" s="98" t="s">
        <v>3830</v>
      </c>
      <c r="D113" s="99" t="s">
        <v>813</v>
      </c>
      <c r="E113" s="105" t="s">
        <v>854</v>
      </c>
      <c r="F113" s="105" t="s">
        <v>3838</v>
      </c>
      <c r="G113" s="105" t="s">
        <v>4703</v>
      </c>
      <c r="H113" s="105" t="s">
        <v>4703</v>
      </c>
      <c r="I113" s="248"/>
      <c r="J113" s="98"/>
      <c r="K113" s="98" t="s">
        <v>3035</v>
      </c>
      <c r="L113" s="116" t="s">
        <v>3963</v>
      </c>
      <c r="M113" s="98" t="s">
        <v>3025</v>
      </c>
      <c r="N113" s="98" t="s">
        <v>828</v>
      </c>
      <c r="O113" s="98" t="s">
        <v>4279</v>
      </c>
      <c r="P113" s="112" t="s">
        <v>818</v>
      </c>
      <c r="Q113" s="98" t="s">
        <v>819</v>
      </c>
      <c r="R113" s="101" t="s">
        <v>856</v>
      </c>
      <c r="S113" s="101" t="s">
        <v>856</v>
      </c>
      <c r="T113" s="102"/>
      <c r="U113" s="102"/>
      <c r="V113" s="102"/>
      <c r="W113" s="103"/>
      <c r="X113" s="104"/>
      <c r="Y113" s="104"/>
      <c r="Z113" s="98"/>
      <c r="AA113" s="104"/>
      <c r="AB113" s="98">
        <v>12</v>
      </c>
      <c r="AC113" s="98"/>
      <c r="AD113" s="98"/>
      <c r="AE113" s="244">
        <v>0</v>
      </c>
      <c r="AF113" s="98"/>
      <c r="AG113" s="196" t="str">
        <f t="shared" si="1"/>
        <v>第四事业部-网信产品线</v>
      </c>
      <c r="AH113" s="196"/>
    </row>
    <row r="114" spans="1:38" ht="21" hidden="1" customHeight="1">
      <c r="A114" s="97" t="s">
        <v>2202</v>
      </c>
      <c r="B114" s="98" t="s">
        <v>3828</v>
      </c>
      <c r="C114" s="98" t="s">
        <v>3830</v>
      </c>
      <c r="D114" s="99" t="s">
        <v>813</v>
      </c>
      <c r="E114" s="105" t="s">
        <v>854</v>
      </c>
      <c r="F114" s="105" t="s">
        <v>3838</v>
      </c>
      <c r="G114" s="105" t="s">
        <v>4703</v>
      </c>
      <c r="H114" s="105" t="s">
        <v>4703</v>
      </c>
      <c r="I114" s="248"/>
      <c r="J114" s="98"/>
      <c r="K114" s="98" t="s">
        <v>3035</v>
      </c>
      <c r="L114" s="116" t="s">
        <v>3964</v>
      </c>
      <c r="M114" s="98" t="s">
        <v>3025</v>
      </c>
      <c r="N114" s="98" t="s">
        <v>828</v>
      </c>
      <c r="O114" s="98" t="s">
        <v>4279</v>
      </c>
      <c r="P114" s="112" t="s">
        <v>818</v>
      </c>
      <c r="Q114" s="98" t="s">
        <v>819</v>
      </c>
      <c r="R114" s="101" t="s">
        <v>856</v>
      </c>
      <c r="S114" s="101" t="s">
        <v>856</v>
      </c>
      <c r="T114" s="102"/>
      <c r="U114" s="102"/>
      <c r="V114" s="102"/>
      <c r="W114" s="103"/>
      <c r="X114" s="104"/>
      <c r="Y114" s="104"/>
      <c r="Z114" s="98"/>
      <c r="AA114" s="104"/>
      <c r="AB114" s="98">
        <v>12</v>
      </c>
      <c r="AC114" s="98"/>
      <c r="AD114" s="98"/>
      <c r="AE114" s="244">
        <v>0</v>
      </c>
      <c r="AF114" s="98"/>
      <c r="AG114" s="196" t="str">
        <f t="shared" si="1"/>
        <v>第四事业部-网信产品线</v>
      </c>
      <c r="AH114" s="196"/>
      <c r="AK114" s="108">
        <v>71030010</v>
      </c>
      <c r="AL114" s="108" t="s">
        <v>1078</v>
      </c>
    </row>
    <row r="115" spans="1:38" ht="21" hidden="1" customHeight="1">
      <c r="A115" s="97" t="s">
        <v>2203</v>
      </c>
      <c r="B115" s="98" t="s">
        <v>3828</v>
      </c>
      <c r="C115" s="98" t="s">
        <v>3830</v>
      </c>
      <c r="D115" s="99" t="s">
        <v>813</v>
      </c>
      <c r="E115" s="105" t="s">
        <v>854</v>
      </c>
      <c r="F115" s="105" t="s">
        <v>3838</v>
      </c>
      <c r="G115" s="105" t="s">
        <v>4703</v>
      </c>
      <c r="H115" s="105" t="s">
        <v>4703</v>
      </c>
      <c r="I115" s="248"/>
      <c r="J115" s="98"/>
      <c r="K115" s="98" t="s">
        <v>3035</v>
      </c>
      <c r="L115" s="116" t="s">
        <v>3965</v>
      </c>
      <c r="M115" s="98" t="s">
        <v>3058</v>
      </c>
      <c r="N115" s="98" t="s">
        <v>972</v>
      </c>
      <c r="O115" s="98" t="s">
        <v>935</v>
      </c>
      <c r="P115" s="112" t="s">
        <v>818</v>
      </c>
      <c r="Q115" s="98" t="s">
        <v>828</v>
      </c>
      <c r="R115" s="101" t="s">
        <v>828</v>
      </c>
      <c r="S115" s="101" t="s">
        <v>828</v>
      </c>
      <c r="T115" s="102"/>
      <c r="U115" s="102"/>
      <c r="V115" s="102"/>
      <c r="W115" s="103"/>
      <c r="X115" s="104"/>
      <c r="Y115" s="104"/>
      <c r="Z115" s="98"/>
      <c r="AA115" s="104"/>
      <c r="AB115" s="98">
        <v>12</v>
      </c>
      <c r="AC115" s="98"/>
      <c r="AD115" s="98"/>
      <c r="AE115" s="244">
        <v>0</v>
      </c>
      <c r="AF115" s="98"/>
      <c r="AG115" s="196" t="str">
        <f t="shared" si="1"/>
        <v>第四事业部-网信产品线</v>
      </c>
      <c r="AH115" s="196"/>
      <c r="AK115" s="107">
        <v>71030010</v>
      </c>
      <c r="AL115" s="107" t="s">
        <v>1078</v>
      </c>
    </row>
    <row r="116" spans="1:38" ht="21" hidden="1" customHeight="1">
      <c r="A116" s="97" t="s">
        <v>2204</v>
      </c>
      <c r="B116" s="98" t="s">
        <v>3828</v>
      </c>
      <c r="C116" s="98" t="s">
        <v>3830</v>
      </c>
      <c r="D116" s="99" t="s">
        <v>813</v>
      </c>
      <c r="E116" s="105" t="s">
        <v>854</v>
      </c>
      <c r="F116" s="105" t="s">
        <v>3838</v>
      </c>
      <c r="G116" s="105" t="s">
        <v>4703</v>
      </c>
      <c r="H116" s="105" t="s">
        <v>4703</v>
      </c>
      <c r="I116" s="248"/>
      <c r="J116" s="98"/>
      <c r="K116" s="98" t="s">
        <v>3035</v>
      </c>
      <c r="L116" s="116" t="s">
        <v>3966</v>
      </c>
      <c r="M116" s="98" t="s">
        <v>3058</v>
      </c>
      <c r="N116" s="98" t="s">
        <v>972</v>
      </c>
      <c r="O116" s="98" t="s">
        <v>935</v>
      </c>
      <c r="P116" s="112" t="s">
        <v>818</v>
      </c>
      <c r="Q116" s="98" t="s">
        <v>972</v>
      </c>
      <c r="R116" s="101" t="s">
        <v>828</v>
      </c>
      <c r="S116" s="101" t="s">
        <v>828</v>
      </c>
      <c r="T116" s="102"/>
      <c r="U116" s="102"/>
      <c r="V116" s="102"/>
      <c r="W116" s="103"/>
      <c r="X116" s="104"/>
      <c r="Y116" s="104"/>
      <c r="Z116" s="98"/>
      <c r="AA116" s="104"/>
      <c r="AB116" s="98">
        <v>12</v>
      </c>
      <c r="AC116" s="98"/>
      <c r="AD116" s="98"/>
      <c r="AE116" s="244">
        <v>0</v>
      </c>
      <c r="AF116" s="98"/>
      <c r="AG116" s="196" t="str">
        <f t="shared" si="1"/>
        <v>第四事业部-网信产品线</v>
      </c>
      <c r="AH116" s="196"/>
    </row>
    <row r="117" spans="1:38" ht="21" hidden="1" customHeight="1">
      <c r="A117" s="97" t="s">
        <v>2205</v>
      </c>
      <c r="B117" s="98" t="s">
        <v>3828</v>
      </c>
      <c r="C117" s="98" t="s">
        <v>3830</v>
      </c>
      <c r="D117" s="99" t="s">
        <v>813</v>
      </c>
      <c r="E117" s="105" t="s">
        <v>854</v>
      </c>
      <c r="F117" s="105" t="s">
        <v>3838</v>
      </c>
      <c r="G117" s="105" t="s">
        <v>4703</v>
      </c>
      <c r="H117" s="105" t="s">
        <v>4703</v>
      </c>
      <c r="I117" s="248"/>
      <c r="J117" s="98"/>
      <c r="K117" s="98" t="s">
        <v>3035</v>
      </c>
      <c r="L117" s="116" t="s">
        <v>3967</v>
      </c>
      <c r="M117" s="98" t="s">
        <v>3058</v>
      </c>
      <c r="N117" s="98" t="s">
        <v>972</v>
      </c>
      <c r="O117" s="98" t="s">
        <v>935</v>
      </c>
      <c r="P117" s="112" t="s">
        <v>818</v>
      </c>
      <c r="Q117" s="98" t="s">
        <v>864</v>
      </c>
      <c r="R117" s="101" t="s">
        <v>828</v>
      </c>
      <c r="S117" s="101" t="s">
        <v>828</v>
      </c>
      <c r="T117" s="102"/>
      <c r="U117" s="102"/>
      <c r="V117" s="102"/>
      <c r="W117" s="103"/>
      <c r="X117" s="104"/>
      <c r="Y117" s="104"/>
      <c r="Z117" s="98"/>
      <c r="AA117" s="104"/>
      <c r="AB117" s="98">
        <v>12</v>
      </c>
      <c r="AC117" s="98"/>
      <c r="AD117" s="98"/>
      <c r="AE117" s="244">
        <v>0</v>
      </c>
      <c r="AF117" s="98"/>
      <c r="AG117" s="196" t="str">
        <f t="shared" si="1"/>
        <v>第四事业部-网信产品线</v>
      </c>
      <c r="AH117" s="196"/>
    </row>
    <row r="118" spans="1:38" ht="21" hidden="1" customHeight="1">
      <c r="A118" s="97" t="s">
        <v>2206</v>
      </c>
      <c r="B118" s="98" t="s">
        <v>3828</v>
      </c>
      <c r="C118" s="98" t="s">
        <v>3830</v>
      </c>
      <c r="D118" s="99" t="s">
        <v>813</v>
      </c>
      <c r="E118" s="105" t="s">
        <v>854</v>
      </c>
      <c r="F118" s="105" t="s">
        <v>3838</v>
      </c>
      <c r="G118" s="105" t="s">
        <v>4703</v>
      </c>
      <c r="H118" s="105" t="s">
        <v>4703</v>
      </c>
      <c r="I118" s="248"/>
      <c r="J118" s="98"/>
      <c r="K118" s="98" t="s">
        <v>3035</v>
      </c>
      <c r="L118" s="116" t="s">
        <v>3968</v>
      </c>
      <c r="M118" s="98" t="s">
        <v>3031</v>
      </c>
      <c r="N118" s="98" t="s">
        <v>972</v>
      </c>
      <c r="O118" s="98" t="s">
        <v>935</v>
      </c>
      <c r="P118" s="112" t="s">
        <v>818</v>
      </c>
      <c r="Q118" s="98" t="s">
        <v>828</v>
      </c>
      <c r="R118" s="101" t="s">
        <v>828</v>
      </c>
      <c r="S118" s="101" t="s">
        <v>828</v>
      </c>
      <c r="T118" s="102"/>
      <c r="U118" s="102"/>
      <c r="V118" s="102"/>
      <c r="W118" s="103"/>
      <c r="X118" s="104"/>
      <c r="Y118" s="104"/>
      <c r="Z118" s="98"/>
      <c r="AA118" s="104"/>
      <c r="AB118" s="98">
        <v>12</v>
      </c>
      <c r="AC118" s="98"/>
      <c r="AD118" s="98"/>
      <c r="AE118" s="244">
        <v>0</v>
      </c>
      <c r="AF118" s="98"/>
      <c r="AG118" s="196" t="str">
        <f t="shared" si="1"/>
        <v>第四事业部-网信产品线</v>
      </c>
      <c r="AH118" s="196"/>
    </row>
    <row r="119" spans="1:38" ht="21" hidden="1" customHeight="1">
      <c r="A119" s="97" t="s">
        <v>2207</v>
      </c>
      <c r="B119" s="98" t="s">
        <v>3828</v>
      </c>
      <c r="C119" s="98" t="s">
        <v>3830</v>
      </c>
      <c r="D119" s="99" t="s">
        <v>813</v>
      </c>
      <c r="E119" s="105" t="s">
        <v>854</v>
      </c>
      <c r="F119" s="105" t="s">
        <v>3838</v>
      </c>
      <c r="G119" s="105" t="s">
        <v>4703</v>
      </c>
      <c r="H119" s="105" t="s">
        <v>4703</v>
      </c>
      <c r="I119" s="248"/>
      <c r="J119" s="98"/>
      <c r="K119" s="98" t="s">
        <v>3969</v>
      </c>
      <c r="L119" s="116" t="s">
        <v>3083</v>
      </c>
      <c r="M119" s="98" t="s">
        <v>3031</v>
      </c>
      <c r="N119" s="98" t="s">
        <v>972</v>
      </c>
      <c r="O119" s="98" t="s">
        <v>935</v>
      </c>
      <c r="P119" s="112" t="s">
        <v>818</v>
      </c>
      <c r="Q119" s="98" t="s">
        <v>828</v>
      </c>
      <c r="R119" s="101" t="s">
        <v>828</v>
      </c>
      <c r="S119" s="101" t="s">
        <v>828</v>
      </c>
      <c r="T119" s="102"/>
      <c r="U119" s="102"/>
      <c r="V119" s="102"/>
      <c r="W119" s="103"/>
      <c r="X119" s="104"/>
      <c r="Y119" s="104"/>
      <c r="Z119" s="98"/>
      <c r="AA119" s="104"/>
      <c r="AB119" s="98">
        <v>12</v>
      </c>
      <c r="AC119" s="98"/>
      <c r="AD119" s="98"/>
      <c r="AE119" s="244">
        <v>0</v>
      </c>
      <c r="AF119" s="98"/>
      <c r="AG119" s="196" t="str">
        <f t="shared" si="1"/>
        <v>第四事业部-网信产品线</v>
      </c>
      <c r="AH119" s="196"/>
      <c r="AK119" s="108">
        <v>71030002</v>
      </c>
      <c r="AL119" s="108" t="s">
        <v>1086</v>
      </c>
    </row>
    <row r="120" spans="1:38" ht="21" hidden="1" customHeight="1">
      <c r="A120" s="97" t="s">
        <v>2208</v>
      </c>
      <c r="B120" s="98" t="s">
        <v>3828</v>
      </c>
      <c r="C120" s="98" t="s">
        <v>3829</v>
      </c>
      <c r="D120" s="99" t="s">
        <v>813</v>
      </c>
      <c r="E120" s="99" t="s">
        <v>854</v>
      </c>
      <c r="F120" s="105" t="s">
        <v>3838</v>
      </c>
      <c r="G120" s="105" t="s">
        <v>4703</v>
      </c>
      <c r="H120" s="105" t="s">
        <v>4703</v>
      </c>
      <c r="I120" s="248"/>
      <c r="J120" s="98"/>
      <c r="K120" s="98" t="s">
        <v>3022</v>
      </c>
      <c r="L120" s="116" t="s">
        <v>3084</v>
      </c>
      <c r="M120" s="98" t="s">
        <v>3029</v>
      </c>
      <c r="N120" s="98" t="s">
        <v>3818</v>
      </c>
      <c r="O120" s="98" t="s">
        <v>935</v>
      </c>
      <c r="P120" s="112" t="s">
        <v>818</v>
      </c>
      <c r="Q120" s="98" t="s">
        <v>864</v>
      </c>
      <c r="R120" s="101" t="s">
        <v>828</v>
      </c>
      <c r="S120" s="101" t="s">
        <v>828</v>
      </c>
      <c r="T120" s="102"/>
      <c r="U120" s="102"/>
      <c r="V120" s="102"/>
      <c r="W120" s="103"/>
      <c r="X120" s="104"/>
      <c r="Y120" s="104"/>
      <c r="Z120" s="98"/>
      <c r="AA120" s="104"/>
      <c r="AB120" s="98">
        <v>12</v>
      </c>
      <c r="AC120" s="98"/>
      <c r="AD120" s="98"/>
      <c r="AE120" s="244">
        <v>0</v>
      </c>
      <c r="AF120" s="98"/>
      <c r="AG120" s="196" t="str">
        <f t="shared" si="1"/>
        <v>第四事业部-网信产品线</v>
      </c>
      <c r="AH120" s="196"/>
      <c r="AK120" s="108">
        <v>71030006</v>
      </c>
      <c r="AL120" s="108" t="s">
        <v>1090</v>
      </c>
    </row>
    <row r="121" spans="1:38" ht="21" hidden="1" customHeight="1">
      <c r="A121" s="97" t="s">
        <v>2209</v>
      </c>
      <c r="B121" s="98" t="s">
        <v>3828</v>
      </c>
      <c r="C121" s="98" t="s">
        <v>3829</v>
      </c>
      <c r="D121" s="99" t="s">
        <v>813</v>
      </c>
      <c r="E121" s="105" t="s">
        <v>854</v>
      </c>
      <c r="F121" s="105" t="s">
        <v>3838</v>
      </c>
      <c r="G121" s="105" t="s">
        <v>4703</v>
      </c>
      <c r="H121" s="105" t="s">
        <v>4703</v>
      </c>
      <c r="I121" s="248"/>
      <c r="J121" s="98"/>
      <c r="K121" s="98" t="s">
        <v>3022</v>
      </c>
      <c r="L121" s="116" t="s">
        <v>3085</v>
      </c>
      <c r="M121" s="98" t="s">
        <v>3029</v>
      </c>
      <c r="N121" s="98" t="s">
        <v>3818</v>
      </c>
      <c r="O121" s="98" t="s">
        <v>935</v>
      </c>
      <c r="P121" s="112" t="s">
        <v>818</v>
      </c>
      <c r="Q121" s="98" t="s">
        <v>864</v>
      </c>
      <c r="R121" s="101" t="s">
        <v>828</v>
      </c>
      <c r="S121" s="101" t="s">
        <v>828</v>
      </c>
      <c r="T121" s="102"/>
      <c r="U121" s="102"/>
      <c r="V121" s="102"/>
      <c r="W121" s="103"/>
      <c r="X121" s="104"/>
      <c r="Y121" s="104"/>
      <c r="Z121" s="98"/>
      <c r="AA121" s="104"/>
      <c r="AB121" s="98">
        <v>12</v>
      </c>
      <c r="AC121" s="98"/>
      <c r="AD121" s="98"/>
      <c r="AE121" s="244">
        <v>0</v>
      </c>
      <c r="AF121" s="98"/>
      <c r="AG121" s="196" t="str">
        <f t="shared" si="1"/>
        <v>第四事业部-网信产品线</v>
      </c>
      <c r="AH121" s="196"/>
      <c r="AK121" s="108">
        <v>71030003</v>
      </c>
      <c r="AL121" s="108" t="s">
        <v>1094</v>
      </c>
    </row>
    <row r="122" spans="1:38" ht="21" hidden="1" customHeight="1">
      <c r="A122" s="97" t="s">
        <v>2210</v>
      </c>
      <c r="B122" s="98" t="s">
        <v>3828</v>
      </c>
      <c r="C122" s="98" t="s">
        <v>3829</v>
      </c>
      <c r="D122" s="99" t="s">
        <v>813</v>
      </c>
      <c r="E122" s="105" t="s">
        <v>854</v>
      </c>
      <c r="F122" s="105" t="s">
        <v>3838</v>
      </c>
      <c r="G122" s="105" t="s">
        <v>4703</v>
      </c>
      <c r="H122" s="105" t="s">
        <v>4703</v>
      </c>
      <c r="I122" s="248"/>
      <c r="J122" s="98"/>
      <c r="K122" s="98" t="s">
        <v>3969</v>
      </c>
      <c r="L122" s="116" t="s">
        <v>3936</v>
      </c>
      <c r="M122" s="98" t="s">
        <v>3029</v>
      </c>
      <c r="N122" s="98" t="s">
        <v>3818</v>
      </c>
      <c r="O122" s="98" t="s">
        <v>935</v>
      </c>
      <c r="P122" s="112" t="s">
        <v>818</v>
      </c>
      <c r="Q122" s="98" t="s">
        <v>828</v>
      </c>
      <c r="R122" s="101" t="s">
        <v>864</v>
      </c>
      <c r="S122" s="101" t="s">
        <v>864</v>
      </c>
      <c r="T122" s="102"/>
      <c r="U122" s="102"/>
      <c r="V122" s="102"/>
      <c r="W122" s="103"/>
      <c r="X122" s="104"/>
      <c r="Y122" s="104"/>
      <c r="Z122" s="98"/>
      <c r="AA122" s="104"/>
      <c r="AB122" s="98">
        <v>12</v>
      </c>
      <c r="AC122" s="98"/>
      <c r="AD122" s="98"/>
      <c r="AE122" s="244">
        <v>0</v>
      </c>
      <c r="AF122" s="98"/>
      <c r="AG122" s="196" t="str">
        <f t="shared" si="1"/>
        <v>第四事业部-网信产品线</v>
      </c>
      <c r="AH122" s="196"/>
      <c r="AK122" s="108">
        <v>71030008</v>
      </c>
      <c r="AL122" s="108" t="s">
        <v>1098</v>
      </c>
    </row>
    <row r="123" spans="1:38" ht="21" hidden="1" customHeight="1">
      <c r="A123" s="97" t="s">
        <v>2211</v>
      </c>
      <c r="B123" s="98" t="s">
        <v>3828</v>
      </c>
      <c r="C123" s="98" t="s">
        <v>3829</v>
      </c>
      <c r="D123" s="99" t="s">
        <v>813</v>
      </c>
      <c r="E123" s="105" t="s">
        <v>854</v>
      </c>
      <c r="F123" s="105" t="s">
        <v>3838</v>
      </c>
      <c r="G123" s="105" t="s">
        <v>4703</v>
      </c>
      <c r="H123" s="105" t="s">
        <v>4703</v>
      </c>
      <c r="I123" s="248"/>
      <c r="J123" s="98"/>
      <c r="K123" s="98" t="s">
        <v>3022</v>
      </c>
      <c r="L123" s="210" t="s">
        <v>3086</v>
      </c>
      <c r="M123" s="98" t="s">
        <v>3029</v>
      </c>
      <c r="N123" s="98" t="s">
        <v>3818</v>
      </c>
      <c r="O123" s="98" t="s">
        <v>935</v>
      </c>
      <c r="P123" s="112" t="s">
        <v>818</v>
      </c>
      <c r="Q123" s="98" t="s">
        <v>828</v>
      </c>
      <c r="R123" s="101" t="s">
        <v>828</v>
      </c>
      <c r="S123" s="101" t="s">
        <v>828</v>
      </c>
      <c r="T123" s="102"/>
      <c r="U123" s="102"/>
      <c r="V123" s="102"/>
      <c r="W123" s="103"/>
      <c r="X123" s="104"/>
      <c r="Y123" s="104"/>
      <c r="Z123" s="98"/>
      <c r="AA123" s="104"/>
      <c r="AB123" s="98">
        <v>12</v>
      </c>
      <c r="AC123" s="98"/>
      <c r="AD123" s="98"/>
      <c r="AE123" s="244">
        <v>0</v>
      </c>
      <c r="AF123" s="98"/>
      <c r="AG123" s="196" t="str">
        <f t="shared" si="1"/>
        <v>第四事业部-网信产品线</v>
      </c>
      <c r="AH123" s="196"/>
    </row>
    <row r="124" spans="1:38" ht="21" hidden="1" customHeight="1">
      <c r="A124" s="97" t="s">
        <v>2212</v>
      </c>
      <c r="B124" s="98" t="s">
        <v>3828</v>
      </c>
      <c r="C124" s="98" t="s">
        <v>3829</v>
      </c>
      <c r="D124" s="99" t="s">
        <v>813</v>
      </c>
      <c r="E124" s="99" t="s">
        <v>854</v>
      </c>
      <c r="F124" s="105" t="s">
        <v>3838</v>
      </c>
      <c r="G124" s="105" t="s">
        <v>4703</v>
      </c>
      <c r="H124" s="105" t="s">
        <v>4703</v>
      </c>
      <c r="I124" s="248"/>
      <c r="J124" s="98"/>
      <c r="K124" s="98" t="s">
        <v>3022</v>
      </c>
      <c r="L124" s="210" t="s">
        <v>3970</v>
      </c>
      <c r="M124" s="98" t="s">
        <v>3029</v>
      </c>
      <c r="N124" s="98" t="s">
        <v>3818</v>
      </c>
      <c r="O124" s="98" t="s">
        <v>935</v>
      </c>
      <c r="P124" s="112" t="s">
        <v>818</v>
      </c>
      <c r="Q124" s="98" t="s">
        <v>972</v>
      </c>
      <c r="R124" s="101" t="s">
        <v>828</v>
      </c>
      <c r="S124" s="101" t="s">
        <v>828</v>
      </c>
      <c r="T124" s="102"/>
      <c r="U124" s="102"/>
      <c r="V124" s="102"/>
      <c r="W124" s="103"/>
      <c r="X124" s="104"/>
      <c r="Y124" s="104"/>
      <c r="Z124" s="98"/>
      <c r="AA124" s="104"/>
      <c r="AB124" s="98">
        <v>12</v>
      </c>
      <c r="AC124" s="98"/>
      <c r="AD124" s="98"/>
      <c r="AE124" s="244">
        <v>0</v>
      </c>
      <c r="AF124" s="98"/>
      <c r="AG124" s="196" t="str">
        <f t="shared" si="1"/>
        <v>第四事业部-网信产品线</v>
      </c>
      <c r="AH124" s="196"/>
    </row>
    <row r="125" spans="1:38" ht="21" hidden="1" customHeight="1">
      <c r="A125" s="97" t="s">
        <v>2213</v>
      </c>
      <c r="B125" s="98" t="s">
        <v>3831</v>
      </c>
      <c r="C125" s="98" t="s">
        <v>3833</v>
      </c>
      <c r="D125" s="99" t="s">
        <v>813</v>
      </c>
      <c r="E125" s="98" t="s">
        <v>1617</v>
      </c>
      <c r="F125" s="105" t="s">
        <v>2113</v>
      </c>
      <c r="G125" s="105" t="s">
        <v>1771</v>
      </c>
      <c r="H125" s="105" t="s">
        <v>1771</v>
      </c>
      <c r="I125" s="248"/>
      <c r="J125" s="98"/>
      <c r="K125" s="98"/>
      <c r="L125" s="211" t="s">
        <v>3971</v>
      </c>
      <c r="M125" s="98" t="s">
        <v>3033</v>
      </c>
      <c r="N125" s="98" t="s">
        <v>819</v>
      </c>
      <c r="O125" s="98" t="s">
        <v>3819</v>
      </c>
      <c r="P125" s="98" t="s">
        <v>818</v>
      </c>
      <c r="Q125" s="98" t="s">
        <v>1051</v>
      </c>
      <c r="R125" s="101" t="s">
        <v>982</v>
      </c>
      <c r="S125" s="101" t="s">
        <v>982</v>
      </c>
      <c r="T125" s="102"/>
      <c r="U125" s="102"/>
      <c r="V125" s="102"/>
      <c r="W125" s="103"/>
      <c r="X125" s="104"/>
      <c r="Y125" s="104"/>
      <c r="Z125" s="98"/>
      <c r="AA125" s="104"/>
      <c r="AB125" s="98">
        <v>12</v>
      </c>
      <c r="AC125" s="98"/>
      <c r="AD125" s="98"/>
      <c r="AE125" s="244">
        <v>0</v>
      </c>
      <c r="AF125" s="98"/>
      <c r="AG125" s="196" t="str">
        <f t="shared" si="1"/>
        <v>第九事业部-管理</v>
      </c>
      <c r="AH125" s="196"/>
    </row>
    <row r="126" spans="1:38" ht="21" hidden="1" customHeight="1">
      <c r="A126" s="97" t="s">
        <v>2214</v>
      </c>
      <c r="B126" s="98" t="s">
        <v>3831</v>
      </c>
      <c r="C126" s="98" t="s">
        <v>3833</v>
      </c>
      <c r="D126" s="99" t="s">
        <v>813</v>
      </c>
      <c r="E126" s="98" t="s">
        <v>1617</v>
      </c>
      <c r="F126" s="105" t="s">
        <v>2113</v>
      </c>
      <c r="G126" s="105" t="s">
        <v>1771</v>
      </c>
      <c r="H126" s="105" t="s">
        <v>1771</v>
      </c>
      <c r="I126" s="248"/>
      <c r="J126" s="98"/>
      <c r="K126" s="98"/>
      <c r="L126" s="211" t="s">
        <v>3972</v>
      </c>
      <c r="M126" s="98" t="s">
        <v>3054</v>
      </c>
      <c r="N126" s="98" t="s">
        <v>828</v>
      </c>
      <c r="O126" s="98" t="s">
        <v>3819</v>
      </c>
      <c r="P126" s="98" t="s">
        <v>818</v>
      </c>
      <c r="Q126" s="98" t="s">
        <v>819</v>
      </c>
      <c r="R126" s="101" t="s">
        <v>935</v>
      </c>
      <c r="S126" s="101" t="s">
        <v>935</v>
      </c>
      <c r="T126" s="102"/>
      <c r="U126" s="102"/>
      <c r="V126" s="102"/>
      <c r="W126" s="103"/>
      <c r="X126" s="104"/>
      <c r="Y126" s="104"/>
      <c r="Z126" s="98"/>
      <c r="AA126" s="104"/>
      <c r="AB126" s="98">
        <v>12</v>
      </c>
      <c r="AC126" s="98"/>
      <c r="AD126" s="98"/>
      <c r="AE126" s="244">
        <v>0</v>
      </c>
      <c r="AF126" s="98"/>
      <c r="AG126" s="196" t="str">
        <f t="shared" si="1"/>
        <v>第九事业部-管理</v>
      </c>
      <c r="AH126" s="196"/>
      <c r="AK126" s="108">
        <v>71037016</v>
      </c>
      <c r="AL126" s="108" t="s">
        <v>1109</v>
      </c>
    </row>
    <row r="127" spans="1:38" ht="21" hidden="1" customHeight="1">
      <c r="A127" s="97" t="s">
        <v>2215</v>
      </c>
      <c r="B127" s="98" t="s">
        <v>3828</v>
      </c>
      <c r="C127" s="98" t="s">
        <v>3829</v>
      </c>
      <c r="D127" s="99" t="s">
        <v>813</v>
      </c>
      <c r="E127" s="98" t="s">
        <v>1617</v>
      </c>
      <c r="F127" s="105" t="s">
        <v>3839</v>
      </c>
      <c r="G127" s="105" t="s">
        <v>1769</v>
      </c>
      <c r="H127" s="105" t="s">
        <v>1769</v>
      </c>
      <c r="I127" s="248"/>
      <c r="J127" s="98"/>
      <c r="K127" s="98" t="s">
        <v>3035</v>
      </c>
      <c r="L127" s="211" t="s">
        <v>3973</v>
      </c>
      <c r="M127" s="98" t="s">
        <v>3029</v>
      </c>
      <c r="N127" s="98" t="s">
        <v>3818</v>
      </c>
      <c r="O127" s="98" t="s">
        <v>935</v>
      </c>
      <c r="P127" s="98" t="s">
        <v>818</v>
      </c>
      <c r="Q127" s="98" t="s">
        <v>828</v>
      </c>
      <c r="R127" s="101" t="s">
        <v>856</v>
      </c>
      <c r="S127" s="101" t="s">
        <v>856</v>
      </c>
      <c r="T127" s="102"/>
      <c r="U127" s="102"/>
      <c r="V127" s="102"/>
      <c r="W127" s="103"/>
      <c r="X127" s="104"/>
      <c r="Y127" s="104"/>
      <c r="Z127" s="98"/>
      <c r="AA127" s="104"/>
      <c r="AB127" s="98">
        <v>12</v>
      </c>
      <c r="AC127" s="98"/>
      <c r="AD127" s="98"/>
      <c r="AE127" s="244">
        <v>0</v>
      </c>
      <c r="AF127" s="98"/>
      <c r="AG127" s="196" t="str">
        <f t="shared" si="1"/>
        <v>第九事业部-CFA产品线</v>
      </c>
      <c r="AH127" s="196"/>
      <c r="AK127" s="107">
        <v>71037016</v>
      </c>
      <c r="AL127" s="107" t="s">
        <v>1109</v>
      </c>
    </row>
    <row r="128" spans="1:38" ht="21" hidden="1" customHeight="1">
      <c r="A128" s="97" t="s">
        <v>2216</v>
      </c>
      <c r="B128" s="98" t="s">
        <v>3828</v>
      </c>
      <c r="C128" s="98" t="s">
        <v>3830</v>
      </c>
      <c r="D128" s="99" t="s">
        <v>813</v>
      </c>
      <c r="E128" s="98" t="s">
        <v>1617</v>
      </c>
      <c r="F128" s="105" t="s">
        <v>3839</v>
      </c>
      <c r="G128" s="105" t="s">
        <v>1769</v>
      </c>
      <c r="H128" s="105" t="s">
        <v>1769</v>
      </c>
      <c r="I128" s="248"/>
      <c r="J128" s="98"/>
      <c r="K128" s="98" t="s">
        <v>3035</v>
      </c>
      <c r="L128" s="211" t="s">
        <v>3974</v>
      </c>
      <c r="M128" s="98" t="s">
        <v>3058</v>
      </c>
      <c r="N128" s="98" t="s">
        <v>972</v>
      </c>
      <c r="O128" s="98" t="s">
        <v>935</v>
      </c>
      <c r="P128" s="98" t="s">
        <v>818</v>
      </c>
      <c r="Q128" s="98" t="s">
        <v>828</v>
      </c>
      <c r="R128" s="101" t="s">
        <v>819</v>
      </c>
      <c r="S128" s="101" t="s">
        <v>819</v>
      </c>
      <c r="T128" s="102"/>
      <c r="U128" s="102"/>
      <c r="V128" s="102"/>
      <c r="W128" s="103"/>
      <c r="X128" s="104"/>
      <c r="Y128" s="104"/>
      <c r="Z128" s="98"/>
      <c r="AA128" s="104"/>
      <c r="AB128" s="98">
        <v>12</v>
      </c>
      <c r="AC128" s="98"/>
      <c r="AD128" s="98"/>
      <c r="AE128" s="244">
        <v>0</v>
      </c>
      <c r="AF128" s="98"/>
      <c r="AG128" s="196" t="str">
        <f t="shared" si="1"/>
        <v>第九事业部-CFA产品线</v>
      </c>
      <c r="AH128" s="196"/>
    </row>
    <row r="129" spans="1:38" ht="21" hidden="1" customHeight="1">
      <c r="A129" s="97" t="s">
        <v>2217</v>
      </c>
      <c r="B129" s="98" t="s">
        <v>3828</v>
      </c>
      <c r="C129" s="98" t="s">
        <v>3830</v>
      </c>
      <c r="D129" s="99" t="s">
        <v>813</v>
      </c>
      <c r="E129" s="98" t="s">
        <v>1617</v>
      </c>
      <c r="F129" s="105" t="s">
        <v>3839</v>
      </c>
      <c r="G129" s="105" t="s">
        <v>1769</v>
      </c>
      <c r="H129" s="105" t="s">
        <v>1769</v>
      </c>
      <c r="I129" s="248"/>
      <c r="J129" s="98"/>
      <c r="K129" s="98" t="s">
        <v>3035</v>
      </c>
      <c r="L129" s="211" t="s">
        <v>3975</v>
      </c>
      <c r="M129" s="98" t="s">
        <v>3165</v>
      </c>
      <c r="N129" s="98" t="s">
        <v>3818</v>
      </c>
      <c r="O129" s="98" t="s">
        <v>935</v>
      </c>
      <c r="P129" s="98" t="s">
        <v>818</v>
      </c>
      <c r="Q129" s="98" t="s">
        <v>972</v>
      </c>
      <c r="R129" s="101" t="s">
        <v>864</v>
      </c>
      <c r="S129" s="101" t="s">
        <v>864</v>
      </c>
      <c r="T129" s="102"/>
      <c r="U129" s="102"/>
      <c r="V129" s="102"/>
      <c r="W129" s="103"/>
      <c r="X129" s="104"/>
      <c r="Y129" s="104"/>
      <c r="Z129" s="98"/>
      <c r="AA129" s="104"/>
      <c r="AB129" s="98">
        <v>12</v>
      </c>
      <c r="AC129" s="98"/>
      <c r="AD129" s="98"/>
      <c r="AE129" s="244">
        <v>0</v>
      </c>
      <c r="AF129" s="98"/>
      <c r="AG129" s="196" t="str">
        <f t="shared" si="1"/>
        <v>第九事业部-CFA产品线</v>
      </c>
      <c r="AH129" s="196"/>
    </row>
    <row r="130" spans="1:38" ht="21" hidden="1" customHeight="1">
      <c r="A130" s="97" t="s">
        <v>2218</v>
      </c>
      <c r="B130" s="98" t="s">
        <v>3828</v>
      </c>
      <c r="C130" s="98" t="s">
        <v>3830</v>
      </c>
      <c r="D130" s="99" t="s">
        <v>813</v>
      </c>
      <c r="E130" s="98" t="s">
        <v>1617</v>
      </c>
      <c r="F130" s="105" t="s">
        <v>3839</v>
      </c>
      <c r="G130" s="105" t="s">
        <v>1769</v>
      </c>
      <c r="H130" s="105" t="s">
        <v>1769</v>
      </c>
      <c r="I130" s="248"/>
      <c r="J130" s="98"/>
      <c r="K130" s="98" t="s">
        <v>3035</v>
      </c>
      <c r="L130" s="211" t="s">
        <v>3976</v>
      </c>
      <c r="M130" s="98" t="s">
        <v>3031</v>
      </c>
      <c r="N130" s="98" t="s">
        <v>972</v>
      </c>
      <c r="O130" s="98" t="s">
        <v>935</v>
      </c>
      <c r="P130" s="98" t="s">
        <v>818</v>
      </c>
      <c r="Q130" s="98" t="s">
        <v>864</v>
      </c>
      <c r="R130" s="101" t="s">
        <v>819</v>
      </c>
      <c r="S130" s="101" t="s">
        <v>819</v>
      </c>
      <c r="T130" s="102"/>
      <c r="U130" s="102"/>
      <c r="V130" s="102"/>
      <c r="W130" s="103"/>
      <c r="X130" s="104"/>
      <c r="Y130" s="104"/>
      <c r="Z130" s="98"/>
      <c r="AA130" s="104"/>
      <c r="AB130" s="98">
        <v>12</v>
      </c>
      <c r="AC130" s="98"/>
      <c r="AD130" s="98"/>
      <c r="AE130" s="244">
        <v>0</v>
      </c>
      <c r="AF130" s="98"/>
      <c r="AG130" s="196" t="str">
        <f t="shared" si="1"/>
        <v>第九事业部-CFA产品线</v>
      </c>
      <c r="AH130" s="196"/>
    </row>
    <row r="131" spans="1:38" ht="21" hidden="1" customHeight="1">
      <c r="A131" s="97" t="s">
        <v>2219</v>
      </c>
      <c r="B131" s="98" t="s">
        <v>3831</v>
      </c>
      <c r="C131" s="98" t="s">
        <v>3832</v>
      </c>
      <c r="D131" s="99" t="s">
        <v>813</v>
      </c>
      <c r="E131" s="98" t="s">
        <v>1617</v>
      </c>
      <c r="F131" s="105" t="s">
        <v>3839</v>
      </c>
      <c r="G131" s="105" t="s">
        <v>1769</v>
      </c>
      <c r="H131" s="105" t="s">
        <v>1769</v>
      </c>
      <c r="I131" s="248"/>
      <c r="J131" s="98"/>
      <c r="K131" s="98" t="s">
        <v>3035</v>
      </c>
      <c r="L131" s="211" t="s">
        <v>3977</v>
      </c>
      <c r="M131" s="98" t="s">
        <v>3043</v>
      </c>
      <c r="N131" s="98" t="s">
        <v>828</v>
      </c>
      <c r="O131" s="98" t="s">
        <v>943</v>
      </c>
      <c r="P131" s="98" t="s">
        <v>818</v>
      </c>
      <c r="Q131" s="98" t="s">
        <v>819</v>
      </c>
      <c r="R131" s="101" t="s">
        <v>856</v>
      </c>
      <c r="S131" s="101" t="s">
        <v>856</v>
      </c>
      <c r="T131" s="102"/>
      <c r="U131" s="102"/>
      <c r="V131" s="102"/>
      <c r="W131" s="103"/>
      <c r="X131" s="104"/>
      <c r="Y131" s="104"/>
      <c r="Z131" s="98"/>
      <c r="AA131" s="104"/>
      <c r="AB131" s="98">
        <v>12</v>
      </c>
      <c r="AC131" s="98"/>
      <c r="AD131" s="98"/>
      <c r="AE131" s="244">
        <v>0</v>
      </c>
      <c r="AF131" s="98"/>
      <c r="AG131" s="196" t="str">
        <f t="shared" ref="AG131:AG194" si="2">G131</f>
        <v>第九事业部-CFA产品线</v>
      </c>
      <c r="AH131" s="196"/>
      <c r="AK131" s="107">
        <v>71037007</v>
      </c>
      <c r="AL131" s="107" t="s">
        <v>1116</v>
      </c>
    </row>
    <row r="132" spans="1:38" ht="21" hidden="1" customHeight="1">
      <c r="A132" s="97" t="s">
        <v>2220</v>
      </c>
      <c r="B132" s="98" t="s">
        <v>3834</v>
      </c>
      <c r="C132" s="98" t="s">
        <v>3836</v>
      </c>
      <c r="D132" s="99" t="s">
        <v>813</v>
      </c>
      <c r="E132" s="98" t="s">
        <v>1617</v>
      </c>
      <c r="F132" s="105" t="s">
        <v>815</v>
      </c>
      <c r="G132" s="105" t="s">
        <v>4842</v>
      </c>
      <c r="H132" s="105" t="s">
        <v>4842</v>
      </c>
      <c r="I132" s="248"/>
      <c r="J132" s="98"/>
      <c r="K132" s="98" t="s">
        <v>3035</v>
      </c>
      <c r="L132" s="211" t="s">
        <v>3978</v>
      </c>
      <c r="M132" s="98" t="s">
        <v>988</v>
      </c>
      <c r="N132" s="98" t="s">
        <v>3818</v>
      </c>
      <c r="O132" s="98" t="s">
        <v>935</v>
      </c>
      <c r="P132" s="98" t="s">
        <v>818</v>
      </c>
      <c r="Q132" s="98" t="s">
        <v>864</v>
      </c>
      <c r="R132" s="101" t="s">
        <v>828</v>
      </c>
      <c r="S132" s="101" t="s">
        <v>828</v>
      </c>
      <c r="T132" s="102"/>
      <c r="U132" s="102"/>
      <c r="V132" s="102"/>
      <c r="W132" s="103"/>
      <c r="X132" s="104"/>
      <c r="Y132" s="104"/>
      <c r="Z132" s="98"/>
      <c r="AA132" s="104"/>
      <c r="AB132" s="98">
        <v>12</v>
      </c>
      <c r="AC132" s="98"/>
      <c r="AD132" s="98"/>
      <c r="AE132" s="244">
        <v>0</v>
      </c>
      <c r="AF132" s="98"/>
      <c r="AG132" s="196" t="str">
        <f t="shared" si="2"/>
        <v>第九事业部-销售管理</v>
      </c>
      <c r="AH132" s="196"/>
      <c r="AK132" s="107">
        <v>71037002</v>
      </c>
      <c r="AL132" s="107" t="s">
        <v>1119</v>
      </c>
    </row>
    <row r="133" spans="1:38" ht="21" hidden="1" customHeight="1">
      <c r="A133" s="97" t="s">
        <v>2221</v>
      </c>
      <c r="B133" s="98" t="s">
        <v>3840</v>
      </c>
      <c r="C133" s="98" t="s">
        <v>3841</v>
      </c>
      <c r="D133" s="99" t="s">
        <v>813</v>
      </c>
      <c r="E133" s="98" t="s">
        <v>1617</v>
      </c>
      <c r="F133" s="105" t="s">
        <v>3842</v>
      </c>
      <c r="G133" s="105" t="s">
        <v>1770</v>
      </c>
      <c r="H133" s="105" t="s">
        <v>1770</v>
      </c>
      <c r="I133" s="248"/>
      <c r="J133" s="98"/>
      <c r="K133" s="98" t="s">
        <v>3035</v>
      </c>
      <c r="L133" s="211" t="s">
        <v>3979</v>
      </c>
      <c r="M133" s="98" t="s">
        <v>3841</v>
      </c>
      <c r="N133" s="98" t="s">
        <v>3818</v>
      </c>
      <c r="O133" s="98" t="s">
        <v>819</v>
      </c>
      <c r="P133" s="98" t="s">
        <v>818</v>
      </c>
      <c r="Q133" s="98" t="s">
        <v>972</v>
      </c>
      <c r="R133" s="101" t="s">
        <v>972</v>
      </c>
      <c r="S133" s="101" t="s">
        <v>972</v>
      </c>
      <c r="T133" s="102"/>
      <c r="U133" s="102"/>
      <c r="V133" s="102"/>
      <c r="W133" s="103"/>
      <c r="X133" s="104"/>
      <c r="Y133" s="104"/>
      <c r="Z133" s="98"/>
      <c r="AA133" s="104"/>
      <c r="AB133" s="98">
        <v>12</v>
      </c>
      <c r="AC133" s="98"/>
      <c r="AD133" s="98"/>
      <c r="AE133" s="244">
        <v>0</v>
      </c>
      <c r="AF133" s="98"/>
      <c r="AG133" s="196" t="str">
        <f t="shared" si="2"/>
        <v>第九事业部-项目支持部</v>
      </c>
      <c r="AH133" s="196"/>
      <c r="AK133" s="108">
        <v>71037003</v>
      </c>
      <c r="AL133" s="108" t="s">
        <v>1123</v>
      </c>
    </row>
    <row r="134" spans="1:38" ht="21" hidden="1" customHeight="1">
      <c r="A134" s="97" t="s">
        <v>2222</v>
      </c>
      <c r="B134" s="98" t="s">
        <v>3840</v>
      </c>
      <c r="C134" s="98" t="s">
        <v>3841</v>
      </c>
      <c r="D134" s="99" t="s">
        <v>813</v>
      </c>
      <c r="E134" s="98" t="s">
        <v>1617</v>
      </c>
      <c r="F134" s="105" t="s">
        <v>3842</v>
      </c>
      <c r="G134" s="105" t="s">
        <v>1770</v>
      </c>
      <c r="H134" s="105" t="s">
        <v>1770</v>
      </c>
      <c r="I134" s="248"/>
      <c r="J134" s="98"/>
      <c r="K134" s="98" t="s">
        <v>3035</v>
      </c>
      <c r="L134" s="211" t="s">
        <v>3980</v>
      </c>
      <c r="M134" s="98" t="s">
        <v>3841</v>
      </c>
      <c r="N134" s="98" t="s">
        <v>3818</v>
      </c>
      <c r="O134" s="98" t="s">
        <v>819</v>
      </c>
      <c r="P134" s="98" t="s">
        <v>818</v>
      </c>
      <c r="Q134" s="98" t="s">
        <v>972</v>
      </c>
      <c r="R134" s="101" t="s">
        <v>972</v>
      </c>
      <c r="S134" s="240" t="s">
        <v>972</v>
      </c>
      <c r="T134" s="102"/>
      <c r="U134" s="102"/>
      <c r="V134" s="102"/>
      <c r="W134" s="103"/>
      <c r="X134" s="104"/>
      <c r="Y134" s="104"/>
      <c r="Z134" s="98"/>
      <c r="AA134" s="104"/>
      <c r="AB134" s="98">
        <v>12</v>
      </c>
      <c r="AC134" s="98"/>
      <c r="AD134" s="98"/>
      <c r="AE134" s="244">
        <v>0</v>
      </c>
      <c r="AF134" s="98"/>
      <c r="AG134" s="196" t="str">
        <f t="shared" si="2"/>
        <v>第九事业部-项目支持部</v>
      </c>
      <c r="AH134" s="196"/>
    </row>
    <row r="135" spans="1:38" ht="21" hidden="1" customHeight="1">
      <c r="A135" s="97" t="s">
        <v>2223</v>
      </c>
      <c r="B135" s="98" t="s">
        <v>3828</v>
      </c>
      <c r="C135" s="98" t="s">
        <v>3829</v>
      </c>
      <c r="D135" s="99" t="s">
        <v>813</v>
      </c>
      <c r="E135" s="98" t="s">
        <v>1617</v>
      </c>
      <c r="F135" s="105" t="s">
        <v>3839</v>
      </c>
      <c r="G135" s="105" t="s">
        <v>1769</v>
      </c>
      <c r="H135" s="105" t="s">
        <v>1769</v>
      </c>
      <c r="I135" s="248"/>
      <c r="J135" s="98"/>
      <c r="K135" s="98"/>
      <c r="L135" s="211"/>
      <c r="M135" s="98" t="s">
        <v>3029</v>
      </c>
      <c r="N135" s="98" t="s">
        <v>3818</v>
      </c>
      <c r="O135" s="98" t="s">
        <v>935</v>
      </c>
      <c r="P135" s="223" t="s">
        <v>818</v>
      </c>
      <c r="Q135" s="98" t="s">
        <v>828</v>
      </c>
      <c r="R135" s="101" t="s">
        <v>828</v>
      </c>
      <c r="S135" s="101" t="s">
        <v>828</v>
      </c>
      <c r="T135" s="102"/>
      <c r="U135" s="102"/>
      <c r="V135" s="102"/>
      <c r="W135" s="103"/>
      <c r="X135" s="104"/>
      <c r="Y135" s="104"/>
      <c r="Z135" s="98"/>
      <c r="AA135" s="104"/>
      <c r="AB135" s="98">
        <v>10</v>
      </c>
      <c r="AC135" s="98"/>
      <c r="AD135" s="98"/>
      <c r="AE135" s="244">
        <v>0</v>
      </c>
      <c r="AF135" s="98"/>
      <c r="AG135" s="196" t="str">
        <f t="shared" si="2"/>
        <v>第九事业部-CFA产品线</v>
      </c>
      <c r="AH135" s="196"/>
    </row>
    <row r="136" spans="1:38" ht="21" hidden="1" customHeight="1">
      <c r="A136" s="97" t="s">
        <v>2224</v>
      </c>
      <c r="B136" s="98" t="s">
        <v>3828</v>
      </c>
      <c r="C136" s="98" t="s">
        <v>3830</v>
      </c>
      <c r="D136" s="99" t="s">
        <v>813</v>
      </c>
      <c r="E136" s="98" t="s">
        <v>1617</v>
      </c>
      <c r="F136" s="100" t="s">
        <v>2113</v>
      </c>
      <c r="G136" s="100" t="s">
        <v>1771</v>
      </c>
      <c r="H136" s="100" t="s">
        <v>1771</v>
      </c>
      <c r="I136" s="248"/>
      <c r="J136" s="98"/>
      <c r="K136" s="98" t="s">
        <v>3153</v>
      </c>
      <c r="L136" s="211"/>
      <c r="M136" s="98" t="s">
        <v>3037</v>
      </c>
      <c r="N136" s="98" t="s">
        <v>856</v>
      </c>
      <c r="O136" s="98" t="s">
        <v>4279</v>
      </c>
      <c r="P136" s="98" t="s">
        <v>818</v>
      </c>
      <c r="Q136" s="98" t="s">
        <v>935</v>
      </c>
      <c r="R136" s="101" t="s">
        <v>935</v>
      </c>
      <c r="S136" s="239" t="s">
        <v>935</v>
      </c>
      <c r="T136" s="102"/>
      <c r="U136" s="102"/>
      <c r="V136" s="102"/>
      <c r="W136" s="103"/>
      <c r="X136" s="104"/>
      <c r="Y136" s="104"/>
      <c r="Z136" s="98"/>
      <c r="AA136" s="104"/>
      <c r="AB136" s="98">
        <v>10</v>
      </c>
      <c r="AC136" s="98"/>
      <c r="AD136" s="98"/>
      <c r="AE136" s="244">
        <v>0</v>
      </c>
      <c r="AF136" s="98"/>
      <c r="AG136" s="196" t="str">
        <f t="shared" si="2"/>
        <v>第九事业部-管理</v>
      </c>
      <c r="AH136" s="196"/>
    </row>
    <row r="137" spans="1:38" ht="21" hidden="1" customHeight="1">
      <c r="A137" s="97" t="s">
        <v>2225</v>
      </c>
      <c r="B137" s="98" t="s">
        <v>3828</v>
      </c>
      <c r="C137" s="98" t="s">
        <v>3830</v>
      </c>
      <c r="D137" s="99" t="s">
        <v>813</v>
      </c>
      <c r="E137" s="98" t="s">
        <v>1617</v>
      </c>
      <c r="F137" s="105" t="s">
        <v>3839</v>
      </c>
      <c r="G137" s="105" t="s">
        <v>1769</v>
      </c>
      <c r="H137" s="105" t="s">
        <v>1769</v>
      </c>
      <c r="I137" s="248"/>
      <c r="J137" s="98"/>
      <c r="K137" s="98" t="s">
        <v>3035</v>
      </c>
      <c r="L137" s="211" t="s">
        <v>3981</v>
      </c>
      <c r="M137" s="98" t="s">
        <v>3165</v>
      </c>
      <c r="N137" s="98" t="s">
        <v>3818</v>
      </c>
      <c r="O137" s="98" t="s">
        <v>935</v>
      </c>
      <c r="P137" s="98" t="s">
        <v>818</v>
      </c>
      <c r="Q137" s="98" t="s">
        <v>972</v>
      </c>
      <c r="R137" s="101" t="s">
        <v>972</v>
      </c>
      <c r="S137" s="101" t="s">
        <v>972</v>
      </c>
      <c r="T137" s="102"/>
      <c r="U137" s="102"/>
      <c r="V137" s="102"/>
      <c r="W137" s="103"/>
      <c r="X137" s="104"/>
      <c r="Y137" s="104"/>
      <c r="Z137" s="98"/>
      <c r="AA137" s="104"/>
      <c r="AB137" s="98">
        <v>12</v>
      </c>
      <c r="AC137" s="98"/>
      <c r="AD137" s="98"/>
      <c r="AE137" s="244">
        <v>0</v>
      </c>
      <c r="AF137" s="98"/>
      <c r="AG137" s="196" t="str">
        <f t="shared" si="2"/>
        <v>第九事业部-CFA产品线</v>
      </c>
      <c r="AH137" s="196"/>
      <c r="AK137" s="108">
        <v>71029013</v>
      </c>
      <c r="AL137" s="108" t="s">
        <v>1131</v>
      </c>
    </row>
    <row r="138" spans="1:38" ht="21" hidden="1" customHeight="1">
      <c r="A138" s="97" t="s">
        <v>2226</v>
      </c>
      <c r="B138" s="98" t="s">
        <v>3828</v>
      </c>
      <c r="C138" s="98" t="s">
        <v>3830</v>
      </c>
      <c r="D138" s="99" t="s">
        <v>813</v>
      </c>
      <c r="E138" s="98" t="s">
        <v>1617</v>
      </c>
      <c r="F138" s="105" t="s">
        <v>3839</v>
      </c>
      <c r="G138" s="105" t="s">
        <v>1769</v>
      </c>
      <c r="H138" s="105" t="s">
        <v>1769</v>
      </c>
      <c r="I138" s="248"/>
      <c r="J138" s="98"/>
      <c r="K138" s="98" t="s">
        <v>3035</v>
      </c>
      <c r="L138" s="211" t="s">
        <v>3982</v>
      </c>
      <c r="M138" s="98" t="s">
        <v>3165</v>
      </c>
      <c r="N138" s="98" t="s">
        <v>3818</v>
      </c>
      <c r="O138" s="98" t="s">
        <v>935</v>
      </c>
      <c r="P138" s="98" t="s">
        <v>818</v>
      </c>
      <c r="Q138" s="98" t="s">
        <v>864</v>
      </c>
      <c r="R138" s="101" t="s">
        <v>864</v>
      </c>
      <c r="S138" s="101" t="s">
        <v>864</v>
      </c>
      <c r="T138" s="102"/>
      <c r="U138" s="102"/>
      <c r="V138" s="102"/>
      <c r="W138" s="103"/>
      <c r="X138" s="104"/>
      <c r="Y138" s="104"/>
      <c r="Z138" s="98"/>
      <c r="AA138" s="104"/>
      <c r="AB138" s="98">
        <v>12</v>
      </c>
      <c r="AC138" s="98"/>
      <c r="AD138" s="98"/>
      <c r="AE138" s="244">
        <v>0</v>
      </c>
      <c r="AF138" s="98"/>
      <c r="AG138" s="196" t="str">
        <f t="shared" si="2"/>
        <v>第九事业部-CFA产品线</v>
      </c>
      <c r="AH138" s="196"/>
    </row>
    <row r="139" spans="1:38" ht="21" hidden="1" customHeight="1">
      <c r="A139" s="97" t="s">
        <v>2227</v>
      </c>
      <c r="B139" s="98" t="s">
        <v>3828</v>
      </c>
      <c r="C139" s="98" t="s">
        <v>3830</v>
      </c>
      <c r="D139" s="99" t="s">
        <v>813</v>
      </c>
      <c r="E139" s="98" t="s">
        <v>1617</v>
      </c>
      <c r="F139" s="105" t="s">
        <v>3839</v>
      </c>
      <c r="G139" s="105" t="s">
        <v>1769</v>
      </c>
      <c r="H139" s="105" t="s">
        <v>1769</v>
      </c>
      <c r="I139" s="248"/>
      <c r="J139" s="98"/>
      <c r="K139" s="98" t="s">
        <v>3035</v>
      </c>
      <c r="L139" s="211" t="s">
        <v>3983</v>
      </c>
      <c r="M139" s="98" t="s">
        <v>3025</v>
      </c>
      <c r="N139" s="98" t="s">
        <v>828</v>
      </c>
      <c r="O139" s="98" t="s">
        <v>4279</v>
      </c>
      <c r="P139" s="98" t="s">
        <v>818</v>
      </c>
      <c r="Q139" s="98" t="s">
        <v>828</v>
      </c>
      <c r="R139" s="101" t="s">
        <v>819</v>
      </c>
      <c r="S139" s="101" t="s">
        <v>819</v>
      </c>
      <c r="T139" s="102"/>
      <c r="U139" s="102"/>
      <c r="V139" s="102"/>
      <c r="W139" s="103"/>
      <c r="X139" s="104"/>
      <c r="Y139" s="104"/>
      <c r="Z139" s="98"/>
      <c r="AA139" s="104"/>
      <c r="AB139" s="98">
        <v>12</v>
      </c>
      <c r="AC139" s="98"/>
      <c r="AD139" s="98"/>
      <c r="AE139" s="244">
        <v>0</v>
      </c>
      <c r="AF139" s="98"/>
      <c r="AG139" s="196" t="str">
        <f t="shared" si="2"/>
        <v>第九事业部-CFA产品线</v>
      </c>
      <c r="AH139" s="196"/>
    </row>
    <row r="140" spans="1:38" ht="21" hidden="1" customHeight="1">
      <c r="A140" s="97" t="s">
        <v>869</v>
      </c>
      <c r="B140" s="98" t="s">
        <v>3834</v>
      </c>
      <c r="C140" s="98" t="s">
        <v>3836</v>
      </c>
      <c r="D140" s="99" t="s">
        <v>813</v>
      </c>
      <c r="E140" s="98" t="s">
        <v>1617</v>
      </c>
      <c r="F140" s="99" t="s">
        <v>815</v>
      </c>
      <c r="G140" s="105" t="s">
        <v>4842</v>
      </c>
      <c r="H140" s="105" t="s">
        <v>4842</v>
      </c>
      <c r="I140" s="248"/>
      <c r="J140" s="99">
        <v>13000</v>
      </c>
      <c r="K140" s="100" t="s">
        <v>3039</v>
      </c>
      <c r="L140" s="116" t="s">
        <v>3984</v>
      </c>
      <c r="M140" s="204" t="s">
        <v>988</v>
      </c>
      <c r="N140" s="98" t="s">
        <v>3818</v>
      </c>
      <c r="O140" s="98" t="s">
        <v>935</v>
      </c>
      <c r="P140" s="98" t="s">
        <v>818</v>
      </c>
      <c r="Q140" s="98" t="s">
        <v>819</v>
      </c>
      <c r="R140" s="101" t="s">
        <v>856</v>
      </c>
      <c r="S140" s="101" t="s">
        <v>856</v>
      </c>
      <c r="T140" s="102"/>
      <c r="U140" s="102"/>
      <c r="V140" s="102"/>
      <c r="W140" s="103"/>
      <c r="X140" s="104"/>
      <c r="Y140" s="104"/>
      <c r="Z140" s="98"/>
      <c r="AA140" s="104"/>
      <c r="AB140" s="98">
        <v>12</v>
      </c>
      <c r="AC140" s="98"/>
      <c r="AD140" s="98"/>
      <c r="AE140" s="244">
        <v>0</v>
      </c>
      <c r="AF140" s="98"/>
      <c r="AG140" s="196" t="str">
        <f t="shared" si="2"/>
        <v>第九事业部-销售管理</v>
      </c>
      <c r="AH140" s="196"/>
      <c r="AK140" s="108">
        <v>71029006</v>
      </c>
      <c r="AL140" s="108" t="s">
        <v>1138</v>
      </c>
    </row>
    <row r="141" spans="1:38" ht="21" hidden="1" customHeight="1">
      <c r="A141" s="97" t="s">
        <v>2228</v>
      </c>
      <c r="B141" s="98" t="s">
        <v>3843</v>
      </c>
      <c r="C141" s="98" t="s">
        <v>3844</v>
      </c>
      <c r="D141" s="99" t="s">
        <v>813</v>
      </c>
      <c r="E141" s="98" t="s">
        <v>1617</v>
      </c>
      <c r="F141" s="105" t="s">
        <v>3842</v>
      </c>
      <c r="G141" s="105" t="s">
        <v>1770</v>
      </c>
      <c r="H141" s="105" t="s">
        <v>1770</v>
      </c>
      <c r="I141" s="248"/>
      <c r="J141" s="98"/>
      <c r="K141" s="98" t="s">
        <v>3035</v>
      </c>
      <c r="L141" s="211" t="s">
        <v>3985</v>
      </c>
      <c r="M141" s="98" t="s">
        <v>3150</v>
      </c>
      <c r="N141" s="98" t="s">
        <v>972</v>
      </c>
      <c r="O141" s="98" t="s">
        <v>856</v>
      </c>
      <c r="P141" s="98" t="s">
        <v>818</v>
      </c>
      <c r="Q141" s="98" t="s">
        <v>972</v>
      </c>
      <c r="R141" s="101" t="s">
        <v>864</v>
      </c>
      <c r="S141" s="101" t="s">
        <v>864</v>
      </c>
      <c r="T141" s="102"/>
      <c r="U141" s="102"/>
      <c r="V141" s="102"/>
      <c r="W141" s="103"/>
      <c r="X141" s="104"/>
      <c r="Y141" s="104"/>
      <c r="Z141" s="98"/>
      <c r="AA141" s="104"/>
      <c r="AB141" s="98">
        <v>12</v>
      </c>
      <c r="AC141" s="98"/>
      <c r="AD141" s="98"/>
      <c r="AE141" s="244">
        <v>0</v>
      </c>
      <c r="AF141" s="98"/>
      <c r="AG141" s="196" t="str">
        <f t="shared" si="2"/>
        <v>第九事业部-项目支持部</v>
      </c>
      <c r="AH141" s="196"/>
    </row>
    <row r="142" spans="1:38" ht="21" hidden="1" customHeight="1">
      <c r="A142" s="97" t="s">
        <v>872</v>
      </c>
      <c r="B142" s="98" t="s">
        <v>3834</v>
      </c>
      <c r="C142" s="98" t="s">
        <v>3835</v>
      </c>
      <c r="D142" s="99" t="s">
        <v>813</v>
      </c>
      <c r="E142" s="98" t="s">
        <v>1617</v>
      </c>
      <c r="F142" s="105" t="s">
        <v>815</v>
      </c>
      <c r="G142" s="105" t="s">
        <v>4667</v>
      </c>
      <c r="H142" s="105" t="s">
        <v>4667</v>
      </c>
      <c r="I142" s="248"/>
      <c r="J142" s="99">
        <v>3000</v>
      </c>
      <c r="K142" s="100" t="s">
        <v>3039</v>
      </c>
      <c r="L142" s="116" t="s">
        <v>1762</v>
      </c>
      <c r="M142" s="204" t="s">
        <v>996</v>
      </c>
      <c r="N142" s="98" t="s">
        <v>972</v>
      </c>
      <c r="O142" s="98" t="s">
        <v>935</v>
      </c>
      <c r="P142" s="98" t="s">
        <v>818</v>
      </c>
      <c r="Q142" s="98" t="s">
        <v>828</v>
      </c>
      <c r="R142" s="101" t="s">
        <v>828</v>
      </c>
      <c r="S142" s="240" t="s">
        <v>828</v>
      </c>
      <c r="T142" s="102"/>
      <c r="U142" s="102"/>
      <c r="V142" s="102"/>
      <c r="W142" s="103"/>
      <c r="X142" s="104"/>
      <c r="Y142" s="104"/>
      <c r="Z142" s="98"/>
      <c r="AA142" s="104"/>
      <c r="AB142" s="98">
        <v>12</v>
      </c>
      <c r="AC142" s="98"/>
      <c r="AD142" s="98"/>
      <c r="AE142" s="244">
        <v>0</v>
      </c>
      <c r="AF142" s="98"/>
      <c r="AG142" s="196" t="str">
        <f t="shared" si="2"/>
        <v>第九事业部-销售2</v>
      </c>
      <c r="AH142" s="196"/>
      <c r="AK142" s="108">
        <v>71038013</v>
      </c>
      <c r="AL142" s="108" t="s">
        <v>1143</v>
      </c>
    </row>
    <row r="143" spans="1:38" ht="21" hidden="1" customHeight="1">
      <c r="A143" s="97" t="s">
        <v>873</v>
      </c>
      <c r="B143" s="98" t="s">
        <v>3834</v>
      </c>
      <c r="C143" s="98" t="s">
        <v>3835</v>
      </c>
      <c r="D143" s="99" t="s">
        <v>813</v>
      </c>
      <c r="E143" s="98" t="s">
        <v>1617</v>
      </c>
      <c r="F143" s="105" t="s">
        <v>815</v>
      </c>
      <c r="G143" s="105" t="s">
        <v>1765</v>
      </c>
      <c r="H143" s="105" t="s">
        <v>1765</v>
      </c>
      <c r="I143" s="248"/>
      <c r="J143" s="99">
        <v>5500</v>
      </c>
      <c r="K143" s="99"/>
      <c r="L143" s="116"/>
      <c r="M143" s="204" t="s">
        <v>996</v>
      </c>
      <c r="N143" s="98" t="s">
        <v>972</v>
      </c>
      <c r="O143" s="98" t="s">
        <v>935</v>
      </c>
      <c r="P143" s="223" t="s">
        <v>818</v>
      </c>
      <c r="Q143" s="98" t="s">
        <v>856</v>
      </c>
      <c r="R143" s="101" t="s">
        <v>856</v>
      </c>
      <c r="S143" s="101" t="s">
        <v>856</v>
      </c>
      <c r="T143" s="102"/>
      <c r="U143" s="102"/>
      <c r="V143" s="102"/>
      <c r="W143" s="103"/>
      <c r="X143" s="104"/>
      <c r="Y143" s="104"/>
      <c r="Z143" s="98"/>
      <c r="AA143" s="104"/>
      <c r="AB143" s="98">
        <v>10</v>
      </c>
      <c r="AC143" s="98"/>
      <c r="AD143" s="98"/>
      <c r="AE143" s="244">
        <v>0</v>
      </c>
      <c r="AF143" s="98"/>
      <c r="AG143" s="196" t="str">
        <f t="shared" si="2"/>
        <v>第九事业部-销售3</v>
      </c>
      <c r="AH143" s="196"/>
      <c r="AK143" s="107">
        <v>71038013</v>
      </c>
      <c r="AL143" s="107" t="s">
        <v>1143</v>
      </c>
    </row>
    <row r="144" spans="1:38" ht="21" hidden="1" customHeight="1">
      <c r="A144" s="97" t="s">
        <v>874</v>
      </c>
      <c r="B144" s="98" t="s">
        <v>3834</v>
      </c>
      <c r="C144" s="98" t="s">
        <v>3835</v>
      </c>
      <c r="D144" s="99" t="s">
        <v>813</v>
      </c>
      <c r="E144" s="98" t="s">
        <v>1617</v>
      </c>
      <c r="F144" s="105" t="s">
        <v>815</v>
      </c>
      <c r="G144" s="105" t="s">
        <v>4431</v>
      </c>
      <c r="H144" s="105" t="s">
        <v>4431</v>
      </c>
      <c r="I144" s="248"/>
      <c r="J144" s="99">
        <v>4500</v>
      </c>
      <c r="K144" s="100" t="s">
        <v>3038</v>
      </c>
      <c r="L144" s="116" t="s">
        <v>3986</v>
      </c>
      <c r="M144" s="204" t="s">
        <v>996</v>
      </c>
      <c r="N144" s="98" t="s">
        <v>972</v>
      </c>
      <c r="O144" s="98" t="s">
        <v>935</v>
      </c>
      <c r="P144" s="98" t="s">
        <v>818</v>
      </c>
      <c r="Q144" s="98" t="s">
        <v>828</v>
      </c>
      <c r="R144" s="101" t="s">
        <v>819</v>
      </c>
      <c r="S144" s="239" t="s">
        <v>819</v>
      </c>
      <c r="T144" s="102"/>
      <c r="U144" s="102"/>
      <c r="V144" s="102"/>
      <c r="W144" s="103"/>
      <c r="X144" s="104"/>
      <c r="Y144" s="104"/>
      <c r="Z144" s="98"/>
      <c r="AA144" s="104"/>
      <c r="AB144" s="98">
        <v>12</v>
      </c>
      <c r="AC144" s="98"/>
      <c r="AD144" s="98"/>
      <c r="AE144" s="244">
        <v>0</v>
      </c>
      <c r="AF144" s="98"/>
      <c r="AG144" s="196" t="str">
        <f t="shared" si="2"/>
        <v>第九事业部-销售1</v>
      </c>
      <c r="AH144" s="196"/>
    </row>
    <row r="145" spans="1:38" ht="21" hidden="1" customHeight="1">
      <c r="A145" s="97" t="s">
        <v>2229</v>
      </c>
      <c r="B145" s="98" t="s">
        <v>3834</v>
      </c>
      <c r="C145" s="98" t="s">
        <v>3837</v>
      </c>
      <c r="D145" s="99" t="s">
        <v>813</v>
      </c>
      <c r="E145" s="98" t="s">
        <v>1617</v>
      </c>
      <c r="F145" s="105" t="s">
        <v>815</v>
      </c>
      <c r="G145" s="105" t="s">
        <v>4842</v>
      </c>
      <c r="H145" s="105" t="s">
        <v>4842</v>
      </c>
      <c r="I145" s="248"/>
      <c r="J145" s="98"/>
      <c r="K145" s="98" t="s">
        <v>3153</v>
      </c>
      <c r="L145" s="211" t="s">
        <v>3089</v>
      </c>
      <c r="M145" s="98" t="s">
        <v>3041</v>
      </c>
      <c r="N145" s="98" t="s">
        <v>3818</v>
      </c>
      <c r="O145" s="98" t="s">
        <v>856</v>
      </c>
      <c r="P145" s="98" t="s">
        <v>818</v>
      </c>
      <c r="Q145" s="98" t="s">
        <v>828</v>
      </c>
      <c r="R145" s="101" t="s">
        <v>856</v>
      </c>
      <c r="S145" s="101" t="s">
        <v>856</v>
      </c>
      <c r="T145" s="102"/>
      <c r="U145" s="102"/>
      <c r="V145" s="102"/>
      <c r="W145" s="103"/>
      <c r="X145" s="104"/>
      <c r="Y145" s="104"/>
      <c r="Z145" s="98"/>
      <c r="AA145" s="104"/>
      <c r="AB145" s="98">
        <v>12</v>
      </c>
      <c r="AC145" s="98"/>
      <c r="AD145" s="98"/>
      <c r="AE145" s="244">
        <v>0</v>
      </c>
      <c r="AF145" s="98"/>
      <c r="AG145" s="196" t="str">
        <f t="shared" si="2"/>
        <v>第九事业部-销售管理</v>
      </c>
      <c r="AH145" s="196"/>
    </row>
    <row r="146" spans="1:38" ht="21" hidden="1" customHeight="1">
      <c r="A146" s="97" t="s">
        <v>2230</v>
      </c>
      <c r="B146" s="98" t="s">
        <v>3831</v>
      </c>
      <c r="C146" s="98" t="s">
        <v>3833</v>
      </c>
      <c r="D146" s="99" t="s">
        <v>813</v>
      </c>
      <c r="E146" s="98" t="s">
        <v>879</v>
      </c>
      <c r="F146" s="98" t="s">
        <v>2113</v>
      </c>
      <c r="G146" s="98" t="s">
        <v>377</v>
      </c>
      <c r="H146" s="98" t="s">
        <v>377</v>
      </c>
      <c r="I146" s="248"/>
      <c r="J146" s="98"/>
      <c r="K146" s="98"/>
      <c r="L146" s="116" t="s">
        <v>3090</v>
      </c>
      <c r="M146" s="98" t="s">
        <v>3033</v>
      </c>
      <c r="N146" s="98" t="s">
        <v>819</v>
      </c>
      <c r="O146" s="98" t="s">
        <v>3819</v>
      </c>
      <c r="P146" s="98" t="s">
        <v>818</v>
      </c>
      <c r="Q146" s="98" t="s">
        <v>1051</v>
      </c>
      <c r="R146" s="101" t="s">
        <v>856</v>
      </c>
      <c r="S146" s="101" t="s">
        <v>856</v>
      </c>
      <c r="T146" s="102"/>
      <c r="U146" s="102"/>
      <c r="V146" s="102"/>
      <c r="W146" s="103"/>
      <c r="X146" s="104"/>
      <c r="Y146" s="104"/>
      <c r="Z146" s="98"/>
      <c r="AA146" s="104"/>
      <c r="AB146" s="98">
        <v>12</v>
      </c>
      <c r="AC146" s="98"/>
      <c r="AD146" s="98"/>
      <c r="AE146" s="244">
        <v>0</v>
      </c>
      <c r="AF146" s="98"/>
      <c r="AG146" s="196" t="str">
        <f t="shared" si="2"/>
        <v>第十一事业部-管理</v>
      </c>
      <c r="AH146" s="196"/>
    </row>
    <row r="147" spans="1:38" ht="21" hidden="1" customHeight="1">
      <c r="A147" s="97" t="s">
        <v>2231</v>
      </c>
      <c r="B147" s="98" t="s">
        <v>3831</v>
      </c>
      <c r="C147" s="98" t="s">
        <v>3833</v>
      </c>
      <c r="D147" s="99" t="s">
        <v>813</v>
      </c>
      <c r="E147" s="98" t="s">
        <v>879</v>
      </c>
      <c r="F147" s="98" t="s">
        <v>2113</v>
      </c>
      <c r="G147" s="98" t="s">
        <v>377</v>
      </c>
      <c r="H147" s="98" t="s">
        <v>377</v>
      </c>
      <c r="I147" s="248"/>
      <c r="J147" s="98"/>
      <c r="K147" s="98"/>
      <c r="L147" s="212" t="s">
        <v>3091</v>
      </c>
      <c r="M147" s="98" t="s">
        <v>3054</v>
      </c>
      <c r="N147" s="98" t="s">
        <v>828</v>
      </c>
      <c r="O147" s="98" t="s">
        <v>3819</v>
      </c>
      <c r="P147" s="98" t="s">
        <v>818</v>
      </c>
      <c r="Q147" s="98" t="s">
        <v>819</v>
      </c>
      <c r="R147" s="101" t="s">
        <v>819</v>
      </c>
      <c r="S147" s="101" t="s">
        <v>819</v>
      </c>
      <c r="T147" s="102"/>
      <c r="U147" s="102"/>
      <c r="V147" s="102"/>
      <c r="W147" s="103"/>
      <c r="X147" s="104"/>
      <c r="Y147" s="104"/>
      <c r="Z147" s="98"/>
      <c r="AA147" s="104"/>
      <c r="AB147" s="98">
        <v>12</v>
      </c>
      <c r="AC147" s="98"/>
      <c r="AD147" s="98"/>
      <c r="AE147" s="244">
        <v>0</v>
      </c>
      <c r="AF147" s="98"/>
      <c r="AG147" s="196" t="str">
        <f t="shared" si="2"/>
        <v>第十一事业部-管理</v>
      </c>
      <c r="AH147" s="196"/>
      <c r="AK147" s="107">
        <v>71038004</v>
      </c>
      <c r="AL147" s="107" t="s">
        <v>1150</v>
      </c>
    </row>
    <row r="148" spans="1:38" ht="21" hidden="1" customHeight="1">
      <c r="A148" s="97" t="s">
        <v>2232</v>
      </c>
      <c r="B148" s="98" t="s">
        <v>3831</v>
      </c>
      <c r="C148" s="98" t="s">
        <v>3832</v>
      </c>
      <c r="D148" s="99" t="s">
        <v>813</v>
      </c>
      <c r="E148" s="98" t="s">
        <v>879</v>
      </c>
      <c r="F148" s="98" t="s">
        <v>2233</v>
      </c>
      <c r="G148" s="98" t="s">
        <v>4712</v>
      </c>
      <c r="H148" s="98" t="s">
        <v>4712</v>
      </c>
      <c r="I148" s="248"/>
      <c r="J148" s="98"/>
      <c r="K148" s="98" t="s">
        <v>3022</v>
      </c>
      <c r="L148" s="213" t="s">
        <v>3092</v>
      </c>
      <c r="M148" s="98" t="s">
        <v>3043</v>
      </c>
      <c r="N148" s="98" t="s">
        <v>828</v>
      </c>
      <c r="O148" s="98" t="s">
        <v>943</v>
      </c>
      <c r="P148" s="98" t="s">
        <v>818</v>
      </c>
      <c r="Q148" s="98" t="s">
        <v>819</v>
      </c>
      <c r="R148" s="101" t="s">
        <v>828</v>
      </c>
      <c r="S148" s="101" t="s">
        <v>828</v>
      </c>
      <c r="T148" s="102"/>
      <c r="U148" s="102"/>
      <c r="V148" s="102"/>
      <c r="W148" s="103"/>
      <c r="X148" s="104"/>
      <c r="Y148" s="104"/>
      <c r="Z148" s="98"/>
      <c r="AA148" s="104"/>
      <c r="AB148" s="98">
        <v>12</v>
      </c>
      <c r="AC148" s="98"/>
      <c r="AD148" s="98"/>
      <c r="AE148" s="244">
        <v>0</v>
      </c>
      <c r="AF148" s="98"/>
      <c r="AG148" s="196" t="str">
        <f t="shared" si="2"/>
        <v>第十一事业部-科信业务应用产品线</v>
      </c>
      <c r="AH148" s="196"/>
      <c r="AK148" s="107">
        <v>71038010</v>
      </c>
      <c r="AL148" s="107" t="s">
        <v>1153</v>
      </c>
    </row>
    <row r="149" spans="1:38" ht="21" hidden="1" customHeight="1">
      <c r="A149" s="97" t="s">
        <v>2234</v>
      </c>
      <c r="B149" s="98" t="s">
        <v>3834</v>
      </c>
      <c r="C149" s="98" t="s">
        <v>3837</v>
      </c>
      <c r="D149" s="99" t="s">
        <v>813</v>
      </c>
      <c r="E149" s="98" t="s">
        <v>879</v>
      </c>
      <c r="F149" s="98" t="s">
        <v>815</v>
      </c>
      <c r="G149" s="98" t="s">
        <v>4783</v>
      </c>
      <c r="H149" s="98" t="s">
        <v>4783</v>
      </c>
      <c r="I149" s="248"/>
      <c r="J149" s="98"/>
      <c r="K149" s="98" t="s">
        <v>3022</v>
      </c>
      <c r="L149" s="116" t="s">
        <v>3093</v>
      </c>
      <c r="M149" s="98" t="s">
        <v>3041</v>
      </c>
      <c r="N149" s="98" t="s">
        <v>3818</v>
      </c>
      <c r="O149" s="98" t="s">
        <v>856</v>
      </c>
      <c r="P149" s="98" t="s">
        <v>818</v>
      </c>
      <c r="Q149" s="98" t="s">
        <v>864</v>
      </c>
      <c r="R149" s="101" t="s">
        <v>828</v>
      </c>
      <c r="S149" s="101" t="s">
        <v>828</v>
      </c>
      <c r="T149" s="102"/>
      <c r="U149" s="102"/>
      <c r="V149" s="102"/>
      <c r="W149" s="103"/>
      <c r="X149" s="104"/>
      <c r="Y149" s="104"/>
      <c r="Z149" s="98"/>
      <c r="AA149" s="104"/>
      <c r="AB149" s="98">
        <v>12</v>
      </c>
      <c r="AC149" s="98"/>
      <c r="AD149" s="98"/>
      <c r="AE149" s="244">
        <v>0</v>
      </c>
      <c r="AF149" s="98"/>
      <c r="AG149" s="196" t="str">
        <f t="shared" si="2"/>
        <v>第十一事业部-销售管理</v>
      </c>
      <c r="AH149" s="196"/>
      <c r="AK149" s="107">
        <v>71038008</v>
      </c>
      <c r="AL149" s="107" t="s">
        <v>1156</v>
      </c>
    </row>
    <row r="150" spans="1:38" ht="21" hidden="1" customHeight="1">
      <c r="A150" s="97" t="s">
        <v>2235</v>
      </c>
      <c r="B150" s="98" t="s">
        <v>3834</v>
      </c>
      <c r="C150" s="98" t="s">
        <v>3837</v>
      </c>
      <c r="D150" s="99" t="s">
        <v>813</v>
      </c>
      <c r="E150" s="98" t="s">
        <v>879</v>
      </c>
      <c r="F150" s="98" t="s">
        <v>815</v>
      </c>
      <c r="G150" s="98" t="s">
        <v>4783</v>
      </c>
      <c r="H150" s="98" t="s">
        <v>4783</v>
      </c>
      <c r="I150" s="248"/>
      <c r="J150" s="98"/>
      <c r="K150" s="98" t="s">
        <v>3969</v>
      </c>
      <c r="L150" s="116" t="s">
        <v>3094</v>
      </c>
      <c r="M150" s="98" t="s">
        <v>3041</v>
      </c>
      <c r="N150" s="98" t="s">
        <v>3818</v>
      </c>
      <c r="O150" s="98" t="s">
        <v>856</v>
      </c>
      <c r="P150" s="98" t="s">
        <v>818</v>
      </c>
      <c r="Q150" s="98" t="s">
        <v>972</v>
      </c>
      <c r="R150" s="101" t="s">
        <v>819</v>
      </c>
      <c r="S150" s="101" t="s">
        <v>819</v>
      </c>
      <c r="T150" s="102"/>
      <c r="U150" s="102"/>
      <c r="V150" s="102"/>
      <c r="W150" s="103"/>
      <c r="X150" s="104"/>
      <c r="Y150" s="104"/>
      <c r="Z150" s="98"/>
      <c r="AA150" s="104"/>
      <c r="AB150" s="98">
        <v>12</v>
      </c>
      <c r="AC150" s="98"/>
      <c r="AD150" s="98"/>
      <c r="AE150" s="244">
        <v>0</v>
      </c>
      <c r="AF150" s="98"/>
      <c r="AG150" s="196" t="str">
        <f t="shared" si="2"/>
        <v>第十一事业部-销售管理</v>
      </c>
      <c r="AH150" s="196"/>
    </row>
    <row r="151" spans="1:38" ht="21" hidden="1" customHeight="1">
      <c r="A151" s="97" t="s">
        <v>878</v>
      </c>
      <c r="B151" s="98" t="s">
        <v>3834</v>
      </c>
      <c r="C151" s="98" t="s">
        <v>3835</v>
      </c>
      <c r="D151" s="99" t="s">
        <v>813</v>
      </c>
      <c r="E151" s="98" t="s">
        <v>879</v>
      </c>
      <c r="F151" s="98" t="s">
        <v>815</v>
      </c>
      <c r="G151" s="98" t="s">
        <v>4669</v>
      </c>
      <c r="H151" s="98" t="s">
        <v>4669</v>
      </c>
      <c r="I151" s="248"/>
      <c r="J151" s="98">
        <v>5000</v>
      </c>
      <c r="K151" s="100" t="s">
        <v>3039</v>
      </c>
      <c r="L151" s="202" t="s">
        <v>1773</v>
      </c>
      <c r="M151" s="98" t="s">
        <v>996</v>
      </c>
      <c r="N151" s="98" t="s">
        <v>972</v>
      </c>
      <c r="O151" s="98" t="s">
        <v>935</v>
      </c>
      <c r="P151" s="98" t="s">
        <v>818</v>
      </c>
      <c r="Q151" s="98" t="s">
        <v>819</v>
      </c>
      <c r="R151" s="101" t="s">
        <v>856</v>
      </c>
      <c r="S151" s="101" t="s">
        <v>856</v>
      </c>
      <c r="T151" s="102"/>
      <c r="U151" s="102"/>
      <c r="V151" s="102"/>
      <c r="W151" s="103"/>
      <c r="X151" s="104"/>
      <c r="Y151" s="104"/>
      <c r="Z151" s="98"/>
      <c r="AA151" s="104"/>
      <c r="AB151" s="98">
        <v>12</v>
      </c>
      <c r="AC151" s="98"/>
      <c r="AD151" s="98"/>
      <c r="AE151" s="244">
        <v>0</v>
      </c>
      <c r="AF151" s="98"/>
      <c r="AG151" s="196" t="str">
        <f t="shared" si="2"/>
        <v>第十一事业部-销售1</v>
      </c>
      <c r="AH151" s="196"/>
    </row>
    <row r="152" spans="1:38" ht="21" hidden="1" customHeight="1">
      <c r="A152" s="97" t="s">
        <v>880</v>
      </c>
      <c r="B152" s="98" t="s">
        <v>3834</v>
      </c>
      <c r="C152" s="98" t="s">
        <v>3835</v>
      </c>
      <c r="D152" s="99" t="s">
        <v>813</v>
      </c>
      <c r="E152" s="98" t="s">
        <v>879</v>
      </c>
      <c r="F152" s="98" t="s">
        <v>815</v>
      </c>
      <c r="G152" s="98" t="s">
        <v>4671</v>
      </c>
      <c r="H152" s="98" t="s">
        <v>4671</v>
      </c>
      <c r="I152" s="248"/>
      <c r="J152" s="98">
        <v>5000</v>
      </c>
      <c r="K152" s="100" t="s">
        <v>3039</v>
      </c>
      <c r="L152" s="116" t="s">
        <v>3095</v>
      </c>
      <c r="M152" s="98" t="s">
        <v>996</v>
      </c>
      <c r="N152" s="98" t="s">
        <v>972</v>
      </c>
      <c r="O152" s="98" t="s">
        <v>935</v>
      </c>
      <c r="P152" s="98" t="s">
        <v>818</v>
      </c>
      <c r="Q152" s="98" t="s">
        <v>819</v>
      </c>
      <c r="R152" s="101" t="s">
        <v>856</v>
      </c>
      <c r="S152" s="240" t="s">
        <v>856</v>
      </c>
      <c r="T152" s="102"/>
      <c r="U152" s="102"/>
      <c r="V152" s="102"/>
      <c r="W152" s="103"/>
      <c r="X152" s="104"/>
      <c r="Y152" s="104"/>
      <c r="Z152" s="98"/>
      <c r="AA152" s="104"/>
      <c r="AB152" s="98">
        <v>12</v>
      </c>
      <c r="AC152" s="98"/>
      <c r="AD152" s="98"/>
      <c r="AE152" s="244">
        <v>0</v>
      </c>
      <c r="AF152" s="98"/>
      <c r="AG152" s="196" t="str">
        <f t="shared" si="2"/>
        <v>第十一事业部-销售2</v>
      </c>
      <c r="AH152" s="196"/>
    </row>
    <row r="153" spans="1:38" ht="21" hidden="1" customHeight="1">
      <c r="A153" s="97" t="s">
        <v>881</v>
      </c>
      <c r="B153" s="98" t="s">
        <v>3834</v>
      </c>
      <c r="C153" s="98" t="s">
        <v>3835</v>
      </c>
      <c r="D153" s="99" t="s">
        <v>813</v>
      </c>
      <c r="E153" s="98" t="s">
        <v>879</v>
      </c>
      <c r="F153" s="98" t="s">
        <v>815</v>
      </c>
      <c r="G153" s="98" t="s">
        <v>1777</v>
      </c>
      <c r="H153" s="98" t="s">
        <v>1777</v>
      </c>
      <c r="I153" s="248"/>
      <c r="J153" s="98">
        <v>5000</v>
      </c>
      <c r="K153" s="98"/>
      <c r="L153" s="116"/>
      <c r="M153" s="98" t="s">
        <v>996</v>
      </c>
      <c r="N153" s="98" t="s">
        <v>972</v>
      </c>
      <c r="O153" s="98" t="s">
        <v>935</v>
      </c>
      <c r="P153" s="223" t="s">
        <v>818</v>
      </c>
      <c r="Q153" s="98" t="s">
        <v>856</v>
      </c>
      <c r="R153" s="101" t="s">
        <v>856</v>
      </c>
      <c r="S153" s="101" t="s">
        <v>856</v>
      </c>
      <c r="T153" s="102"/>
      <c r="U153" s="102"/>
      <c r="V153" s="102"/>
      <c r="W153" s="103"/>
      <c r="X153" s="104"/>
      <c r="Y153" s="104"/>
      <c r="Z153" s="98"/>
      <c r="AA153" s="104"/>
      <c r="AB153" s="98">
        <v>10</v>
      </c>
      <c r="AC153" s="98"/>
      <c r="AD153" s="98"/>
      <c r="AE153" s="244">
        <v>0</v>
      </c>
      <c r="AF153" s="98"/>
      <c r="AG153" s="196" t="str">
        <f t="shared" si="2"/>
        <v>第十一事业部-销售3</v>
      </c>
      <c r="AH153" s="196"/>
    </row>
    <row r="154" spans="1:38" ht="21" hidden="1" customHeight="1">
      <c r="A154" s="97" t="s">
        <v>2236</v>
      </c>
      <c r="B154" s="98" t="s">
        <v>3828</v>
      </c>
      <c r="C154" s="98" t="s">
        <v>3830</v>
      </c>
      <c r="D154" s="99" t="s">
        <v>813</v>
      </c>
      <c r="E154" s="98" t="s">
        <v>879</v>
      </c>
      <c r="F154" s="100" t="s">
        <v>2113</v>
      </c>
      <c r="G154" s="100" t="s">
        <v>377</v>
      </c>
      <c r="H154" s="100" t="s">
        <v>377</v>
      </c>
      <c r="I154" s="248"/>
      <c r="J154" s="98"/>
      <c r="K154" s="98" t="s">
        <v>3020</v>
      </c>
      <c r="L154" s="116" t="s">
        <v>3096</v>
      </c>
      <c r="M154" s="101" t="s">
        <v>3037</v>
      </c>
      <c r="N154" s="98" t="s">
        <v>856</v>
      </c>
      <c r="O154" s="98" t="s">
        <v>4279</v>
      </c>
      <c r="P154" s="98" t="s">
        <v>818</v>
      </c>
      <c r="Q154" s="98" t="s">
        <v>856</v>
      </c>
      <c r="R154" s="101" t="s">
        <v>819</v>
      </c>
      <c r="S154" s="239" t="s">
        <v>819</v>
      </c>
      <c r="T154" s="102"/>
      <c r="U154" s="102"/>
      <c r="V154" s="102"/>
      <c r="W154" s="103"/>
      <c r="X154" s="104"/>
      <c r="Y154" s="104"/>
      <c r="Z154" s="98"/>
      <c r="AA154" s="104"/>
      <c r="AB154" s="98">
        <v>12</v>
      </c>
      <c r="AC154" s="98"/>
      <c r="AD154" s="98"/>
      <c r="AE154" s="244">
        <v>0</v>
      </c>
      <c r="AF154" s="98"/>
      <c r="AG154" s="196" t="str">
        <f t="shared" si="2"/>
        <v>第十一事业部-管理</v>
      </c>
      <c r="AH154" s="196"/>
      <c r="AK154" s="108">
        <v>71035014</v>
      </c>
      <c r="AL154" s="108" t="s">
        <v>1167</v>
      </c>
    </row>
    <row r="155" spans="1:38" ht="21" hidden="1" customHeight="1">
      <c r="A155" s="97" t="s">
        <v>2237</v>
      </c>
      <c r="B155" s="98" t="s">
        <v>3828</v>
      </c>
      <c r="C155" s="98" t="s">
        <v>3829</v>
      </c>
      <c r="D155" s="99" t="s">
        <v>813</v>
      </c>
      <c r="E155" s="98" t="s">
        <v>879</v>
      </c>
      <c r="F155" s="98" t="s">
        <v>2238</v>
      </c>
      <c r="G155" s="98" t="s">
        <v>1772</v>
      </c>
      <c r="H155" s="98" t="s">
        <v>1772</v>
      </c>
      <c r="I155" s="248"/>
      <c r="J155" s="98"/>
      <c r="K155" s="98" t="s">
        <v>3035</v>
      </c>
      <c r="L155" s="116" t="s">
        <v>3097</v>
      </c>
      <c r="M155" s="98" t="s">
        <v>3023</v>
      </c>
      <c r="N155" s="98" t="s">
        <v>864</v>
      </c>
      <c r="O155" s="98" t="s">
        <v>819</v>
      </c>
      <c r="P155" s="98" t="s">
        <v>818</v>
      </c>
      <c r="Q155" s="98" t="s">
        <v>819</v>
      </c>
      <c r="R155" s="101" t="s">
        <v>819</v>
      </c>
      <c r="S155" s="101" t="s">
        <v>819</v>
      </c>
      <c r="T155" s="102"/>
      <c r="U155" s="102"/>
      <c r="V155" s="102"/>
      <c r="W155" s="103"/>
      <c r="X155" s="104"/>
      <c r="Y155" s="104"/>
      <c r="Z155" s="98"/>
      <c r="AA155" s="104"/>
      <c r="AB155" s="98">
        <v>12</v>
      </c>
      <c r="AC155" s="98"/>
      <c r="AD155" s="98"/>
      <c r="AE155" s="244">
        <v>0</v>
      </c>
      <c r="AF155" s="98"/>
      <c r="AG155" s="196" t="str">
        <f t="shared" si="2"/>
        <v>第十一事业部-产品方案部</v>
      </c>
      <c r="AH155" s="196"/>
    </row>
    <row r="156" spans="1:38" ht="21" hidden="1" customHeight="1">
      <c r="A156" s="97" t="s">
        <v>2239</v>
      </c>
      <c r="B156" s="98" t="s">
        <v>3834</v>
      </c>
      <c r="C156" s="98" t="s">
        <v>3836</v>
      </c>
      <c r="D156" s="99" t="s">
        <v>813</v>
      </c>
      <c r="E156" s="98" t="s">
        <v>879</v>
      </c>
      <c r="F156" s="98" t="s">
        <v>2238</v>
      </c>
      <c r="G156" s="98" t="s">
        <v>1772</v>
      </c>
      <c r="H156" s="98" t="s">
        <v>1772</v>
      </c>
      <c r="I156" s="248"/>
      <c r="J156" s="98"/>
      <c r="K156" s="98" t="s">
        <v>3022</v>
      </c>
      <c r="L156" s="116" t="s">
        <v>3098</v>
      </c>
      <c r="M156" s="98" t="s">
        <v>3163</v>
      </c>
      <c r="N156" s="98" t="s">
        <v>3818</v>
      </c>
      <c r="O156" s="98" t="s">
        <v>935</v>
      </c>
      <c r="P156" s="98" t="s">
        <v>818</v>
      </c>
      <c r="Q156" s="98" t="s">
        <v>819</v>
      </c>
      <c r="R156" s="101" t="s">
        <v>819</v>
      </c>
      <c r="S156" s="101" t="s">
        <v>819</v>
      </c>
      <c r="T156" s="102"/>
      <c r="U156" s="102"/>
      <c r="V156" s="102"/>
      <c r="W156" s="103"/>
      <c r="X156" s="104"/>
      <c r="Y156" s="104"/>
      <c r="Z156" s="98"/>
      <c r="AA156" s="104"/>
      <c r="AB156" s="98">
        <v>12</v>
      </c>
      <c r="AC156" s="98"/>
      <c r="AD156" s="98"/>
      <c r="AE156" s="244">
        <v>0</v>
      </c>
      <c r="AF156" s="98"/>
      <c r="AG156" s="196" t="str">
        <f t="shared" si="2"/>
        <v>第十一事业部-产品方案部</v>
      </c>
      <c r="AH156" s="196"/>
    </row>
    <row r="157" spans="1:38" ht="21" hidden="1" customHeight="1">
      <c r="A157" s="97" t="s">
        <v>2240</v>
      </c>
      <c r="B157" s="98" t="s">
        <v>3828</v>
      </c>
      <c r="C157" s="98" t="s">
        <v>3829</v>
      </c>
      <c r="D157" s="99" t="s">
        <v>813</v>
      </c>
      <c r="E157" s="98" t="s">
        <v>879</v>
      </c>
      <c r="F157" s="98" t="s">
        <v>2233</v>
      </c>
      <c r="G157" s="98" t="s">
        <v>4712</v>
      </c>
      <c r="H157" s="98" t="s">
        <v>4712</v>
      </c>
      <c r="I157" s="248"/>
      <c r="J157" s="98"/>
      <c r="K157" s="98" t="s">
        <v>3035</v>
      </c>
      <c r="L157" s="116" t="s">
        <v>3099</v>
      </c>
      <c r="M157" s="98" t="s">
        <v>3029</v>
      </c>
      <c r="N157" s="98" t="s">
        <v>3818</v>
      </c>
      <c r="O157" s="98" t="s">
        <v>935</v>
      </c>
      <c r="P157" s="98" t="s">
        <v>818</v>
      </c>
      <c r="Q157" s="98" t="s">
        <v>972</v>
      </c>
      <c r="R157" s="101" t="s">
        <v>864</v>
      </c>
      <c r="S157" s="101" t="s">
        <v>864</v>
      </c>
      <c r="T157" s="102"/>
      <c r="U157" s="102"/>
      <c r="V157" s="102"/>
      <c r="W157" s="103"/>
      <c r="X157" s="104"/>
      <c r="Y157" s="104"/>
      <c r="Z157" s="98"/>
      <c r="AA157" s="104"/>
      <c r="AB157" s="98">
        <v>12</v>
      </c>
      <c r="AC157" s="98"/>
      <c r="AD157" s="98"/>
      <c r="AE157" s="244">
        <v>0</v>
      </c>
      <c r="AF157" s="98"/>
      <c r="AG157" s="196" t="str">
        <f t="shared" si="2"/>
        <v>第十一事业部-科信业务应用产品线</v>
      </c>
      <c r="AH157" s="196"/>
    </row>
    <row r="158" spans="1:38" ht="21" hidden="1" customHeight="1">
      <c r="A158" s="97" t="s">
        <v>2241</v>
      </c>
      <c r="B158" s="98" t="s">
        <v>3834</v>
      </c>
      <c r="C158" s="98" t="s">
        <v>3836</v>
      </c>
      <c r="D158" s="99" t="s">
        <v>813</v>
      </c>
      <c r="E158" s="98" t="s">
        <v>879</v>
      </c>
      <c r="F158" s="98" t="s">
        <v>2238</v>
      </c>
      <c r="G158" s="98" t="s">
        <v>1772</v>
      </c>
      <c r="H158" s="98" t="s">
        <v>1772</v>
      </c>
      <c r="I158" s="248"/>
      <c r="J158" s="98"/>
      <c r="K158" s="98" t="s">
        <v>3035</v>
      </c>
      <c r="L158" s="116" t="s">
        <v>3100</v>
      </c>
      <c r="M158" s="98" t="s">
        <v>3163</v>
      </c>
      <c r="N158" s="98" t="s">
        <v>3818</v>
      </c>
      <c r="O158" s="98" t="s">
        <v>935</v>
      </c>
      <c r="P158" s="98" t="s">
        <v>818</v>
      </c>
      <c r="Q158" s="98" t="s">
        <v>819</v>
      </c>
      <c r="R158" s="101" t="s">
        <v>828</v>
      </c>
      <c r="S158" s="101" t="s">
        <v>828</v>
      </c>
      <c r="T158" s="102"/>
      <c r="U158" s="102"/>
      <c r="V158" s="102"/>
      <c r="W158" s="103"/>
      <c r="X158" s="104"/>
      <c r="Y158" s="104"/>
      <c r="Z158" s="98"/>
      <c r="AA158" s="104"/>
      <c r="AB158" s="98">
        <v>12</v>
      </c>
      <c r="AC158" s="98"/>
      <c r="AD158" s="98"/>
      <c r="AE158" s="244">
        <v>0</v>
      </c>
      <c r="AF158" s="98"/>
      <c r="AG158" s="196" t="str">
        <f t="shared" si="2"/>
        <v>第十一事业部-产品方案部</v>
      </c>
      <c r="AH158" s="196"/>
      <c r="AK158" s="107">
        <v>71035007</v>
      </c>
      <c r="AL158" s="107" t="s">
        <v>1174</v>
      </c>
    </row>
    <row r="159" spans="1:38" ht="21" hidden="1" customHeight="1">
      <c r="A159" s="97" t="s">
        <v>2242</v>
      </c>
      <c r="B159" s="98" t="s">
        <v>3834</v>
      </c>
      <c r="C159" s="98" t="s">
        <v>3836</v>
      </c>
      <c r="D159" s="99" t="s">
        <v>813</v>
      </c>
      <c r="E159" s="98" t="s">
        <v>879</v>
      </c>
      <c r="F159" s="98" t="s">
        <v>2238</v>
      </c>
      <c r="G159" s="98" t="s">
        <v>1772</v>
      </c>
      <c r="H159" s="98" t="s">
        <v>1772</v>
      </c>
      <c r="I159" s="248"/>
      <c r="J159" s="98"/>
      <c r="K159" s="98" t="s">
        <v>3035</v>
      </c>
      <c r="L159" s="116" t="s">
        <v>3101</v>
      </c>
      <c r="M159" s="98" t="s">
        <v>3163</v>
      </c>
      <c r="N159" s="98" t="s">
        <v>3818</v>
      </c>
      <c r="O159" s="98" t="s">
        <v>935</v>
      </c>
      <c r="P159" s="98" t="s">
        <v>818</v>
      </c>
      <c r="Q159" s="98" t="s">
        <v>828</v>
      </c>
      <c r="R159" s="101" t="s">
        <v>828</v>
      </c>
      <c r="S159" s="101" t="s">
        <v>828</v>
      </c>
      <c r="T159" s="102"/>
      <c r="U159" s="102"/>
      <c r="V159" s="102"/>
      <c r="W159" s="103"/>
      <c r="X159" s="104"/>
      <c r="Y159" s="104"/>
      <c r="Z159" s="98"/>
      <c r="AA159" s="104"/>
      <c r="AB159" s="98">
        <v>12</v>
      </c>
      <c r="AC159" s="98"/>
      <c r="AD159" s="98"/>
      <c r="AE159" s="244">
        <v>0</v>
      </c>
      <c r="AF159" s="98"/>
      <c r="AG159" s="196" t="str">
        <f t="shared" si="2"/>
        <v>第十一事业部-产品方案部</v>
      </c>
      <c r="AH159" s="196"/>
      <c r="AK159" s="108">
        <v>71035004</v>
      </c>
      <c r="AL159" s="108" t="s">
        <v>1178</v>
      </c>
    </row>
    <row r="160" spans="1:38" ht="21" hidden="1" customHeight="1">
      <c r="A160" s="97" t="s">
        <v>2243</v>
      </c>
      <c r="B160" s="98" t="s">
        <v>3828</v>
      </c>
      <c r="C160" s="98" t="s">
        <v>3829</v>
      </c>
      <c r="D160" s="99" t="s">
        <v>813</v>
      </c>
      <c r="E160" s="98" t="s">
        <v>879</v>
      </c>
      <c r="F160" s="98" t="s">
        <v>2233</v>
      </c>
      <c r="G160" s="98" t="s">
        <v>4712</v>
      </c>
      <c r="H160" s="98" t="s">
        <v>4712</v>
      </c>
      <c r="I160" s="248"/>
      <c r="J160" s="98"/>
      <c r="K160" s="98" t="s">
        <v>3022</v>
      </c>
      <c r="L160" s="116" t="s">
        <v>3102</v>
      </c>
      <c r="M160" s="101" t="s">
        <v>3029</v>
      </c>
      <c r="N160" s="98" t="s">
        <v>3818</v>
      </c>
      <c r="O160" s="98" t="s">
        <v>935</v>
      </c>
      <c r="P160" s="98" t="s">
        <v>818</v>
      </c>
      <c r="Q160" s="98" t="s">
        <v>828</v>
      </c>
      <c r="R160" s="101" t="s">
        <v>828</v>
      </c>
      <c r="S160" s="101" t="s">
        <v>828</v>
      </c>
      <c r="T160" s="102"/>
      <c r="U160" s="102"/>
      <c r="V160" s="102"/>
      <c r="W160" s="103"/>
      <c r="X160" s="104"/>
      <c r="Y160" s="104"/>
      <c r="Z160" s="98"/>
      <c r="AA160" s="104"/>
      <c r="AB160" s="98">
        <v>12</v>
      </c>
      <c r="AC160" s="98"/>
      <c r="AD160" s="98"/>
      <c r="AE160" s="244">
        <v>0</v>
      </c>
      <c r="AF160" s="98"/>
      <c r="AG160" s="196" t="str">
        <f t="shared" si="2"/>
        <v>第十一事业部-科信业务应用产品线</v>
      </c>
      <c r="AH160" s="196"/>
      <c r="AK160" s="108">
        <v>71035010</v>
      </c>
      <c r="AL160" s="108" t="s">
        <v>1182</v>
      </c>
    </row>
    <row r="161" spans="1:38" ht="21" hidden="1" customHeight="1">
      <c r="A161" s="97" t="s">
        <v>2244</v>
      </c>
      <c r="B161" s="98" t="s">
        <v>3834</v>
      </c>
      <c r="C161" s="98" t="s">
        <v>3836</v>
      </c>
      <c r="D161" s="99" t="s">
        <v>813</v>
      </c>
      <c r="E161" s="98" t="s">
        <v>879</v>
      </c>
      <c r="F161" s="98" t="s">
        <v>2238</v>
      </c>
      <c r="G161" s="98" t="s">
        <v>1772</v>
      </c>
      <c r="H161" s="98" t="s">
        <v>1772</v>
      </c>
      <c r="I161" s="248"/>
      <c r="J161" s="98"/>
      <c r="K161" s="98" t="s">
        <v>3022</v>
      </c>
      <c r="L161" s="116" t="s">
        <v>3103</v>
      </c>
      <c r="M161" s="98" t="s">
        <v>3163</v>
      </c>
      <c r="N161" s="98" t="s">
        <v>3818</v>
      </c>
      <c r="O161" s="98" t="s">
        <v>935</v>
      </c>
      <c r="P161" s="98" t="s">
        <v>818</v>
      </c>
      <c r="Q161" s="98" t="s">
        <v>819</v>
      </c>
      <c r="R161" s="101" t="s">
        <v>828</v>
      </c>
      <c r="S161" s="101" t="s">
        <v>828</v>
      </c>
      <c r="T161" s="102"/>
      <c r="U161" s="102"/>
      <c r="V161" s="102"/>
      <c r="W161" s="103"/>
      <c r="X161" s="104"/>
      <c r="Y161" s="104"/>
      <c r="Z161" s="98"/>
      <c r="AA161" s="104"/>
      <c r="AB161" s="98">
        <v>12</v>
      </c>
      <c r="AC161" s="98"/>
      <c r="AD161" s="98"/>
      <c r="AE161" s="244">
        <v>0</v>
      </c>
      <c r="AF161" s="98"/>
      <c r="AG161" s="196" t="str">
        <f t="shared" si="2"/>
        <v>第十一事业部-产品方案部</v>
      </c>
      <c r="AH161" s="196"/>
    </row>
    <row r="162" spans="1:38" ht="21" hidden="1" customHeight="1">
      <c r="A162" s="97" t="s">
        <v>2245</v>
      </c>
      <c r="B162" s="98" t="s">
        <v>3834</v>
      </c>
      <c r="C162" s="98" t="s">
        <v>3836</v>
      </c>
      <c r="D162" s="99" t="s">
        <v>813</v>
      </c>
      <c r="E162" s="98" t="s">
        <v>879</v>
      </c>
      <c r="F162" s="98" t="s">
        <v>2233</v>
      </c>
      <c r="G162" s="98" t="s">
        <v>4712</v>
      </c>
      <c r="H162" s="98" t="s">
        <v>4712</v>
      </c>
      <c r="I162" s="248"/>
      <c r="J162" s="98"/>
      <c r="K162" s="98" t="s">
        <v>3022</v>
      </c>
      <c r="L162" s="116" t="s">
        <v>3104</v>
      </c>
      <c r="M162" s="98" t="s">
        <v>3163</v>
      </c>
      <c r="N162" s="98" t="s">
        <v>3818</v>
      </c>
      <c r="O162" s="98" t="s">
        <v>935</v>
      </c>
      <c r="P162" s="98" t="s">
        <v>818</v>
      </c>
      <c r="Q162" s="98" t="s">
        <v>3818</v>
      </c>
      <c r="R162" s="101" t="s">
        <v>864</v>
      </c>
      <c r="S162" s="101" t="s">
        <v>864</v>
      </c>
      <c r="T162" s="102"/>
      <c r="U162" s="102"/>
      <c r="V162" s="102"/>
      <c r="W162" s="103"/>
      <c r="X162" s="104"/>
      <c r="Y162" s="104"/>
      <c r="Z162" s="98"/>
      <c r="AA162" s="104"/>
      <c r="AB162" s="98">
        <v>12</v>
      </c>
      <c r="AC162" s="98"/>
      <c r="AD162" s="98"/>
      <c r="AE162" s="244">
        <v>0</v>
      </c>
      <c r="AF162" s="98"/>
      <c r="AG162" s="196" t="str">
        <f t="shared" si="2"/>
        <v>第十一事业部-科信业务应用产品线</v>
      </c>
      <c r="AH162" s="196"/>
    </row>
    <row r="163" spans="1:38" ht="21" hidden="1" customHeight="1">
      <c r="A163" s="97" t="s">
        <v>2246</v>
      </c>
      <c r="B163" s="98" t="s">
        <v>3828</v>
      </c>
      <c r="C163" s="98" t="s">
        <v>3830</v>
      </c>
      <c r="D163" s="99" t="s">
        <v>813</v>
      </c>
      <c r="E163" s="98" t="s">
        <v>879</v>
      </c>
      <c r="F163" s="98" t="s">
        <v>2233</v>
      </c>
      <c r="G163" s="98" t="s">
        <v>4712</v>
      </c>
      <c r="H163" s="98" t="s">
        <v>4712</v>
      </c>
      <c r="I163" s="248"/>
      <c r="J163" s="98"/>
      <c r="K163" s="98" t="s">
        <v>3022</v>
      </c>
      <c r="L163" s="116" t="s">
        <v>3105</v>
      </c>
      <c r="M163" s="98" t="s">
        <v>3031</v>
      </c>
      <c r="N163" s="98" t="s">
        <v>972</v>
      </c>
      <c r="O163" s="98" t="s">
        <v>935</v>
      </c>
      <c r="P163" s="98" t="s">
        <v>818</v>
      </c>
      <c r="Q163" s="98" t="s">
        <v>828</v>
      </c>
      <c r="R163" s="101" t="s">
        <v>828</v>
      </c>
      <c r="S163" s="101" t="s">
        <v>828</v>
      </c>
      <c r="T163" s="102"/>
      <c r="U163" s="102"/>
      <c r="V163" s="102"/>
      <c r="W163" s="103"/>
      <c r="X163" s="104"/>
      <c r="Y163" s="104"/>
      <c r="Z163" s="98"/>
      <c r="AA163" s="104"/>
      <c r="AB163" s="98">
        <v>12</v>
      </c>
      <c r="AC163" s="98"/>
      <c r="AD163" s="98"/>
      <c r="AE163" s="244">
        <v>0</v>
      </c>
      <c r="AF163" s="98"/>
      <c r="AG163" s="196" t="str">
        <f t="shared" si="2"/>
        <v>第十一事业部-科信业务应用产品线</v>
      </c>
      <c r="AH163" s="196"/>
    </row>
    <row r="164" spans="1:38" ht="21" hidden="1" customHeight="1">
      <c r="A164" s="97" t="s">
        <v>2247</v>
      </c>
      <c r="B164" s="98" t="s">
        <v>3834</v>
      </c>
      <c r="C164" s="98" t="s">
        <v>3836</v>
      </c>
      <c r="D164" s="99" t="s">
        <v>813</v>
      </c>
      <c r="E164" s="98" t="s">
        <v>879</v>
      </c>
      <c r="F164" s="98" t="s">
        <v>2233</v>
      </c>
      <c r="G164" s="98" t="s">
        <v>4712</v>
      </c>
      <c r="H164" s="98" t="s">
        <v>4712</v>
      </c>
      <c r="I164" s="248"/>
      <c r="J164" s="98"/>
      <c r="K164" s="98" t="s">
        <v>3022</v>
      </c>
      <c r="L164" s="116" t="s">
        <v>3106</v>
      </c>
      <c r="M164" s="98" t="s">
        <v>3163</v>
      </c>
      <c r="N164" s="98" t="s">
        <v>3818</v>
      </c>
      <c r="O164" s="98" t="s">
        <v>935</v>
      </c>
      <c r="P164" s="98" t="s">
        <v>818</v>
      </c>
      <c r="Q164" s="98" t="s">
        <v>828</v>
      </c>
      <c r="R164" s="101" t="s">
        <v>828</v>
      </c>
      <c r="S164" s="101" t="s">
        <v>828</v>
      </c>
      <c r="T164" s="102"/>
      <c r="U164" s="102"/>
      <c r="V164" s="102"/>
      <c r="W164" s="103"/>
      <c r="X164" s="104"/>
      <c r="Y164" s="104"/>
      <c r="Z164" s="98"/>
      <c r="AA164" s="104"/>
      <c r="AB164" s="98">
        <v>12</v>
      </c>
      <c r="AC164" s="98"/>
      <c r="AD164" s="98"/>
      <c r="AE164" s="244">
        <v>0</v>
      </c>
      <c r="AF164" s="98"/>
      <c r="AG164" s="196" t="str">
        <f t="shared" si="2"/>
        <v>第十一事业部-科信业务应用产品线</v>
      </c>
      <c r="AH164" s="196"/>
      <c r="AK164" s="108">
        <v>71036010</v>
      </c>
      <c r="AL164" s="108" t="s">
        <v>1193</v>
      </c>
    </row>
    <row r="165" spans="1:38" ht="21" hidden="1" customHeight="1">
      <c r="A165" s="97" t="s">
        <v>2248</v>
      </c>
      <c r="B165" s="98" t="s">
        <v>3828</v>
      </c>
      <c r="C165" s="98" t="s">
        <v>3829</v>
      </c>
      <c r="D165" s="99" t="s">
        <v>813</v>
      </c>
      <c r="E165" s="98" t="s">
        <v>879</v>
      </c>
      <c r="F165" s="98" t="s">
        <v>2233</v>
      </c>
      <c r="G165" s="98" t="s">
        <v>4712</v>
      </c>
      <c r="H165" s="98" t="s">
        <v>4712</v>
      </c>
      <c r="I165" s="248"/>
      <c r="J165" s="98"/>
      <c r="K165" s="98" t="s">
        <v>3035</v>
      </c>
      <c r="L165" s="116" t="s">
        <v>3107</v>
      </c>
      <c r="M165" s="98" t="s">
        <v>3029</v>
      </c>
      <c r="N165" s="98" t="s">
        <v>3818</v>
      </c>
      <c r="O165" s="98" t="s">
        <v>935</v>
      </c>
      <c r="P165" s="98" t="s">
        <v>818</v>
      </c>
      <c r="Q165" s="98" t="s">
        <v>864</v>
      </c>
      <c r="R165" s="101" t="s">
        <v>864</v>
      </c>
      <c r="S165" s="101" t="s">
        <v>864</v>
      </c>
      <c r="T165" s="102"/>
      <c r="U165" s="102"/>
      <c r="V165" s="102"/>
      <c r="W165" s="103"/>
      <c r="X165" s="104"/>
      <c r="Y165" s="104"/>
      <c r="Z165" s="98"/>
      <c r="AA165" s="104"/>
      <c r="AB165" s="98">
        <v>12</v>
      </c>
      <c r="AC165" s="98"/>
      <c r="AD165" s="98"/>
      <c r="AE165" s="244">
        <v>0</v>
      </c>
      <c r="AF165" s="98"/>
      <c r="AG165" s="196" t="str">
        <f t="shared" si="2"/>
        <v>第十一事业部-科信业务应用产品线</v>
      </c>
      <c r="AH165" s="196"/>
    </row>
    <row r="166" spans="1:38" ht="21" hidden="1" customHeight="1">
      <c r="A166" s="97" t="s">
        <v>2249</v>
      </c>
      <c r="B166" s="98" t="s">
        <v>3828</v>
      </c>
      <c r="C166" s="98" t="s">
        <v>3830</v>
      </c>
      <c r="D166" s="99" t="s">
        <v>813</v>
      </c>
      <c r="E166" s="98" t="s">
        <v>879</v>
      </c>
      <c r="F166" s="98" t="s">
        <v>2233</v>
      </c>
      <c r="G166" s="98" t="s">
        <v>4712</v>
      </c>
      <c r="H166" s="98" t="s">
        <v>4712</v>
      </c>
      <c r="I166" s="248"/>
      <c r="J166" s="98"/>
      <c r="K166" s="98" t="s">
        <v>3035</v>
      </c>
      <c r="L166" s="116" t="s">
        <v>3108</v>
      </c>
      <c r="M166" s="98" t="s">
        <v>3058</v>
      </c>
      <c r="N166" s="98" t="s">
        <v>972</v>
      </c>
      <c r="O166" s="98" t="s">
        <v>935</v>
      </c>
      <c r="P166" s="98" t="s">
        <v>818</v>
      </c>
      <c r="Q166" s="98" t="s">
        <v>828</v>
      </c>
      <c r="R166" s="101" t="s">
        <v>828</v>
      </c>
      <c r="S166" s="101" t="s">
        <v>828</v>
      </c>
      <c r="T166" s="102"/>
      <c r="U166" s="102"/>
      <c r="V166" s="102"/>
      <c r="W166" s="103"/>
      <c r="X166" s="104"/>
      <c r="Y166" s="104"/>
      <c r="Z166" s="98"/>
      <c r="AA166" s="104"/>
      <c r="AB166" s="98">
        <v>12</v>
      </c>
      <c r="AC166" s="98"/>
      <c r="AD166" s="98"/>
      <c r="AE166" s="244">
        <v>0</v>
      </c>
      <c r="AF166" s="98"/>
      <c r="AG166" s="196" t="str">
        <f t="shared" si="2"/>
        <v>第十一事业部-科信业务应用产品线</v>
      </c>
      <c r="AH166" s="196"/>
    </row>
    <row r="167" spans="1:38" ht="21" hidden="1" customHeight="1">
      <c r="A167" s="97" t="s">
        <v>2250</v>
      </c>
      <c r="B167" s="98" t="s">
        <v>3834</v>
      </c>
      <c r="C167" s="98" t="s">
        <v>3836</v>
      </c>
      <c r="D167" s="99" t="s">
        <v>813</v>
      </c>
      <c r="E167" s="98" t="s">
        <v>879</v>
      </c>
      <c r="F167" s="98" t="s">
        <v>815</v>
      </c>
      <c r="G167" s="98" t="s">
        <v>4783</v>
      </c>
      <c r="H167" s="98" t="s">
        <v>4783</v>
      </c>
      <c r="I167" s="248"/>
      <c r="J167" s="98"/>
      <c r="K167" s="98" t="s">
        <v>3022</v>
      </c>
      <c r="L167" s="116" t="s">
        <v>3109</v>
      </c>
      <c r="M167" s="98" t="s">
        <v>988</v>
      </c>
      <c r="N167" s="98" t="s">
        <v>3818</v>
      </c>
      <c r="O167" s="98" t="s">
        <v>935</v>
      </c>
      <c r="P167" s="98" t="s">
        <v>818</v>
      </c>
      <c r="Q167" s="98" t="s">
        <v>819</v>
      </c>
      <c r="R167" s="101" t="s">
        <v>828</v>
      </c>
      <c r="S167" s="101" t="s">
        <v>828</v>
      </c>
      <c r="T167" s="102"/>
      <c r="U167" s="102"/>
      <c r="V167" s="102"/>
      <c r="W167" s="103"/>
      <c r="X167" s="104"/>
      <c r="Y167" s="104"/>
      <c r="Z167" s="98"/>
      <c r="AA167" s="104"/>
      <c r="AB167" s="98">
        <v>12</v>
      </c>
      <c r="AC167" s="98"/>
      <c r="AD167" s="98"/>
      <c r="AE167" s="244">
        <v>0</v>
      </c>
      <c r="AF167" s="98"/>
      <c r="AG167" s="196" t="str">
        <f t="shared" si="2"/>
        <v>第十一事业部-销售管理</v>
      </c>
      <c r="AH167" s="196"/>
    </row>
    <row r="168" spans="1:38" ht="21" hidden="1" customHeight="1">
      <c r="A168" s="97" t="s">
        <v>2251</v>
      </c>
      <c r="B168" s="98" t="s">
        <v>3834</v>
      </c>
      <c r="C168" s="98" t="s">
        <v>3836</v>
      </c>
      <c r="D168" s="99" t="s">
        <v>813</v>
      </c>
      <c r="E168" s="194" t="s">
        <v>879</v>
      </c>
      <c r="F168" s="194" t="s">
        <v>815</v>
      </c>
      <c r="G168" s="194" t="s">
        <v>4783</v>
      </c>
      <c r="H168" s="194" t="s">
        <v>4783</v>
      </c>
      <c r="I168" s="248"/>
      <c r="J168" s="98"/>
      <c r="K168" s="98" t="s">
        <v>3022</v>
      </c>
      <c r="L168" s="116" t="s">
        <v>3110</v>
      </c>
      <c r="M168" s="214" t="s">
        <v>988</v>
      </c>
      <c r="N168" s="98" t="s">
        <v>3818</v>
      </c>
      <c r="O168" s="98" t="s">
        <v>935</v>
      </c>
      <c r="P168" s="98" t="s">
        <v>818</v>
      </c>
      <c r="Q168" s="98" t="s">
        <v>828</v>
      </c>
      <c r="R168" s="101" t="s">
        <v>828</v>
      </c>
      <c r="S168" s="101" t="s">
        <v>828</v>
      </c>
      <c r="T168" s="102"/>
      <c r="U168" s="102"/>
      <c r="V168" s="102"/>
      <c r="W168" s="103"/>
      <c r="X168" s="104"/>
      <c r="Y168" s="104"/>
      <c r="Z168" s="98"/>
      <c r="AA168" s="104"/>
      <c r="AB168" s="98">
        <v>12</v>
      </c>
      <c r="AC168" s="98"/>
      <c r="AD168" s="98"/>
      <c r="AE168" s="244">
        <v>0</v>
      </c>
      <c r="AF168" s="98"/>
      <c r="AG168" s="196" t="str">
        <f t="shared" si="2"/>
        <v>第十一事业部-销售管理</v>
      </c>
      <c r="AH168" s="196"/>
      <c r="AK168" s="108">
        <v>71036007</v>
      </c>
      <c r="AL168" s="108" t="s">
        <v>1200</v>
      </c>
    </row>
    <row r="169" spans="1:38" ht="21" hidden="1" customHeight="1">
      <c r="A169" s="97" t="s">
        <v>2252</v>
      </c>
      <c r="B169" s="98" t="s">
        <v>3831</v>
      </c>
      <c r="C169" s="98" t="s">
        <v>3833</v>
      </c>
      <c r="D169" s="99" t="s">
        <v>813</v>
      </c>
      <c r="E169" s="98" t="s">
        <v>3845</v>
      </c>
      <c r="F169" s="100" t="s">
        <v>2113</v>
      </c>
      <c r="G169" s="100" t="s">
        <v>4350</v>
      </c>
      <c r="H169" s="100" t="s">
        <v>4350</v>
      </c>
      <c r="I169" s="248"/>
      <c r="J169" s="98"/>
      <c r="K169" s="98" t="s">
        <v>3020</v>
      </c>
      <c r="L169" s="116" t="s">
        <v>3987</v>
      </c>
      <c r="M169" s="200" t="s">
        <v>3988</v>
      </c>
      <c r="N169" s="98" t="s">
        <v>819</v>
      </c>
      <c r="O169" s="98" t="s">
        <v>3819</v>
      </c>
      <c r="P169" s="98" t="s">
        <v>818</v>
      </c>
      <c r="Q169" s="98" t="s">
        <v>982</v>
      </c>
      <c r="R169" s="101" t="s">
        <v>982</v>
      </c>
      <c r="S169" s="101" t="s">
        <v>982</v>
      </c>
      <c r="T169" s="102"/>
      <c r="U169" s="102"/>
      <c r="V169" s="102"/>
      <c r="W169" s="103"/>
      <c r="X169" s="104"/>
      <c r="Y169" s="104"/>
      <c r="Z169" s="98"/>
      <c r="AA169" s="104"/>
      <c r="AB169" s="98">
        <v>12</v>
      </c>
      <c r="AC169" s="98"/>
      <c r="AD169" s="98"/>
      <c r="AE169" s="244">
        <v>0</v>
      </c>
      <c r="AF169" s="98"/>
      <c r="AG169" s="196" t="str">
        <f t="shared" si="2"/>
        <v>大数据市场与解决方案部-管理</v>
      </c>
      <c r="AH169" s="196"/>
      <c r="AK169" s="108">
        <v>71036008</v>
      </c>
      <c r="AL169" s="108" t="s">
        <v>1204</v>
      </c>
    </row>
    <row r="170" spans="1:38" ht="21" hidden="1" customHeight="1">
      <c r="A170" s="97" t="s">
        <v>2253</v>
      </c>
      <c r="B170" s="98" t="s">
        <v>3834</v>
      </c>
      <c r="C170" s="98" t="s">
        <v>3837</v>
      </c>
      <c r="D170" s="105" t="s">
        <v>813</v>
      </c>
      <c r="E170" s="105" t="s">
        <v>3845</v>
      </c>
      <c r="F170" s="195"/>
      <c r="G170" s="195" t="s">
        <v>4350</v>
      </c>
      <c r="H170" s="195" t="s">
        <v>4350</v>
      </c>
      <c r="I170" s="248"/>
      <c r="J170" s="98"/>
      <c r="K170" s="197" t="s">
        <v>3022</v>
      </c>
      <c r="L170" s="201" t="s">
        <v>3111</v>
      </c>
      <c r="M170" s="98" t="s">
        <v>3041</v>
      </c>
      <c r="N170" s="98" t="s">
        <v>3818</v>
      </c>
      <c r="O170" s="98" t="s">
        <v>856</v>
      </c>
      <c r="P170" s="195" t="s">
        <v>818</v>
      </c>
      <c r="Q170" s="98" t="s">
        <v>819</v>
      </c>
      <c r="R170" s="101" t="s">
        <v>856</v>
      </c>
      <c r="S170" s="101" t="s">
        <v>856</v>
      </c>
      <c r="T170" s="102"/>
      <c r="U170" s="102"/>
      <c r="V170" s="102"/>
      <c r="W170" s="103"/>
      <c r="X170" s="104"/>
      <c r="Y170" s="104"/>
      <c r="Z170" s="98"/>
      <c r="AA170" s="104"/>
      <c r="AB170" s="98">
        <v>12</v>
      </c>
      <c r="AC170" s="98"/>
      <c r="AD170" s="98"/>
      <c r="AE170" s="244">
        <v>0</v>
      </c>
      <c r="AF170" s="98"/>
      <c r="AG170" s="196" t="str">
        <f t="shared" si="2"/>
        <v>大数据市场与解决方案部-管理</v>
      </c>
      <c r="AH170" s="196"/>
      <c r="AK170" s="107">
        <v>71036004</v>
      </c>
      <c r="AL170" s="107" t="s">
        <v>1207</v>
      </c>
    </row>
    <row r="171" spans="1:38" ht="21" hidden="1" customHeight="1">
      <c r="A171" s="97" t="s">
        <v>2254</v>
      </c>
      <c r="B171" s="98" t="s">
        <v>3834</v>
      </c>
      <c r="C171" s="98" t="s">
        <v>3837</v>
      </c>
      <c r="D171" s="105" t="s">
        <v>813</v>
      </c>
      <c r="E171" s="105" t="s">
        <v>3845</v>
      </c>
      <c r="F171" s="195"/>
      <c r="G171" s="195" t="s">
        <v>4350</v>
      </c>
      <c r="H171" s="195" t="s">
        <v>4350</v>
      </c>
      <c r="I171" s="248"/>
      <c r="J171" s="98"/>
      <c r="K171" s="98" t="s">
        <v>3035</v>
      </c>
      <c r="L171" s="201" t="s">
        <v>3112</v>
      </c>
      <c r="M171" s="98" t="s">
        <v>3041</v>
      </c>
      <c r="N171" s="98" t="s">
        <v>3818</v>
      </c>
      <c r="O171" s="98" t="s">
        <v>856</v>
      </c>
      <c r="P171" s="195" t="s">
        <v>818</v>
      </c>
      <c r="Q171" s="98" t="s">
        <v>819</v>
      </c>
      <c r="R171" s="101" t="s">
        <v>819</v>
      </c>
      <c r="S171" s="101" t="s">
        <v>819</v>
      </c>
      <c r="T171" s="102"/>
      <c r="U171" s="102"/>
      <c r="V171" s="102"/>
      <c r="W171" s="103"/>
      <c r="X171" s="104"/>
      <c r="Y171" s="104"/>
      <c r="Z171" s="98"/>
      <c r="AA171" s="104"/>
      <c r="AB171" s="98">
        <v>12</v>
      </c>
      <c r="AC171" s="98"/>
      <c r="AD171" s="98"/>
      <c r="AE171" s="244">
        <v>0</v>
      </c>
      <c r="AF171" s="98"/>
      <c r="AG171" s="196" t="str">
        <f t="shared" si="2"/>
        <v>大数据市场与解决方案部-管理</v>
      </c>
      <c r="AH171" s="196"/>
    </row>
    <row r="172" spans="1:38" ht="21" hidden="1" customHeight="1">
      <c r="A172" s="97" t="s">
        <v>2255</v>
      </c>
      <c r="B172" s="98" t="s">
        <v>3834</v>
      </c>
      <c r="C172" s="98" t="s">
        <v>3837</v>
      </c>
      <c r="D172" s="105" t="s">
        <v>813</v>
      </c>
      <c r="E172" s="105" t="s">
        <v>3845</v>
      </c>
      <c r="F172" s="195"/>
      <c r="G172" s="195" t="s">
        <v>4350</v>
      </c>
      <c r="H172" s="195" t="s">
        <v>4350</v>
      </c>
      <c r="I172" s="248"/>
      <c r="J172" s="98"/>
      <c r="K172" s="98" t="s">
        <v>3035</v>
      </c>
      <c r="L172" s="201" t="s">
        <v>3989</v>
      </c>
      <c r="M172" s="98" t="s">
        <v>3041</v>
      </c>
      <c r="N172" s="98" t="s">
        <v>3818</v>
      </c>
      <c r="O172" s="98" t="s">
        <v>856</v>
      </c>
      <c r="P172" s="195" t="s">
        <v>818</v>
      </c>
      <c r="Q172" s="98" t="s">
        <v>864</v>
      </c>
      <c r="R172" s="101" t="s">
        <v>828</v>
      </c>
      <c r="S172" s="101" t="s">
        <v>828</v>
      </c>
      <c r="T172" s="102"/>
      <c r="U172" s="102"/>
      <c r="V172" s="102"/>
      <c r="W172" s="103"/>
      <c r="X172" s="104"/>
      <c r="Y172" s="104"/>
      <c r="Z172" s="98"/>
      <c r="AA172" s="104"/>
      <c r="AB172" s="98">
        <v>12</v>
      </c>
      <c r="AC172" s="98"/>
      <c r="AD172" s="98"/>
      <c r="AE172" s="244">
        <v>0</v>
      </c>
      <c r="AF172" s="98"/>
      <c r="AG172" s="196" t="str">
        <f t="shared" si="2"/>
        <v>大数据市场与解决方案部-管理</v>
      </c>
      <c r="AH172" s="196"/>
    </row>
    <row r="173" spans="1:38" ht="21" hidden="1" customHeight="1">
      <c r="A173" s="97" t="s">
        <v>2256</v>
      </c>
      <c r="B173" s="98" t="e">
        <v>#N/A</v>
      </c>
      <c r="C173" s="98" t="e">
        <v>#N/A</v>
      </c>
      <c r="D173" s="105" t="s">
        <v>813</v>
      </c>
      <c r="E173" s="105" t="s">
        <v>3845</v>
      </c>
      <c r="F173" s="195"/>
      <c r="G173" s="195" t="s">
        <v>4350</v>
      </c>
      <c r="H173" s="195" t="s">
        <v>4350</v>
      </c>
      <c r="I173" s="248"/>
      <c r="J173" s="98"/>
      <c r="K173" s="197" t="s">
        <v>3022</v>
      </c>
      <c r="L173" s="116" t="s">
        <v>3990</v>
      </c>
      <c r="M173" s="98" t="s">
        <v>3991</v>
      </c>
      <c r="N173" s="98" t="e">
        <v>#N/A</v>
      </c>
      <c r="O173" s="98" t="e">
        <v>#N/A</v>
      </c>
      <c r="P173" s="195" t="s">
        <v>818</v>
      </c>
      <c r="Q173" s="98" t="s">
        <v>819</v>
      </c>
      <c r="R173" s="101" t="s">
        <v>856</v>
      </c>
      <c r="S173" s="240" t="s">
        <v>856</v>
      </c>
      <c r="T173" s="102"/>
      <c r="U173" s="102"/>
      <c r="V173" s="102"/>
      <c r="W173" s="103"/>
      <c r="X173" s="104"/>
      <c r="Y173" s="104"/>
      <c r="Z173" s="98"/>
      <c r="AA173" s="104"/>
      <c r="AB173" s="98">
        <v>12</v>
      </c>
      <c r="AC173" s="98"/>
      <c r="AD173" s="98"/>
      <c r="AE173" s="244">
        <v>0</v>
      </c>
      <c r="AF173" s="98"/>
      <c r="AG173" s="196" t="str">
        <f t="shared" si="2"/>
        <v>大数据市场与解决方案部-管理</v>
      </c>
      <c r="AH173" s="196"/>
    </row>
    <row r="174" spans="1:38" ht="21" hidden="1" customHeight="1">
      <c r="A174" s="97" t="s">
        <v>2257</v>
      </c>
      <c r="B174" s="98" t="e">
        <v>#N/A</v>
      </c>
      <c r="C174" s="98" t="e">
        <v>#N/A</v>
      </c>
      <c r="D174" s="105" t="s">
        <v>813</v>
      </c>
      <c r="E174" s="105" t="s">
        <v>3845</v>
      </c>
      <c r="F174" s="195"/>
      <c r="G174" s="195" t="s">
        <v>4350</v>
      </c>
      <c r="H174" s="195" t="s">
        <v>4350</v>
      </c>
      <c r="I174" s="248"/>
      <c r="J174" s="98"/>
      <c r="K174" s="98" t="s">
        <v>3969</v>
      </c>
      <c r="L174" s="201" t="s">
        <v>5073</v>
      </c>
      <c r="M174" s="98" t="s">
        <v>3991</v>
      </c>
      <c r="N174" s="98" t="e">
        <v>#N/A</v>
      </c>
      <c r="O174" s="98" t="e">
        <v>#N/A</v>
      </c>
      <c r="P174" s="234" t="s">
        <v>818</v>
      </c>
      <c r="Q174" s="98" t="s">
        <v>828</v>
      </c>
      <c r="R174" s="101" t="s">
        <v>828</v>
      </c>
      <c r="S174" s="101" t="s">
        <v>828</v>
      </c>
      <c r="T174" s="102"/>
      <c r="U174" s="102"/>
      <c r="V174" s="102"/>
      <c r="W174" s="103"/>
      <c r="X174" s="104"/>
      <c r="Y174" s="104"/>
      <c r="Z174" s="98"/>
      <c r="AA174" s="104"/>
      <c r="AB174" s="98">
        <v>12</v>
      </c>
      <c r="AC174" s="98"/>
      <c r="AD174" s="98"/>
      <c r="AE174" s="244">
        <v>0</v>
      </c>
      <c r="AF174" s="98"/>
      <c r="AG174" s="196" t="str">
        <f t="shared" si="2"/>
        <v>大数据市场与解决方案部-管理</v>
      </c>
      <c r="AH174" s="196"/>
      <c r="AK174" s="108">
        <v>71034010</v>
      </c>
      <c r="AL174" s="108" t="s">
        <v>1217</v>
      </c>
    </row>
    <row r="175" spans="1:38" ht="21" hidden="1" customHeight="1">
      <c r="A175" s="97" t="s">
        <v>2258</v>
      </c>
      <c r="B175" s="98" t="e">
        <v>#N/A</v>
      </c>
      <c r="C175" s="98" t="e">
        <v>#N/A</v>
      </c>
      <c r="D175" s="105" t="s">
        <v>813</v>
      </c>
      <c r="E175" s="105" t="s">
        <v>3845</v>
      </c>
      <c r="F175" s="195"/>
      <c r="G175" s="195" t="s">
        <v>4350</v>
      </c>
      <c r="H175" s="195" t="s">
        <v>4350</v>
      </c>
      <c r="I175" s="248"/>
      <c r="J175" s="98"/>
      <c r="K175" s="197" t="s">
        <v>3022</v>
      </c>
      <c r="L175" s="116" t="s">
        <v>3992</v>
      </c>
      <c r="M175" s="98" t="s">
        <v>3991</v>
      </c>
      <c r="N175" s="98" t="e">
        <v>#N/A</v>
      </c>
      <c r="O175" s="98" t="e">
        <v>#N/A</v>
      </c>
      <c r="P175" s="195" t="s">
        <v>818</v>
      </c>
      <c r="Q175" s="98" t="s">
        <v>819</v>
      </c>
      <c r="R175" s="101" t="s">
        <v>819</v>
      </c>
      <c r="S175" s="239" t="s">
        <v>819</v>
      </c>
      <c r="T175" s="102"/>
      <c r="U175" s="102"/>
      <c r="V175" s="102"/>
      <c r="W175" s="103"/>
      <c r="X175" s="104"/>
      <c r="Y175" s="104"/>
      <c r="Z175" s="98"/>
      <c r="AA175" s="104"/>
      <c r="AB175" s="98">
        <v>12</v>
      </c>
      <c r="AC175" s="98"/>
      <c r="AD175" s="98"/>
      <c r="AE175" s="244">
        <v>0</v>
      </c>
      <c r="AF175" s="98"/>
      <c r="AG175" s="196" t="str">
        <f t="shared" si="2"/>
        <v>大数据市场与解决方案部-管理</v>
      </c>
      <c r="AH175" s="196"/>
    </row>
    <row r="176" spans="1:38" ht="21" hidden="1" customHeight="1">
      <c r="A176" s="97" t="s">
        <v>2259</v>
      </c>
      <c r="B176" s="98" t="e">
        <v>#N/A</v>
      </c>
      <c r="C176" s="98" t="e">
        <v>#N/A</v>
      </c>
      <c r="D176" s="105" t="s">
        <v>813</v>
      </c>
      <c r="E176" s="105" t="s">
        <v>3845</v>
      </c>
      <c r="F176" s="195"/>
      <c r="G176" s="195" t="s">
        <v>4350</v>
      </c>
      <c r="H176" s="195" t="s">
        <v>4350</v>
      </c>
      <c r="I176" s="248"/>
      <c r="J176" s="98"/>
      <c r="K176" s="197" t="s">
        <v>3022</v>
      </c>
      <c r="L176" s="116" t="s">
        <v>3993</v>
      </c>
      <c r="M176" s="98" t="s">
        <v>3991</v>
      </c>
      <c r="N176" s="98" t="e">
        <v>#N/A</v>
      </c>
      <c r="O176" s="98" t="e">
        <v>#N/A</v>
      </c>
      <c r="P176" s="195" t="s">
        <v>818</v>
      </c>
      <c r="Q176" s="98" t="s">
        <v>819</v>
      </c>
      <c r="R176" s="101" t="s">
        <v>856</v>
      </c>
      <c r="S176" s="240" t="s">
        <v>856</v>
      </c>
      <c r="T176" s="102"/>
      <c r="U176" s="102"/>
      <c r="V176" s="102"/>
      <c r="W176" s="103"/>
      <c r="X176" s="104"/>
      <c r="Y176" s="104"/>
      <c r="Z176" s="98"/>
      <c r="AA176" s="104"/>
      <c r="AB176" s="98">
        <v>12</v>
      </c>
      <c r="AC176" s="98"/>
      <c r="AD176" s="98"/>
      <c r="AE176" s="244">
        <v>0</v>
      </c>
      <c r="AF176" s="98"/>
      <c r="AG176" s="196" t="str">
        <f t="shared" si="2"/>
        <v>大数据市场与解决方案部-管理</v>
      </c>
      <c r="AH176" s="196"/>
    </row>
    <row r="177" spans="1:38" ht="21" hidden="1" customHeight="1">
      <c r="A177" s="97" t="s">
        <v>2260</v>
      </c>
      <c r="B177" s="98" t="e">
        <v>#N/A</v>
      </c>
      <c r="C177" s="98" t="e">
        <v>#N/A</v>
      </c>
      <c r="D177" s="105" t="s">
        <v>813</v>
      </c>
      <c r="E177" s="105" t="s">
        <v>3845</v>
      </c>
      <c r="F177" s="98"/>
      <c r="G177" s="98" t="s">
        <v>4350</v>
      </c>
      <c r="H177" s="98" t="s">
        <v>4350</v>
      </c>
      <c r="I177" s="248"/>
      <c r="J177" s="98"/>
      <c r="K177" s="98"/>
      <c r="L177" s="201"/>
      <c r="M177" s="98" t="s">
        <v>3991</v>
      </c>
      <c r="N177" s="98" t="e">
        <v>#N/A</v>
      </c>
      <c r="O177" s="98" t="e">
        <v>#N/A</v>
      </c>
      <c r="P177" s="234" t="s">
        <v>818</v>
      </c>
      <c r="Q177" s="98" t="s">
        <v>935</v>
      </c>
      <c r="R177" s="101" t="s">
        <v>935</v>
      </c>
      <c r="S177" s="101" t="s">
        <v>935</v>
      </c>
      <c r="T177" s="102"/>
      <c r="U177" s="102"/>
      <c r="V177" s="102"/>
      <c r="W177" s="103"/>
      <c r="X177" s="104"/>
      <c r="Y177" s="104"/>
      <c r="Z177" s="98"/>
      <c r="AA177" s="104"/>
      <c r="AB177" s="98">
        <v>10</v>
      </c>
      <c r="AC177" s="98"/>
      <c r="AD177" s="98"/>
      <c r="AE177" s="244">
        <v>0</v>
      </c>
      <c r="AF177" s="98"/>
      <c r="AG177" s="196" t="str">
        <f t="shared" si="2"/>
        <v>大数据市场与解决方案部-管理</v>
      </c>
      <c r="AH177" s="196"/>
    </row>
    <row r="178" spans="1:38" ht="21" hidden="1" customHeight="1">
      <c r="A178" s="97" t="s">
        <v>2261</v>
      </c>
      <c r="B178" s="98" t="e">
        <v>#N/A</v>
      </c>
      <c r="C178" s="98" t="e">
        <v>#N/A</v>
      </c>
      <c r="D178" s="105" t="s">
        <v>813</v>
      </c>
      <c r="E178" s="105" t="s">
        <v>3845</v>
      </c>
      <c r="F178" s="98"/>
      <c r="G178" s="98" t="s">
        <v>4350</v>
      </c>
      <c r="H178" s="98" t="s">
        <v>4350</v>
      </c>
      <c r="I178" s="248"/>
      <c r="J178" s="98"/>
      <c r="K178" s="197" t="s">
        <v>3022</v>
      </c>
      <c r="L178" s="116" t="s">
        <v>3994</v>
      </c>
      <c r="M178" s="98" t="s">
        <v>3991</v>
      </c>
      <c r="N178" s="98" t="e">
        <v>#N/A</v>
      </c>
      <c r="O178" s="98" t="e">
        <v>#N/A</v>
      </c>
      <c r="P178" s="195" t="s">
        <v>818</v>
      </c>
      <c r="Q178" s="98" t="s">
        <v>819</v>
      </c>
      <c r="R178" s="101" t="s">
        <v>856</v>
      </c>
      <c r="S178" s="241" t="s">
        <v>856</v>
      </c>
      <c r="T178" s="102"/>
      <c r="U178" s="102"/>
      <c r="V178" s="102"/>
      <c r="W178" s="103"/>
      <c r="X178" s="104"/>
      <c r="Y178" s="104"/>
      <c r="Z178" s="98"/>
      <c r="AA178" s="104"/>
      <c r="AB178" s="98">
        <v>12</v>
      </c>
      <c r="AC178" s="98"/>
      <c r="AD178" s="98"/>
      <c r="AE178" s="244">
        <v>0</v>
      </c>
      <c r="AF178" s="98"/>
      <c r="AG178" s="196" t="str">
        <f t="shared" si="2"/>
        <v>大数据市场与解决方案部-管理</v>
      </c>
      <c r="AH178" s="196"/>
      <c r="AK178" s="108">
        <v>71034002</v>
      </c>
      <c r="AL178" s="108" t="s">
        <v>1225</v>
      </c>
    </row>
    <row r="179" spans="1:38" ht="21" hidden="1" customHeight="1">
      <c r="A179" s="97" t="s">
        <v>2262</v>
      </c>
      <c r="B179" s="98" t="e">
        <v>#N/A</v>
      </c>
      <c r="C179" s="98" t="e">
        <v>#N/A</v>
      </c>
      <c r="D179" s="105" t="s">
        <v>813</v>
      </c>
      <c r="E179" s="105" t="s">
        <v>3845</v>
      </c>
      <c r="F179" s="98"/>
      <c r="G179" s="98" t="s">
        <v>4350</v>
      </c>
      <c r="H179" s="98" t="s">
        <v>4350</v>
      </c>
      <c r="I179" s="248"/>
      <c r="J179" s="98"/>
      <c r="K179" s="98" t="s">
        <v>3969</v>
      </c>
      <c r="L179" s="201" t="s">
        <v>3694</v>
      </c>
      <c r="M179" s="98" t="s">
        <v>3991</v>
      </c>
      <c r="N179" s="98" t="e">
        <v>#N/A</v>
      </c>
      <c r="O179" s="98" t="e">
        <v>#N/A</v>
      </c>
      <c r="P179" s="234" t="s">
        <v>818</v>
      </c>
      <c r="Q179" s="98" t="s">
        <v>819</v>
      </c>
      <c r="R179" s="101" t="s">
        <v>819</v>
      </c>
      <c r="S179" s="101" t="s">
        <v>819</v>
      </c>
      <c r="T179" s="102"/>
      <c r="U179" s="102"/>
      <c r="V179" s="102"/>
      <c r="W179" s="103"/>
      <c r="X179" s="104"/>
      <c r="Y179" s="104"/>
      <c r="Z179" s="98"/>
      <c r="AA179" s="104"/>
      <c r="AB179" s="98">
        <v>12</v>
      </c>
      <c r="AC179" s="98"/>
      <c r="AD179" s="98"/>
      <c r="AE179" s="244">
        <v>0</v>
      </c>
      <c r="AF179" s="98"/>
      <c r="AG179" s="196" t="str">
        <f t="shared" si="2"/>
        <v>大数据市场与解决方案部-管理</v>
      </c>
      <c r="AH179" s="196"/>
      <c r="AK179" s="107">
        <v>71034007</v>
      </c>
      <c r="AL179" s="107" t="s">
        <v>1228</v>
      </c>
    </row>
    <row r="180" spans="1:38" ht="21" hidden="1" customHeight="1">
      <c r="A180" s="97" t="s">
        <v>2263</v>
      </c>
      <c r="B180" s="98" t="e">
        <v>#N/A</v>
      </c>
      <c r="C180" s="98" t="e">
        <v>#N/A</v>
      </c>
      <c r="D180" s="105" t="s">
        <v>813</v>
      </c>
      <c r="E180" s="105" t="s">
        <v>3845</v>
      </c>
      <c r="F180" s="98"/>
      <c r="G180" s="98" t="s">
        <v>4350</v>
      </c>
      <c r="H180" s="98" t="s">
        <v>4350</v>
      </c>
      <c r="I180" s="248"/>
      <c r="J180" s="98"/>
      <c r="K180" s="98" t="s">
        <v>3969</v>
      </c>
      <c r="L180" s="201" t="s">
        <v>3348</v>
      </c>
      <c r="M180" s="98" t="s">
        <v>3991</v>
      </c>
      <c r="N180" s="98" t="e">
        <v>#N/A</v>
      </c>
      <c r="O180" s="98" t="e">
        <v>#N/A</v>
      </c>
      <c r="P180" s="234" t="s">
        <v>818</v>
      </c>
      <c r="Q180" s="98" t="s">
        <v>819</v>
      </c>
      <c r="R180" s="101" t="s">
        <v>819</v>
      </c>
      <c r="S180" s="101" t="s">
        <v>819</v>
      </c>
      <c r="T180" s="102"/>
      <c r="U180" s="102"/>
      <c r="V180" s="102"/>
      <c r="W180" s="103"/>
      <c r="X180" s="104"/>
      <c r="Y180" s="104"/>
      <c r="Z180" s="98"/>
      <c r="AA180" s="104"/>
      <c r="AB180" s="98">
        <v>12</v>
      </c>
      <c r="AC180" s="98"/>
      <c r="AD180" s="98"/>
      <c r="AE180" s="244">
        <v>0</v>
      </c>
      <c r="AF180" s="98"/>
      <c r="AG180" s="196" t="str">
        <f t="shared" si="2"/>
        <v>大数据市场与解决方案部-管理</v>
      </c>
      <c r="AH180" s="196"/>
      <c r="AK180" s="107">
        <v>71034003</v>
      </c>
      <c r="AL180" s="107" t="s">
        <v>1231</v>
      </c>
    </row>
    <row r="181" spans="1:38" ht="21" hidden="1" customHeight="1">
      <c r="A181" s="97" t="s">
        <v>2264</v>
      </c>
      <c r="B181" s="98" t="e">
        <v>#N/A</v>
      </c>
      <c r="C181" s="98" t="e">
        <v>#N/A</v>
      </c>
      <c r="D181" s="105" t="s">
        <v>813</v>
      </c>
      <c r="E181" s="105" t="s">
        <v>3845</v>
      </c>
      <c r="F181" s="98"/>
      <c r="G181" s="98" t="s">
        <v>4350</v>
      </c>
      <c r="H181" s="98" t="s">
        <v>4350</v>
      </c>
      <c r="I181" s="248"/>
      <c r="J181" s="98"/>
      <c r="K181" s="197" t="s">
        <v>3022</v>
      </c>
      <c r="L181" s="116" t="s">
        <v>3995</v>
      </c>
      <c r="M181" s="98" t="s">
        <v>3991</v>
      </c>
      <c r="N181" s="98" t="e">
        <v>#N/A</v>
      </c>
      <c r="O181" s="98" t="e">
        <v>#N/A</v>
      </c>
      <c r="P181" s="195" t="s">
        <v>818</v>
      </c>
      <c r="Q181" s="98" t="s">
        <v>819</v>
      </c>
      <c r="R181" s="101" t="s">
        <v>856</v>
      </c>
      <c r="S181" s="239" t="s">
        <v>856</v>
      </c>
      <c r="T181" s="102"/>
      <c r="U181" s="102"/>
      <c r="V181" s="102"/>
      <c r="W181" s="103"/>
      <c r="X181" s="104"/>
      <c r="Y181" s="104"/>
      <c r="Z181" s="98"/>
      <c r="AA181" s="104"/>
      <c r="AB181" s="98">
        <v>12</v>
      </c>
      <c r="AC181" s="98"/>
      <c r="AD181" s="98"/>
      <c r="AE181" s="244">
        <v>0</v>
      </c>
      <c r="AF181" s="98"/>
      <c r="AG181" s="196" t="str">
        <f t="shared" si="2"/>
        <v>大数据市场与解决方案部-管理</v>
      </c>
      <c r="AH181" s="196"/>
    </row>
    <row r="182" spans="1:38" ht="21" hidden="1" customHeight="1">
      <c r="A182" s="97" t="s">
        <v>2265</v>
      </c>
      <c r="B182" s="98" t="s">
        <v>3834</v>
      </c>
      <c r="C182" s="98" t="s">
        <v>3837</v>
      </c>
      <c r="D182" s="105" t="s">
        <v>813</v>
      </c>
      <c r="E182" s="105" t="s">
        <v>3845</v>
      </c>
      <c r="F182" s="98"/>
      <c r="G182" s="98" t="s">
        <v>4350</v>
      </c>
      <c r="H182" s="98" t="s">
        <v>4350</v>
      </c>
      <c r="I182" s="248"/>
      <c r="J182" s="98"/>
      <c r="K182" s="98" t="s">
        <v>3035</v>
      </c>
      <c r="L182" s="201" t="s">
        <v>3996</v>
      </c>
      <c r="M182" s="98" t="s">
        <v>3041</v>
      </c>
      <c r="N182" s="98" t="s">
        <v>3818</v>
      </c>
      <c r="O182" s="98" t="s">
        <v>856</v>
      </c>
      <c r="P182" s="195" t="s">
        <v>818</v>
      </c>
      <c r="Q182" s="98" t="s">
        <v>828</v>
      </c>
      <c r="R182" s="101" t="s">
        <v>828</v>
      </c>
      <c r="S182" s="101" t="s">
        <v>828</v>
      </c>
      <c r="T182" s="102"/>
      <c r="U182" s="102"/>
      <c r="V182" s="102"/>
      <c r="W182" s="103"/>
      <c r="X182" s="104"/>
      <c r="Y182" s="104"/>
      <c r="Z182" s="98"/>
      <c r="AA182" s="104"/>
      <c r="AB182" s="98">
        <v>12</v>
      </c>
      <c r="AC182" s="98"/>
      <c r="AD182" s="98"/>
      <c r="AE182" s="244">
        <v>0</v>
      </c>
      <c r="AF182" s="98"/>
      <c r="AG182" s="196" t="str">
        <f t="shared" si="2"/>
        <v>大数据市场与解决方案部-管理</v>
      </c>
      <c r="AH182" s="196"/>
    </row>
    <row r="183" spans="1:38" ht="21" hidden="1" customHeight="1">
      <c r="A183" s="97" t="s">
        <v>2266</v>
      </c>
      <c r="B183" s="98" t="s">
        <v>3831</v>
      </c>
      <c r="C183" s="98" t="s">
        <v>3833</v>
      </c>
      <c r="D183" s="98" t="s">
        <v>883</v>
      </c>
      <c r="E183" s="112" t="s">
        <v>2113</v>
      </c>
      <c r="F183" s="98"/>
      <c r="G183" s="98" t="s">
        <v>4804</v>
      </c>
      <c r="H183" s="98" t="s">
        <v>4804</v>
      </c>
      <c r="I183" s="248"/>
      <c r="J183" s="98"/>
      <c r="K183" s="98" t="s">
        <v>3020</v>
      </c>
      <c r="L183" s="116" t="s">
        <v>3997</v>
      </c>
      <c r="M183" s="98" t="s">
        <v>3113</v>
      </c>
      <c r="N183" s="98" t="s">
        <v>3819</v>
      </c>
      <c r="O183" s="98" t="s">
        <v>3817</v>
      </c>
      <c r="P183" s="195" t="s">
        <v>818</v>
      </c>
      <c r="Q183" s="98" t="s">
        <v>943</v>
      </c>
      <c r="R183" s="101" t="s">
        <v>4280</v>
      </c>
      <c r="S183" s="101" t="s">
        <v>4280</v>
      </c>
      <c r="T183" s="102"/>
      <c r="U183" s="102"/>
      <c r="V183" s="102"/>
      <c r="W183" s="103"/>
      <c r="X183" s="104"/>
      <c r="Y183" s="104"/>
      <c r="Z183" s="98"/>
      <c r="AA183" s="104"/>
      <c r="AB183" s="98">
        <v>12</v>
      </c>
      <c r="AC183" s="98"/>
      <c r="AD183" s="98"/>
      <c r="AE183" s="244">
        <v>0</v>
      </c>
      <c r="AF183" s="98"/>
      <c r="AG183" s="196" t="str">
        <f t="shared" si="2"/>
        <v>信息技术装备事业群-管理</v>
      </c>
      <c r="AH183" s="196"/>
    </row>
    <row r="184" spans="1:38" ht="21" hidden="1" customHeight="1">
      <c r="A184" s="97" t="s">
        <v>2267</v>
      </c>
      <c r="B184" s="98" t="e">
        <v>#N/A</v>
      </c>
      <c r="C184" s="98" t="e">
        <v>#N/A</v>
      </c>
      <c r="D184" s="98" t="s">
        <v>883</v>
      </c>
      <c r="E184" s="98" t="s">
        <v>2113</v>
      </c>
      <c r="F184" s="98"/>
      <c r="G184" s="98" t="s">
        <v>4804</v>
      </c>
      <c r="H184" s="98" t="s">
        <v>4804</v>
      </c>
      <c r="I184" s="248"/>
      <c r="J184" s="98"/>
      <c r="K184" s="98" t="s">
        <v>3020</v>
      </c>
      <c r="L184" s="116" t="s">
        <v>3114</v>
      </c>
      <c r="M184" s="200" t="s">
        <v>3998</v>
      </c>
      <c r="N184" s="98" t="e">
        <v>#N/A</v>
      </c>
      <c r="O184" s="98" t="e">
        <v>#N/A</v>
      </c>
      <c r="P184" s="195" t="s">
        <v>818</v>
      </c>
      <c r="Q184" s="98" t="s">
        <v>982</v>
      </c>
      <c r="R184" s="101" t="s">
        <v>982</v>
      </c>
      <c r="S184" s="101" t="s">
        <v>982</v>
      </c>
      <c r="T184" s="102"/>
      <c r="U184" s="102"/>
      <c r="V184" s="102"/>
      <c r="W184" s="103"/>
      <c r="X184" s="104"/>
      <c r="Y184" s="104"/>
      <c r="Z184" s="98"/>
      <c r="AA184" s="104"/>
      <c r="AB184" s="98">
        <v>12</v>
      </c>
      <c r="AC184" s="98"/>
      <c r="AD184" s="98"/>
      <c r="AE184" s="244">
        <v>0</v>
      </c>
      <c r="AF184" s="98"/>
      <c r="AG184" s="196" t="str">
        <f t="shared" si="2"/>
        <v>信息技术装备事业群-管理</v>
      </c>
      <c r="AH184" s="196"/>
      <c r="AK184" s="108">
        <v>71037013</v>
      </c>
      <c r="AL184" s="108" t="s">
        <v>1238</v>
      </c>
    </row>
    <row r="185" spans="1:38" ht="21" hidden="1" customHeight="1">
      <c r="A185" s="97" t="s">
        <v>2268</v>
      </c>
      <c r="B185" s="98" t="e">
        <v>#N/A</v>
      </c>
      <c r="C185" s="98" t="e">
        <v>#N/A</v>
      </c>
      <c r="D185" s="98" t="s">
        <v>883</v>
      </c>
      <c r="E185" s="195" t="s">
        <v>3845</v>
      </c>
      <c r="F185" s="98"/>
      <c r="G185" s="98" t="s">
        <v>4533</v>
      </c>
      <c r="H185" s="98" t="s">
        <v>4533</v>
      </c>
      <c r="I185" s="248"/>
      <c r="J185" s="98"/>
      <c r="K185" s="98" t="s">
        <v>3153</v>
      </c>
      <c r="L185" s="116" t="s">
        <v>3999</v>
      </c>
      <c r="M185" s="98" t="s">
        <v>3991</v>
      </c>
      <c r="N185" s="98" t="e">
        <v>#N/A</v>
      </c>
      <c r="O185" s="98" t="e">
        <v>#N/A</v>
      </c>
      <c r="P185" s="105" t="s">
        <v>818</v>
      </c>
      <c r="Q185" s="98" t="s">
        <v>864</v>
      </c>
      <c r="R185" s="101" t="s">
        <v>828</v>
      </c>
      <c r="S185" s="101" t="s">
        <v>828</v>
      </c>
      <c r="T185" s="102"/>
      <c r="U185" s="102"/>
      <c r="V185" s="102"/>
      <c r="W185" s="103"/>
      <c r="X185" s="104"/>
      <c r="Y185" s="104"/>
      <c r="Z185" s="98"/>
      <c r="AA185" s="104"/>
      <c r="AB185" s="98">
        <v>12</v>
      </c>
      <c r="AC185" s="98"/>
      <c r="AD185" s="98"/>
      <c r="AE185" s="244">
        <v>0</v>
      </c>
      <c r="AF185" s="98"/>
      <c r="AG185" s="196" t="str">
        <f t="shared" si="2"/>
        <v>装备市场与解决方案部-管理</v>
      </c>
      <c r="AH185" s="196"/>
    </row>
    <row r="186" spans="1:38" ht="21" hidden="1" customHeight="1">
      <c r="A186" s="97" t="s">
        <v>2269</v>
      </c>
      <c r="B186" s="98" t="s">
        <v>3834</v>
      </c>
      <c r="C186" s="98" t="s">
        <v>3837</v>
      </c>
      <c r="D186" s="98" t="s">
        <v>883</v>
      </c>
      <c r="E186" s="195" t="s">
        <v>3845</v>
      </c>
      <c r="F186" s="98"/>
      <c r="G186" s="98" t="s">
        <v>4533</v>
      </c>
      <c r="H186" s="98" t="s">
        <v>4533</v>
      </c>
      <c r="I186" s="248"/>
      <c r="J186" s="98"/>
      <c r="K186" s="98"/>
      <c r="L186" s="215"/>
      <c r="M186" s="199" t="s">
        <v>3041</v>
      </c>
      <c r="N186" s="98" t="s">
        <v>3818</v>
      </c>
      <c r="O186" s="98" t="s">
        <v>856</v>
      </c>
      <c r="P186" s="105" t="s">
        <v>818</v>
      </c>
      <c r="Q186" s="98" t="s">
        <v>972</v>
      </c>
      <c r="R186" s="101" t="s">
        <v>856</v>
      </c>
      <c r="S186" s="101" t="s">
        <v>856</v>
      </c>
      <c r="T186" s="102"/>
      <c r="U186" s="102"/>
      <c r="V186" s="102"/>
      <c r="W186" s="103"/>
      <c r="X186" s="104"/>
      <c r="Y186" s="104"/>
      <c r="Z186" s="98"/>
      <c r="AA186" s="104"/>
      <c r="AB186" s="98">
        <v>10</v>
      </c>
      <c r="AC186" s="98"/>
      <c r="AD186" s="98"/>
      <c r="AE186" s="244">
        <v>0</v>
      </c>
      <c r="AF186" s="98"/>
      <c r="AG186" s="196" t="str">
        <f t="shared" si="2"/>
        <v>装备市场与解决方案部-管理</v>
      </c>
      <c r="AH186" s="196"/>
    </row>
    <row r="187" spans="1:38" ht="21" hidden="1" customHeight="1">
      <c r="A187" s="97" t="s">
        <v>2270</v>
      </c>
      <c r="B187" s="98" t="e">
        <v>#N/A</v>
      </c>
      <c r="C187" s="98" t="e">
        <v>#N/A</v>
      </c>
      <c r="D187" s="98" t="s">
        <v>883</v>
      </c>
      <c r="E187" s="195" t="s">
        <v>3845</v>
      </c>
      <c r="F187" s="98"/>
      <c r="G187" s="98" t="s">
        <v>4533</v>
      </c>
      <c r="H187" s="98" t="s">
        <v>4533</v>
      </c>
      <c r="I187" s="248"/>
      <c r="J187" s="98"/>
      <c r="K187" s="98" t="s">
        <v>3153</v>
      </c>
      <c r="L187" s="116" t="s">
        <v>3116</v>
      </c>
      <c r="M187" s="98" t="s">
        <v>3991</v>
      </c>
      <c r="N187" s="98" t="e">
        <v>#N/A</v>
      </c>
      <c r="O187" s="98" t="e">
        <v>#N/A</v>
      </c>
      <c r="P187" s="98" t="s">
        <v>818</v>
      </c>
      <c r="Q187" s="98" t="s">
        <v>828</v>
      </c>
      <c r="R187" s="101" t="s">
        <v>856</v>
      </c>
      <c r="S187" s="240" t="s">
        <v>856</v>
      </c>
      <c r="T187" s="102"/>
      <c r="U187" s="102"/>
      <c r="V187" s="102"/>
      <c r="W187" s="103"/>
      <c r="X187" s="104"/>
      <c r="Y187" s="104"/>
      <c r="Z187" s="98"/>
      <c r="AA187" s="104"/>
      <c r="AB187" s="98">
        <v>12</v>
      </c>
      <c r="AC187" s="98"/>
      <c r="AD187" s="98"/>
      <c r="AE187" s="244">
        <v>0</v>
      </c>
      <c r="AF187" s="98"/>
      <c r="AG187" s="196" t="str">
        <f t="shared" si="2"/>
        <v>装备市场与解决方案部-管理</v>
      </c>
      <c r="AH187" s="196"/>
    </row>
    <row r="188" spans="1:38" ht="21" hidden="1" customHeight="1">
      <c r="A188" s="97" t="s">
        <v>2271</v>
      </c>
      <c r="B188" s="98" t="s">
        <v>3834</v>
      </c>
      <c r="C188" s="98" t="s">
        <v>3837</v>
      </c>
      <c r="D188" s="98" t="s">
        <v>883</v>
      </c>
      <c r="E188" s="195" t="s">
        <v>3845</v>
      </c>
      <c r="F188" s="98"/>
      <c r="G188" s="98" t="s">
        <v>4533</v>
      </c>
      <c r="H188" s="98" t="s">
        <v>4533</v>
      </c>
      <c r="I188" s="248"/>
      <c r="J188" s="98"/>
      <c r="K188" s="98" t="s">
        <v>3969</v>
      </c>
      <c r="L188" s="215" t="s">
        <v>4000</v>
      </c>
      <c r="M188" s="199" t="s">
        <v>3041</v>
      </c>
      <c r="N188" s="98" t="s">
        <v>3818</v>
      </c>
      <c r="O188" s="98" t="s">
        <v>856</v>
      </c>
      <c r="P188" s="208" t="s">
        <v>818</v>
      </c>
      <c r="Q188" s="98" t="s">
        <v>972</v>
      </c>
      <c r="R188" s="101" t="s">
        <v>972</v>
      </c>
      <c r="S188" s="101" t="s">
        <v>972</v>
      </c>
      <c r="T188" s="102"/>
      <c r="U188" s="102"/>
      <c r="V188" s="102"/>
      <c r="W188" s="103"/>
      <c r="X188" s="104"/>
      <c r="Y188" s="104"/>
      <c r="Z188" s="98"/>
      <c r="AA188" s="104"/>
      <c r="AB188" s="98">
        <v>12</v>
      </c>
      <c r="AC188" s="98"/>
      <c r="AD188" s="98"/>
      <c r="AE188" s="244">
        <v>0</v>
      </c>
      <c r="AF188" s="98"/>
      <c r="AG188" s="196" t="str">
        <f t="shared" si="2"/>
        <v>装备市场与解决方案部-管理</v>
      </c>
      <c r="AH188" s="196"/>
      <c r="AK188" s="107">
        <v>71037005</v>
      </c>
      <c r="AL188" s="107" t="s">
        <v>1244</v>
      </c>
    </row>
    <row r="189" spans="1:38" ht="21" hidden="1" customHeight="1">
      <c r="A189" s="97" t="s">
        <v>2272</v>
      </c>
      <c r="B189" s="98" t="s">
        <v>3846</v>
      </c>
      <c r="C189" s="98" t="s">
        <v>3847</v>
      </c>
      <c r="D189" s="98" t="s">
        <v>883</v>
      </c>
      <c r="E189" s="195" t="s">
        <v>2115</v>
      </c>
      <c r="F189" s="98"/>
      <c r="G189" s="98" t="s">
        <v>4688</v>
      </c>
      <c r="H189" s="98" t="s">
        <v>4688</v>
      </c>
      <c r="I189" s="248"/>
      <c r="J189" s="98"/>
      <c r="K189" s="98" t="s">
        <v>3035</v>
      </c>
      <c r="L189" s="215" t="s">
        <v>4001</v>
      </c>
      <c r="M189" s="199" t="s">
        <v>3117</v>
      </c>
      <c r="N189" s="98" t="s">
        <v>3818</v>
      </c>
      <c r="O189" s="98" t="s">
        <v>864</v>
      </c>
      <c r="P189" s="195" t="s">
        <v>818</v>
      </c>
      <c r="Q189" s="98" t="s">
        <v>972</v>
      </c>
      <c r="R189" s="101" t="s">
        <v>972</v>
      </c>
      <c r="S189" s="239" t="s">
        <v>972</v>
      </c>
      <c r="T189" s="102"/>
      <c r="U189" s="102"/>
      <c r="V189" s="102"/>
      <c r="W189" s="103"/>
      <c r="X189" s="104"/>
      <c r="Y189" s="104"/>
      <c r="Z189" s="98"/>
      <c r="AA189" s="104"/>
      <c r="AB189" s="98">
        <v>12</v>
      </c>
      <c r="AC189" s="98"/>
      <c r="AD189" s="98"/>
      <c r="AE189" s="244">
        <v>0</v>
      </c>
      <c r="AF189" s="98"/>
      <c r="AG189" s="196" t="str">
        <f t="shared" si="2"/>
        <v>网络安全与信息技术装备事业群-产品规划部</v>
      </c>
      <c r="AH189" s="196"/>
      <c r="AK189" s="108">
        <v>71037010</v>
      </c>
      <c r="AL189" s="108" t="s">
        <v>1249</v>
      </c>
    </row>
    <row r="190" spans="1:38" ht="21" hidden="1" customHeight="1">
      <c r="A190" s="97" t="s">
        <v>2273</v>
      </c>
      <c r="B190" s="98" t="s">
        <v>3846</v>
      </c>
      <c r="C190" s="98" t="s">
        <v>3847</v>
      </c>
      <c r="D190" s="98" t="s">
        <v>883</v>
      </c>
      <c r="E190" s="195" t="s">
        <v>2115</v>
      </c>
      <c r="F190" s="98"/>
      <c r="G190" s="98" t="s">
        <v>4688</v>
      </c>
      <c r="H190" s="98" t="s">
        <v>4688</v>
      </c>
      <c r="I190" s="248"/>
      <c r="J190" s="98"/>
      <c r="K190" s="98" t="s">
        <v>3035</v>
      </c>
      <c r="L190" s="215" t="s">
        <v>4002</v>
      </c>
      <c r="M190" s="199" t="s">
        <v>3117</v>
      </c>
      <c r="N190" s="98" t="s">
        <v>3818</v>
      </c>
      <c r="O190" s="98" t="s">
        <v>864</v>
      </c>
      <c r="P190" s="195" t="s">
        <v>818</v>
      </c>
      <c r="Q190" s="98" t="s">
        <v>972</v>
      </c>
      <c r="R190" s="101" t="s">
        <v>972</v>
      </c>
      <c r="S190" s="101" t="s">
        <v>972</v>
      </c>
      <c r="T190" s="102"/>
      <c r="U190" s="102"/>
      <c r="V190" s="102"/>
      <c r="W190" s="103"/>
      <c r="X190" s="104"/>
      <c r="Y190" s="104"/>
      <c r="Z190" s="98"/>
      <c r="AA190" s="104"/>
      <c r="AB190" s="98">
        <v>12</v>
      </c>
      <c r="AC190" s="98"/>
      <c r="AD190" s="98"/>
      <c r="AE190" s="244">
        <v>0</v>
      </c>
      <c r="AF190" s="98"/>
      <c r="AG190" s="196" t="str">
        <f t="shared" si="2"/>
        <v>网络安全与信息技术装备事业群-产品规划部</v>
      </c>
      <c r="AH190" s="196"/>
      <c r="AK190" s="108">
        <v>71037009</v>
      </c>
      <c r="AL190" s="108" t="s">
        <v>1254</v>
      </c>
    </row>
    <row r="191" spans="1:38" ht="21" hidden="1" customHeight="1">
      <c r="A191" s="97" t="s">
        <v>2274</v>
      </c>
      <c r="B191" s="98" t="s">
        <v>3846</v>
      </c>
      <c r="C191" s="98" t="s">
        <v>3847</v>
      </c>
      <c r="D191" s="98" t="s">
        <v>883</v>
      </c>
      <c r="E191" s="195" t="s">
        <v>2115</v>
      </c>
      <c r="F191" s="98"/>
      <c r="G191" s="98" t="s">
        <v>4688</v>
      </c>
      <c r="H191" s="98" t="s">
        <v>4688</v>
      </c>
      <c r="I191" s="248"/>
      <c r="J191" s="98"/>
      <c r="K191" s="98" t="s">
        <v>3035</v>
      </c>
      <c r="L191" s="215" t="s">
        <v>4003</v>
      </c>
      <c r="M191" s="199" t="s">
        <v>3118</v>
      </c>
      <c r="N191" s="98" t="s">
        <v>972</v>
      </c>
      <c r="O191" s="98" t="s">
        <v>856</v>
      </c>
      <c r="P191" s="195" t="s">
        <v>818</v>
      </c>
      <c r="Q191" s="98" t="s">
        <v>828</v>
      </c>
      <c r="R191" s="101" t="s">
        <v>828</v>
      </c>
      <c r="S191" s="101" t="s">
        <v>828</v>
      </c>
      <c r="T191" s="102"/>
      <c r="U191" s="102"/>
      <c r="V191" s="102"/>
      <c r="W191" s="103"/>
      <c r="X191" s="104"/>
      <c r="Y191" s="104"/>
      <c r="Z191" s="98"/>
      <c r="AA191" s="104"/>
      <c r="AB191" s="98">
        <v>12</v>
      </c>
      <c r="AC191" s="98"/>
      <c r="AD191" s="98"/>
      <c r="AE191" s="244">
        <v>0</v>
      </c>
      <c r="AF191" s="98"/>
      <c r="AG191" s="196" t="str">
        <f t="shared" si="2"/>
        <v>网络安全与信息技术装备事业群-产品规划部</v>
      </c>
      <c r="AH191" s="196"/>
    </row>
    <row r="192" spans="1:38" ht="21" hidden="1" customHeight="1">
      <c r="A192" s="97" t="s">
        <v>2275</v>
      </c>
      <c r="B192" s="98" t="s">
        <v>3846</v>
      </c>
      <c r="C192" s="98" t="s">
        <v>3847</v>
      </c>
      <c r="D192" s="98" t="s">
        <v>883</v>
      </c>
      <c r="E192" s="195" t="s">
        <v>2115</v>
      </c>
      <c r="F192" s="98"/>
      <c r="G192" s="98" t="s">
        <v>4688</v>
      </c>
      <c r="H192" s="98" t="s">
        <v>4688</v>
      </c>
      <c r="I192" s="248"/>
      <c r="J192" s="98"/>
      <c r="K192" s="98" t="s">
        <v>3035</v>
      </c>
      <c r="L192" s="215" t="s">
        <v>4004</v>
      </c>
      <c r="M192" s="199" t="s">
        <v>3117</v>
      </c>
      <c r="N192" s="98" t="s">
        <v>3818</v>
      </c>
      <c r="O192" s="98" t="s">
        <v>864</v>
      </c>
      <c r="P192" s="195" t="s">
        <v>818</v>
      </c>
      <c r="Q192" s="98" t="s">
        <v>972</v>
      </c>
      <c r="R192" s="101" t="s">
        <v>972</v>
      </c>
      <c r="S192" s="240" t="s">
        <v>972</v>
      </c>
      <c r="T192" s="102"/>
      <c r="U192" s="102"/>
      <c r="V192" s="102"/>
      <c r="W192" s="103"/>
      <c r="X192" s="104"/>
      <c r="Y192" s="104"/>
      <c r="Z192" s="98"/>
      <c r="AA192" s="104"/>
      <c r="AB192" s="98">
        <v>12</v>
      </c>
      <c r="AC192" s="98"/>
      <c r="AD192" s="98"/>
      <c r="AE192" s="244">
        <v>0</v>
      </c>
      <c r="AF192" s="98"/>
      <c r="AG192" s="196" t="str">
        <f t="shared" si="2"/>
        <v>网络安全与信息技术装备事业群-产品规划部</v>
      </c>
      <c r="AH192" s="196"/>
    </row>
    <row r="193" spans="1:38" ht="21" hidden="1" customHeight="1">
      <c r="A193" s="97" t="s">
        <v>2276</v>
      </c>
      <c r="B193" s="98" t="s">
        <v>3828</v>
      </c>
      <c r="C193" s="98" t="s">
        <v>3830</v>
      </c>
      <c r="D193" s="98" t="s">
        <v>883</v>
      </c>
      <c r="E193" s="195" t="s">
        <v>2115</v>
      </c>
      <c r="F193" s="98"/>
      <c r="G193" s="98" t="s">
        <v>4688</v>
      </c>
      <c r="H193" s="98" t="s">
        <v>4688</v>
      </c>
      <c r="I193" s="248"/>
      <c r="J193" s="98"/>
      <c r="K193" s="98" t="s">
        <v>3969</v>
      </c>
      <c r="L193" s="116" t="s">
        <v>5074</v>
      </c>
      <c r="M193" s="98" t="s">
        <v>3025</v>
      </c>
      <c r="N193" s="98" t="s">
        <v>828</v>
      </c>
      <c r="O193" s="98" t="s">
        <v>4279</v>
      </c>
      <c r="P193" s="223" t="s">
        <v>818</v>
      </c>
      <c r="Q193" s="98" t="s">
        <v>935</v>
      </c>
      <c r="R193" s="101" t="s">
        <v>935</v>
      </c>
      <c r="S193" s="101" t="s">
        <v>935</v>
      </c>
      <c r="T193" s="102"/>
      <c r="U193" s="102"/>
      <c r="V193" s="102"/>
      <c r="W193" s="103"/>
      <c r="X193" s="104"/>
      <c r="Y193" s="104"/>
      <c r="Z193" s="98"/>
      <c r="AA193" s="104"/>
      <c r="AB193" s="98">
        <v>12</v>
      </c>
      <c r="AC193" s="98"/>
      <c r="AD193" s="98"/>
      <c r="AE193" s="244">
        <v>0</v>
      </c>
      <c r="AF193" s="98"/>
      <c r="AG193" s="196" t="str">
        <f t="shared" si="2"/>
        <v>网络安全与信息技术装备事业群-产品规划部</v>
      </c>
      <c r="AH193" s="196"/>
    </row>
    <row r="194" spans="1:38" ht="21" hidden="1" customHeight="1">
      <c r="A194" s="97" t="s">
        <v>2277</v>
      </c>
      <c r="B194" s="98" t="s">
        <v>3828</v>
      </c>
      <c r="C194" s="98" t="s">
        <v>3830</v>
      </c>
      <c r="D194" s="98" t="s">
        <v>883</v>
      </c>
      <c r="E194" s="195" t="s">
        <v>2115</v>
      </c>
      <c r="F194" s="98"/>
      <c r="G194" s="98" t="s">
        <v>4688</v>
      </c>
      <c r="H194" s="98" t="s">
        <v>4688</v>
      </c>
      <c r="I194" s="248"/>
      <c r="J194" s="98"/>
      <c r="K194" s="98"/>
      <c r="L194" s="116"/>
      <c r="M194" s="98" t="s">
        <v>4005</v>
      </c>
      <c r="N194" s="98" t="s">
        <v>828</v>
      </c>
      <c r="O194" s="98" t="s">
        <v>4279</v>
      </c>
      <c r="P194" s="223" t="s">
        <v>818</v>
      </c>
      <c r="Q194" s="98" t="s">
        <v>935</v>
      </c>
      <c r="R194" s="101" t="s">
        <v>935</v>
      </c>
      <c r="S194" s="101" t="s">
        <v>935</v>
      </c>
      <c r="T194" s="102"/>
      <c r="U194" s="102"/>
      <c r="V194" s="102"/>
      <c r="W194" s="103"/>
      <c r="X194" s="104"/>
      <c r="Y194" s="104"/>
      <c r="Z194" s="98"/>
      <c r="AA194" s="104"/>
      <c r="AB194" s="98">
        <v>10</v>
      </c>
      <c r="AC194" s="98"/>
      <c r="AD194" s="98"/>
      <c r="AE194" s="244">
        <v>0</v>
      </c>
      <c r="AF194" s="98"/>
      <c r="AG194" s="196" t="str">
        <f t="shared" si="2"/>
        <v>网络安全与信息技术装备事业群-产品规划部</v>
      </c>
      <c r="AH194" s="196"/>
      <c r="AK194" s="108">
        <v>71036009</v>
      </c>
      <c r="AL194" s="108" t="s">
        <v>1261</v>
      </c>
    </row>
    <row r="195" spans="1:38" ht="21" hidden="1" customHeight="1">
      <c r="A195" s="97" t="s">
        <v>2278</v>
      </c>
      <c r="B195" s="98" t="s">
        <v>3828</v>
      </c>
      <c r="C195" s="98" t="s">
        <v>3830</v>
      </c>
      <c r="D195" s="98" t="s">
        <v>883</v>
      </c>
      <c r="E195" s="195" t="s">
        <v>2115</v>
      </c>
      <c r="F195" s="98"/>
      <c r="G195" s="98" t="s">
        <v>4688</v>
      </c>
      <c r="H195" s="98" t="s">
        <v>4688</v>
      </c>
      <c r="I195" s="248"/>
      <c r="J195" s="98"/>
      <c r="K195" s="98"/>
      <c r="L195" s="116"/>
      <c r="M195" s="98" t="s">
        <v>3025</v>
      </c>
      <c r="N195" s="98" t="s">
        <v>828</v>
      </c>
      <c r="O195" s="98" t="s">
        <v>4279</v>
      </c>
      <c r="P195" s="223" t="s">
        <v>818</v>
      </c>
      <c r="Q195" s="98" t="s">
        <v>935</v>
      </c>
      <c r="R195" s="101" t="s">
        <v>935</v>
      </c>
      <c r="S195" s="101" t="s">
        <v>935</v>
      </c>
      <c r="T195" s="102"/>
      <c r="U195" s="102"/>
      <c r="V195" s="102"/>
      <c r="W195" s="103"/>
      <c r="X195" s="104"/>
      <c r="Y195" s="104"/>
      <c r="Z195" s="98"/>
      <c r="AA195" s="104"/>
      <c r="AB195" s="98">
        <v>10</v>
      </c>
      <c r="AC195" s="98"/>
      <c r="AD195" s="98"/>
      <c r="AE195" s="244">
        <v>0</v>
      </c>
      <c r="AF195" s="98"/>
      <c r="AG195" s="196" t="str">
        <f t="shared" ref="AG195:AG258" si="3">G195</f>
        <v>网络安全与信息技术装备事业群-产品规划部</v>
      </c>
      <c r="AH195" s="196"/>
    </row>
    <row r="196" spans="1:38" ht="21" hidden="1" customHeight="1">
      <c r="A196" s="97" t="s">
        <v>2279</v>
      </c>
      <c r="B196" s="98" t="s">
        <v>3831</v>
      </c>
      <c r="C196" s="98" t="s">
        <v>3833</v>
      </c>
      <c r="D196" s="98" t="s">
        <v>883</v>
      </c>
      <c r="E196" s="98" t="s">
        <v>884</v>
      </c>
      <c r="F196" s="98" t="s">
        <v>2113</v>
      </c>
      <c r="G196" s="98" t="s">
        <v>4808</v>
      </c>
      <c r="H196" s="98" t="s">
        <v>4808</v>
      </c>
      <c r="I196" s="248"/>
      <c r="J196" s="98"/>
      <c r="K196" s="98" t="s">
        <v>3020</v>
      </c>
      <c r="L196" s="116" t="s">
        <v>4006</v>
      </c>
      <c r="M196" s="98" t="s">
        <v>3033</v>
      </c>
      <c r="N196" s="98" t="s">
        <v>819</v>
      </c>
      <c r="O196" s="98" t="s">
        <v>3819</v>
      </c>
      <c r="P196" s="98" t="s">
        <v>818</v>
      </c>
      <c r="Q196" s="98" t="s">
        <v>1051</v>
      </c>
      <c r="R196" s="101" t="s">
        <v>982</v>
      </c>
      <c r="S196" s="239" t="s">
        <v>982</v>
      </c>
      <c r="T196" s="102"/>
      <c r="U196" s="102"/>
      <c r="V196" s="102"/>
      <c r="W196" s="103"/>
      <c r="X196" s="104"/>
      <c r="Y196" s="104"/>
      <c r="Z196" s="98"/>
      <c r="AA196" s="104"/>
      <c r="AB196" s="98">
        <v>12</v>
      </c>
      <c r="AC196" s="98"/>
      <c r="AD196" s="98"/>
      <c r="AE196" s="244">
        <v>0</v>
      </c>
      <c r="AF196" s="98"/>
      <c r="AG196" s="196" t="str">
        <f t="shared" si="3"/>
        <v>第一事业部-管理及支持</v>
      </c>
      <c r="AH196" s="196"/>
    </row>
    <row r="197" spans="1:38" ht="21" hidden="1" customHeight="1">
      <c r="A197" s="97" t="s">
        <v>2280</v>
      </c>
      <c r="B197" s="98" t="s">
        <v>3831</v>
      </c>
      <c r="C197" s="98" t="s">
        <v>3833</v>
      </c>
      <c r="D197" s="98" t="s">
        <v>883</v>
      </c>
      <c r="E197" s="98" t="s">
        <v>884</v>
      </c>
      <c r="F197" s="98" t="s">
        <v>2113</v>
      </c>
      <c r="G197" s="98" t="s">
        <v>4808</v>
      </c>
      <c r="H197" s="98" t="s">
        <v>4808</v>
      </c>
      <c r="I197" s="248"/>
      <c r="J197" s="98"/>
      <c r="K197" s="98" t="s">
        <v>3020</v>
      </c>
      <c r="L197" s="116" t="s">
        <v>4007</v>
      </c>
      <c r="M197" s="200" t="s">
        <v>3054</v>
      </c>
      <c r="N197" s="98" t="s">
        <v>828</v>
      </c>
      <c r="O197" s="98" t="s">
        <v>3819</v>
      </c>
      <c r="P197" s="98" t="s">
        <v>818</v>
      </c>
      <c r="Q197" s="98" t="s">
        <v>1051</v>
      </c>
      <c r="R197" s="101" t="s">
        <v>856</v>
      </c>
      <c r="S197" s="101" t="s">
        <v>856</v>
      </c>
      <c r="T197" s="102"/>
      <c r="U197" s="102"/>
      <c r="V197" s="102"/>
      <c r="W197" s="103"/>
      <c r="X197" s="104"/>
      <c r="Y197" s="104"/>
      <c r="Z197" s="98"/>
      <c r="AA197" s="104"/>
      <c r="AB197" s="98">
        <v>12</v>
      </c>
      <c r="AC197" s="98"/>
      <c r="AD197" s="98"/>
      <c r="AE197" s="244">
        <v>0</v>
      </c>
      <c r="AF197" s="98"/>
      <c r="AG197" s="196" t="str">
        <f t="shared" si="3"/>
        <v>第一事业部-管理及支持</v>
      </c>
      <c r="AH197" s="196"/>
    </row>
    <row r="198" spans="1:38" ht="21" hidden="1" customHeight="1">
      <c r="A198" s="97" t="s">
        <v>2281</v>
      </c>
      <c r="B198" s="98" t="s">
        <v>3831</v>
      </c>
      <c r="C198" s="98" t="s">
        <v>3832</v>
      </c>
      <c r="D198" s="98" t="s">
        <v>883</v>
      </c>
      <c r="E198" s="98" t="s">
        <v>884</v>
      </c>
      <c r="F198" s="98" t="s">
        <v>2282</v>
      </c>
      <c r="G198" s="98" t="s">
        <v>4356</v>
      </c>
      <c r="H198" s="98" t="s">
        <v>4356</v>
      </c>
      <c r="I198" s="248"/>
      <c r="J198" s="98"/>
      <c r="K198" s="98" t="s">
        <v>3035</v>
      </c>
      <c r="L198" s="116" t="s">
        <v>4008</v>
      </c>
      <c r="M198" s="98" t="s">
        <v>3043</v>
      </c>
      <c r="N198" s="98" t="s">
        <v>828</v>
      </c>
      <c r="O198" s="98" t="s">
        <v>943</v>
      </c>
      <c r="P198" s="98" t="s">
        <v>818</v>
      </c>
      <c r="Q198" s="98" t="s">
        <v>856</v>
      </c>
      <c r="R198" s="101" t="s">
        <v>819</v>
      </c>
      <c r="S198" s="101" t="s">
        <v>819</v>
      </c>
      <c r="T198" s="102"/>
      <c r="U198" s="102"/>
      <c r="V198" s="102"/>
      <c r="W198" s="103"/>
      <c r="X198" s="104"/>
      <c r="Y198" s="104"/>
      <c r="Z198" s="98"/>
      <c r="AA198" s="104"/>
      <c r="AB198" s="98">
        <v>12</v>
      </c>
      <c r="AC198" s="98"/>
      <c r="AD198" s="98"/>
      <c r="AE198" s="244">
        <v>0</v>
      </c>
      <c r="AF198" s="98"/>
      <c r="AG198" s="196" t="str">
        <f t="shared" si="3"/>
        <v>第一事业部-网络数据解析产品线</v>
      </c>
      <c r="AH198" s="196"/>
      <c r="AK198" s="108">
        <v>71036006</v>
      </c>
      <c r="AL198" s="108" t="s">
        <v>433</v>
      </c>
    </row>
    <row r="199" spans="1:38" ht="21" hidden="1" customHeight="1">
      <c r="A199" s="97" t="s">
        <v>2283</v>
      </c>
      <c r="B199" s="98" t="s">
        <v>3828</v>
      </c>
      <c r="C199" s="98" t="s">
        <v>3830</v>
      </c>
      <c r="D199" s="98" t="s">
        <v>883</v>
      </c>
      <c r="E199" s="98" t="s">
        <v>884</v>
      </c>
      <c r="F199" s="98" t="s">
        <v>2282</v>
      </c>
      <c r="G199" s="98" t="s">
        <v>4356</v>
      </c>
      <c r="H199" s="98" t="s">
        <v>4356</v>
      </c>
      <c r="I199" s="248"/>
      <c r="J199" s="98"/>
      <c r="K199" s="98" t="s">
        <v>3035</v>
      </c>
      <c r="L199" s="116" t="s">
        <v>3119</v>
      </c>
      <c r="M199" s="98" t="s">
        <v>3120</v>
      </c>
      <c r="N199" s="98" t="s">
        <v>3818</v>
      </c>
      <c r="O199" s="98" t="s">
        <v>935</v>
      </c>
      <c r="P199" s="98" t="s">
        <v>818</v>
      </c>
      <c r="Q199" s="98" t="s">
        <v>972</v>
      </c>
      <c r="R199" s="101" t="s">
        <v>864</v>
      </c>
      <c r="S199" s="101" t="s">
        <v>864</v>
      </c>
      <c r="T199" s="102"/>
      <c r="U199" s="102"/>
      <c r="V199" s="102"/>
      <c r="W199" s="103"/>
      <c r="X199" s="104"/>
      <c r="Y199" s="104"/>
      <c r="Z199" s="98"/>
      <c r="AA199" s="104"/>
      <c r="AB199" s="98">
        <v>12</v>
      </c>
      <c r="AC199" s="98"/>
      <c r="AD199" s="98"/>
      <c r="AE199" s="244">
        <v>0</v>
      </c>
      <c r="AF199" s="98"/>
      <c r="AG199" s="196" t="str">
        <f t="shared" si="3"/>
        <v>第一事业部-网络数据解析产品线</v>
      </c>
      <c r="AH199" s="196"/>
      <c r="AK199" s="107">
        <v>71036002</v>
      </c>
      <c r="AL199" s="107" t="s">
        <v>1270</v>
      </c>
    </row>
    <row r="200" spans="1:38" ht="21" hidden="1" customHeight="1">
      <c r="A200" s="97" t="s">
        <v>2284</v>
      </c>
      <c r="B200" s="98" t="s">
        <v>3828</v>
      </c>
      <c r="C200" s="98" t="s">
        <v>3830</v>
      </c>
      <c r="D200" s="98" t="s">
        <v>883</v>
      </c>
      <c r="E200" s="98" t="s">
        <v>884</v>
      </c>
      <c r="F200" s="98" t="s">
        <v>2282</v>
      </c>
      <c r="G200" s="98" t="s">
        <v>4356</v>
      </c>
      <c r="H200" s="98" t="s">
        <v>4356</v>
      </c>
      <c r="I200" s="248"/>
      <c r="J200" s="98"/>
      <c r="K200" s="98" t="s">
        <v>3035</v>
      </c>
      <c r="L200" s="116" t="s">
        <v>4009</v>
      </c>
      <c r="M200" s="98" t="s">
        <v>3120</v>
      </c>
      <c r="N200" s="98" t="s">
        <v>3818</v>
      </c>
      <c r="O200" s="98" t="s">
        <v>935</v>
      </c>
      <c r="P200" s="98" t="s">
        <v>818</v>
      </c>
      <c r="Q200" s="98" t="s">
        <v>972</v>
      </c>
      <c r="R200" s="101" t="s">
        <v>864</v>
      </c>
      <c r="S200" s="101" t="s">
        <v>864</v>
      </c>
      <c r="T200" s="102"/>
      <c r="U200" s="102"/>
      <c r="V200" s="102"/>
      <c r="W200" s="103"/>
      <c r="X200" s="104"/>
      <c r="Y200" s="104"/>
      <c r="Z200" s="98"/>
      <c r="AA200" s="104"/>
      <c r="AB200" s="98">
        <v>12</v>
      </c>
      <c r="AC200" s="98"/>
      <c r="AD200" s="98"/>
      <c r="AE200" s="244">
        <v>0</v>
      </c>
      <c r="AF200" s="98"/>
      <c r="AG200" s="196" t="str">
        <f t="shared" si="3"/>
        <v>第一事业部-网络数据解析产品线</v>
      </c>
      <c r="AH200" s="196"/>
      <c r="AK200" s="108">
        <v>71036003</v>
      </c>
      <c r="AL200" s="108" t="s">
        <v>1274</v>
      </c>
    </row>
    <row r="201" spans="1:38" ht="21" hidden="1" customHeight="1">
      <c r="A201" s="97" t="s">
        <v>2285</v>
      </c>
      <c r="B201" s="98" t="s">
        <v>3828</v>
      </c>
      <c r="C201" s="98" t="s">
        <v>3830</v>
      </c>
      <c r="D201" s="98" t="s">
        <v>883</v>
      </c>
      <c r="E201" s="98" t="s">
        <v>884</v>
      </c>
      <c r="F201" s="98" t="s">
        <v>2282</v>
      </c>
      <c r="G201" s="98" t="s">
        <v>4356</v>
      </c>
      <c r="H201" s="98" t="s">
        <v>4356</v>
      </c>
      <c r="I201" s="248"/>
      <c r="J201" s="98"/>
      <c r="K201" s="98" t="s">
        <v>3153</v>
      </c>
      <c r="L201" s="116" t="s">
        <v>4010</v>
      </c>
      <c r="M201" s="98" t="s">
        <v>3031</v>
      </c>
      <c r="N201" s="98" t="s">
        <v>972</v>
      </c>
      <c r="O201" s="98" t="s">
        <v>935</v>
      </c>
      <c r="P201" s="98" t="s">
        <v>818</v>
      </c>
      <c r="Q201" s="98" t="s">
        <v>828</v>
      </c>
      <c r="R201" s="101" t="s">
        <v>819</v>
      </c>
      <c r="S201" s="101" t="s">
        <v>819</v>
      </c>
      <c r="T201" s="102"/>
      <c r="U201" s="102"/>
      <c r="V201" s="102"/>
      <c r="W201" s="103"/>
      <c r="X201" s="104"/>
      <c r="Y201" s="104"/>
      <c r="Z201" s="98"/>
      <c r="AA201" s="104"/>
      <c r="AB201" s="98">
        <v>12</v>
      </c>
      <c r="AC201" s="98"/>
      <c r="AD201" s="98"/>
      <c r="AE201" s="244">
        <v>0</v>
      </c>
      <c r="AF201" s="98"/>
      <c r="AG201" s="196" t="str">
        <f t="shared" si="3"/>
        <v>第一事业部-网络数据解析产品线</v>
      </c>
      <c r="AH201" s="196"/>
    </row>
    <row r="202" spans="1:38" ht="21" hidden="1" customHeight="1">
      <c r="A202" s="97" t="s">
        <v>2286</v>
      </c>
      <c r="B202" s="98" t="s">
        <v>3828</v>
      </c>
      <c r="C202" s="98" t="s">
        <v>3830</v>
      </c>
      <c r="D202" s="98" t="s">
        <v>883</v>
      </c>
      <c r="E202" s="98" t="s">
        <v>884</v>
      </c>
      <c r="F202" s="98" t="s">
        <v>2282</v>
      </c>
      <c r="G202" s="98" t="s">
        <v>4356</v>
      </c>
      <c r="H202" s="98" t="s">
        <v>4356</v>
      </c>
      <c r="I202" s="248"/>
      <c r="J202" s="98"/>
      <c r="K202" s="98" t="s">
        <v>3035</v>
      </c>
      <c r="L202" s="116" t="s">
        <v>4011</v>
      </c>
      <c r="M202" s="98" t="s">
        <v>3120</v>
      </c>
      <c r="N202" s="98" t="s">
        <v>3818</v>
      </c>
      <c r="O202" s="98" t="s">
        <v>935</v>
      </c>
      <c r="P202" s="98" t="s">
        <v>818</v>
      </c>
      <c r="Q202" s="98" t="s">
        <v>864</v>
      </c>
      <c r="R202" s="101" t="s">
        <v>828</v>
      </c>
      <c r="S202" s="101" t="s">
        <v>828</v>
      </c>
      <c r="T202" s="102"/>
      <c r="U202" s="102"/>
      <c r="V202" s="102"/>
      <c r="W202" s="103"/>
      <c r="X202" s="104"/>
      <c r="Y202" s="104"/>
      <c r="Z202" s="98"/>
      <c r="AA202" s="104"/>
      <c r="AB202" s="98">
        <v>12</v>
      </c>
      <c r="AC202" s="98"/>
      <c r="AD202" s="98"/>
      <c r="AE202" s="244">
        <v>0</v>
      </c>
      <c r="AF202" s="98"/>
      <c r="AG202" s="196" t="str">
        <f t="shared" si="3"/>
        <v>第一事业部-网络数据解析产品线</v>
      </c>
      <c r="AH202" s="196"/>
    </row>
    <row r="203" spans="1:38" ht="21" hidden="1" customHeight="1">
      <c r="A203" s="97" t="s">
        <v>2287</v>
      </c>
      <c r="B203" s="98" t="s">
        <v>3828</v>
      </c>
      <c r="C203" s="98" t="s">
        <v>3830</v>
      </c>
      <c r="D203" s="98" t="s">
        <v>883</v>
      </c>
      <c r="E203" s="98" t="s">
        <v>884</v>
      </c>
      <c r="F203" s="98" t="s">
        <v>2282</v>
      </c>
      <c r="G203" s="98" t="s">
        <v>4356</v>
      </c>
      <c r="H203" s="98" t="s">
        <v>4356</v>
      </c>
      <c r="I203" s="248"/>
      <c r="J203" s="98"/>
      <c r="K203" s="98" t="s">
        <v>3035</v>
      </c>
      <c r="L203" s="116" t="s">
        <v>3121</v>
      </c>
      <c r="M203" s="98" t="s">
        <v>3120</v>
      </c>
      <c r="N203" s="98" t="s">
        <v>3818</v>
      </c>
      <c r="O203" s="98" t="s">
        <v>935</v>
      </c>
      <c r="P203" s="98" t="s">
        <v>818</v>
      </c>
      <c r="Q203" s="98" t="s">
        <v>864</v>
      </c>
      <c r="R203" s="101" t="s">
        <v>828</v>
      </c>
      <c r="S203" s="101" t="s">
        <v>828</v>
      </c>
      <c r="T203" s="102"/>
      <c r="U203" s="102"/>
      <c r="V203" s="102"/>
      <c r="W203" s="103"/>
      <c r="X203" s="104"/>
      <c r="Y203" s="104"/>
      <c r="Z203" s="98"/>
      <c r="AA203" s="104"/>
      <c r="AB203" s="98">
        <v>12</v>
      </c>
      <c r="AC203" s="98"/>
      <c r="AD203" s="98"/>
      <c r="AE203" s="244">
        <v>0</v>
      </c>
      <c r="AF203" s="98"/>
      <c r="AG203" s="196" t="str">
        <f t="shared" si="3"/>
        <v>第一事业部-网络数据解析产品线</v>
      </c>
      <c r="AH203" s="196"/>
      <c r="AK203" s="108">
        <v>71032013</v>
      </c>
      <c r="AL203" s="108" t="s">
        <v>1282</v>
      </c>
    </row>
    <row r="204" spans="1:38" ht="21" hidden="1" customHeight="1">
      <c r="A204" s="97" t="s">
        <v>2288</v>
      </c>
      <c r="B204" s="98" t="s">
        <v>3828</v>
      </c>
      <c r="C204" s="98" t="s">
        <v>3830</v>
      </c>
      <c r="D204" s="98" t="s">
        <v>883</v>
      </c>
      <c r="E204" s="98" t="s">
        <v>884</v>
      </c>
      <c r="F204" s="98" t="s">
        <v>2282</v>
      </c>
      <c r="G204" s="98" t="s">
        <v>4356</v>
      </c>
      <c r="H204" s="98" t="s">
        <v>4356</v>
      </c>
      <c r="I204" s="248"/>
      <c r="J204" s="98"/>
      <c r="K204" s="98" t="s">
        <v>3022</v>
      </c>
      <c r="L204" s="116" t="s">
        <v>3122</v>
      </c>
      <c r="M204" s="98" t="s">
        <v>3058</v>
      </c>
      <c r="N204" s="98" t="s">
        <v>972</v>
      </c>
      <c r="O204" s="98" t="s">
        <v>935</v>
      </c>
      <c r="P204" s="98" t="s">
        <v>818</v>
      </c>
      <c r="Q204" s="98" t="s">
        <v>828</v>
      </c>
      <c r="R204" s="101" t="s">
        <v>819</v>
      </c>
      <c r="S204" s="101" t="s">
        <v>819</v>
      </c>
      <c r="T204" s="102"/>
      <c r="U204" s="102"/>
      <c r="V204" s="102"/>
      <c r="W204" s="103"/>
      <c r="X204" s="104"/>
      <c r="Y204" s="104"/>
      <c r="Z204" s="98"/>
      <c r="AA204" s="104"/>
      <c r="AB204" s="98">
        <v>12</v>
      </c>
      <c r="AC204" s="98"/>
      <c r="AD204" s="98"/>
      <c r="AE204" s="244">
        <v>0</v>
      </c>
      <c r="AF204" s="98"/>
      <c r="AG204" s="196" t="str">
        <f t="shared" si="3"/>
        <v>第一事业部-网络数据解析产品线</v>
      </c>
      <c r="AH204" s="196"/>
    </row>
    <row r="205" spans="1:38" ht="21" hidden="1" customHeight="1">
      <c r="A205" s="97" t="s">
        <v>2289</v>
      </c>
      <c r="B205" s="98" t="s">
        <v>3828</v>
      </c>
      <c r="C205" s="98" t="s">
        <v>3830</v>
      </c>
      <c r="D205" s="98" t="s">
        <v>883</v>
      </c>
      <c r="E205" s="98" t="s">
        <v>884</v>
      </c>
      <c r="F205" s="98" t="s">
        <v>2282</v>
      </c>
      <c r="G205" s="98" t="s">
        <v>4356</v>
      </c>
      <c r="H205" s="98" t="s">
        <v>4356</v>
      </c>
      <c r="I205" s="248"/>
      <c r="J205" s="98"/>
      <c r="K205" s="98" t="s">
        <v>3035</v>
      </c>
      <c r="L205" s="116" t="s">
        <v>4012</v>
      </c>
      <c r="M205" s="98" t="s">
        <v>3058</v>
      </c>
      <c r="N205" s="98" t="s">
        <v>972</v>
      </c>
      <c r="O205" s="98" t="s">
        <v>935</v>
      </c>
      <c r="P205" s="98" t="s">
        <v>818</v>
      </c>
      <c r="Q205" s="98" t="s">
        <v>828</v>
      </c>
      <c r="R205" s="101" t="s">
        <v>819</v>
      </c>
      <c r="S205" s="101" t="s">
        <v>819</v>
      </c>
      <c r="T205" s="102"/>
      <c r="U205" s="102"/>
      <c r="V205" s="102"/>
      <c r="W205" s="103"/>
      <c r="X205" s="104"/>
      <c r="Y205" s="104"/>
      <c r="Z205" s="98"/>
      <c r="AA205" s="104"/>
      <c r="AB205" s="98">
        <v>12</v>
      </c>
      <c r="AC205" s="98"/>
      <c r="AD205" s="98"/>
      <c r="AE205" s="244">
        <v>0</v>
      </c>
      <c r="AF205" s="98"/>
      <c r="AG205" s="196" t="str">
        <f t="shared" si="3"/>
        <v>第一事业部-网络数据解析产品线</v>
      </c>
      <c r="AH205" s="196"/>
    </row>
    <row r="206" spans="1:38" ht="21" hidden="1" customHeight="1">
      <c r="A206" s="97" t="s">
        <v>2290</v>
      </c>
      <c r="B206" s="98" t="s">
        <v>3828</v>
      </c>
      <c r="C206" s="98" t="s">
        <v>3830</v>
      </c>
      <c r="D206" s="98" t="s">
        <v>883</v>
      </c>
      <c r="E206" s="98" t="s">
        <v>884</v>
      </c>
      <c r="F206" s="98" t="s">
        <v>2282</v>
      </c>
      <c r="G206" s="98" t="s">
        <v>4356</v>
      </c>
      <c r="H206" s="98" t="s">
        <v>4356</v>
      </c>
      <c r="I206" s="248"/>
      <c r="J206" s="98"/>
      <c r="K206" s="98" t="s">
        <v>3035</v>
      </c>
      <c r="L206" s="116" t="s">
        <v>4013</v>
      </c>
      <c r="M206" s="98" t="s">
        <v>3120</v>
      </c>
      <c r="N206" s="98" t="s">
        <v>3818</v>
      </c>
      <c r="O206" s="98" t="s">
        <v>935</v>
      </c>
      <c r="P206" s="98" t="s">
        <v>818</v>
      </c>
      <c r="Q206" s="98" t="s">
        <v>972</v>
      </c>
      <c r="R206" s="101" t="s">
        <v>972</v>
      </c>
      <c r="S206" s="101" t="s">
        <v>972</v>
      </c>
      <c r="T206" s="102"/>
      <c r="U206" s="102"/>
      <c r="V206" s="102"/>
      <c r="W206" s="103"/>
      <c r="X206" s="104"/>
      <c r="Y206" s="104"/>
      <c r="Z206" s="98"/>
      <c r="AA206" s="104"/>
      <c r="AB206" s="98">
        <v>12</v>
      </c>
      <c r="AC206" s="98"/>
      <c r="AD206" s="98"/>
      <c r="AE206" s="244">
        <v>0</v>
      </c>
      <c r="AF206" s="98"/>
      <c r="AG206" s="196" t="str">
        <f t="shared" si="3"/>
        <v>第一事业部-网络数据解析产品线</v>
      </c>
      <c r="AH206" s="196"/>
    </row>
    <row r="207" spans="1:38" ht="21" hidden="1" customHeight="1">
      <c r="A207" s="97" t="s">
        <v>2291</v>
      </c>
      <c r="B207" s="98" t="s">
        <v>3828</v>
      </c>
      <c r="C207" s="98" t="s">
        <v>3830</v>
      </c>
      <c r="D207" s="98" t="s">
        <v>883</v>
      </c>
      <c r="E207" s="98" t="s">
        <v>884</v>
      </c>
      <c r="F207" s="98" t="s">
        <v>2282</v>
      </c>
      <c r="G207" s="98" t="s">
        <v>4356</v>
      </c>
      <c r="H207" s="98" t="s">
        <v>4356</v>
      </c>
      <c r="I207" s="248"/>
      <c r="J207" s="98"/>
      <c r="K207" s="98" t="s">
        <v>3035</v>
      </c>
      <c r="L207" s="116" t="s">
        <v>4014</v>
      </c>
      <c r="M207" s="98" t="s">
        <v>3031</v>
      </c>
      <c r="N207" s="98" t="s">
        <v>972</v>
      </c>
      <c r="O207" s="98" t="s">
        <v>935</v>
      </c>
      <c r="P207" s="98" t="s">
        <v>818</v>
      </c>
      <c r="Q207" s="98" t="s">
        <v>828</v>
      </c>
      <c r="R207" s="101" t="s">
        <v>828</v>
      </c>
      <c r="S207" s="101" t="s">
        <v>828</v>
      </c>
      <c r="T207" s="102"/>
      <c r="U207" s="102"/>
      <c r="V207" s="102"/>
      <c r="W207" s="103"/>
      <c r="X207" s="104"/>
      <c r="Y207" s="104"/>
      <c r="Z207" s="98"/>
      <c r="AA207" s="104"/>
      <c r="AB207" s="98">
        <v>12</v>
      </c>
      <c r="AC207" s="98"/>
      <c r="AD207" s="98"/>
      <c r="AE207" s="244">
        <v>0</v>
      </c>
      <c r="AF207" s="98"/>
      <c r="AG207" s="196" t="str">
        <f t="shared" si="3"/>
        <v>第一事业部-网络数据解析产品线</v>
      </c>
      <c r="AH207" s="196"/>
      <c r="AK207" s="107">
        <v>71032007</v>
      </c>
      <c r="AL207" s="107" t="s">
        <v>1288</v>
      </c>
    </row>
    <row r="208" spans="1:38" ht="21" hidden="1" customHeight="1">
      <c r="A208" s="97" t="s">
        <v>2292</v>
      </c>
      <c r="B208" s="98" t="s">
        <v>3828</v>
      </c>
      <c r="C208" s="98" t="s">
        <v>3829</v>
      </c>
      <c r="D208" s="98" t="s">
        <v>883</v>
      </c>
      <c r="E208" s="98" t="s">
        <v>884</v>
      </c>
      <c r="F208" s="98" t="s">
        <v>2282</v>
      </c>
      <c r="G208" s="98" t="s">
        <v>4356</v>
      </c>
      <c r="H208" s="98" t="s">
        <v>4356</v>
      </c>
      <c r="I208" s="248"/>
      <c r="J208" s="98"/>
      <c r="K208" s="98" t="s">
        <v>3035</v>
      </c>
      <c r="L208" s="116" t="s">
        <v>4015</v>
      </c>
      <c r="M208" s="98" t="s">
        <v>3029</v>
      </c>
      <c r="N208" s="98" t="s">
        <v>3818</v>
      </c>
      <c r="O208" s="98" t="s">
        <v>935</v>
      </c>
      <c r="P208" s="98" t="s">
        <v>818</v>
      </c>
      <c r="Q208" s="98" t="s">
        <v>828</v>
      </c>
      <c r="R208" s="101" t="s">
        <v>828</v>
      </c>
      <c r="S208" s="101" t="s">
        <v>828</v>
      </c>
      <c r="T208" s="102"/>
      <c r="U208" s="102"/>
      <c r="V208" s="102"/>
      <c r="W208" s="103"/>
      <c r="X208" s="104"/>
      <c r="Y208" s="104"/>
      <c r="Z208" s="98"/>
      <c r="AA208" s="104"/>
      <c r="AB208" s="98">
        <v>12</v>
      </c>
      <c r="AC208" s="98"/>
      <c r="AD208" s="98"/>
      <c r="AE208" s="244">
        <v>0</v>
      </c>
      <c r="AF208" s="98"/>
      <c r="AG208" s="196" t="str">
        <f t="shared" si="3"/>
        <v>第一事业部-网络数据解析产品线</v>
      </c>
      <c r="AH208" s="196"/>
      <c r="AK208" s="107">
        <v>71032006</v>
      </c>
      <c r="AL208" s="107" t="s">
        <v>1291</v>
      </c>
    </row>
    <row r="209" spans="1:38" ht="21" hidden="1" customHeight="1">
      <c r="A209" s="97" t="s">
        <v>2293</v>
      </c>
      <c r="B209" s="98" t="s">
        <v>3828</v>
      </c>
      <c r="C209" s="98" t="s">
        <v>3830</v>
      </c>
      <c r="D209" s="98" t="s">
        <v>883</v>
      </c>
      <c r="E209" s="98" t="s">
        <v>884</v>
      </c>
      <c r="F209" s="98" t="s">
        <v>2282</v>
      </c>
      <c r="G209" s="98" t="s">
        <v>4356</v>
      </c>
      <c r="H209" s="98" t="s">
        <v>4356</v>
      </c>
      <c r="I209" s="248"/>
      <c r="J209" s="98"/>
      <c r="K209" s="98" t="s">
        <v>3035</v>
      </c>
      <c r="L209" s="116" t="s">
        <v>3123</v>
      </c>
      <c r="M209" s="98" t="s">
        <v>3031</v>
      </c>
      <c r="N209" s="98" t="s">
        <v>972</v>
      </c>
      <c r="O209" s="98" t="s">
        <v>935</v>
      </c>
      <c r="P209" s="98" t="s">
        <v>818</v>
      </c>
      <c r="Q209" s="98" t="s">
        <v>819</v>
      </c>
      <c r="R209" s="101" t="s">
        <v>819</v>
      </c>
      <c r="S209" s="101" t="s">
        <v>819</v>
      </c>
      <c r="T209" s="102"/>
      <c r="U209" s="102"/>
      <c r="V209" s="102"/>
      <c r="W209" s="103"/>
      <c r="X209" s="104"/>
      <c r="Y209" s="104"/>
      <c r="Z209" s="98"/>
      <c r="AA209" s="104"/>
      <c r="AB209" s="98">
        <v>12</v>
      </c>
      <c r="AC209" s="98"/>
      <c r="AD209" s="98"/>
      <c r="AE209" s="244">
        <v>0</v>
      </c>
      <c r="AF209" s="98"/>
      <c r="AG209" s="196" t="str">
        <f t="shared" si="3"/>
        <v>第一事业部-网络数据解析产品线</v>
      </c>
      <c r="AH209" s="196"/>
      <c r="AK209" s="107">
        <v>71032008</v>
      </c>
      <c r="AL209" s="107" t="s">
        <v>1294</v>
      </c>
    </row>
    <row r="210" spans="1:38" ht="21" hidden="1" customHeight="1">
      <c r="A210" s="97" t="s">
        <v>2294</v>
      </c>
      <c r="B210" s="98" t="s">
        <v>3828</v>
      </c>
      <c r="C210" s="98" t="s">
        <v>3830</v>
      </c>
      <c r="D210" s="98" t="s">
        <v>883</v>
      </c>
      <c r="E210" s="98" t="s">
        <v>884</v>
      </c>
      <c r="F210" s="98" t="s">
        <v>2282</v>
      </c>
      <c r="G210" s="98" t="s">
        <v>4356</v>
      </c>
      <c r="H210" s="98" t="s">
        <v>4356</v>
      </c>
      <c r="I210" s="248"/>
      <c r="J210" s="98"/>
      <c r="K210" s="98" t="s">
        <v>3035</v>
      </c>
      <c r="L210" s="116" t="s">
        <v>4016</v>
      </c>
      <c r="M210" s="98" t="s">
        <v>3120</v>
      </c>
      <c r="N210" s="98" t="s">
        <v>3818</v>
      </c>
      <c r="O210" s="98" t="s">
        <v>935</v>
      </c>
      <c r="P210" s="98" t="s">
        <v>818</v>
      </c>
      <c r="Q210" s="98" t="s">
        <v>828</v>
      </c>
      <c r="R210" s="101" t="s">
        <v>828</v>
      </c>
      <c r="S210" s="101" t="s">
        <v>828</v>
      </c>
      <c r="T210" s="102"/>
      <c r="U210" s="102"/>
      <c r="V210" s="102"/>
      <c r="W210" s="103"/>
      <c r="X210" s="104"/>
      <c r="Y210" s="104"/>
      <c r="Z210" s="98"/>
      <c r="AA210" s="104"/>
      <c r="AB210" s="98">
        <v>12</v>
      </c>
      <c r="AC210" s="98"/>
      <c r="AD210" s="98"/>
      <c r="AE210" s="244">
        <v>0</v>
      </c>
      <c r="AF210" s="98"/>
      <c r="AG210" s="196" t="str">
        <f t="shared" si="3"/>
        <v>第一事业部-网络数据解析产品线</v>
      </c>
      <c r="AH210" s="196"/>
    </row>
    <row r="211" spans="1:38" ht="21" hidden="1" customHeight="1">
      <c r="A211" s="97" t="s">
        <v>2295</v>
      </c>
      <c r="B211" s="98" t="s">
        <v>3828</v>
      </c>
      <c r="C211" s="98" t="s">
        <v>3830</v>
      </c>
      <c r="D211" s="98" t="s">
        <v>883</v>
      </c>
      <c r="E211" s="98" t="s">
        <v>884</v>
      </c>
      <c r="F211" s="98" t="s">
        <v>2282</v>
      </c>
      <c r="G211" s="98" t="s">
        <v>4356</v>
      </c>
      <c r="H211" s="98" t="s">
        <v>4356</v>
      </c>
      <c r="I211" s="248"/>
      <c r="J211" s="98"/>
      <c r="K211" s="98" t="s">
        <v>3022</v>
      </c>
      <c r="L211" s="116" t="s">
        <v>4017</v>
      </c>
      <c r="M211" s="98" t="s">
        <v>3031</v>
      </c>
      <c r="N211" s="98" t="s">
        <v>972</v>
      </c>
      <c r="O211" s="98" t="s">
        <v>935</v>
      </c>
      <c r="P211" s="98" t="s">
        <v>818</v>
      </c>
      <c r="Q211" s="98" t="s">
        <v>864</v>
      </c>
      <c r="R211" s="101" t="s">
        <v>828</v>
      </c>
      <c r="S211" s="101" t="s">
        <v>828</v>
      </c>
      <c r="T211" s="102"/>
      <c r="U211" s="102"/>
      <c r="V211" s="102"/>
      <c r="W211" s="103"/>
      <c r="X211" s="104"/>
      <c r="Y211" s="104"/>
      <c r="Z211" s="98"/>
      <c r="AA211" s="104"/>
      <c r="AB211" s="98">
        <v>12</v>
      </c>
      <c r="AC211" s="98"/>
      <c r="AD211" s="98"/>
      <c r="AE211" s="244">
        <v>0</v>
      </c>
      <c r="AF211" s="98"/>
      <c r="AG211" s="196" t="str">
        <f t="shared" si="3"/>
        <v>第一事业部-网络数据解析产品线</v>
      </c>
      <c r="AH211" s="196"/>
    </row>
    <row r="212" spans="1:38" ht="21" hidden="1" customHeight="1">
      <c r="A212" s="97" t="s">
        <v>2296</v>
      </c>
      <c r="B212" s="98" t="s">
        <v>3828</v>
      </c>
      <c r="C212" s="98" t="s">
        <v>3829</v>
      </c>
      <c r="D212" s="98" t="s">
        <v>883</v>
      </c>
      <c r="E212" s="98" t="s">
        <v>884</v>
      </c>
      <c r="F212" s="98" t="s">
        <v>2282</v>
      </c>
      <c r="G212" s="98" t="s">
        <v>4356</v>
      </c>
      <c r="H212" s="98" t="s">
        <v>4356</v>
      </c>
      <c r="I212" s="248"/>
      <c r="J212" s="98"/>
      <c r="K212" s="98" t="s">
        <v>3035</v>
      </c>
      <c r="L212" s="116" t="s">
        <v>4018</v>
      </c>
      <c r="M212" s="98" t="s">
        <v>3029</v>
      </c>
      <c r="N212" s="98" t="s">
        <v>3818</v>
      </c>
      <c r="O212" s="98" t="s">
        <v>935</v>
      </c>
      <c r="P212" s="98" t="s">
        <v>818</v>
      </c>
      <c r="Q212" s="98" t="s">
        <v>972</v>
      </c>
      <c r="R212" s="101" t="s">
        <v>828</v>
      </c>
      <c r="S212" s="101" t="s">
        <v>828</v>
      </c>
      <c r="T212" s="102"/>
      <c r="U212" s="102"/>
      <c r="V212" s="102"/>
      <c r="W212" s="103"/>
      <c r="X212" s="104"/>
      <c r="Y212" s="104"/>
      <c r="Z212" s="98"/>
      <c r="AA212" s="104"/>
      <c r="AB212" s="98">
        <v>12</v>
      </c>
      <c r="AC212" s="98"/>
      <c r="AD212" s="98"/>
      <c r="AE212" s="244">
        <v>0</v>
      </c>
      <c r="AF212" s="98"/>
      <c r="AG212" s="196" t="str">
        <f t="shared" si="3"/>
        <v>第一事业部-网络数据解析产品线</v>
      </c>
      <c r="AH212" s="196"/>
      <c r="AK212" s="108">
        <v>71033013</v>
      </c>
      <c r="AL212" s="108" t="s">
        <v>1304</v>
      </c>
    </row>
    <row r="213" spans="1:38" ht="21" hidden="1" customHeight="1">
      <c r="A213" s="97" t="s">
        <v>2297</v>
      </c>
      <c r="B213" s="98" t="s">
        <v>3828</v>
      </c>
      <c r="C213" s="98" t="s">
        <v>3829</v>
      </c>
      <c r="D213" s="98" t="s">
        <v>883</v>
      </c>
      <c r="E213" s="98" t="s">
        <v>884</v>
      </c>
      <c r="F213" s="98" t="s">
        <v>2282</v>
      </c>
      <c r="G213" s="98" t="s">
        <v>4356</v>
      </c>
      <c r="H213" s="98" t="s">
        <v>4356</v>
      </c>
      <c r="I213" s="248"/>
      <c r="J213" s="98"/>
      <c r="K213" s="98" t="s">
        <v>3035</v>
      </c>
      <c r="L213" s="116" t="s">
        <v>4019</v>
      </c>
      <c r="M213" s="98" t="s">
        <v>3029</v>
      </c>
      <c r="N213" s="98" t="s">
        <v>3818</v>
      </c>
      <c r="O213" s="98" t="s">
        <v>935</v>
      </c>
      <c r="P213" s="98" t="s">
        <v>818</v>
      </c>
      <c r="Q213" s="98" t="s">
        <v>819</v>
      </c>
      <c r="R213" s="101" t="s">
        <v>819</v>
      </c>
      <c r="S213" s="101" t="s">
        <v>819</v>
      </c>
      <c r="T213" s="102"/>
      <c r="U213" s="102"/>
      <c r="V213" s="102"/>
      <c r="W213" s="103"/>
      <c r="X213" s="104"/>
      <c r="Y213" s="104"/>
      <c r="Z213" s="98"/>
      <c r="AA213" s="104"/>
      <c r="AB213" s="98">
        <v>12</v>
      </c>
      <c r="AC213" s="98"/>
      <c r="AD213" s="98"/>
      <c r="AE213" s="244">
        <v>0</v>
      </c>
      <c r="AF213" s="98"/>
      <c r="AG213" s="196" t="str">
        <f t="shared" si="3"/>
        <v>第一事业部-网络数据解析产品线</v>
      </c>
      <c r="AH213" s="196"/>
    </row>
    <row r="214" spans="1:38" ht="21" hidden="1" customHeight="1">
      <c r="A214" s="97" t="s">
        <v>2298</v>
      </c>
      <c r="B214" s="98" t="s">
        <v>3828</v>
      </c>
      <c r="C214" s="98" t="s">
        <v>3830</v>
      </c>
      <c r="D214" s="98" t="s">
        <v>883</v>
      </c>
      <c r="E214" s="98" t="s">
        <v>884</v>
      </c>
      <c r="F214" s="98" t="s">
        <v>2282</v>
      </c>
      <c r="G214" s="98" t="s">
        <v>4356</v>
      </c>
      <c r="H214" s="98" t="s">
        <v>4356</v>
      </c>
      <c r="I214" s="248"/>
      <c r="J214" s="98"/>
      <c r="K214" s="98" t="s">
        <v>3035</v>
      </c>
      <c r="L214" s="116" t="s">
        <v>3124</v>
      </c>
      <c r="M214" s="98" t="s">
        <v>3120</v>
      </c>
      <c r="N214" s="98" t="s">
        <v>3818</v>
      </c>
      <c r="O214" s="98" t="s">
        <v>935</v>
      </c>
      <c r="P214" s="98" t="s">
        <v>818</v>
      </c>
      <c r="Q214" s="98" t="s">
        <v>864</v>
      </c>
      <c r="R214" s="101" t="s">
        <v>864</v>
      </c>
      <c r="S214" s="101" t="s">
        <v>864</v>
      </c>
      <c r="T214" s="102"/>
      <c r="U214" s="102"/>
      <c r="V214" s="102"/>
      <c r="W214" s="103"/>
      <c r="X214" s="104"/>
      <c r="Y214" s="104"/>
      <c r="Z214" s="98"/>
      <c r="AA214" s="104"/>
      <c r="AB214" s="98">
        <v>12</v>
      </c>
      <c r="AC214" s="98"/>
      <c r="AD214" s="98"/>
      <c r="AE214" s="244">
        <v>0</v>
      </c>
      <c r="AF214" s="98"/>
      <c r="AG214" s="196" t="str">
        <f t="shared" si="3"/>
        <v>第一事业部-网络数据解析产品线</v>
      </c>
      <c r="AH214" s="196"/>
    </row>
    <row r="215" spans="1:38" ht="21" hidden="1" customHeight="1">
      <c r="A215" s="97" t="s">
        <v>2299</v>
      </c>
      <c r="B215" s="98" t="s">
        <v>3828</v>
      </c>
      <c r="C215" s="98" t="s">
        <v>3830</v>
      </c>
      <c r="D215" s="98" t="s">
        <v>883</v>
      </c>
      <c r="E215" s="98" t="s">
        <v>884</v>
      </c>
      <c r="F215" s="98" t="s">
        <v>2282</v>
      </c>
      <c r="G215" s="98" t="s">
        <v>4356</v>
      </c>
      <c r="H215" s="98" t="s">
        <v>4356</v>
      </c>
      <c r="I215" s="248"/>
      <c r="J215" s="98"/>
      <c r="K215" s="98" t="s">
        <v>3035</v>
      </c>
      <c r="L215" s="210" t="s">
        <v>3125</v>
      </c>
      <c r="M215" s="98" t="s">
        <v>3120</v>
      </c>
      <c r="N215" s="98" t="s">
        <v>3818</v>
      </c>
      <c r="O215" s="98" t="s">
        <v>935</v>
      </c>
      <c r="P215" s="98" t="s">
        <v>818</v>
      </c>
      <c r="Q215" s="98" t="s">
        <v>864</v>
      </c>
      <c r="R215" s="101" t="s">
        <v>864</v>
      </c>
      <c r="S215" s="101" t="s">
        <v>864</v>
      </c>
      <c r="T215" s="102"/>
      <c r="U215" s="102"/>
      <c r="V215" s="102"/>
      <c r="W215" s="103"/>
      <c r="X215" s="104"/>
      <c r="Y215" s="104"/>
      <c r="Z215" s="98"/>
      <c r="AA215" s="104"/>
      <c r="AB215" s="98">
        <v>12</v>
      </c>
      <c r="AC215" s="98"/>
      <c r="AD215" s="98"/>
      <c r="AE215" s="244">
        <v>0</v>
      </c>
      <c r="AF215" s="98"/>
      <c r="AG215" s="196" t="str">
        <f t="shared" si="3"/>
        <v>第一事业部-网络数据解析产品线</v>
      </c>
      <c r="AH215" s="196"/>
    </row>
    <row r="216" spans="1:38" ht="21" hidden="1" customHeight="1">
      <c r="A216" s="97" t="s">
        <v>2300</v>
      </c>
      <c r="B216" s="98" t="s">
        <v>3828</v>
      </c>
      <c r="C216" s="98" t="s">
        <v>3830</v>
      </c>
      <c r="D216" s="98" t="s">
        <v>883</v>
      </c>
      <c r="E216" s="98" t="s">
        <v>884</v>
      </c>
      <c r="F216" s="98" t="s">
        <v>2282</v>
      </c>
      <c r="G216" s="98" t="s">
        <v>4356</v>
      </c>
      <c r="H216" s="98" t="s">
        <v>4356</v>
      </c>
      <c r="I216" s="248"/>
      <c r="J216" s="98"/>
      <c r="K216" s="98" t="s">
        <v>3035</v>
      </c>
      <c r="L216" s="116" t="s">
        <v>4020</v>
      </c>
      <c r="M216" s="98" t="s">
        <v>3120</v>
      </c>
      <c r="N216" s="98" t="s">
        <v>3818</v>
      </c>
      <c r="O216" s="98" t="s">
        <v>935</v>
      </c>
      <c r="P216" s="98" t="s">
        <v>818</v>
      </c>
      <c r="Q216" s="98" t="s">
        <v>972</v>
      </c>
      <c r="R216" s="101" t="s">
        <v>864</v>
      </c>
      <c r="S216" s="101" t="s">
        <v>864</v>
      </c>
      <c r="T216" s="102"/>
      <c r="U216" s="102"/>
      <c r="V216" s="102"/>
      <c r="W216" s="103"/>
      <c r="X216" s="104"/>
      <c r="Y216" s="104"/>
      <c r="Z216" s="98"/>
      <c r="AA216" s="104"/>
      <c r="AB216" s="98">
        <v>12</v>
      </c>
      <c r="AC216" s="98"/>
      <c r="AD216" s="98"/>
      <c r="AE216" s="244">
        <v>0</v>
      </c>
      <c r="AF216" s="98"/>
      <c r="AG216" s="196" t="str">
        <f t="shared" si="3"/>
        <v>第一事业部-网络数据解析产品线</v>
      </c>
      <c r="AH216" s="196"/>
      <c r="AK216" s="107">
        <v>71033002</v>
      </c>
      <c r="AL216" s="107" t="s">
        <v>1310</v>
      </c>
    </row>
    <row r="217" spans="1:38" ht="21" hidden="1" customHeight="1">
      <c r="A217" s="97" t="s">
        <v>2301</v>
      </c>
      <c r="B217" s="98" t="s">
        <v>3828</v>
      </c>
      <c r="C217" s="98" t="s">
        <v>3830</v>
      </c>
      <c r="D217" s="98" t="s">
        <v>883</v>
      </c>
      <c r="E217" s="98" t="s">
        <v>884</v>
      </c>
      <c r="F217" s="98" t="s">
        <v>2282</v>
      </c>
      <c r="G217" s="98" t="s">
        <v>4356</v>
      </c>
      <c r="H217" s="98" t="s">
        <v>4356</v>
      </c>
      <c r="I217" s="248"/>
      <c r="J217" s="98"/>
      <c r="K217" s="98" t="s">
        <v>3035</v>
      </c>
      <c r="L217" s="116" t="s">
        <v>3126</v>
      </c>
      <c r="M217" s="98" t="s">
        <v>3120</v>
      </c>
      <c r="N217" s="98" t="s">
        <v>3818</v>
      </c>
      <c r="O217" s="98" t="s">
        <v>935</v>
      </c>
      <c r="P217" s="98" t="s">
        <v>818</v>
      </c>
      <c r="Q217" s="98" t="s">
        <v>828</v>
      </c>
      <c r="R217" s="101" t="s">
        <v>819</v>
      </c>
      <c r="S217" s="101" t="s">
        <v>819</v>
      </c>
      <c r="T217" s="102"/>
      <c r="U217" s="102"/>
      <c r="V217" s="102"/>
      <c r="W217" s="103"/>
      <c r="X217" s="104"/>
      <c r="Y217" s="104"/>
      <c r="Z217" s="98"/>
      <c r="AA217" s="104"/>
      <c r="AB217" s="98">
        <v>12</v>
      </c>
      <c r="AC217" s="98"/>
      <c r="AD217" s="98"/>
      <c r="AE217" s="244">
        <v>0</v>
      </c>
      <c r="AF217" s="98"/>
      <c r="AG217" s="196" t="str">
        <f t="shared" si="3"/>
        <v>第一事业部-网络数据解析产品线</v>
      </c>
      <c r="AH217" s="196"/>
      <c r="AK217" s="108">
        <v>71033007</v>
      </c>
      <c r="AL217" s="108" t="s">
        <v>1314</v>
      </c>
    </row>
    <row r="218" spans="1:38" ht="21" hidden="1" customHeight="1">
      <c r="A218" s="97" t="s">
        <v>2302</v>
      </c>
      <c r="B218" s="98" t="s">
        <v>3828</v>
      </c>
      <c r="C218" s="98" t="s">
        <v>3830</v>
      </c>
      <c r="D218" s="98" t="s">
        <v>883</v>
      </c>
      <c r="E218" s="98" t="s">
        <v>884</v>
      </c>
      <c r="F218" s="98" t="s">
        <v>2282</v>
      </c>
      <c r="G218" s="98" t="s">
        <v>4356</v>
      </c>
      <c r="H218" s="98" t="s">
        <v>4356</v>
      </c>
      <c r="I218" s="248"/>
      <c r="J218" s="98"/>
      <c r="K218" s="98" t="s">
        <v>3035</v>
      </c>
      <c r="L218" s="116" t="s">
        <v>3127</v>
      </c>
      <c r="M218" s="98" t="s">
        <v>3025</v>
      </c>
      <c r="N218" s="98" t="s">
        <v>828</v>
      </c>
      <c r="O218" s="98" t="s">
        <v>4279</v>
      </c>
      <c r="P218" s="98" t="s">
        <v>818</v>
      </c>
      <c r="Q218" s="98" t="s">
        <v>819</v>
      </c>
      <c r="R218" s="101" t="s">
        <v>856</v>
      </c>
      <c r="S218" s="101" t="s">
        <v>856</v>
      </c>
      <c r="T218" s="102"/>
      <c r="U218" s="102"/>
      <c r="V218" s="102"/>
      <c r="W218" s="103"/>
      <c r="X218" s="104"/>
      <c r="Y218" s="104"/>
      <c r="Z218" s="98"/>
      <c r="AA218" s="104"/>
      <c r="AB218" s="98">
        <v>12</v>
      </c>
      <c r="AC218" s="98"/>
      <c r="AD218" s="98"/>
      <c r="AE218" s="244">
        <v>0</v>
      </c>
      <c r="AF218" s="98"/>
      <c r="AG218" s="196" t="str">
        <f t="shared" si="3"/>
        <v>第一事业部-网络数据解析产品线</v>
      </c>
      <c r="AH218" s="196"/>
      <c r="AK218" s="108">
        <v>71033010</v>
      </c>
      <c r="AL218" s="108" t="s">
        <v>1318</v>
      </c>
    </row>
    <row r="219" spans="1:38" ht="21" hidden="1" customHeight="1">
      <c r="A219" s="97" t="s">
        <v>2303</v>
      </c>
      <c r="B219" s="98" t="s">
        <v>3828</v>
      </c>
      <c r="C219" s="98" t="s">
        <v>3830</v>
      </c>
      <c r="D219" s="98" t="s">
        <v>883</v>
      </c>
      <c r="E219" s="98" t="s">
        <v>884</v>
      </c>
      <c r="F219" s="98" t="s">
        <v>2282</v>
      </c>
      <c r="G219" s="98" t="s">
        <v>4356</v>
      </c>
      <c r="H219" s="98" t="s">
        <v>4356</v>
      </c>
      <c r="I219" s="248"/>
      <c r="J219" s="98"/>
      <c r="K219" s="98" t="s">
        <v>3022</v>
      </c>
      <c r="L219" s="116" t="s">
        <v>4021</v>
      </c>
      <c r="M219" s="98" t="s">
        <v>3025</v>
      </c>
      <c r="N219" s="98" t="s">
        <v>828</v>
      </c>
      <c r="O219" s="98" t="s">
        <v>4279</v>
      </c>
      <c r="P219" s="98" t="s">
        <v>818</v>
      </c>
      <c r="Q219" s="98" t="s">
        <v>819</v>
      </c>
      <c r="R219" s="101" t="s">
        <v>856</v>
      </c>
      <c r="S219" s="101" t="s">
        <v>856</v>
      </c>
      <c r="T219" s="102"/>
      <c r="U219" s="102"/>
      <c r="V219" s="102"/>
      <c r="W219" s="103"/>
      <c r="X219" s="104"/>
      <c r="Y219" s="104"/>
      <c r="Z219" s="98"/>
      <c r="AA219" s="104"/>
      <c r="AB219" s="98">
        <v>12</v>
      </c>
      <c r="AC219" s="98"/>
      <c r="AD219" s="98"/>
      <c r="AE219" s="244">
        <v>0</v>
      </c>
      <c r="AF219" s="98"/>
      <c r="AG219" s="196" t="str">
        <f t="shared" si="3"/>
        <v>第一事业部-网络数据解析产品线</v>
      </c>
      <c r="AH219" s="196"/>
    </row>
    <row r="220" spans="1:38" ht="21" hidden="1" customHeight="1">
      <c r="A220" s="97" t="s">
        <v>2304</v>
      </c>
      <c r="B220" s="98" t="s">
        <v>3831</v>
      </c>
      <c r="C220" s="98" t="s">
        <v>3832</v>
      </c>
      <c r="D220" s="98" t="s">
        <v>883</v>
      </c>
      <c r="E220" s="98" t="s">
        <v>884</v>
      </c>
      <c r="F220" s="98" t="s">
        <v>2305</v>
      </c>
      <c r="G220" s="98" t="s">
        <v>4367</v>
      </c>
      <c r="H220" s="98" t="s">
        <v>4367</v>
      </c>
      <c r="I220" s="248"/>
      <c r="J220" s="98"/>
      <c r="K220" s="98" t="s">
        <v>3022</v>
      </c>
      <c r="L220" s="116" t="s">
        <v>4022</v>
      </c>
      <c r="M220" s="98" t="s">
        <v>3043</v>
      </c>
      <c r="N220" s="98" t="s">
        <v>828</v>
      </c>
      <c r="O220" s="98" t="s">
        <v>943</v>
      </c>
      <c r="P220" s="98" t="s">
        <v>818</v>
      </c>
      <c r="Q220" s="98" t="s">
        <v>856</v>
      </c>
      <c r="R220" s="101" t="s">
        <v>982</v>
      </c>
      <c r="S220" s="101" t="s">
        <v>982</v>
      </c>
      <c r="T220" s="102"/>
      <c r="U220" s="102"/>
      <c r="V220" s="102"/>
      <c r="W220" s="103"/>
      <c r="X220" s="104"/>
      <c r="Y220" s="104"/>
      <c r="Z220" s="98"/>
      <c r="AA220" s="104"/>
      <c r="AB220" s="98">
        <v>12</v>
      </c>
      <c r="AC220" s="98"/>
      <c r="AD220" s="98"/>
      <c r="AE220" s="244">
        <v>0</v>
      </c>
      <c r="AF220" s="98"/>
      <c r="AG220" s="196" t="str">
        <f t="shared" si="3"/>
        <v>第一事业部-分流设备</v>
      </c>
      <c r="AH220" s="196"/>
      <c r="AK220" s="107">
        <v>71038014</v>
      </c>
      <c r="AL220" s="107" t="s">
        <v>1325</v>
      </c>
    </row>
    <row r="221" spans="1:38" ht="21" hidden="1" customHeight="1">
      <c r="A221" s="97" t="s">
        <v>2306</v>
      </c>
      <c r="B221" s="98" t="s">
        <v>3828</v>
      </c>
      <c r="C221" s="98" t="s">
        <v>3829</v>
      </c>
      <c r="D221" s="98" t="s">
        <v>883</v>
      </c>
      <c r="E221" s="98" t="s">
        <v>884</v>
      </c>
      <c r="F221" s="98" t="s">
        <v>2305</v>
      </c>
      <c r="G221" s="98" t="s">
        <v>4367</v>
      </c>
      <c r="H221" s="98" t="s">
        <v>4367</v>
      </c>
      <c r="I221" s="248"/>
      <c r="J221" s="98"/>
      <c r="K221" s="98" t="s">
        <v>3022</v>
      </c>
      <c r="L221" s="116" t="s">
        <v>4023</v>
      </c>
      <c r="M221" s="98" t="s">
        <v>3029</v>
      </c>
      <c r="N221" s="98" t="s">
        <v>3818</v>
      </c>
      <c r="O221" s="98" t="s">
        <v>935</v>
      </c>
      <c r="P221" s="98" t="s">
        <v>818</v>
      </c>
      <c r="Q221" s="98" t="s">
        <v>828</v>
      </c>
      <c r="R221" s="101" t="s">
        <v>819</v>
      </c>
      <c r="S221" s="101" t="s">
        <v>819</v>
      </c>
      <c r="T221" s="102"/>
      <c r="U221" s="102"/>
      <c r="V221" s="102"/>
      <c r="W221" s="103"/>
      <c r="X221" s="104"/>
      <c r="Y221" s="104"/>
      <c r="Z221" s="98"/>
      <c r="AA221" s="104"/>
      <c r="AB221" s="98">
        <v>12</v>
      </c>
      <c r="AC221" s="98"/>
      <c r="AD221" s="98"/>
      <c r="AE221" s="244">
        <v>0</v>
      </c>
      <c r="AF221" s="98"/>
      <c r="AG221" s="196" t="str">
        <f t="shared" si="3"/>
        <v>第一事业部-分流设备</v>
      </c>
      <c r="AH221" s="196"/>
    </row>
    <row r="222" spans="1:38" ht="21" hidden="1" customHeight="1">
      <c r="A222" s="97" t="s">
        <v>2307</v>
      </c>
      <c r="B222" s="98" t="s">
        <v>3828</v>
      </c>
      <c r="C222" s="98" t="s">
        <v>3830</v>
      </c>
      <c r="D222" s="98" t="s">
        <v>883</v>
      </c>
      <c r="E222" s="98" t="s">
        <v>884</v>
      </c>
      <c r="F222" s="98" t="s">
        <v>2305</v>
      </c>
      <c r="G222" s="98" t="s">
        <v>4367</v>
      </c>
      <c r="H222" s="98" t="s">
        <v>4367</v>
      </c>
      <c r="I222" s="248"/>
      <c r="J222" s="98"/>
      <c r="K222" s="98" t="s">
        <v>3035</v>
      </c>
      <c r="L222" s="116" t="s">
        <v>3128</v>
      </c>
      <c r="M222" s="98" t="s">
        <v>3031</v>
      </c>
      <c r="N222" s="98" t="s">
        <v>972</v>
      </c>
      <c r="O222" s="98" t="s">
        <v>935</v>
      </c>
      <c r="P222" s="98" t="s">
        <v>818</v>
      </c>
      <c r="Q222" s="98" t="s">
        <v>828</v>
      </c>
      <c r="R222" s="101" t="s">
        <v>819</v>
      </c>
      <c r="S222" s="101" t="s">
        <v>819</v>
      </c>
      <c r="T222" s="102"/>
      <c r="U222" s="102"/>
      <c r="V222" s="102"/>
      <c r="W222" s="103"/>
      <c r="X222" s="104"/>
      <c r="Y222" s="104"/>
      <c r="Z222" s="98"/>
      <c r="AA222" s="104"/>
      <c r="AB222" s="98">
        <v>12</v>
      </c>
      <c r="AC222" s="98"/>
      <c r="AD222" s="98"/>
      <c r="AE222" s="244">
        <v>0</v>
      </c>
      <c r="AF222" s="98"/>
      <c r="AG222" s="196" t="str">
        <f t="shared" si="3"/>
        <v>第一事业部-分流设备</v>
      </c>
      <c r="AH222" s="196"/>
    </row>
    <row r="223" spans="1:38" ht="21" hidden="1" customHeight="1">
      <c r="A223" s="97" t="s">
        <v>2308</v>
      </c>
      <c r="B223" s="98" t="s">
        <v>3828</v>
      </c>
      <c r="C223" s="98" t="s">
        <v>3830</v>
      </c>
      <c r="D223" s="98" t="s">
        <v>883</v>
      </c>
      <c r="E223" s="98" t="s">
        <v>884</v>
      </c>
      <c r="F223" s="98" t="s">
        <v>2305</v>
      </c>
      <c r="G223" s="98" t="s">
        <v>4367</v>
      </c>
      <c r="H223" s="98" t="s">
        <v>4367</v>
      </c>
      <c r="I223" s="248"/>
      <c r="J223" s="98"/>
      <c r="K223" s="98" t="s">
        <v>3035</v>
      </c>
      <c r="L223" s="116" t="s">
        <v>4024</v>
      </c>
      <c r="M223" s="98" t="s">
        <v>4025</v>
      </c>
      <c r="N223" s="98" t="s">
        <v>3818</v>
      </c>
      <c r="O223" s="98" t="s">
        <v>935</v>
      </c>
      <c r="P223" s="98" t="s">
        <v>818</v>
      </c>
      <c r="Q223" s="98" t="s">
        <v>972</v>
      </c>
      <c r="R223" s="101" t="s">
        <v>864</v>
      </c>
      <c r="S223" s="101" t="s">
        <v>864</v>
      </c>
      <c r="T223" s="102"/>
      <c r="U223" s="102"/>
      <c r="V223" s="102"/>
      <c r="W223" s="103"/>
      <c r="X223" s="104"/>
      <c r="Y223" s="104"/>
      <c r="Z223" s="98"/>
      <c r="AA223" s="104"/>
      <c r="AB223" s="98">
        <v>12</v>
      </c>
      <c r="AC223" s="98"/>
      <c r="AD223" s="98"/>
      <c r="AE223" s="244">
        <v>0</v>
      </c>
      <c r="AF223" s="98"/>
      <c r="AG223" s="196" t="str">
        <f t="shared" si="3"/>
        <v>第一事业部-分流设备</v>
      </c>
      <c r="AH223" s="196"/>
    </row>
    <row r="224" spans="1:38" ht="21" hidden="1" customHeight="1">
      <c r="A224" s="97" t="s">
        <v>2309</v>
      </c>
      <c r="B224" s="98" t="s">
        <v>3828</v>
      </c>
      <c r="C224" s="98" t="s">
        <v>3830</v>
      </c>
      <c r="D224" s="98" t="s">
        <v>883</v>
      </c>
      <c r="E224" s="98" t="s">
        <v>884</v>
      </c>
      <c r="F224" s="98" t="s">
        <v>2305</v>
      </c>
      <c r="G224" s="98" t="s">
        <v>4367</v>
      </c>
      <c r="H224" s="98" t="s">
        <v>4367</v>
      </c>
      <c r="I224" s="248"/>
      <c r="J224" s="98"/>
      <c r="K224" s="98" t="s">
        <v>3022</v>
      </c>
      <c r="L224" s="116" t="s">
        <v>4026</v>
      </c>
      <c r="M224" s="98" t="s">
        <v>3031</v>
      </c>
      <c r="N224" s="98" t="s">
        <v>972</v>
      </c>
      <c r="O224" s="98" t="s">
        <v>935</v>
      </c>
      <c r="P224" s="98" t="s">
        <v>818</v>
      </c>
      <c r="Q224" s="98" t="s">
        <v>819</v>
      </c>
      <c r="R224" s="101" t="s">
        <v>819</v>
      </c>
      <c r="S224" s="101" t="s">
        <v>819</v>
      </c>
      <c r="T224" s="102"/>
      <c r="U224" s="102"/>
      <c r="V224" s="102"/>
      <c r="W224" s="103"/>
      <c r="X224" s="104"/>
      <c r="Y224" s="104"/>
      <c r="Z224" s="98"/>
      <c r="AA224" s="104"/>
      <c r="AB224" s="98">
        <v>12</v>
      </c>
      <c r="AC224" s="98"/>
      <c r="AD224" s="98"/>
      <c r="AE224" s="244">
        <v>0</v>
      </c>
      <c r="AF224" s="98"/>
      <c r="AG224" s="196" t="str">
        <f t="shared" si="3"/>
        <v>第一事业部-分流设备</v>
      </c>
      <c r="AH224" s="196"/>
      <c r="AK224" s="108">
        <v>71038003</v>
      </c>
      <c r="AL224" s="108" t="s">
        <v>1332</v>
      </c>
    </row>
    <row r="225" spans="1:38" ht="21" hidden="1" customHeight="1">
      <c r="A225" s="97" t="s">
        <v>2310</v>
      </c>
      <c r="B225" s="98" t="s">
        <v>3828</v>
      </c>
      <c r="C225" s="98" t="s">
        <v>3830</v>
      </c>
      <c r="D225" s="98" t="s">
        <v>883</v>
      </c>
      <c r="E225" s="98" t="s">
        <v>884</v>
      </c>
      <c r="F225" s="98" t="s">
        <v>2305</v>
      </c>
      <c r="G225" s="98" t="s">
        <v>4367</v>
      </c>
      <c r="H225" s="98" t="s">
        <v>4367</v>
      </c>
      <c r="I225" s="248"/>
      <c r="J225" s="98"/>
      <c r="K225" s="98" t="s">
        <v>3022</v>
      </c>
      <c r="L225" s="116" t="s">
        <v>4027</v>
      </c>
      <c r="M225" s="98" t="s">
        <v>3031</v>
      </c>
      <c r="N225" s="98" t="s">
        <v>972</v>
      </c>
      <c r="O225" s="98" t="s">
        <v>935</v>
      </c>
      <c r="P225" s="98" t="s">
        <v>818</v>
      </c>
      <c r="Q225" s="98" t="s">
        <v>828</v>
      </c>
      <c r="R225" s="101" t="s">
        <v>819</v>
      </c>
      <c r="S225" s="240" t="s">
        <v>819</v>
      </c>
      <c r="T225" s="102"/>
      <c r="U225" s="102"/>
      <c r="V225" s="102"/>
      <c r="W225" s="103"/>
      <c r="X225" s="104"/>
      <c r="Y225" s="104"/>
      <c r="Z225" s="98"/>
      <c r="AA225" s="104"/>
      <c r="AB225" s="98">
        <v>12</v>
      </c>
      <c r="AC225" s="98"/>
      <c r="AD225" s="98"/>
      <c r="AE225" s="244">
        <v>0</v>
      </c>
      <c r="AF225" s="98"/>
      <c r="AG225" s="196" t="str">
        <f t="shared" si="3"/>
        <v>第一事业部-分流设备</v>
      </c>
      <c r="AH225" s="196"/>
      <c r="AK225" s="107">
        <v>71038011</v>
      </c>
      <c r="AL225" s="107" t="s">
        <v>1335</v>
      </c>
    </row>
    <row r="226" spans="1:38" ht="21" hidden="1" customHeight="1">
      <c r="A226" s="97" t="s">
        <v>2311</v>
      </c>
      <c r="B226" s="98" t="s">
        <v>3828</v>
      </c>
      <c r="C226" s="98" t="s">
        <v>3830</v>
      </c>
      <c r="D226" s="98" t="s">
        <v>883</v>
      </c>
      <c r="E226" s="98" t="s">
        <v>884</v>
      </c>
      <c r="F226" s="98" t="s">
        <v>2305</v>
      </c>
      <c r="G226" s="98" t="s">
        <v>4367</v>
      </c>
      <c r="H226" s="98" t="s">
        <v>4367</v>
      </c>
      <c r="I226" s="248"/>
      <c r="J226" s="98"/>
      <c r="K226" s="98"/>
      <c r="L226" s="116"/>
      <c r="M226" s="98" t="s">
        <v>4025</v>
      </c>
      <c r="N226" s="98" t="s">
        <v>3818</v>
      </c>
      <c r="O226" s="98" t="s">
        <v>935</v>
      </c>
      <c r="P226" s="223" t="s">
        <v>818</v>
      </c>
      <c r="Q226" s="98" t="s">
        <v>828</v>
      </c>
      <c r="R226" s="101" t="s">
        <v>828</v>
      </c>
      <c r="S226" s="101" t="s">
        <v>828</v>
      </c>
      <c r="T226" s="102"/>
      <c r="U226" s="102"/>
      <c r="V226" s="102"/>
      <c r="W226" s="103"/>
      <c r="X226" s="104"/>
      <c r="Y226" s="104"/>
      <c r="Z226" s="98"/>
      <c r="AA226" s="104"/>
      <c r="AB226" s="98">
        <v>10</v>
      </c>
      <c r="AC226" s="98"/>
      <c r="AD226" s="98"/>
      <c r="AE226" s="244">
        <v>0</v>
      </c>
      <c r="AF226" s="98"/>
      <c r="AG226" s="196" t="str">
        <f t="shared" si="3"/>
        <v>第一事业部-分流设备</v>
      </c>
      <c r="AH226" s="196"/>
      <c r="AK226" s="107">
        <v>71038002</v>
      </c>
      <c r="AL226" s="107" t="s">
        <v>1338</v>
      </c>
    </row>
    <row r="227" spans="1:38" ht="21" hidden="1" customHeight="1">
      <c r="A227" s="97" t="s">
        <v>2312</v>
      </c>
      <c r="B227" s="98" t="s">
        <v>3828</v>
      </c>
      <c r="C227" s="98" t="s">
        <v>3830</v>
      </c>
      <c r="D227" s="98" t="s">
        <v>883</v>
      </c>
      <c r="E227" s="98" t="s">
        <v>884</v>
      </c>
      <c r="F227" s="98" t="s">
        <v>2305</v>
      </c>
      <c r="G227" s="98" t="s">
        <v>4367</v>
      </c>
      <c r="H227" s="98" t="s">
        <v>4367</v>
      </c>
      <c r="I227" s="248"/>
      <c r="J227" s="98"/>
      <c r="K227" s="98" t="s">
        <v>3035</v>
      </c>
      <c r="L227" s="116" t="s">
        <v>3129</v>
      </c>
      <c r="M227" s="98" t="s">
        <v>3130</v>
      </c>
      <c r="N227" s="98" t="s">
        <v>3818</v>
      </c>
      <c r="O227" s="98" t="s">
        <v>935</v>
      </c>
      <c r="P227" s="98" t="s">
        <v>818</v>
      </c>
      <c r="Q227" s="98" t="s">
        <v>864</v>
      </c>
      <c r="R227" s="101" t="s">
        <v>828</v>
      </c>
      <c r="S227" s="241" t="s">
        <v>828</v>
      </c>
      <c r="T227" s="102"/>
      <c r="U227" s="102"/>
      <c r="V227" s="102"/>
      <c r="W227" s="103"/>
      <c r="X227" s="104"/>
      <c r="Y227" s="104"/>
      <c r="Z227" s="98"/>
      <c r="AA227" s="104"/>
      <c r="AB227" s="98">
        <v>12</v>
      </c>
      <c r="AC227" s="98"/>
      <c r="AD227" s="98"/>
      <c r="AE227" s="244">
        <v>0</v>
      </c>
      <c r="AF227" s="98"/>
      <c r="AG227" s="196" t="str">
        <f t="shared" si="3"/>
        <v>第一事业部-分流设备</v>
      </c>
      <c r="AH227" s="196"/>
    </row>
    <row r="228" spans="1:38" ht="21" hidden="1" customHeight="1">
      <c r="A228" s="97" t="s">
        <v>2313</v>
      </c>
      <c r="B228" s="98" t="s">
        <v>3828</v>
      </c>
      <c r="C228" s="98" t="s">
        <v>3829</v>
      </c>
      <c r="D228" s="98" t="s">
        <v>883</v>
      </c>
      <c r="E228" s="98" t="s">
        <v>884</v>
      </c>
      <c r="F228" s="98" t="s">
        <v>2305</v>
      </c>
      <c r="G228" s="98" t="s">
        <v>4367</v>
      </c>
      <c r="H228" s="98" t="s">
        <v>4367</v>
      </c>
      <c r="I228" s="248"/>
      <c r="J228" s="98"/>
      <c r="K228" s="98"/>
      <c r="L228" s="116"/>
      <c r="M228" s="98" t="s">
        <v>3029</v>
      </c>
      <c r="N228" s="98" t="s">
        <v>3818</v>
      </c>
      <c r="O228" s="98" t="s">
        <v>935</v>
      </c>
      <c r="P228" s="223" t="s">
        <v>818</v>
      </c>
      <c r="Q228" s="98" t="s">
        <v>828</v>
      </c>
      <c r="R228" s="101" t="s">
        <v>828</v>
      </c>
      <c r="S228" s="101" t="s">
        <v>828</v>
      </c>
      <c r="T228" s="102"/>
      <c r="U228" s="102"/>
      <c r="V228" s="102"/>
      <c r="W228" s="103"/>
      <c r="X228" s="104"/>
      <c r="Y228" s="104"/>
      <c r="Z228" s="98"/>
      <c r="AA228" s="104"/>
      <c r="AB228" s="98">
        <v>10</v>
      </c>
      <c r="AC228" s="98"/>
      <c r="AD228" s="98"/>
      <c r="AE228" s="244">
        <v>0</v>
      </c>
      <c r="AF228" s="98"/>
      <c r="AG228" s="196" t="str">
        <f t="shared" si="3"/>
        <v>第一事业部-分流设备</v>
      </c>
      <c r="AH228" s="196"/>
    </row>
    <row r="229" spans="1:38" ht="21" hidden="1" customHeight="1">
      <c r="A229" s="97" t="s">
        <v>2314</v>
      </c>
      <c r="B229" s="98" t="s">
        <v>3828</v>
      </c>
      <c r="C229" s="98" t="s">
        <v>3830</v>
      </c>
      <c r="D229" s="98" t="s">
        <v>883</v>
      </c>
      <c r="E229" s="98" t="s">
        <v>884</v>
      </c>
      <c r="F229" s="98" t="s">
        <v>2305</v>
      </c>
      <c r="G229" s="98" t="s">
        <v>4367</v>
      </c>
      <c r="H229" s="98" t="s">
        <v>4367</v>
      </c>
      <c r="I229" s="248"/>
      <c r="J229" s="98"/>
      <c r="K229" s="98" t="s">
        <v>3035</v>
      </c>
      <c r="L229" s="116" t="s">
        <v>3131</v>
      </c>
      <c r="M229" s="98" t="s">
        <v>3031</v>
      </c>
      <c r="N229" s="98" t="s">
        <v>972</v>
      </c>
      <c r="O229" s="98" t="s">
        <v>935</v>
      </c>
      <c r="P229" s="98" t="s">
        <v>818</v>
      </c>
      <c r="Q229" s="98" t="s">
        <v>828</v>
      </c>
      <c r="R229" s="101" t="s">
        <v>819</v>
      </c>
      <c r="S229" s="239" t="s">
        <v>819</v>
      </c>
      <c r="T229" s="102"/>
      <c r="U229" s="102"/>
      <c r="V229" s="102"/>
      <c r="W229" s="103"/>
      <c r="X229" s="104"/>
      <c r="Y229" s="104"/>
      <c r="Z229" s="98"/>
      <c r="AA229" s="104"/>
      <c r="AB229" s="98">
        <v>12</v>
      </c>
      <c r="AC229" s="98"/>
      <c r="AD229" s="98"/>
      <c r="AE229" s="244">
        <v>0</v>
      </c>
      <c r="AF229" s="98"/>
      <c r="AG229" s="196" t="str">
        <f t="shared" si="3"/>
        <v>第一事业部-分流设备</v>
      </c>
      <c r="AH229" s="196"/>
      <c r="AK229" s="108">
        <v>71031009</v>
      </c>
      <c r="AL229" s="108" t="s">
        <v>1345</v>
      </c>
    </row>
    <row r="230" spans="1:38" ht="21" hidden="1" customHeight="1">
      <c r="A230" s="97" t="s">
        <v>2315</v>
      </c>
      <c r="B230" s="98" t="s">
        <v>3828</v>
      </c>
      <c r="C230" s="98" t="s">
        <v>3830</v>
      </c>
      <c r="D230" s="98" t="s">
        <v>883</v>
      </c>
      <c r="E230" s="98" t="s">
        <v>884</v>
      </c>
      <c r="F230" s="98" t="s">
        <v>2305</v>
      </c>
      <c r="G230" s="98" t="s">
        <v>4367</v>
      </c>
      <c r="H230" s="98" t="s">
        <v>4367</v>
      </c>
      <c r="I230" s="248"/>
      <c r="J230" s="98"/>
      <c r="K230" s="98" t="s">
        <v>3035</v>
      </c>
      <c r="L230" s="116" t="s">
        <v>4028</v>
      </c>
      <c r="M230" s="98" t="s">
        <v>3134</v>
      </c>
      <c r="N230" s="98" t="s">
        <v>3818</v>
      </c>
      <c r="O230" s="98" t="s">
        <v>935</v>
      </c>
      <c r="P230" s="98" t="s">
        <v>818</v>
      </c>
      <c r="Q230" s="98" t="s">
        <v>828</v>
      </c>
      <c r="R230" s="101" t="s">
        <v>828</v>
      </c>
      <c r="S230" s="101" t="s">
        <v>828</v>
      </c>
      <c r="T230" s="102"/>
      <c r="U230" s="102"/>
      <c r="V230" s="102"/>
      <c r="W230" s="103"/>
      <c r="X230" s="104"/>
      <c r="Y230" s="104"/>
      <c r="Z230" s="98"/>
      <c r="AA230" s="104"/>
      <c r="AB230" s="98">
        <v>12</v>
      </c>
      <c r="AC230" s="98"/>
      <c r="AD230" s="98"/>
      <c r="AE230" s="244">
        <v>0</v>
      </c>
      <c r="AF230" s="98"/>
      <c r="AG230" s="196" t="str">
        <f t="shared" si="3"/>
        <v>第一事业部-分流设备</v>
      </c>
      <c r="AH230" s="196"/>
    </row>
    <row r="231" spans="1:38" ht="21" hidden="1" customHeight="1">
      <c r="A231" s="97" t="s">
        <v>2316</v>
      </c>
      <c r="B231" s="98" t="s">
        <v>3828</v>
      </c>
      <c r="C231" s="98" t="s">
        <v>3830</v>
      </c>
      <c r="D231" s="98" t="s">
        <v>883</v>
      </c>
      <c r="E231" s="98" t="s">
        <v>884</v>
      </c>
      <c r="F231" s="98" t="s">
        <v>2305</v>
      </c>
      <c r="G231" s="98" t="s">
        <v>4367</v>
      </c>
      <c r="H231" s="98" t="s">
        <v>4367</v>
      </c>
      <c r="I231" s="248"/>
      <c r="J231" s="98"/>
      <c r="K231" s="98" t="s">
        <v>3035</v>
      </c>
      <c r="L231" s="116" t="s">
        <v>4029</v>
      </c>
      <c r="M231" s="98" t="s">
        <v>3132</v>
      </c>
      <c r="N231" s="98" t="s">
        <v>3818</v>
      </c>
      <c r="O231" s="98" t="s">
        <v>935</v>
      </c>
      <c r="P231" s="98" t="s">
        <v>818</v>
      </c>
      <c r="Q231" s="98" t="s">
        <v>864</v>
      </c>
      <c r="R231" s="101" t="s">
        <v>828</v>
      </c>
      <c r="S231" s="101" t="s">
        <v>828</v>
      </c>
      <c r="T231" s="102"/>
      <c r="U231" s="102"/>
      <c r="V231" s="102"/>
      <c r="W231" s="103"/>
      <c r="X231" s="104"/>
      <c r="Y231" s="104"/>
      <c r="Z231" s="98"/>
      <c r="AA231" s="104"/>
      <c r="AB231" s="98">
        <v>12</v>
      </c>
      <c r="AC231" s="98"/>
      <c r="AD231" s="98"/>
      <c r="AE231" s="244">
        <v>0</v>
      </c>
      <c r="AF231" s="98"/>
      <c r="AG231" s="196" t="str">
        <f t="shared" si="3"/>
        <v>第一事业部-分流设备</v>
      </c>
      <c r="AH231" s="196"/>
    </row>
    <row r="232" spans="1:38" ht="21" hidden="1" customHeight="1">
      <c r="A232" s="97" t="s">
        <v>2317</v>
      </c>
      <c r="B232" s="98" t="s">
        <v>3828</v>
      </c>
      <c r="C232" s="98" t="s">
        <v>3830</v>
      </c>
      <c r="D232" s="98" t="s">
        <v>883</v>
      </c>
      <c r="E232" s="98" t="s">
        <v>884</v>
      </c>
      <c r="F232" s="98" t="s">
        <v>2305</v>
      </c>
      <c r="G232" s="98" t="s">
        <v>4367</v>
      </c>
      <c r="H232" s="98" t="s">
        <v>4367</v>
      </c>
      <c r="I232" s="248"/>
      <c r="J232" s="98"/>
      <c r="K232" s="98" t="s">
        <v>3022</v>
      </c>
      <c r="L232" s="216" t="s">
        <v>3133</v>
      </c>
      <c r="M232" s="199" t="s">
        <v>3025</v>
      </c>
      <c r="N232" s="98" t="s">
        <v>828</v>
      </c>
      <c r="O232" s="98" t="s">
        <v>4279</v>
      </c>
      <c r="P232" s="98" t="s">
        <v>818</v>
      </c>
      <c r="Q232" s="98" t="s">
        <v>856</v>
      </c>
      <c r="R232" s="101" t="s">
        <v>935</v>
      </c>
      <c r="S232" s="101" t="s">
        <v>935</v>
      </c>
      <c r="T232" s="102"/>
      <c r="U232" s="102"/>
      <c r="V232" s="102"/>
      <c r="W232" s="103"/>
      <c r="X232" s="104"/>
      <c r="Y232" s="104"/>
      <c r="Z232" s="98"/>
      <c r="AA232" s="104"/>
      <c r="AB232" s="98">
        <v>12</v>
      </c>
      <c r="AC232" s="98"/>
      <c r="AD232" s="98"/>
      <c r="AE232" s="244">
        <v>0</v>
      </c>
      <c r="AF232" s="98"/>
      <c r="AG232" s="196" t="str">
        <f t="shared" si="3"/>
        <v>第一事业部-分流设备</v>
      </c>
      <c r="AH232" s="196"/>
    </row>
    <row r="233" spans="1:38" ht="21" hidden="1" customHeight="1">
      <c r="A233" s="97" t="s">
        <v>2318</v>
      </c>
      <c r="B233" s="98" t="s">
        <v>3828</v>
      </c>
      <c r="C233" s="98" t="s">
        <v>3830</v>
      </c>
      <c r="D233" s="98" t="s">
        <v>883</v>
      </c>
      <c r="E233" s="98" t="s">
        <v>884</v>
      </c>
      <c r="F233" s="98" t="s">
        <v>2305</v>
      </c>
      <c r="G233" s="98" t="s">
        <v>4367</v>
      </c>
      <c r="H233" s="98" t="s">
        <v>4367</v>
      </c>
      <c r="I233" s="248"/>
      <c r="J233" s="98"/>
      <c r="K233" s="98" t="s">
        <v>3022</v>
      </c>
      <c r="L233" s="116" t="s">
        <v>4030</v>
      </c>
      <c r="M233" s="98" t="s">
        <v>3058</v>
      </c>
      <c r="N233" s="98" t="s">
        <v>972</v>
      </c>
      <c r="O233" s="98" t="s">
        <v>935</v>
      </c>
      <c r="P233" s="98" t="s">
        <v>818</v>
      </c>
      <c r="Q233" s="98" t="s">
        <v>819</v>
      </c>
      <c r="R233" s="101" t="s">
        <v>856</v>
      </c>
      <c r="S233" s="101" t="s">
        <v>856</v>
      </c>
      <c r="T233" s="102"/>
      <c r="U233" s="102"/>
      <c r="V233" s="102"/>
      <c r="W233" s="103"/>
      <c r="X233" s="104"/>
      <c r="Y233" s="104"/>
      <c r="Z233" s="98"/>
      <c r="AA233" s="104"/>
      <c r="AB233" s="98">
        <v>12</v>
      </c>
      <c r="AC233" s="98"/>
      <c r="AD233" s="98"/>
      <c r="AE233" s="244">
        <v>0</v>
      </c>
      <c r="AF233" s="98"/>
      <c r="AG233" s="196" t="str">
        <f t="shared" si="3"/>
        <v>第一事业部-分流设备</v>
      </c>
      <c r="AH233" s="196"/>
      <c r="AK233" s="108">
        <v>71031002</v>
      </c>
      <c r="AL233" s="108" t="s">
        <v>1352</v>
      </c>
    </row>
    <row r="234" spans="1:38" ht="21" hidden="1" customHeight="1">
      <c r="A234" s="97" t="s">
        <v>2319</v>
      </c>
      <c r="B234" s="98" t="s">
        <v>3828</v>
      </c>
      <c r="C234" s="98" t="s">
        <v>3830</v>
      </c>
      <c r="D234" s="98" t="s">
        <v>883</v>
      </c>
      <c r="E234" s="98" t="s">
        <v>884</v>
      </c>
      <c r="F234" s="98" t="s">
        <v>2305</v>
      </c>
      <c r="G234" s="98" t="s">
        <v>4367</v>
      </c>
      <c r="H234" s="98" t="s">
        <v>4367</v>
      </c>
      <c r="I234" s="248"/>
      <c r="J234" s="98"/>
      <c r="K234" s="98" t="s">
        <v>3022</v>
      </c>
      <c r="L234" s="116" t="s">
        <v>4031</v>
      </c>
      <c r="M234" s="98" t="s">
        <v>3058</v>
      </c>
      <c r="N234" s="98" t="s">
        <v>972</v>
      </c>
      <c r="O234" s="98" t="s">
        <v>935</v>
      </c>
      <c r="P234" s="98" t="s">
        <v>818</v>
      </c>
      <c r="Q234" s="98" t="s">
        <v>819</v>
      </c>
      <c r="R234" s="101" t="s">
        <v>856</v>
      </c>
      <c r="S234" s="101" t="s">
        <v>856</v>
      </c>
      <c r="T234" s="102"/>
      <c r="U234" s="102"/>
      <c r="V234" s="102"/>
      <c r="W234" s="103"/>
      <c r="X234" s="104"/>
      <c r="Y234" s="104"/>
      <c r="Z234" s="98"/>
      <c r="AA234" s="104"/>
      <c r="AB234" s="98">
        <v>12</v>
      </c>
      <c r="AC234" s="98"/>
      <c r="AD234" s="98"/>
      <c r="AE234" s="244">
        <v>0</v>
      </c>
      <c r="AF234" s="98"/>
      <c r="AG234" s="196" t="str">
        <f t="shared" si="3"/>
        <v>第一事业部-分流设备</v>
      </c>
      <c r="AH234" s="196"/>
      <c r="AK234" s="107">
        <v>71031003</v>
      </c>
      <c r="AL234" s="107" t="s">
        <v>1356</v>
      </c>
    </row>
    <row r="235" spans="1:38" ht="21" hidden="1" customHeight="1">
      <c r="A235" s="97" t="s">
        <v>2320</v>
      </c>
      <c r="B235" s="98" t="s">
        <v>3828</v>
      </c>
      <c r="C235" s="98" t="s">
        <v>3830</v>
      </c>
      <c r="D235" s="98" t="s">
        <v>883</v>
      </c>
      <c r="E235" s="98" t="s">
        <v>884</v>
      </c>
      <c r="F235" s="98" t="s">
        <v>2305</v>
      </c>
      <c r="G235" s="98" t="s">
        <v>4367</v>
      </c>
      <c r="H235" s="98" t="s">
        <v>4367</v>
      </c>
      <c r="I235" s="248"/>
      <c r="J235" s="98"/>
      <c r="K235" s="98" t="s">
        <v>3035</v>
      </c>
      <c r="L235" s="116" t="s">
        <v>4032</v>
      </c>
      <c r="M235" s="98" t="s">
        <v>3134</v>
      </c>
      <c r="N235" s="98" t="s">
        <v>3818</v>
      </c>
      <c r="O235" s="98" t="s">
        <v>935</v>
      </c>
      <c r="P235" s="98" t="s">
        <v>818</v>
      </c>
      <c r="Q235" s="98" t="s">
        <v>972</v>
      </c>
      <c r="R235" s="101" t="s">
        <v>828</v>
      </c>
      <c r="S235" s="101" t="s">
        <v>828</v>
      </c>
      <c r="T235" s="102"/>
      <c r="U235" s="102"/>
      <c r="V235" s="102"/>
      <c r="W235" s="103"/>
      <c r="X235" s="104"/>
      <c r="Y235" s="104"/>
      <c r="Z235" s="98"/>
      <c r="AA235" s="104"/>
      <c r="AB235" s="98">
        <v>12</v>
      </c>
      <c r="AC235" s="98"/>
      <c r="AD235" s="98"/>
      <c r="AE235" s="244">
        <v>0</v>
      </c>
      <c r="AF235" s="98"/>
      <c r="AG235" s="196" t="str">
        <f t="shared" si="3"/>
        <v>第一事业部-分流设备</v>
      </c>
      <c r="AH235" s="196"/>
    </row>
    <row r="236" spans="1:38" ht="21" hidden="1" customHeight="1">
      <c r="A236" s="97" t="s">
        <v>2321</v>
      </c>
      <c r="B236" s="98" t="s">
        <v>3828</v>
      </c>
      <c r="C236" s="98" t="s">
        <v>3830</v>
      </c>
      <c r="D236" s="98" t="s">
        <v>883</v>
      </c>
      <c r="E236" s="98" t="s">
        <v>884</v>
      </c>
      <c r="F236" s="98" t="s">
        <v>2305</v>
      </c>
      <c r="G236" s="98" t="s">
        <v>4367</v>
      </c>
      <c r="H236" s="98" t="s">
        <v>4367</v>
      </c>
      <c r="I236" s="248"/>
      <c r="J236" s="98"/>
      <c r="K236" s="98" t="s">
        <v>3153</v>
      </c>
      <c r="L236" s="107" t="s">
        <v>3135</v>
      </c>
      <c r="M236" s="98" t="s">
        <v>3031</v>
      </c>
      <c r="N236" s="98" t="s">
        <v>972</v>
      </c>
      <c r="O236" s="98" t="s">
        <v>935</v>
      </c>
      <c r="P236" s="98" t="s">
        <v>818</v>
      </c>
      <c r="Q236" s="98" t="s">
        <v>828</v>
      </c>
      <c r="R236" s="101" t="s">
        <v>819</v>
      </c>
      <c r="S236" s="101" t="s">
        <v>819</v>
      </c>
      <c r="T236" s="102"/>
      <c r="U236" s="102"/>
      <c r="V236" s="102"/>
      <c r="W236" s="103"/>
      <c r="X236" s="104"/>
      <c r="Y236" s="104"/>
      <c r="Z236" s="98"/>
      <c r="AA236" s="104"/>
      <c r="AB236" s="98">
        <v>12</v>
      </c>
      <c r="AC236" s="98"/>
      <c r="AD236" s="98"/>
      <c r="AE236" s="244">
        <v>0</v>
      </c>
      <c r="AF236" s="98"/>
      <c r="AG236" s="196" t="str">
        <f t="shared" si="3"/>
        <v>第一事业部-分流设备</v>
      </c>
      <c r="AH236" s="196"/>
    </row>
    <row r="237" spans="1:38" ht="21" hidden="1" customHeight="1">
      <c r="A237" s="97" t="s">
        <v>2322</v>
      </c>
      <c r="B237" s="98" t="s">
        <v>3828</v>
      </c>
      <c r="C237" s="98" t="s">
        <v>3830</v>
      </c>
      <c r="D237" s="98" t="s">
        <v>883</v>
      </c>
      <c r="E237" s="98" t="s">
        <v>884</v>
      </c>
      <c r="F237" s="98" t="s">
        <v>2305</v>
      </c>
      <c r="G237" s="98" t="s">
        <v>4367</v>
      </c>
      <c r="H237" s="98" t="s">
        <v>4367</v>
      </c>
      <c r="I237" s="248"/>
      <c r="J237" s="98"/>
      <c r="K237" s="98" t="s">
        <v>3035</v>
      </c>
      <c r="L237" s="116" t="s">
        <v>3136</v>
      </c>
      <c r="M237" s="98" t="s">
        <v>3134</v>
      </c>
      <c r="N237" s="98" t="s">
        <v>3818</v>
      </c>
      <c r="O237" s="98" t="s">
        <v>935</v>
      </c>
      <c r="P237" s="98" t="s">
        <v>818</v>
      </c>
      <c r="Q237" s="98" t="s">
        <v>864</v>
      </c>
      <c r="R237" s="101" t="s">
        <v>828</v>
      </c>
      <c r="S237" s="240" t="s">
        <v>828</v>
      </c>
      <c r="T237" s="102"/>
      <c r="U237" s="102"/>
      <c r="V237" s="102"/>
      <c r="W237" s="103"/>
      <c r="X237" s="104"/>
      <c r="Y237" s="104"/>
      <c r="Z237" s="98"/>
      <c r="AA237" s="104"/>
      <c r="AB237" s="98">
        <v>12</v>
      </c>
      <c r="AC237" s="98"/>
      <c r="AD237" s="98"/>
      <c r="AE237" s="244">
        <v>0</v>
      </c>
      <c r="AF237" s="98"/>
      <c r="AG237" s="196" t="str">
        <f t="shared" si="3"/>
        <v>第一事业部-分流设备</v>
      </c>
      <c r="AH237" s="196"/>
      <c r="AK237" s="108">
        <v>71030009</v>
      </c>
      <c r="AL237" s="108" t="s">
        <v>1361</v>
      </c>
    </row>
    <row r="238" spans="1:38" ht="21" hidden="1" customHeight="1">
      <c r="A238" s="97" t="s">
        <v>2323</v>
      </c>
      <c r="B238" s="98" t="s">
        <v>3828</v>
      </c>
      <c r="C238" s="98" t="s">
        <v>3830</v>
      </c>
      <c r="D238" s="98" t="s">
        <v>883</v>
      </c>
      <c r="E238" s="98" t="s">
        <v>884</v>
      </c>
      <c r="F238" s="98" t="s">
        <v>2305</v>
      </c>
      <c r="G238" s="98" t="s">
        <v>4367</v>
      </c>
      <c r="H238" s="98" t="s">
        <v>4367</v>
      </c>
      <c r="I238" s="248"/>
      <c r="J238" s="98"/>
      <c r="K238" s="98"/>
      <c r="L238" s="116"/>
      <c r="M238" s="98" t="s">
        <v>3137</v>
      </c>
      <c r="N238" s="98" t="s">
        <v>3818</v>
      </c>
      <c r="O238" s="98" t="s">
        <v>935</v>
      </c>
      <c r="P238" s="223" t="s">
        <v>818</v>
      </c>
      <c r="Q238" s="98" t="s">
        <v>828</v>
      </c>
      <c r="R238" s="101" t="s">
        <v>828</v>
      </c>
      <c r="S238" s="101" t="s">
        <v>828</v>
      </c>
      <c r="T238" s="102"/>
      <c r="U238" s="102"/>
      <c r="V238" s="102"/>
      <c r="W238" s="103"/>
      <c r="X238" s="104"/>
      <c r="Y238" s="104"/>
      <c r="Z238" s="98"/>
      <c r="AA238" s="104"/>
      <c r="AB238" s="98">
        <v>10</v>
      </c>
      <c r="AC238" s="98"/>
      <c r="AD238" s="98"/>
      <c r="AE238" s="244">
        <v>0</v>
      </c>
      <c r="AF238" s="98"/>
      <c r="AG238" s="196" t="str">
        <f t="shared" si="3"/>
        <v>第一事业部-分流设备</v>
      </c>
      <c r="AH238" s="196"/>
    </row>
    <row r="239" spans="1:38" ht="21" hidden="1" customHeight="1">
      <c r="A239" s="97" t="s">
        <v>2324</v>
      </c>
      <c r="B239" s="98" t="s">
        <v>3828</v>
      </c>
      <c r="C239" s="98" t="s">
        <v>3830</v>
      </c>
      <c r="D239" s="98" t="s">
        <v>883</v>
      </c>
      <c r="E239" s="98" t="s">
        <v>884</v>
      </c>
      <c r="F239" s="98" t="s">
        <v>2305</v>
      </c>
      <c r="G239" s="98" t="s">
        <v>4367</v>
      </c>
      <c r="H239" s="98" t="s">
        <v>4367</v>
      </c>
      <c r="I239" s="248"/>
      <c r="J239" s="98"/>
      <c r="K239" s="98"/>
      <c r="L239" s="116"/>
      <c r="M239" s="98" t="s">
        <v>3137</v>
      </c>
      <c r="N239" s="98" t="s">
        <v>3818</v>
      </c>
      <c r="O239" s="98" t="s">
        <v>935</v>
      </c>
      <c r="P239" s="223" t="s">
        <v>818</v>
      </c>
      <c r="Q239" s="98" t="s">
        <v>828</v>
      </c>
      <c r="R239" s="101" t="s">
        <v>828</v>
      </c>
      <c r="S239" s="101" t="s">
        <v>828</v>
      </c>
      <c r="T239" s="102"/>
      <c r="U239" s="102"/>
      <c r="V239" s="102"/>
      <c r="W239" s="103"/>
      <c r="X239" s="104"/>
      <c r="Y239" s="104"/>
      <c r="Z239" s="98"/>
      <c r="AA239" s="104"/>
      <c r="AB239" s="98">
        <v>10</v>
      </c>
      <c r="AC239" s="98"/>
      <c r="AD239" s="98"/>
      <c r="AE239" s="244">
        <v>0</v>
      </c>
      <c r="AF239" s="98"/>
      <c r="AG239" s="196" t="str">
        <f t="shared" si="3"/>
        <v>第一事业部-分流设备</v>
      </c>
      <c r="AH239" s="196"/>
    </row>
    <row r="240" spans="1:38" ht="21" hidden="1" customHeight="1">
      <c r="A240" s="97" t="s">
        <v>2325</v>
      </c>
      <c r="B240" s="98" t="s">
        <v>3828</v>
      </c>
      <c r="C240" s="98" t="s">
        <v>3830</v>
      </c>
      <c r="D240" s="98" t="s">
        <v>883</v>
      </c>
      <c r="E240" s="98" t="s">
        <v>884</v>
      </c>
      <c r="F240" s="98" t="s">
        <v>2305</v>
      </c>
      <c r="G240" s="98" t="s">
        <v>4367</v>
      </c>
      <c r="H240" s="98" t="s">
        <v>4367</v>
      </c>
      <c r="I240" s="248"/>
      <c r="J240" s="98"/>
      <c r="K240" s="98"/>
      <c r="L240" s="116"/>
      <c r="M240" s="98" t="s">
        <v>3134</v>
      </c>
      <c r="N240" s="98" t="s">
        <v>3818</v>
      </c>
      <c r="O240" s="98" t="s">
        <v>935</v>
      </c>
      <c r="P240" s="223" t="s">
        <v>818</v>
      </c>
      <c r="Q240" s="98" t="s">
        <v>819</v>
      </c>
      <c r="R240" s="101" t="s">
        <v>819</v>
      </c>
      <c r="S240" s="101" t="s">
        <v>819</v>
      </c>
      <c r="T240" s="102"/>
      <c r="U240" s="102"/>
      <c r="V240" s="102"/>
      <c r="W240" s="103"/>
      <c r="X240" s="104"/>
      <c r="Y240" s="104"/>
      <c r="Z240" s="98"/>
      <c r="AA240" s="104"/>
      <c r="AB240" s="98">
        <v>10</v>
      </c>
      <c r="AC240" s="98"/>
      <c r="AD240" s="98"/>
      <c r="AE240" s="244">
        <v>0</v>
      </c>
      <c r="AF240" s="98"/>
      <c r="AG240" s="196" t="str">
        <f t="shared" si="3"/>
        <v>第一事业部-分流设备</v>
      </c>
      <c r="AH240" s="196"/>
    </row>
    <row r="241" spans="1:38" ht="21" hidden="1" customHeight="1">
      <c r="A241" s="97" t="s">
        <v>2326</v>
      </c>
      <c r="B241" s="98" t="s">
        <v>3828</v>
      </c>
      <c r="C241" s="98" t="s">
        <v>3830</v>
      </c>
      <c r="D241" s="98" t="s">
        <v>883</v>
      </c>
      <c r="E241" s="98" t="s">
        <v>884</v>
      </c>
      <c r="F241" s="98" t="s">
        <v>2305</v>
      </c>
      <c r="G241" s="98" t="s">
        <v>4367</v>
      </c>
      <c r="H241" s="98" t="s">
        <v>4367</v>
      </c>
      <c r="I241" s="248"/>
      <c r="J241" s="98"/>
      <c r="K241" s="98" t="s">
        <v>3022</v>
      </c>
      <c r="L241" s="116" t="s">
        <v>4033</v>
      </c>
      <c r="M241" s="98" t="s">
        <v>3058</v>
      </c>
      <c r="N241" s="98" t="s">
        <v>972</v>
      </c>
      <c r="O241" s="98" t="s">
        <v>935</v>
      </c>
      <c r="P241" s="98" t="s">
        <v>818</v>
      </c>
      <c r="Q241" s="98" t="s">
        <v>828</v>
      </c>
      <c r="R241" s="101" t="s">
        <v>819</v>
      </c>
      <c r="S241" s="239" t="s">
        <v>819</v>
      </c>
      <c r="T241" s="102"/>
      <c r="U241" s="102"/>
      <c r="V241" s="102"/>
      <c r="W241" s="103"/>
      <c r="X241" s="104"/>
      <c r="Y241" s="104"/>
      <c r="Z241" s="98"/>
      <c r="AA241" s="104"/>
      <c r="AB241" s="98">
        <v>12</v>
      </c>
      <c r="AC241" s="98"/>
      <c r="AD241" s="98"/>
      <c r="AE241" s="244">
        <v>0</v>
      </c>
      <c r="AF241" s="98"/>
      <c r="AG241" s="196" t="str">
        <f t="shared" si="3"/>
        <v>第一事业部-分流设备</v>
      </c>
      <c r="AH241" s="196"/>
      <c r="AK241" s="108">
        <v>71030004</v>
      </c>
      <c r="AL241" s="108" t="s">
        <v>1369</v>
      </c>
    </row>
    <row r="242" spans="1:38" ht="21" hidden="1" customHeight="1">
      <c r="A242" s="97" t="s">
        <v>2327</v>
      </c>
      <c r="B242" s="98" t="s">
        <v>3828</v>
      </c>
      <c r="C242" s="98" t="s">
        <v>3830</v>
      </c>
      <c r="D242" s="98" t="s">
        <v>883</v>
      </c>
      <c r="E242" s="98" t="s">
        <v>884</v>
      </c>
      <c r="F242" s="98" t="s">
        <v>2305</v>
      </c>
      <c r="G242" s="98" t="s">
        <v>4367</v>
      </c>
      <c r="H242" s="98" t="s">
        <v>4367</v>
      </c>
      <c r="I242" s="248"/>
      <c r="J242" s="98"/>
      <c r="K242" s="98" t="s">
        <v>3035</v>
      </c>
      <c r="L242" s="116"/>
      <c r="M242" s="98" t="s">
        <v>3134</v>
      </c>
      <c r="N242" s="98" t="s">
        <v>3818</v>
      </c>
      <c r="O242" s="98" t="s">
        <v>935</v>
      </c>
      <c r="P242" s="98" t="s">
        <v>818</v>
      </c>
      <c r="Q242" s="98" t="s">
        <v>828</v>
      </c>
      <c r="R242" s="101" t="s">
        <v>828</v>
      </c>
      <c r="S242" s="101" t="s">
        <v>828</v>
      </c>
      <c r="T242" s="102"/>
      <c r="U242" s="102"/>
      <c r="V242" s="102"/>
      <c r="W242" s="103"/>
      <c r="X242" s="104"/>
      <c r="Y242" s="104"/>
      <c r="Z242" s="98"/>
      <c r="AA242" s="104"/>
      <c r="AB242" s="98">
        <v>10</v>
      </c>
      <c r="AC242" s="98"/>
      <c r="AD242" s="98"/>
      <c r="AE242" s="244">
        <v>0</v>
      </c>
      <c r="AF242" s="98"/>
      <c r="AG242" s="196" t="str">
        <f t="shared" si="3"/>
        <v>第一事业部-分流设备</v>
      </c>
      <c r="AH242" s="196"/>
      <c r="AK242" s="108">
        <v>71030007</v>
      </c>
      <c r="AL242" s="108" t="s">
        <v>1373</v>
      </c>
    </row>
    <row r="243" spans="1:38" ht="21" hidden="1" customHeight="1">
      <c r="A243" s="97" t="s">
        <v>2328</v>
      </c>
      <c r="B243" s="98" t="s">
        <v>3828</v>
      </c>
      <c r="C243" s="98" t="s">
        <v>3829</v>
      </c>
      <c r="D243" s="98" t="s">
        <v>883</v>
      </c>
      <c r="E243" s="98" t="s">
        <v>884</v>
      </c>
      <c r="F243" s="98" t="s">
        <v>2305</v>
      </c>
      <c r="G243" s="98" t="s">
        <v>4367</v>
      </c>
      <c r="H243" s="98" t="s">
        <v>4367</v>
      </c>
      <c r="I243" s="248"/>
      <c r="J243" s="98"/>
      <c r="K243" s="98" t="s">
        <v>3035</v>
      </c>
      <c r="L243" s="116" t="s">
        <v>3138</v>
      </c>
      <c r="M243" s="98" t="s">
        <v>3029</v>
      </c>
      <c r="N243" s="98" t="s">
        <v>3818</v>
      </c>
      <c r="O243" s="98" t="s">
        <v>935</v>
      </c>
      <c r="P243" s="98" t="s">
        <v>818</v>
      </c>
      <c r="Q243" s="98" t="s">
        <v>856</v>
      </c>
      <c r="R243" s="101" t="s">
        <v>935</v>
      </c>
      <c r="S243" s="101" t="s">
        <v>935</v>
      </c>
      <c r="T243" s="102"/>
      <c r="U243" s="102"/>
      <c r="V243" s="102"/>
      <c r="W243" s="103"/>
      <c r="X243" s="104"/>
      <c r="Y243" s="104"/>
      <c r="Z243" s="98"/>
      <c r="AA243" s="104"/>
      <c r="AB243" s="98">
        <v>12</v>
      </c>
      <c r="AC243" s="98"/>
      <c r="AD243" s="98"/>
      <c r="AE243" s="244">
        <v>0</v>
      </c>
      <c r="AF243" s="98"/>
      <c r="AG243" s="196" t="str">
        <f t="shared" si="3"/>
        <v>第一事业部-分流设备</v>
      </c>
      <c r="AH243" s="196"/>
      <c r="AK243" s="108">
        <v>71030005</v>
      </c>
      <c r="AL243" s="108" t="s">
        <v>1377</v>
      </c>
    </row>
    <row r="244" spans="1:38" ht="21" hidden="1" customHeight="1">
      <c r="A244" s="97" t="s">
        <v>2329</v>
      </c>
      <c r="B244" s="98" t="s">
        <v>3828</v>
      </c>
      <c r="C244" s="98" t="s">
        <v>3829</v>
      </c>
      <c r="D244" s="98" t="s">
        <v>883</v>
      </c>
      <c r="E244" s="98" t="s">
        <v>884</v>
      </c>
      <c r="F244" s="98" t="s">
        <v>2305</v>
      </c>
      <c r="G244" s="98" t="s">
        <v>4367</v>
      </c>
      <c r="H244" s="98" t="s">
        <v>4367</v>
      </c>
      <c r="I244" s="248"/>
      <c r="J244" s="98"/>
      <c r="K244" s="98" t="s">
        <v>3035</v>
      </c>
      <c r="L244" s="116" t="s">
        <v>3139</v>
      </c>
      <c r="M244" s="98" t="s">
        <v>3029</v>
      </c>
      <c r="N244" s="98" t="s">
        <v>3818</v>
      </c>
      <c r="O244" s="98" t="s">
        <v>935</v>
      </c>
      <c r="P244" s="98" t="s">
        <v>818</v>
      </c>
      <c r="Q244" s="98" t="s">
        <v>828</v>
      </c>
      <c r="R244" s="101" t="s">
        <v>819</v>
      </c>
      <c r="S244" s="101" t="s">
        <v>819</v>
      </c>
      <c r="T244" s="102"/>
      <c r="U244" s="102"/>
      <c r="V244" s="102"/>
      <c r="W244" s="103"/>
      <c r="X244" s="104"/>
      <c r="Y244" s="104"/>
      <c r="Z244" s="98"/>
      <c r="AA244" s="104"/>
      <c r="AB244" s="98">
        <v>12</v>
      </c>
      <c r="AC244" s="98"/>
      <c r="AD244" s="98"/>
      <c r="AE244" s="244">
        <v>0</v>
      </c>
      <c r="AF244" s="98"/>
      <c r="AG244" s="196" t="str">
        <f t="shared" si="3"/>
        <v>第一事业部-分流设备</v>
      </c>
      <c r="AH244" s="196"/>
    </row>
    <row r="245" spans="1:38" ht="21" hidden="1" customHeight="1">
      <c r="A245" s="97" t="s">
        <v>2330</v>
      </c>
      <c r="B245" s="98" t="s">
        <v>3828</v>
      </c>
      <c r="C245" s="98" t="s">
        <v>3830</v>
      </c>
      <c r="D245" s="98" t="s">
        <v>883</v>
      </c>
      <c r="E245" s="98" t="s">
        <v>884</v>
      </c>
      <c r="F245" s="98" t="s">
        <v>2305</v>
      </c>
      <c r="G245" s="98" t="s">
        <v>4367</v>
      </c>
      <c r="H245" s="98" t="s">
        <v>4367</v>
      </c>
      <c r="I245" s="248"/>
      <c r="J245" s="98"/>
      <c r="K245" s="98" t="s">
        <v>3035</v>
      </c>
      <c r="L245" s="116" t="s">
        <v>3140</v>
      </c>
      <c r="M245" s="98" t="s">
        <v>3132</v>
      </c>
      <c r="N245" s="98" t="s">
        <v>3818</v>
      </c>
      <c r="O245" s="98" t="s">
        <v>935</v>
      </c>
      <c r="P245" s="98" t="s">
        <v>818</v>
      </c>
      <c r="Q245" s="98" t="s">
        <v>972</v>
      </c>
      <c r="R245" s="101" t="s">
        <v>864</v>
      </c>
      <c r="S245" s="240" t="s">
        <v>864</v>
      </c>
      <c r="T245" s="102"/>
      <c r="U245" s="102"/>
      <c r="V245" s="102"/>
      <c r="W245" s="103"/>
      <c r="X245" s="104"/>
      <c r="Y245" s="104"/>
      <c r="Z245" s="98"/>
      <c r="AA245" s="104"/>
      <c r="AB245" s="98">
        <v>12</v>
      </c>
      <c r="AC245" s="98"/>
      <c r="AD245" s="98"/>
      <c r="AE245" s="244">
        <v>0</v>
      </c>
      <c r="AF245" s="98"/>
      <c r="AG245" s="196" t="str">
        <f t="shared" si="3"/>
        <v>第一事业部-分流设备</v>
      </c>
      <c r="AH245" s="196"/>
    </row>
    <row r="246" spans="1:38" ht="21" hidden="1" customHeight="1">
      <c r="A246" s="97" t="s">
        <v>2331</v>
      </c>
      <c r="B246" s="98" t="s">
        <v>3828</v>
      </c>
      <c r="C246" s="98" t="s">
        <v>3830</v>
      </c>
      <c r="D246" s="98" t="s">
        <v>883</v>
      </c>
      <c r="E246" s="98" t="s">
        <v>884</v>
      </c>
      <c r="F246" s="98" t="s">
        <v>2305</v>
      </c>
      <c r="G246" s="98" t="s">
        <v>4367</v>
      </c>
      <c r="H246" s="98" t="s">
        <v>4367</v>
      </c>
      <c r="I246" s="248"/>
      <c r="J246" s="98"/>
      <c r="K246" s="98"/>
      <c r="L246" s="116"/>
      <c r="M246" s="98" t="s">
        <v>3137</v>
      </c>
      <c r="N246" s="98" t="s">
        <v>3818</v>
      </c>
      <c r="O246" s="98" t="s">
        <v>935</v>
      </c>
      <c r="P246" s="223" t="s">
        <v>818</v>
      </c>
      <c r="Q246" s="98" t="s">
        <v>864</v>
      </c>
      <c r="R246" s="101" t="s">
        <v>864</v>
      </c>
      <c r="S246" s="101" t="s">
        <v>864</v>
      </c>
      <c r="T246" s="102"/>
      <c r="U246" s="102"/>
      <c r="V246" s="102"/>
      <c r="W246" s="103"/>
      <c r="X246" s="104"/>
      <c r="Y246" s="104"/>
      <c r="Z246" s="98"/>
      <c r="AA246" s="104"/>
      <c r="AB246" s="98">
        <v>10</v>
      </c>
      <c r="AC246" s="98"/>
      <c r="AD246" s="98"/>
      <c r="AE246" s="244">
        <v>0</v>
      </c>
      <c r="AF246" s="98"/>
      <c r="AG246" s="196" t="str">
        <f t="shared" si="3"/>
        <v>第一事业部-分流设备</v>
      </c>
      <c r="AH246" s="196"/>
      <c r="AK246" s="108">
        <v>71033012</v>
      </c>
      <c r="AL246" s="108" t="s">
        <v>1385</v>
      </c>
    </row>
    <row r="247" spans="1:38" ht="21" hidden="1" customHeight="1">
      <c r="A247" s="97" t="s">
        <v>2332</v>
      </c>
      <c r="B247" s="98" t="s">
        <v>3828</v>
      </c>
      <c r="C247" s="98" t="s">
        <v>3830</v>
      </c>
      <c r="D247" s="98" t="s">
        <v>883</v>
      </c>
      <c r="E247" s="98" t="s">
        <v>884</v>
      </c>
      <c r="F247" s="98" t="s">
        <v>2305</v>
      </c>
      <c r="G247" s="98" t="s">
        <v>4367</v>
      </c>
      <c r="H247" s="98" t="s">
        <v>4367</v>
      </c>
      <c r="I247" s="248"/>
      <c r="J247" s="98"/>
      <c r="K247" s="98"/>
      <c r="L247" s="116"/>
      <c r="M247" s="98" t="s">
        <v>3132</v>
      </c>
      <c r="N247" s="98" t="s">
        <v>3818</v>
      </c>
      <c r="O247" s="98" t="s">
        <v>935</v>
      </c>
      <c r="P247" s="223" t="s">
        <v>818</v>
      </c>
      <c r="Q247" s="98" t="s">
        <v>828</v>
      </c>
      <c r="R247" s="101" t="s">
        <v>828</v>
      </c>
      <c r="S247" s="101" t="s">
        <v>828</v>
      </c>
      <c r="T247" s="102"/>
      <c r="U247" s="102"/>
      <c r="V247" s="102"/>
      <c r="W247" s="103"/>
      <c r="X247" s="104"/>
      <c r="Y247" s="104"/>
      <c r="Z247" s="98"/>
      <c r="AA247" s="104"/>
      <c r="AB247" s="98">
        <v>10</v>
      </c>
      <c r="AC247" s="98"/>
      <c r="AD247" s="98"/>
      <c r="AE247" s="244">
        <v>0</v>
      </c>
      <c r="AF247" s="98"/>
      <c r="AG247" s="196" t="str">
        <f t="shared" si="3"/>
        <v>第一事业部-分流设备</v>
      </c>
      <c r="AH247" s="196"/>
    </row>
    <row r="248" spans="1:38" ht="21" hidden="1" customHeight="1">
      <c r="A248" s="97" t="s">
        <v>2333</v>
      </c>
      <c r="B248" s="98" t="s">
        <v>3828</v>
      </c>
      <c r="C248" s="98" t="s">
        <v>3830</v>
      </c>
      <c r="D248" s="98" t="s">
        <v>883</v>
      </c>
      <c r="E248" s="98" t="s">
        <v>884</v>
      </c>
      <c r="F248" s="98" t="s">
        <v>2305</v>
      </c>
      <c r="G248" s="98" t="s">
        <v>4367</v>
      </c>
      <c r="H248" s="98" t="s">
        <v>4367</v>
      </c>
      <c r="I248" s="248"/>
      <c r="J248" s="98"/>
      <c r="K248" s="98" t="s">
        <v>3035</v>
      </c>
      <c r="L248" s="116" t="s">
        <v>4034</v>
      </c>
      <c r="M248" s="98" t="s">
        <v>3134</v>
      </c>
      <c r="N248" s="98" t="s">
        <v>3818</v>
      </c>
      <c r="O248" s="98" t="s">
        <v>935</v>
      </c>
      <c r="P248" s="98" t="s">
        <v>818</v>
      </c>
      <c r="Q248" s="98" t="s">
        <v>864</v>
      </c>
      <c r="R248" s="101" t="s">
        <v>864</v>
      </c>
      <c r="S248" s="239" t="s">
        <v>864</v>
      </c>
      <c r="T248" s="102"/>
      <c r="U248" s="102"/>
      <c r="V248" s="102"/>
      <c r="W248" s="103"/>
      <c r="X248" s="104"/>
      <c r="Y248" s="104"/>
      <c r="Z248" s="98"/>
      <c r="AA248" s="104"/>
      <c r="AB248" s="98">
        <v>12</v>
      </c>
      <c r="AC248" s="98"/>
      <c r="AD248" s="98"/>
      <c r="AE248" s="244">
        <v>0</v>
      </c>
      <c r="AF248" s="98"/>
      <c r="AG248" s="196" t="str">
        <f t="shared" si="3"/>
        <v>第一事业部-分流设备</v>
      </c>
      <c r="AH248" s="196"/>
    </row>
    <row r="249" spans="1:38" ht="21" hidden="1" customHeight="1">
      <c r="A249" s="97" t="s">
        <v>2334</v>
      </c>
      <c r="B249" s="98" t="s">
        <v>3828</v>
      </c>
      <c r="C249" s="98" t="s">
        <v>3830</v>
      </c>
      <c r="D249" s="98" t="s">
        <v>883</v>
      </c>
      <c r="E249" s="98" t="s">
        <v>884</v>
      </c>
      <c r="F249" s="98" t="s">
        <v>2305</v>
      </c>
      <c r="G249" s="98" t="s">
        <v>4367</v>
      </c>
      <c r="H249" s="98" t="s">
        <v>4367</v>
      </c>
      <c r="I249" s="248"/>
      <c r="J249" s="98"/>
      <c r="K249" s="98" t="s">
        <v>3035</v>
      </c>
      <c r="L249" s="116" t="s">
        <v>4035</v>
      </c>
      <c r="M249" s="98" t="s">
        <v>3134</v>
      </c>
      <c r="N249" s="98" t="s">
        <v>3818</v>
      </c>
      <c r="O249" s="98" t="s">
        <v>935</v>
      </c>
      <c r="P249" s="98" t="s">
        <v>818</v>
      </c>
      <c r="Q249" s="98" t="s">
        <v>828</v>
      </c>
      <c r="R249" s="101" t="s">
        <v>828</v>
      </c>
      <c r="S249" s="101" t="s">
        <v>828</v>
      </c>
      <c r="T249" s="102"/>
      <c r="U249" s="102"/>
      <c r="V249" s="102"/>
      <c r="W249" s="103"/>
      <c r="X249" s="104"/>
      <c r="Y249" s="104"/>
      <c r="Z249" s="98"/>
      <c r="AA249" s="104"/>
      <c r="AB249" s="98">
        <v>12</v>
      </c>
      <c r="AC249" s="98"/>
      <c r="AD249" s="98"/>
      <c r="AE249" s="244">
        <v>0</v>
      </c>
      <c r="AF249" s="98"/>
      <c r="AG249" s="196" t="str">
        <f t="shared" si="3"/>
        <v>第一事业部-分流设备</v>
      </c>
      <c r="AH249" s="196"/>
      <c r="AK249" s="108">
        <v>71033004</v>
      </c>
      <c r="AL249" s="108" t="s">
        <v>1391</v>
      </c>
    </row>
    <row r="250" spans="1:38" ht="21" hidden="1" customHeight="1">
      <c r="A250" s="97" t="s">
        <v>2335</v>
      </c>
      <c r="B250" s="98" t="s">
        <v>3828</v>
      </c>
      <c r="C250" s="98" t="s">
        <v>3830</v>
      </c>
      <c r="D250" s="98" t="s">
        <v>883</v>
      </c>
      <c r="E250" s="98" t="s">
        <v>884</v>
      </c>
      <c r="F250" s="98" t="s">
        <v>2305</v>
      </c>
      <c r="G250" s="98" t="s">
        <v>4367</v>
      </c>
      <c r="H250" s="98" t="s">
        <v>4367</v>
      </c>
      <c r="I250" s="248"/>
      <c r="J250" s="98"/>
      <c r="K250" s="98" t="s">
        <v>3035</v>
      </c>
      <c r="L250" s="116" t="s">
        <v>4036</v>
      </c>
      <c r="M250" s="98" t="s">
        <v>3132</v>
      </c>
      <c r="N250" s="98" t="s">
        <v>3818</v>
      </c>
      <c r="O250" s="98" t="s">
        <v>935</v>
      </c>
      <c r="P250" s="98" t="s">
        <v>818</v>
      </c>
      <c r="Q250" s="98" t="s">
        <v>828</v>
      </c>
      <c r="R250" s="101" t="s">
        <v>828</v>
      </c>
      <c r="S250" s="101" t="s">
        <v>828</v>
      </c>
      <c r="T250" s="102"/>
      <c r="U250" s="102"/>
      <c r="V250" s="102"/>
      <c r="W250" s="103"/>
      <c r="X250" s="104"/>
      <c r="Y250" s="104"/>
      <c r="Z250" s="98"/>
      <c r="AA250" s="104"/>
      <c r="AB250" s="98">
        <v>12</v>
      </c>
      <c r="AC250" s="98"/>
      <c r="AD250" s="98"/>
      <c r="AE250" s="244">
        <v>0</v>
      </c>
      <c r="AF250" s="98"/>
      <c r="AG250" s="196" t="str">
        <f t="shared" si="3"/>
        <v>第一事业部-分流设备</v>
      </c>
      <c r="AH250" s="196"/>
      <c r="AK250" s="108">
        <v>71033005</v>
      </c>
      <c r="AL250" s="108" t="s">
        <v>1395</v>
      </c>
    </row>
    <row r="251" spans="1:38" ht="21" hidden="1" customHeight="1">
      <c r="A251" s="97" t="s">
        <v>2336</v>
      </c>
      <c r="B251" s="98" t="s">
        <v>3828</v>
      </c>
      <c r="C251" s="98" t="s">
        <v>3830</v>
      </c>
      <c r="D251" s="98" t="s">
        <v>883</v>
      </c>
      <c r="E251" s="98" t="s">
        <v>884</v>
      </c>
      <c r="F251" s="98" t="s">
        <v>2305</v>
      </c>
      <c r="G251" s="98" t="s">
        <v>4367</v>
      </c>
      <c r="H251" s="98" t="s">
        <v>4367</v>
      </c>
      <c r="I251" s="248"/>
      <c r="J251" s="98"/>
      <c r="K251" s="98" t="s">
        <v>3035</v>
      </c>
      <c r="L251" s="116" t="s">
        <v>4037</v>
      </c>
      <c r="M251" s="98" t="s">
        <v>3137</v>
      </c>
      <c r="N251" s="98" t="s">
        <v>3818</v>
      </c>
      <c r="O251" s="98" t="s">
        <v>935</v>
      </c>
      <c r="P251" s="98" t="s">
        <v>818</v>
      </c>
      <c r="Q251" s="98" t="s">
        <v>972</v>
      </c>
      <c r="R251" s="101" t="s">
        <v>828</v>
      </c>
      <c r="S251" s="101" t="s">
        <v>828</v>
      </c>
      <c r="T251" s="102"/>
      <c r="U251" s="102"/>
      <c r="V251" s="102"/>
      <c r="W251" s="103"/>
      <c r="X251" s="104"/>
      <c r="Y251" s="104"/>
      <c r="Z251" s="98"/>
      <c r="AA251" s="104"/>
      <c r="AB251" s="98">
        <v>12</v>
      </c>
      <c r="AC251" s="98"/>
      <c r="AD251" s="98"/>
      <c r="AE251" s="244">
        <v>0</v>
      </c>
      <c r="AF251" s="98"/>
      <c r="AG251" s="196" t="str">
        <f t="shared" si="3"/>
        <v>第一事业部-分流设备</v>
      </c>
      <c r="AH251" s="196"/>
    </row>
    <row r="252" spans="1:38" ht="21" hidden="1" customHeight="1">
      <c r="A252" s="97" t="s">
        <v>2337</v>
      </c>
      <c r="B252" s="98" t="s">
        <v>3834</v>
      </c>
      <c r="C252" s="98" t="s">
        <v>3836</v>
      </c>
      <c r="D252" s="98" t="s">
        <v>883</v>
      </c>
      <c r="E252" s="98" t="s">
        <v>884</v>
      </c>
      <c r="F252" s="194" t="s">
        <v>815</v>
      </c>
      <c r="G252" s="194" t="s">
        <v>4675</v>
      </c>
      <c r="H252" s="194" t="s">
        <v>4675</v>
      </c>
      <c r="I252" s="248"/>
      <c r="J252" s="98"/>
      <c r="K252" s="98" t="s">
        <v>3035</v>
      </c>
      <c r="L252" s="116" t="s">
        <v>4038</v>
      </c>
      <c r="M252" s="98" t="s">
        <v>988</v>
      </c>
      <c r="N252" s="98" t="s">
        <v>3818</v>
      </c>
      <c r="O252" s="98" t="s">
        <v>935</v>
      </c>
      <c r="P252" s="98" t="s">
        <v>818</v>
      </c>
      <c r="Q252" s="98" t="s">
        <v>864</v>
      </c>
      <c r="R252" s="101" t="s">
        <v>828</v>
      </c>
      <c r="S252" s="101" t="s">
        <v>828</v>
      </c>
      <c r="T252" s="102"/>
      <c r="U252" s="102"/>
      <c r="V252" s="102"/>
      <c r="W252" s="103"/>
      <c r="X252" s="104"/>
      <c r="Y252" s="104"/>
      <c r="Z252" s="98"/>
      <c r="AA252" s="104"/>
      <c r="AB252" s="98">
        <v>12</v>
      </c>
      <c r="AC252" s="98"/>
      <c r="AD252" s="98"/>
      <c r="AE252" s="244">
        <v>0</v>
      </c>
      <c r="AF252" s="98"/>
      <c r="AG252" s="196" t="str">
        <f t="shared" si="3"/>
        <v>第一事业部-销售管理</v>
      </c>
      <c r="AH252" s="196"/>
      <c r="AK252" s="108">
        <v>71037014</v>
      </c>
      <c r="AL252" s="108" t="s">
        <v>1400</v>
      </c>
    </row>
    <row r="253" spans="1:38" ht="21" hidden="1" customHeight="1">
      <c r="A253" s="97" t="s">
        <v>882</v>
      </c>
      <c r="B253" s="98" t="s">
        <v>3834</v>
      </c>
      <c r="C253" s="98" t="s">
        <v>3835</v>
      </c>
      <c r="D253" s="98" t="s">
        <v>883</v>
      </c>
      <c r="E253" s="98" t="s">
        <v>884</v>
      </c>
      <c r="F253" s="98" t="s">
        <v>815</v>
      </c>
      <c r="G253" s="98" t="s">
        <v>1998</v>
      </c>
      <c r="H253" s="98" t="s">
        <v>1998</v>
      </c>
      <c r="I253" s="248"/>
      <c r="J253" s="98">
        <v>3000</v>
      </c>
      <c r="K253" s="100" t="s">
        <v>3039</v>
      </c>
      <c r="L253" s="212" t="s">
        <v>4039</v>
      </c>
      <c r="M253" s="98" t="s">
        <v>996</v>
      </c>
      <c r="N253" s="98" t="s">
        <v>972</v>
      </c>
      <c r="O253" s="98" t="s">
        <v>935</v>
      </c>
      <c r="P253" s="98" t="s">
        <v>818</v>
      </c>
      <c r="Q253" s="98" t="s">
        <v>819</v>
      </c>
      <c r="R253" s="101" t="s">
        <v>828</v>
      </c>
      <c r="S253" s="101" t="s">
        <v>828</v>
      </c>
      <c r="T253" s="102"/>
      <c r="U253" s="102"/>
      <c r="V253" s="102"/>
      <c r="W253" s="103"/>
      <c r="X253" s="104"/>
      <c r="Y253" s="104"/>
      <c r="Z253" s="98"/>
      <c r="AA253" s="104"/>
      <c r="AB253" s="98">
        <v>12</v>
      </c>
      <c r="AC253" s="98"/>
      <c r="AD253" s="98"/>
      <c r="AE253" s="244">
        <v>0</v>
      </c>
      <c r="AF253" s="98"/>
      <c r="AG253" s="196" t="str">
        <f t="shared" si="3"/>
        <v>第一事业部-销售1</v>
      </c>
      <c r="AH253" s="196"/>
    </row>
    <row r="254" spans="1:38" ht="21" hidden="1" customHeight="1">
      <c r="A254" s="97" t="s">
        <v>887</v>
      </c>
      <c r="B254" s="98" t="s">
        <v>3834</v>
      </c>
      <c r="C254" s="98" t="s">
        <v>3835</v>
      </c>
      <c r="D254" s="98" t="s">
        <v>883</v>
      </c>
      <c r="E254" s="98" t="s">
        <v>884</v>
      </c>
      <c r="F254" s="98" t="s">
        <v>815</v>
      </c>
      <c r="G254" s="98" t="s">
        <v>794</v>
      </c>
      <c r="H254" s="98" t="s">
        <v>794</v>
      </c>
      <c r="I254" s="248"/>
      <c r="J254" s="98">
        <v>3000</v>
      </c>
      <c r="K254" s="100" t="s">
        <v>3038</v>
      </c>
      <c r="L254" s="116" t="s">
        <v>795</v>
      </c>
      <c r="M254" s="98" t="s">
        <v>996</v>
      </c>
      <c r="N254" s="98" t="s">
        <v>972</v>
      </c>
      <c r="O254" s="98" t="s">
        <v>935</v>
      </c>
      <c r="P254" s="98" t="s">
        <v>818</v>
      </c>
      <c r="Q254" s="98" t="s">
        <v>819</v>
      </c>
      <c r="R254" s="101" t="s">
        <v>828</v>
      </c>
      <c r="S254" s="101" t="s">
        <v>828</v>
      </c>
      <c r="T254" s="102"/>
      <c r="U254" s="102"/>
      <c r="V254" s="102"/>
      <c r="W254" s="103"/>
      <c r="X254" s="104"/>
      <c r="Y254" s="104"/>
      <c r="Z254" s="98"/>
      <c r="AA254" s="104"/>
      <c r="AB254" s="98">
        <v>12</v>
      </c>
      <c r="AC254" s="98"/>
      <c r="AD254" s="98"/>
      <c r="AE254" s="244">
        <v>0</v>
      </c>
      <c r="AF254" s="98"/>
      <c r="AG254" s="196" t="str">
        <f t="shared" si="3"/>
        <v>第一事业部-销售3</v>
      </c>
      <c r="AH254" s="196"/>
    </row>
    <row r="255" spans="1:38" ht="21" hidden="1" customHeight="1">
      <c r="A255" s="97" t="s">
        <v>890</v>
      </c>
      <c r="B255" s="98" t="s">
        <v>3834</v>
      </c>
      <c r="C255" s="98" t="s">
        <v>3835</v>
      </c>
      <c r="D255" s="98" t="s">
        <v>883</v>
      </c>
      <c r="E255" s="98" t="s">
        <v>884</v>
      </c>
      <c r="F255" s="98" t="s">
        <v>815</v>
      </c>
      <c r="G255" s="98" t="s">
        <v>1999</v>
      </c>
      <c r="H255" s="98" t="s">
        <v>1999</v>
      </c>
      <c r="I255" s="248"/>
      <c r="J255" s="98">
        <v>3000</v>
      </c>
      <c r="K255" s="100"/>
      <c r="L255" s="201"/>
      <c r="M255" s="98" t="s">
        <v>996</v>
      </c>
      <c r="N255" s="98" t="s">
        <v>972</v>
      </c>
      <c r="O255" s="98" t="s">
        <v>935</v>
      </c>
      <c r="P255" s="98" t="s">
        <v>818</v>
      </c>
      <c r="Q255" s="98" t="s">
        <v>864</v>
      </c>
      <c r="R255" s="101" t="s">
        <v>828</v>
      </c>
      <c r="S255" s="101" t="s">
        <v>828</v>
      </c>
      <c r="T255" s="102"/>
      <c r="U255" s="102"/>
      <c r="V255" s="102"/>
      <c r="W255" s="103"/>
      <c r="X255" s="104"/>
      <c r="Y255" s="104"/>
      <c r="Z255" s="98"/>
      <c r="AA255" s="104"/>
      <c r="AB255" s="98">
        <v>10</v>
      </c>
      <c r="AC255" s="98"/>
      <c r="AD255" s="98"/>
      <c r="AE255" s="244">
        <v>0</v>
      </c>
      <c r="AF255" s="98"/>
      <c r="AG255" s="196" t="str">
        <f t="shared" si="3"/>
        <v>第一事业部-销售2</v>
      </c>
      <c r="AH255" s="196"/>
    </row>
    <row r="256" spans="1:38" ht="21" hidden="1" customHeight="1">
      <c r="A256" s="97" t="s">
        <v>893</v>
      </c>
      <c r="B256" s="98" t="s">
        <v>3834</v>
      </c>
      <c r="C256" s="98" t="s">
        <v>3835</v>
      </c>
      <c r="D256" s="98" t="s">
        <v>883</v>
      </c>
      <c r="E256" s="98" t="s">
        <v>884</v>
      </c>
      <c r="F256" s="98" t="s">
        <v>815</v>
      </c>
      <c r="G256" s="98" t="s">
        <v>796</v>
      </c>
      <c r="H256" s="98" t="s">
        <v>796</v>
      </c>
      <c r="I256" s="248"/>
      <c r="J256" s="98">
        <v>3000</v>
      </c>
      <c r="K256" s="100" t="s">
        <v>3038</v>
      </c>
      <c r="L256" s="116" t="s">
        <v>4041</v>
      </c>
      <c r="M256" s="98" t="s">
        <v>996</v>
      </c>
      <c r="N256" s="98" t="s">
        <v>972</v>
      </c>
      <c r="O256" s="98" t="s">
        <v>935</v>
      </c>
      <c r="P256" s="98" t="s">
        <v>818</v>
      </c>
      <c r="Q256" s="98" t="s">
        <v>856</v>
      </c>
      <c r="R256" s="101" t="s">
        <v>828</v>
      </c>
      <c r="S256" s="101" t="s">
        <v>828</v>
      </c>
      <c r="T256" s="102"/>
      <c r="U256" s="102"/>
      <c r="V256" s="102"/>
      <c r="W256" s="103"/>
      <c r="X256" s="104"/>
      <c r="Y256" s="104"/>
      <c r="Z256" s="98"/>
      <c r="AA256" s="104"/>
      <c r="AB256" s="98">
        <v>12</v>
      </c>
      <c r="AC256" s="98"/>
      <c r="AD256" s="98"/>
      <c r="AE256" s="244">
        <v>0</v>
      </c>
      <c r="AF256" s="98"/>
      <c r="AG256" s="196" t="str">
        <f t="shared" si="3"/>
        <v>第一事业部-销售4</v>
      </c>
      <c r="AH256" s="196"/>
      <c r="AK256" s="107">
        <v>71037004</v>
      </c>
      <c r="AL256" s="107" t="s">
        <v>1406</v>
      </c>
    </row>
    <row r="257" spans="1:38" ht="21" hidden="1" customHeight="1">
      <c r="A257" s="97" t="s">
        <v>2338</v>
      </c>
      <c r="B257" s="98" t="s">
        <v>3828</v>
      </c>
      <c r="C257" s="98" t="s">
        <v>3830</v>
      </c>
      <c r="D257" s="98" t="s">
        <v>883</v>
      </c>
      <c r="E257" s="98" t="s">
        <v>884</v>
      </c>
      <c r="F257" s="98" t="s">
        <v>2305</v>
      </c>
      <c r="G257" s="98" t="s">
        <v>4367</v>
      </c>
      <c r="H257" s="98" t="s">
        <v>4367</v>
      </c>
      <c r="I257" s="248"/>
      <c r="J257" s="98"/>
      <c r="K257" s="98" t="s">
        <v>3022</v>
      </c>
      <c r="L257" s="116" t="s">
        <v>4042</v>
      </c>
      <c r="M257" s="98" t="s">
        <v>3031</v>
      </c>
      <c r="N257" s="98" t="s">
        <v>972</v>
      </c>
      <c r="O257" s="98" t="s">
        <v>935</v>
      </c>
      <c r="P257" s="98" t="s">
        <v>818</v>
      </c>
      <c r="Q257" s="98" t="s">
        <v>864</v>
      </c>
      <c r="R257" s="101" t="s">
        <v>819</v>
      </c>
      <c r="S257" s="101" t="s">
        <v>819</v>
      </c>
      <c r="T257" s="102"/>
      <c r="U257" s="102"/>
      <c r="V257" s="102"/>
      <c r="W257" s="103"/>
      <c r="X257" s="104"/>
      <c r="Y257" s="104"/>
      <c r="Z257" s="98"/>
      <c r="AA257" s="104"/>
      <c r="AB257" s="98">
        <v>12</v>
      </c>
      <c r="AC257" s="98"/>
      <c r="AD257" s="98"/>
      <c r="AE257" s="244">
        <v>0</v>
      </c>
      <c r="AF257" s="98"/>
      <c r="AG257" s="196" t="str">
        <f t="shared" si="3"/>
        <v>第一事业部-分流设备</v>
      </c>
      <c r="AH257" s="196"/>
      <c r="AK257" s="108">
        <v>71037011</v>
      </c>
      <c r="AL257" s="108" t="s">
        <v>1410</v>
      </c>
    </row>
    <row r="258" spans="1:38" ht="21" hidden="1" customHeight="1">
      <c r="A258" s="97" t="s">
        <v>2339</v>
      </c>
      <c r="B258" s="98" t="s">
        <v>3828</v>
      </c>
      <c r="C258" s="98" t="s">
        <v>3830</v>
      </c>
      <c r="D258" s="98" t="s">
        <v>883</v>
      </c>
      <c r="E258" s="98" t="s">
        <v>884</v>
      </c>
      <c r="F258" s="98" t="s">
        <v>2305</v>
      </c>
      <c r="G258" s="98" t="s">
        <v>4367</v>
      </c>
      <c r="H258" s="98" t="s">
        <v>4367</v>
      </c>
      <c r="I258" s="248"/>
      <c r="J258" s="98"/>
      <c r="K258" s="98" t="s">
        <v>3035</v>
      </c>
      <c r="L258" s="116" t="s">
        <v>4043</v>
      </c>
      <c r="M258" s="217" t="s">
        <v>3134</v>
      </c>
      <c r="N258" s="98" t="s">
        <v>3818</v>
      </c>
      <c r="O258" s="98" t="s">
        <v>935</v>
      </c>
      <c r="P258" s="98" t="s">
        <v>818</v>
      </c>
      <c r="Q258" s="98" t="s">
        <v>864</v>
      </c>
      <c r="R258" s="101" t="s">
        <v>828</v>
      </c>
      <c r="S258" s="101" t="s">
        <v>828</v>
      </c>
      <c r="T258" s="102"/>
      <c r="U258" s="102"/>
      <c r="V258" s="102"/>
      <c r="W258" s="103"/>
      <c r="X258" s="104"/>
      <c r="Y258" s="104"/>
      <c r="Z258" s="98"/>
      <c r="AA258" s="104"/>
      <c r="AB258" s="98">
        <v>12</v>
      </c>
      <c r="AC258" s="98"/>
      <c r="AD258" s="98"/>
      <c r="AE258" s="244">
        <v>0</v>
      </c>
      <c r="AF258" s="98"/>
      <c r="AG258" s="196" t="str">
        <f t="shared" si="3"/>
        <v>第一事业部-分流设备</v>
      </c>
      <c r="AH258" s="196"/>
    </row>
    <row r="259" spans="1:38" ht="21" hidden="1" customHeight="1">
      <c r="A259" s="97" t="s">
        <v>2340</v>
      </c>
      <c r="B259" s="98" t="s">
        <v>3828</v>
      </c>
      <c r="C259" s="98" t="s">
        <v>3830</v>
      </c>
      <c r="D259" s="98" t="s">
        <v>883</v>
      </c>
      <c r="E259" s="98" t="s">
        <v>884</v>
      </c>
      <c r="F259" s="98" t="s">
        <v>2305</v>
      </c>
      <c r="G259" s="98" t="s">
        <v>4367</v>
      </c>
      <c r="H259" s="98" t="s">
        <v>4367</v>
      </c>
      <c r="I259" s="248"/>
      <c r="J259" s="98"/>
      <c r="K259" s="98" t="s">
        <v>3035</v>
      </c>
      <c r="L259" s="116" t="s">
        <v>4044</v>
      </c>
      <c r="M259" s="98" t="s">
        <v>3134</v>
      </c>
      <c r="N259" s="98" t="s">
        <v>3818</v>
      </c>
      <c r="O259" s="98" t="s">
        <v>935</v>
      </c>
      <c r="P259" s="98" t="s">
        <v>818</v>
      </c>
      <c r="Q259" s="98" t="s">
        <v>828</v>
      </c>
      <c r="R259" s="101" t="s">
        <v>828</v>
      </c>
      <c r="S259" s="101" t="s">
        <v>828</v>
      </c>
      <c r="T259" s="102"/>
      <c r="U259" s="102"/>
      <c r="V259" s="102"/>
      <c r="W259" s="103"/>
      <c r="X259" s="104"/>
      <c r="Y259" s="104"/>
      <c r="Z259" s="98"/>
      <c r="AA259" s="104"/>
      <c r="AB259" s="98">
        <v>12</v>
      </c>
      <c r="AC259" s="98"/>
      <c r="AD259" s="98"/>
      <c r="AE259" s="244">
        <v>0</v>
      </c>
      <c r="AF259" s="98"/>
      <c r="AG259" s="196" t="str">
        <f t="shared" ref="AG259:AG322" si="4">G259</f>
        <v>第一事业部-分流设备</v>
      </c>
      <c r="AH259" s="196"/>
    </row>
    <row r="260" spans="1:38" ht="21" hidden="1" customHeight="1">
      <c r="A260" s="97" t="s">
        <v>2341</v>
      </c>
      <c r="B260" s="98" t="s">
        <v>3828</v>
      </c>
      <c r="C260" s="98" t="s">
        <v>3830</v>
      </c>
      <c r="D260" s="98" t="s">
        <v>883</v>
      </c>
      <c r="E260" s="98" t="s">
        <v>884</v>
      </c>
      <c r="F260" s="98" t="s">
        <v>2305</v>
      </c>
      <c r="G260" s="98" t="s">
        <v>4367</v>
      </c>
      <c r="H260" s="98" t="s">
        <v>4367</v>
      </c>
      <c r="I260" s="248"/>
      <c r="J260" s="98"/>
      <c r="K260" s="98" t="s">
        <v>3035</v>
      </c>
      <c r="L260" s="116" t="s">
        <v>4045</v>
      </c>
      <c r="M260" s="98" t="s">
        <v>3134</v>
      </c>
      <c r="N260" s="98" t="s">
        <v>3818</v>
      </c>
      <c r="O260" s="98" t="s">
        <v>935</v>
      </c>
      <c r="P260" s="98" t="s">
        <v>818</v>
      </c>
      <c r="Q260" s="98" t="s">
        <v>828</v>
      </c>
      <c r="R260" s="101" t="s">
        <v>828</v>
      </c>
      <c r="S260" s="101" t="s">
        <v>828</v>
      </c>
      <c r="T260" s="102"/>
      <c r="U260" s="102"/>
      <c r="V260" s="102"/>
      <c r="W260" s="103"/>
      <c r="X260" s="104"/>
      <c r="Y260" s="104"/>
      <c r="Z260" s="98"/>
      <c r="AA260" s="104"/>
      <c r="AB260" s="98">
        <v>12</v>
      </c>
      <c r="AC260" s="98"/>
      <c r="AD260" s="98"/>
      <c r="AE260" s="244">
        <v>0</v>
      </c>
      <c r="AF260" s="98"/>
      <c r="AG260" s="196" t="str">
        <f t="shared" si="4"/>
        <v>第一事业部-分流设备</v>
      </c>
      <c r="AH260" s="196"/>
    </row>
    <row r="261" spans="1:38" ht="21" hidden="1" customHeight="1">
      <c r="A261" s="97" t="s">
        <v>2342</v>
      </c>
      <c r="B261" s="98" t="s">
        <v>3828</v>
      </c>
      <c r="C261" s="98" t="s">
        <v>3830</v>
      </c>
      <c r="D261" s="98" t="s">
        <v>883</v>
      </c>
      <c r="E261" s="98" t="s">
        <v>884</v>
      </c>
      <c r="F261" s="98" t="s">
        <v>2305</v>
      </c>
      <c r="G261" s="98" t="s">
        <v>4367</v>
      </c>
      <c r="H261" s="98" t="s">
        <v>4367</v>
      </c>
      <c r="I261" s="248"/>
      <c r="J261" s="98"/>
      <c r="K261" s="98" t="s">
        <v>3035</v>
      </c>
      <c r="L261" s="116" t="s">
        <v>4046</v>
      </c>
      <c r="M261" s="98" t="s">
        <v>3134</v>
      </c>
      <c r="N261" s="98" t="s">
        <v>3818</v>
      </c>
      <c r="O261" s="98" t="s">
        <v>935</v>
      </c>
      <c r="P261" s="98" t="s">
        <v>818</v>
      </c>
      <c r="Q261" s="98" t="s">
        <v>864</v>
      </c>
      <c r="R261" s="101" t="s">
        <v>828</v>
      </c>
      <c r="S261" s="101" t="s">
        <v>828</v>
      </c>
      <c r="T261" s="102"/>
      <c r="U261" s="102"/>
      <c r="V261" s="102"/>
      <c r="W261" s="103"/>
      <c r="X261" s="104"/>
      <c r="Y261" s="104"/>
      <c r="Z261" s="98"/>
      <c r="AA261" s="104"/>
      <c r="AB261" s="98">
        <v>12</v>
      </c>
      <c r="AC261" s="98"/>
      <c r="AD261" s="98"/>
      <c r="AE261" s="244">
        <v>0</v>
      </c>
      <c r="AF261" s="98"/>
      <c r="AG261" s="196" t="str">
        <f t="shared" si="4"/>
        <v>第一事业部-分流设备</v>
      </c>
      <c r="AH261" s="196"/>
    </row>
    <row r="262" spans="1:38" ht="21" hidden="1" customHeight="1">
      <c r="A262" s="97" t="s">
        <v>2343</v>
      </c>
      <c r="B262" s="98" t="s">
        <v>3828</v>
      </c>
      <c r="C262" s="98" t="s">
        <v>3830</v>
      </c>
      <c r="D262" s="98" t="s">
        <v>883</v>
      </c>
      <c r="E262" s="98" t="s">
        <v>884</v>
      </c>
      <c r="F262" s="98" t="s">
        <v>2305</v>
      </c>
      <c r="G262" s="98" t="s">
        <v>4367</v>
      </c>
      <c r="H262" s="98" t="s">
        <v>4367</v>
      </c>
      <c r="I262" s="248"/>
      <c r="J262" s="98"/>
      <c r="K262" s="98" t="s">
        <v>3035</v>
      </c>
      <c r="L262" s="116" t="s">
        <v>4047</v>
      </c>
      <c r="M262" s="98" t="s">
        <v>3134</v>
      </c>
      <c r="N262" s="98" t="s">
        <v>3818</v>
      </c>
      <c r="O262" s="98" t="s">
        <v>935</v>
      </c>
      <c r="P262" s="98" t="s">
        <v>818</v>
      </c>
      <c r="Q262" s="98" t="s">
        <v>828</v>
      </c>
      <c r="R262" s="101" t="s">
        <v>819</v>
      </c>
      <c r="S262" s="101" t="s">
        <v>819</v>
      </c>
      <c r="T262" s="102"/>
      <c r="U262" s="102"/>
      <c r="V262" s="102"/>
      <c r="W262" s="103"/>
      <c r="X262" s="104"/>
      <c r="Y262" s="104"/>
      <c r="Z262" s="98"/>
      <c r="AA262" s="104"/>
      <c r="AB262" s="98">
        <v>12</v>
      </c>
      <c r="AC262" s="98"/>
      <c r="AD262" s="98"/>
      <c r="AE262" s="244">
        <v>0</v>
      </c>
      <c r="AF262" s="98"/>
      <c r="AG262" s="196" t="str">
        <f t="shared" si="4"/>
        <v>第一事业部-分流设备</v>
      </c>
      <c r="AH262" s="196"/>
      <c r="AK262" s="108">
        <v>71029014</v>
      </c>
      <c r="AL262" s="108" t="s">
        <v>1420</v>
      </c>
    </row>
    <row r="263" spans="1:38" ht="21" hidden="1" customHeight="1">
      <c r="A263" s="97" t="s">
        <v>2344</v>
      </c>
      <c r="B263" s="98" t="s">
        <v>3828</v>
      </c>
      <c r="C263" s="98" t="s">
        <v>3830</v>
      </c>
      <c r="D263" s="98" t="s">
        <v>883</v>
      </c>
      <c r="E263" s="98" t="s">
        <v>884</v>
      </c>
      <c r="F263" s="98" t="s">
        <v>2305</v>
      </c>
      <c r="G263" s="98" t="s">
        <v>4367</v>
      </c>
      <c r="H263" s="98" t="s">
        <v>4367</v>
      </c>
      <c r="I263" s="248"/>
      <c r="J263" s="98"/>
      <c r="K263" s="98" t="s">
        <v>3035</v>
      </c>
      <c r="L263" s="116" t="s">
        <v>4048</v>
      </c>
      <c r="M263" s="98" t="s">
        <v>3137</v>
      </c>
      <c r="N263" s="98" t="s">
        <v>3818</v>
      </c>
      <c r="O263" s="98" t="s">
        <v>935</v>
      </c>
      <c r="P263" s="98" t="s">
        <v>818</v>
      </c>
      <c r="Q263" s="98" t="s">
        <v>864</v>
      </c>
      <c r="R263" s="101" t="s">
        <v>828</v>
      </c>
      <c r="S263" s="101" t="s">
        <v>828</v>
      </c>
      <c r="T263" s="102"/>
      <c r="U263" s="102"/>
      <c r="V263" s="102"/>
      <c r="W263" s="103"/>
      <c r="X263" s="104"/>
      <c r="Y263" s="104"/>
      <c r="Z263" s="98"/>
      <c r="AA263" s="104"/>
      <c r="AB263" s="98">
        <v>12</v>
      </c>
      <c r="AC263" s="98"/>
      <c r="AD263" s="98"/>
      <c r="AE263" s="244">
        <v>0</v>
      </c>
      <c r="AF263" s="98"/>
      <c r="AG263" s="196" t="str">
        <f t="shared" si="4"/>
        <v>第一事业部-分流设备</v>
      </c>
      <c r="AH263" s="196"/>
    </row>
    <row r="264" spans="1:38" ht="21" hidden="1" customHeight="1">
      <c r="A264" s="97" t="s">
        <v>2345</v>
      </c>
      <c r="B264" s="98" t="s">
        <v>3828</v>
      </c>
      <c r="C264" s="98" t="s">
        <v>3830</v>
      </c>
      <c r="D264" s="98" t="s">
        <v>883</v>
      </c>
      <c r="E264" s="98" t="s">
        <v>884</v>
      </c>
      <c r="F264" s="98" t="s">
        <v>2305</v>
      </c>
      <c r="G264" s="98" t="s">
        <v>4367</v>
      </c>
      <c r="H264" s="98" t="s">
        <v>4367</v>
      </c>
      <c r="I264" s="248"/>
      <c r="J264" s="98"/>
      <c r="K264" s="98" t="s">
        <v>3035</v>
      </c>
      <c r="L264" s="116" t="s">
        <v>4049</v>
      </c>
      <c r="M264" s="98" t="s">
        <v>3137</v>
      </c>
      <c r="N264" s="98" t="s">
        <v>3818</v>
      </c>
      <c r="O264" s="98" t="s">
        <v>935</v>
      </c>
      <c r="P264" s="98" t="s">
        <v>818</v>
      </c>
      <c r="Q264" s="98" t="s">
        <v>972</v>
      </c>
      <c r="R264" s="101" t="s">
        <v>828</v>
      </c>
      <c r="S264" s="101" t="s">
        <v>828</v>
      </c>
      <c r="T264" s="102"/>
      <c r="U264" s="102"/>
      <c r="V264" s="102"/>
      <c r="W264" s="103"/>
      <c r="X264" s="104"/>
      <c r="Y264" s="104"/>
      <c r="Z264" s="98"/>
      <c r="AA264" s="104"/>
      <c r="AB264" s="98">
        <v>12</v>
      </c>
      <c r="AC264" s="98"/>
      <c r="AD264" s="98"/>
      <c r="AE264" s="244">
        <v>0</v>
      </c>
      <c r="AF264" s="98"/>
      <c r="AG264" s="196" t="str">
        <f t="shared" si="4"/>
        <v>第一事业部-分流设备</v>
      </c>
      <c r="AH264" s="196"/>
    </row>
    <row r="265" spans="1:38" ht="21" hidden="1" customHeight="1">
      <c r="A265" s="97" t="s">
        <v>2346</v>
      </c>
      <c r="B265" s="98" t="s">
        <v>3828</v>
      </c>
      <c r="C265" s="98" t="s">
        <v>3830</v>
      </c>
      <c r="D265" s="98" t="s">
        <v>883</v>
      </c>
      <c r="E265" s="98" t="s">
        <v>884</v>
      </c>
      <c r="F265" s="98" t="s">
        <v>2305</v>
      </c>
      <c r="G265" s="98" t="s">
        <v>4367</v>
      </c>
      <c r="H265" s="98" t="s">
        <v>4367</v>
      </c>
      <c r="I265" s="248"/>
      <c r="J265" s="98"/>
      <c r="K265" s="98" t="s">
        <v>3035</v>
      </c>
      <c r="L265" s="210" t="s">
        <v>4050</v>
      </c>
      <c r="M265" s="98" t="s">
        <v>3132</v>
      </c>
      <c r="N265" s="98" t="s">
        <v>3818</v>
      </c>
      <c r="O265" s="98" t="s">
        <v>935</v>
      </c>
      <c r="P265" s="98" t="s">
        <v>818</v>
      </c>
      <c r="Q265" s="98" t="s">
        <v>864</v>
      </c>
      <c r="R265" s="101" t="s">
        <v>828</v>
      </c>
      <c r="S265" s="101" t="s">
        <v>828</v>
      </c>
      <c r="T265" s="102"/>
      <c r="U265" s="102"/>
      <c r="V265" s="102"/>
      <c r="W265" s="103"/>
      <c r="X265" s="104"/>
      <c r="Y265" s="104"/>
      <c r="Z265" s="98"/>
      <c r="AA265" s="104"/>
      <c r="AB265" s="98">
        <v>12</v>
      </c>
      <c r="AC265" s="98"/>
      <c r="AD265" s="98"/>
      <c r="AE265" s="244">
        <v>0</v>
      </c>
      <c r="AF265" s="98"/>
      <c r="AG265" s="196" t="str">
        <f t="shared" si="4"/>
        <v>第一事业部-分流设备</v>
      </c>
      <c r="AH265" s="196"/>
    </row>
    <row r="266" spans="1:38" ht="21" hidden="1" customHeight="1">
      <c r="A266" s="97" t="s">
        <v>2347</v>
      </c>
      <c r="B266" s="98" t="s">
        <v>3828</v>
      </c>
      <c r="C266" s="98" t="s">
        <v>3830</v>
      </c>
      <c r="D266" s="98" t="s">
        <v>883</v>
      </c>
      <c r="E266" s="98" t="s">
        <v>884</v>
      </c>
      <c r="F266" s="98" t="s">
        <v>2305</v>
      </c>
      <c r="G266" s="98" t="s">
        <v>4367</v>
      </c>
      <c r="H266" s="98" t="s">
        <v>4367</v>
      </c>
      <c r="I266" s="248"/>
      <c r="J266" s="98"/>
      <c r="K266" s="98" t="s">
        <v>3035</v>
      </c>
      <c r="L266" s="210" t="s">
        <v>4051</v>
      </c>
      <c r="M266" s="98" t="s">
        <v>3132</v>
      </c>
      <c r="N266" s="98" t="s">
        <v>3818</v>
      </c>
      <c r="O266" s="98" t="s">
        <v>935</v>
      </c>
      <c r="P266" s="98" t="s">
        <v>818</v>
      </c>
      <c r="Q266" s="98" t="s">
        <v>828</v>
      </c>
      <c r="R266" s="101" t="s">
        <v>828</v>
      </c>
      <c r="S266" s="240" t="s">
        <v>828</v>
      </c>
      <c r="T266" s="102"/>
      <c r="U266" s="102"/>
      <c r="V266" s="102"/>
      <c r="W266" s="103"/>
      <c r="X266" s="104"/>
      <c r="Y266" s="104"/>
      <c r="Z266" s="98"/>
      <c r="AA266" s="104"/>
      <c r="AB266" s="98">
        <v>12</v>
      </c>
      <c r="AC266" s="98"/>
      <c r="AD266" s="98"/>
      <c r="AE266" s="244">
        <v>0</v>
      </c>
      <c r="AF266" s="98"/>
      <c r="AG266" s="196" t="str">
        <f t="shared" si="4"/>
        <v>第一事业部-分流设备</v>
      </c>
      <c r="AH266" s="196"/>
      <c r="AK266" s="108">
        <v>71029002</v>
      </c>
      <c r="AL266" s="108" t="s">
        <v>1427</v>
      </c>
    </row>
    <row r="267" spans="1:38" ht="21" hidden="1" customHeight="1">
      <c r="A267" s="97" t="s">
        <v>2348</v>
      </c>
      <c r="B267" s="98" t="s">
        <v>3828</v>
      </c>
      <c r="C267" s="98" t="s">
        <v>3830</v>
      </c>
      <c r="D267" s="98" t="s">
        <v>883</v>
      </c>
      <c r="E267" s="98" t="s">
        <v>884</v>
      </c>
      <c r="F267" s="98" t="s">
        <v>2113</v>
      </c>
      <c r="G267" s="98" t="s">
        <v>4808</v>
      </c>
      <c r="H267" s="98" t="s">
        <v>4808</v>
      </c>
      <c r="I267" s="248"/>
      <c r="J267" s="98"/>
      <c r="K267" s="98"/>
      <c r="L267" s="116"/>
      <c r="M267" s="98" t="s">
        <v>3037</v>
      </c>
      <c r="N267" s="98" t="s">
        <v>856</v>
      </c>
      <c r="O267" s="98" t="s">
        <v>4279</v>
      </c>
      <c r="P267" s="223" t="s">
        <v>818</v>
      </c>
      <c r="Q267" s="98" t="s">
        <v>935</v>
      </c>
      <c r="R267" s="101" t="s">
        <v>935</v>
      </c>
      <c r="S267" s="101" t="s">
        <v>935</v>
      </c>
      <c r="T267" s="102"/>
      <c r="U267" s="102"/>
      <c r="V267" s="102"/>
      <c r="W267" s="103"/>
      <c r="X267" s="104"/>
      <c r="Y267" s="104"/>
      <c r="Z267" s="98"/>
      <c r="AA267" s="104"/>
      <c r="AB267" s="98">
        <v>10</v>
      </c>
      <c r="AC267" s="98"/>
      <c r="AD267" s="98"/>
      <c r="AE267" s="244">
        <v>0</v>
      </c>
      <c r="AF267" s="98"/>
      <c r="AG267" s="196" t="str">
        <f t="shared" si="4"/>
        <v>第一事业部-管理及支持</v>
      </c>
      <c r="AH267" s="196"/>
      <c r="AK267" s="107">
        <v>71029011</v>
      </c>
      <c r="AL267" s="107" t="s">
        <v>1430</v>
      </c>
    </row>
    <row r="268" spans="1:38" ht="21" hidden="1" customHeight="1">
      <c r="A268" s="97" t="s">
        <v>2349</v>
      </c>
      <c r="B268" s="98" t="s">
        <v>3834</v>
      </c>
      <c r="C268" s="98" t="s">
        <v>3837</v>
      </c>
      <c r="D268" s="98" t="s">
        <v>883</v>
      </c>
      <c r="E268" s="98" t="s">
        <v>884</v>
      </c>
      <c r="F268" s="98" t="s">
        <v>815</v>
      </c>
      <c r="G268" s="98" t="s">
        <v>4675</v>
      </c>
      <c r="H268" s="98" t="s">
        <v>4675</v>
      </c>
      <c r="I268" s="248"/>
      <c r="J268" s="98"/>
      <c r="K268" s="98" t="s">
        <v>3022</v>
      </c>
      <c r="L268" s="116" t="s">
        <v>4052</v>
      </c>
      <c r="M268" s="98" t="s">
        <v>3041</v>
      </c>
      <c r="N268" s="98" t="s">
        <v>3818</v>
      </c>
      <c r="O268" s="98" t="s">
        <v>856</v>
      </c>
      <c r="P268" s="98" t="s">
        <v>818</v>
      </c>
      <c r="Q268" s="98" t="s">
        <v>864</v>
      </c>
      <c r="R268" s="101" t="s">
        <v>819</v>
      </c>
      <c r="S268" s="239" t="s">
        <v>819</v>
      </c>
      <c r="T268" s="102"/>
      <c r="U268" s="102"/>
      <c r="V268" s="102"/>
      <c r="W268" s="103"/>
      <c r="X268" s="104"/>
      <c r="Y268" s="104"/>
      <c r="Z268" s="98"/>
      <c r="AA268" s="104"/>
      <c r="AB268" s="98">
        <v>12</v>
      </c>
      <c r="AC268" s="98"/>
      <c r="AD268" s="98"/>
      <c r="AE268" s="244">
        <v>0</v>
      </c>
      <c r="AF268" s="98"/>
      <c r="AG268" s="196" t="str">
        <f t="shared" si="4"/>
        <v>第一事业部-销售管理</v>
      </c>
      <c r="AH268" s="196"/>
    </row>
    <row r="269" spans="1:38" ht="21" hidden="1" customHeight="1">
      <c r="A269" s="97" t="s">
        <v>2350</v>
      </c>
      <c r="B269" s="98" t="s">
        <v>3834</v>
      </c>
      <c r="C269" s="98" t="s">
        <v>3836</v>
      </c>
      <c r="D269" s="98" t="s">
        <v>883</v>
      </c>
      <c r="E269" s="98" t="s">
        <v>884</v>
      </c>
      <c r="F269" s="98" t="s">
        <v>815</v>
      </c>
      <c r="G269" s="98" t="s">
        <v>4675</v>
      </c>
      <c r="H269" s="98" t="s">
        <v>4675</v>
      </c>
      <c r="I269" s="248"/>
      <c r="J269" s="98"/>
      <c r="K269" s="100" t="s">
        <v>3039</v>
      </c>
      <c r="L269" s="116" t="s">
        <v>4053</v>
      </c>
      <c r="M269" s="112" t="s">
        <v>988</v>
      </c>
      <c r="N269" s="98" t="s">
        <v>3818</v>
      </c>
      <c r="O269" s="98" t="s">
        <v>935</v>
      </c>
      <c r="P269" s="98" t="s">
        <v>818</v>
      </c>
      <c r="Q269" s="98" t="s">
        <v>819</v>
      </c>
      <c r="R269" s="101" t="s">
        <v>819</v>
      </c>
      <c r="S269" s="101" t="s">
        <v>819</v>
      </c>
      <c r="T269" s="102"/>
      <c r="U269" s="102"/>
      <c r="V269" s="102"/>
      <c r="W269" s="103"/>
      <c r="X269" s="104"/>
      <c r="Y269" s="104"/>
      <c r="Z269" s="98"/>
      <c r="AA269" s="104"/>
      <c r="AB269" s="98">
        <v>12</v>
      </c>
      <c r="AC269" s="98"/>
      <c r="AD269" s="98"/>
      <c r="AE269" s="244">
        <v>0</v>
      </c>
      <c r="AF269" s="98"/>
      <c r="AG269" s="196" t="str">
        <f t="shared" si="4"/>
        <v>第一事业部-销售管理</v>
      </c>
      <c r="AH269" s="196"/>
    </row>
    <row r="270" spans="1:38" ht="21" hidden="1" customHeight="1">
      <c r="A270" s="97" t="s">
        <v>2351</v>
      </c>
      <c r="B270" s="98" t="s">
        <v>3828</v>
      </c>
      <c r="C270" s="98" t="s">
        <v>3830</v>
      </c>
      <c r="D270" s="98" t="s">
        <v>883</v>
      </c>
      <c r="E270" s="98" t="s">
        <v>884</v>
      </c>
      <c r="F270" s="98" t="s">
        <v>2113</v>
      </c>
      <c r="G270" s="98" t="s">
        <v>4808</v>
      </c>
      <c r="H270" s="98" t="s">
        <v>4808</v>
      </c>
      <c r="I270" s="248"/>
      <c r="J270" s="98"/>
      <c r="K270" s="98" t="s">
        <v>3022</v>
      </c>
      <c r="L270" s="116" t="s">
        <v>4054</v>
      </c>
      <c r="M270" s="200" t="s">
        <v>3025</v>
      </c>
      <c r="N270" s="98" t="s">
        <v>828</v>
      </c>
      <c r="O270" s="98" t="s">
        <v>4279</v>
      </c>
      <c r="P270" s="98" t="s">
        <v>818</v>
      </c>
      <c r="Q270" s="98" t="s">
        <v>856</v>
      </c>
      <c r="R270" s="101" t="s">
        <v>856</v>
      </c>
      <c r="S270" s="101" t="s">
        <v>856</v>
      </c>
      <c r="T270" s="102"/>
      <c r="U270" s="102"/>
      <c r="V270" s="102"/>
      <c r="W270" s="103"/>
      <c r="X270" s="104"/>
      <c r="Y270" s="104"/>
      <c r="Z270" s="98"/>
      <c r="AA270" s="104"/>
      <c r="AB270" s="98">
        <v>12</v>
      </c>
      <c r="AC270" s="98"/>
      <c r="AD270" s="98"/>
      <c r="AE270" s="244">
        <v>0</v>
      </c>
      <c r="AF270" s="98"/>
      <c r="AG270" s="196" t="str">
        <f t="shared" si="4"/>
        <v>第一事业部-管理及支持</v>
      </c>
      <c r="AH270" s="196"/>
      <c r="AK270" s="108">
        <v>71034009</v>
      </c>
      <c r="AL270" s="108" t="s">
        <v>1436</v>
      </c>
    </row>
    <row r="271" spans="1:38" ht="21" hidden="1" customHeight="1">
      <c r="A271" s="97" t="s">
        <v>2352</v>
      </c>
      <c r="B271" s="98" t="s">
        <v>3831</v>
      </c>
      <c r="C271" s="98" t="s">
        <v>3833</v>
      </c>
      <c r="D271" s="98" t="s">
        <v>883</v>
      </c>
      <c r="E271" s="113" t="s">
        <v>898</v>
      </c>
      <c r="F271" s="113" t="s">
        <v>2113</v>
      </c>
      <c r="G271" s="113" t="s">
        <v>4810</v>
      </c>
      <c r="H271" s="113" t="s">
        <v>4810</v>
      </c>
      <c r="I271" s="248"/>
      <c r="J271" s="98"/>
      <c r="K271" s="98" t="s">
        <v>3020</v>
      </c>
      <c r="L271" s="218" t="s">
        <v>4055</v>
      </c>
      <c r="M271" s="113" t="s">
        <v>3033</v>
      </c>
      <c r="N271" s="98" t="s">
        <v>819</v>
      </c>
      <c r="O271" s="98" t="s">
        <v>3819</v>
      </c>
      <c r="P271" s="113" t="s">
        <v>818</v>
      </c>
      <c r="Q271" s="98" t="s">
        <v>935</v>
      </c>
      <c r="R271" s="101" t="s">
        <v>935</v>
      </c>
      <c r="S271" s="101" t="s">
        <v>935</v>
      </c>
      <c r="T271" s="102"/>
      <c r="U271" s="102"/>
      <c r="V271" s="102"/>
      <c r="W271" s="103"/>
      <c r="X271" s="104"/>
      <c r="Y271" s="104"/>
      <c r="Z271" s="98"/>
      <c r="AA271" s="104"/>
      <c r="AB271" s="98">
        <v>12</v>
      </c>
      <c r="AC271" s="98"/>
      <c r="AD271" s="98"/>
      <c r="AE271" s="244">
        <v>0</v>
      </c>
      <c r="AF271" s="98"/>
      <c r="AG271" s="196" t="str">
        <f t="shared" si="4"/>
        <v>第七事业部-管理</v>
      </c>
      <c r="AH271" s="196"/>
    </row>
    <row r="272" spans="1:38" ht="21" hidden="1" customHeight="1">
      <c r="A272" s="97" t="s">
        <v>2353</v>
      </c>
      <c r="B272" s="98" t="s">
        <v>3831</v>
      </c>
      <c r="C272" s="98" t="s">
        <v>3833</v>
      </c>
      <c r="D272" s="98" t="s">
        <v>883</v>
      </c>
      <c r="E272" s="113" t="s">
        <v>898</v>
      </c>
      <c r="F272" s="113" t="s">
        <v>2113</v>
      </c>
      <c r="G272" s="113" t="s">
        <v>4810</v>
      </c>
      <c r="H272" s="113" t="s">
        <v>4810</v>
      </c>
      <c r="I272" s="248"/>
      <c r="J272" s="98"/>
      <c r="K272" s="98" t="s">
        <v>3020</v>
      </c>
      <c r="L272" s="218" t="s">
        <v>4056</v>
      </c>
      <c r="M272" s="113" t="s">
        <v>3054</v>
      </c>
      <c r="N272" s="98" t="s">
        <v>828</v>
      </c>
      <c r="O272" s="98" t="s">
        <v>3819</v>
      </c>
      <c r="P272" s="113" t="s">
        <v>818</v>
      </c>
      <c r="Q272" s="98" t="s">
        <v>819</v>
      </c>
      <c r="R272" s="101" t="s">
        <v>819</v>
      </c>
      <c r="S272" s="101" t="s">
        <v>819</v>
      </c>
      <c r="T272" s="102"/>
      <c r="U272" s="102"/>
      <c r="V272" s="102"/>
      <c r="W272" s="103"/>
      <c r="X272" s="104"/>
      <c r="Y272" s="104"/>
      <c r="Z272" s="98"/>
      <c r="AA272" s="104"/>
      <c r="AB272" s="98">
        <v>12</v>
      </c>
      <c r="AC272" s="98"/>
      <c r="AD272" s="98"/>
      <c r="AE272" s="244">
        <v>0</v>
      </c>
      <c r="AF272" s="98"/>
      <c r="AG272" s="196" t="str">
        <f t="shared" si="4"/>
        <v>第七事业部-管理</v>
      </c>
      <c r="AH272" s="196"/>
    </row>
    <row r="273" spans="1:38" ht="21" hidden="1" customHeight="1">
      <c r="A273" s="97" t="s">
        <v>897</v>
      </c>
      <c r="B273" s="98" t="s">
        <v>3834</v>
      </c>
      <c r="C273" s="98" t="s">
        <v>3835</v>
      </c>
      <c r="D273" s="98" t="s">
        <v>883</v>
      </c>
      <c r="E273" s="113" t="s">
        <v>898</v>
      </c>
      <c r="F273" s="113" t="s">
        <v>815</v>
      </c>
      <c r="G273" s="113" t="s">
        <v>1728</v>
      </c>
      <c r="H273" s="113" t="s">
        <v>1728</v>
      </c>
      <c r="I273" s="248"/>
      <c r="J273" s="113">
        <v>1000</v>
      </c>
      <c r="K273" s="100" t="s">
        <v>3039</v>
      </c>
      <c r="L273" s="212" t="s">
        <v>4057</v>
      </c>
      <c r="M273" s="113" t="s">
        <v>996</v>
      </c>
      <c r="N273" s="98" t="s">
        <v>972</v>
      </c>
      <c r="O273" s="98" t="s">
        <v>935</v>
      </c>
      <c r="P273" s="113" t="s">
        <v>818</v>
      </c>
      <c r="Q273" s="98" t="s">
        <v>864</v>
      </c>
      <c r="R273" s="101" t="s">
        <v>864</v>
      </c>
      <c r="S273" s="101" t="s">
        <v>864</v>
      </c>
      <c r="T273" s="102"/>
      <c r="U273" s="102"/>
      <c r="V273" s="102"/>
      <c r="W273" s="103"/>
      <c r="X273" s="104"/>
      <c r="Y273" s="104"/>
      <c r="Z273" s="98"/>
      <c r="AA273" s="104"/>
      <c r="AB273" s="98">
        <v>12</v>
      </c>
      <c r="AC273" s="98"/>
      <c r="AD273" s="98"/>
      <c r="AE273" s="244">
        <v>0</v>
      </c>
      <c r="AF273" s="98"/>
      <c r="AG273" s="196" t="str">
        <f t="shared" si="4"/>
        <v>第七事业部-销售4</v>
      </c>
      <c r="AH273" s="196"/>
      <c r="AK273" s="108">
        <v>71034005</v>
      </c>
      <c r="AL273" s="108" t="s">
        <v>1442</v>
      </c>
    </row>
    <row r="274" spans="1:38" ht="21" hidden="1" customHeight="1">
      <c r="A274" s="97" t="s">
        <v>903</v>
      </c>
      <c r="B274" s="98" t="s">
        <v>3834</v>
      </c>
      <c r="C274" s="98" t="s">
        <v>3835</v>
      </c>
      <c r="D274" s="98" t="s">
        <v>883</v>
      </c>
      <c r="E274" s="113" t="s">
        <v>898</v>
      </c>
      <c r="F274" s="113" t="s">
        <v>815</v>
      </c>
      <c r="G274" s="113" t="s">
        <v>4435</v>
      </c>
      <c r="H274" s="113" t="s">
        <v>4435</v>
      </c>
      <c r="I274" s="248"/>
      <c r="J274" s="113">
        <v>1000</v>
      </c>
      <c r="K274" s="100" t="s">
        <v>3038</v>
      </c>
      <c r="L274" s="116" t="s">
        <v>904</v>
      </c>
      <c r="M274" s="113" t="s">
        <v>996</v>
      </c>
      <c r="N274" s="98" t="s">
        <v>972</v>
      </c>
      <c r="O274" s="98" t="s">
        <v>935</v>
      </c>
      <c r="P274" s="113" t="s">
        <v>1018</v>
      </c>
      <c r="Q274" s="98" t="s">
        <v>972</v>
      </c>
      <c r="R274" s="101" t="s">
        <v>864</v>
      </c>
      <c r="S274" s="101" t="s">
        <v>864</v>
      </c>
      <c r="T274" s="102"/>
      <c r="U274" s="102"/>
      <c r="V274" s="102"/>
      <c r="W274" s="103"/>
      <c r="X274" s="104"/>
      <c r="Y274" s="104"/>
      <c r="Z274" s="98"/>
      <c r="AA274" s="104"/>
      <c r="AB274" s="98">
        <v>12</v>
      </c>
      <c r="AC274" s="98"/>
      <c r="AD274" s="98"/>
      <c r="AE274" s="244">
        <v>0</v>
      </c>
      <c r="AF274" s="98"/>
      <c r="AG274" s="196" t="str">
        <f t="shared" si="4"/>
        <v>第七事业部-销售1</v>
      </c>
      <c r="AH274" s="196"/>
      <c r="AK274" s="107">
        <v>71034008</v>
      </c>
      <c r="AL274" s="107" t="s">
        <v>1445</v>
      </c>
    </row>
    <row r="275" spans="1:38" ht="21" hidden="1" customHeight="1">
      <c r="A275" s="97" t="s">
        <v>907</v>
      </c>
      <c r="B275" s="98" t="s">
        <v>3834</v>
      </c>
      <c r="C275" s="98" t="s">
        <v>3835</v>
      </c>
      <c r="D275" s="98" t="s">
        <v>883</v>
      </c>
      <c r="E275" s="113" t="s">
        <v>898</v>
      </c>
      <c r="F275" s="113" t="s">
        <v>815</v>
      </c>
      <c r="G275" s="113" t="s">
        <v>1727</v>
      </c>
      <c r="H275" s="113" t="s">
        <v>1727</v>
      </c>
      <c r="I275" s="248"/>
      <c r="J275" s="113">
        <v>1500</v>
      </c>
      <c r="K275" s="100" t="s">
        <v>3038</v>
      </c>
      <c r="L275" s="116" t="s">
        <v>4058</v>
      </c>
      <c r="M275" s="113" t="s">
        <v>996</v>
      </c>
      <c r="N275" s="98" t="s">
        <v>972</v>
      </c>
      <c r="O275" s="98" t="s">
        <v>935</v>
      </c>
      <c r="P275" s="113" t="s">
        <v>818</v>
      </c>
      <c r="Q275" s="98" t="s">
        <v>828</v>
      </c>
      <c r="R275" s="101" t="s">
        <v>864</v>
      </c>
      <c r="S275" s="101" t="s">
        <v>864</v>
      </c>
      <c r="T275" s="102"/>
      <c r="U275" s="102"/>
      <c r="V275" s="102"/>
      <c r="W275" s="103"/>
      <c r="X275" s="104"/>
      <c r="Y275" s="104"/>
      <c r="Z275" s="98"/>
      <c r="AA275" s="104"/>
      <c r="AB275" s="98">
        <v>12</v>
      </c>
      <c r="AC275" s="98"/>
      <c r="AD275" s="98"/>
      <c r="AE275" s="244">
        <v>0</v>
      </c>
      <c r="AF275" s="98"/>
      <c r="AG275" s="196" t="str">
        <f t="shared" si="4"/>
        <v>第七事业部-销售3</v>
      </c>
      <c r="AH275" s="196"/>
    </row>
    <row r="276" spans="1:38" ht="21" hidden="1" customHeight="1">
      <c r="A276" s="97" t="s">
        <v>2354</v>
      </c>
      <c r="B276" s="98" t="s">
        <v>3834</v>
      </c>
      <c r="C276" s="98" t="s">
        <v>3836</v>
      </c>
      <c r="D276" s="98" t="s">
        <v>883</v>
      </c>
      <c r="E276" s="113" t="s">
        <v>898</v>
      </c>
      <c r="F276" s="113" t="s">
        <v>3848</v>
      </c>
      <c r="G276" s="113" t="s">
        <v>4693</v>
      </c>
      <c r="H276" s="113" t="s">
        <v>4693</v>
      </c>
      <c r="I276" s="248"/>
      <c r="J276" s="98"/>
      <c r="K276" s="98" t="s">
        <v>3035</v>
      </c>
      <c r="L276" s="218" t="s">
        <v>3143</v>
      </c>
      <c r="M276" s="113" t="s">
        <v>3067</v>
      </c>
      <c r="N276" s="98" t="s">
        <v>3818</v>
      </c>
      <c r="O276" s="98" t="s">
        <v>819</v>
      </c>
      <c r="P276" s="113" t="s">
        <v>818</v>
      </c>
      <c r="Q276" s="98" t="s">
        <v>972</v>
      </c>
      <c r="R276" s="101" t="s">
        <v>972</v>
      </c>
      <c r="S276" s="101" t="s">
        <v>972</v>
      </c>
      <c r="T276" s="102"/>
      <c r="U276" s="102"/>
      <c r="V276" s="102"/>
      <c r="W276" s="103"/>
      <c r="X276" s="104"/>
      <c r="Y276" s="104"/>
      <c r="Z276" s="98"/>
      <c r="AA276" s="104"/>
      <c r="AB276" s="98">
        <v>12</v>
      </c>
      <c r="AC276" s="98"/>
      <c r="AD276" s="98"/>
      <c r="AE276" s="244">
        <v>0</v>
      </c>
      <c r="AF276" s="98"/>
      <c r="AG276" s="196" t="str">
        <f t="shared" si="4"/>
        <v>第七事业部-客户价值部</v>
      </c>
      <c r="AH276" s="196"/>
      <c r="AK276" s="108">
        <v>71034011</v>
      </c>
      <c r="AL276" s="108" t="s">
        <v>1451</v>
      </c>
    </row>
    <row r="277" spans="1:38" ht="21" hidden="1" customHeight="1">
      <c r="A277" s="97" t="s">
        <v>2355</v>
      </c>
      <c r="B277" s="98" t="s">
        <v>3834</v>
      </c>
      <c r="C277" s="98" t="s">
        <v>3836</v>
      </c>
      <c r="D277" s="98" t="s">
        <v>883</v>
      </c>
      <c r="E277" s="113" t="s">
        <v>898</v>
      </c>
      <c r="F277" s="113" t="s">
        <v>3848</v>
      </c>
      <c r="G277" s="113" t="s">
        <v>4693</v>
      </c>
      <c r="H277" s="113" t="s">
        <v>4693</v>
      </c>
      <c r="I277" s="248"/>
      <c r="J277" s="98"/>
      <c r="K277" s="98" t="s">
        <v>3022</v>
      </c>
      <c r="L277" s="218" t="s">
        <v>4059</v>
      </c>
      <c r="M277" s="113" t="s">
        <v>3067</v>
      </c>
      <c r="N277" s="98" t="s">
        <v>3818</v>
      </c>
      <c r="O277" s="98" t="s">
        <v>819</v>
      </c>
      <c r="P277" s="113" t="s">
        <v>960</v>
      </c>
      <c r="Q277" s="98" t="s">
        <v>864</v>
      </c>
      <c r="R277" s="101" t="s">
        <v>864</v>
      </c>
      <c r="S277" s="240" t="s">
        <v>864</v>
      </c>
      <c r="T277" s="102"/>
      <c r="U277" s="102"/>
      <c r="V277" s="102"/>
      <c r="W277" s="103"/>
      <c r="X277" s="104"/>
      <c r="Y277" s="104"/>
      <c r="Z277" s="98"/>
      <c r="AA277" s="104"/>
      <c r="AB277" s="98">
        <v>12</v>
      </c>
      <c r="AC277" s="98"/>
      <c r="AD277" s="98"/>
      <c r="AE277" s="244">
        <v>0</v>
      </c>
      <c r="AF277" s="98"/>
      <c r="AG277" s="196" t="str">
        <f t="shared" si="4"/>
        <v>第七事业部-客户价值部</v>
      </c>
      <c r="AH277" s="196"/>
    </row>
    <row r="278" spans="1:38" ht="21" hidden="1" customHeight="1">
      <c r="A278" s="97" t="s">
        <v>2356</v>
      </c>
      <c r="B278" s="98" t="s">
        <v>3834</v>
      </c>
      <c r="C278" s="98" t="s">
        <v>3836</v>
      </c>
      <c r="D278" s="98" t="s">
        <v>883</v>
      </c>
      <c r="E278" s="113" t="s">
        <v>898</v>
      </c>
      <c r="F278" s="113" t="s">
        <v>3848</v>
      </c>
      <c r="G278" s="113" t="s">
        <v>4693</v>
      </c>
      <c r="H278" s="113" t="s">
        <v>4693</v>
      </c>
      <c r="I278" s="248"/>
      <c r="J278" s="98"/>
      <c r="K278" s="98"/>
      <c r="L278" s="219"/>
      <c r="M278" s="113" t="s">
        <v>3067</v>
      </c>
      <c r="N278" s="98" t="s">
        <v>3818</v>
      </c>
      <c r="O278" s="98" t="s">
        <v>819</v>
      </c>
      <c r="P278" s="235" t="s">
        <v>1142</v>
      </c>
      <c r="Q278" s="98" t="s">
        <v>972</v>
      </c>
      <c r="R278" s="101" t="s">
        <v>972</v>
      </c>
      <c r="S278" s="101" t="s">
        <v>972</v>
      </c>
      <c r="T278" s="102"/>
      <c r="U278" s="102"/>
      <c r="V278" s="102"/>
      <c r="W278" s="103"/>
      <c r="X278" s="104"/>
      <c r="Y278" s="104"/>
      <c r="Z278" s="98"/>
      <c r="AA278" s="104"/>
      <c r="AB278" s="98">
        <v>10</v>
      </c>
      <c r="AC278" s="98"/>
      <c r="AD278" s="98"/>
      <c r="AE278" s="244">
        <v>0</v>
      </c>
      <c r="AF278" s="98"/>
      <c r="AG278" s="196" t="str">
        <f t="shared" si="4"/>
        <v>第七事业部-客户价值部</v>
      </c>
      <c r="AH278" s="196"/>
    </row>
    <row r="279" spans="1:38" ht="21" hidden="1" customHeight="1">
      <c r="A279" s="97" t="s">
        <v>2357</v>
      </c>
      <c r="B279" s="98" t="s">
        <v>3831</v>
      </c>
      <c r="C279" s="98" t="s">
        <v>3832</v>
      </c>
      <c r="D279" s="98" t="s">
        <v>883</v>
      </c>
      <c r="E279" s="113" t="s">
        <v>898</v>
      </c>
      <c r="F279" s="113" t="s">
        <v>3848</v>
      </c>
      <c r="G279" s="113" t="s">
        <v>4693</v>
      </c>
      <c r="H279" s="113" t="s">
        <v>4693</v>
      </c>
      <c r="I279" s="248"/>
      <c r="J279" s="98"/>
      <c r="K279" s="98" t="s">
        <v>3022</v>
      </c>
      <c r="L279" s="218" t="s">
        <v>3144</v>
      </c>
      <c r="M279" s="113" t="s">
        <v>953</v>
      </c>
      <c r="N279" s="98" t="s">
        <v>864</v>
      </c>
      <c r="O279" s="98" t="s">
        <v>1051</v>
      </c>
      <c r="P279" s="113" t="s">
        <v>1142</v>
      </c>
      <c r="Q279" s="98" t="s">
        <v>864</v>
      </c>
      <c r="R279" s="101" t="s">
        <v>828</v>
      </c>
      <c r="S279" s="239" t="s">
        <v>828</v>
      </c>
      <c r="T279" s="102"/>
      <c r="U279" s="102"/>
      <c r="V279" s="102"/>
      <c r="W279" s="103"/>
      <c r="X279" s="104"/>
      <c r="Y279" s="104"/>
      <c r="Z279" s="98"/>
      <c r="AA279" s="104"/>
      <c r="AB279" s="98">
        <v>12</v>
      </c>
      <c r="AC279" s="98"/>
      <c r="AD279" s="98"/>
      <c r="AE279" s="244">
        <v>0</v>
      </c>
      <c r="AF279" s="98"/>
      <c r="AG279" s="196" t="str">
        <f t="shared" si="4"/>
        <v>第七事业部-客户价值部</v>
      </c>
      <c r="AH279" s="196"/>
    </row>
    <row r="280" spans="1:38" ht="21" hidden="1" customHeight="1">
      <c r="A280" s="97" t="s">
        <v>2358</v>
      </c>
      <c r="B280" s="98" t="s">
        <v>3834</v>
      </c>
      <c r="C280" s="98" t="s">
        <v>3836</v>
      </c>
      <c r="D280" s="98" t="s">
        <v>883</v>
      </c>
      <c r="E280" s="113" t="s">
        <v>898</v>
      </c>
      <c r="F280" s="113" t="s">
        <v>3848</v>
      </c>
      <c r="G280" s="113" t="s">
        <v>4693</v>
      </c>
      <c r="H280" s="113" t="s">
        <v>4693</v>
      </c>
      <c r="I280" s="248"/>
      <c r="J280" s="98"/>
      <c r="K280" s="98" t="s">
        <v>3022</v>
      </c>
      <c r="L280" s="218" t="s">
        <v>4060</v>
      </c>
      <c r="M280" s="113" t="s">
        <v>3067</v>
      </c>
      <c r="N280" s="98" t="s">
        <v>3818</v>
      </c>
      <c r="O280" s="98" t="s">
        <v>819</v>
      </c>
      <c r="P280" s="113" t="s">
        <v>818</v>
      </c>
      <c r="Q280" s="98" t="s">
        <v>828</v>
      </c>
      <c r="R280" s="101" t="s">
        <v>828</v>
      </c>
      <c r="S280" s="240" t="s">
        <v>828</v>
      </c>
      <c r="T280" s="102"/>
      <c r="U280" s="102"/>
      <c r="V280" s="102"/>
      <c r="W280" s="103"/>
      <c r="X280" s="104"/>
      <c r="Y280" s="104"/>
      <c r="Z280" s="98"/>
      <c r="AA280" s="104"/>
      <c r="AB280" s="98">
        <v>12</v>
      </c>
      <c r="AC280" s="98"/>
      <c r="AD280" s="98"/>
      <c r="AE280" s="244">
        <v>0</v>
      </c>
      <c r="AF280" s="98"/>
      <c r="AG280" s="196" t="str">
        <f t="shared" si="4"/>
        <v>第七事业部-客户价值部</v>
      </c>
      <c r="AH280" s="196"/>
      <c r="AK280" s="108">
        <v>71034004</v>
      </c>
      <c r="AL280" s="108" t="s">
        <v>1458</v>
      </c>
    </row>
    <row r="281" spans="1:38" ht="21" hidden="1" customHeight="1">
      <c r="A281" s="97" t="s">
        <v>2359</v>
      </c>
      <c r="B281" s="98" t="s">
        <v>3834</v>
      </c>
      <c r="C281" s="98" t="s">
        <v>3836</v>
      </c>
      <c r="D281" s="98" t="s">
        <v>883</v>
      </c>
      <c r="E281" s="113" t="s">
        <v>898</v>
      </c>
      <c r="F281" s="113" t="s">
        <v>3848</v>
      </c>
      <c r="G281" s="113" t="s">
        <v>4693</v>
      </c>
      <c r="H281" s="113" t="s">
        <v>4693</v>
      </c>
      <c r="I281" s="248"/>
      <c r="J281" s="98"/>
      <c r="K281" s="98"/>
      <c r="L281" s="218"/>
      <c r="M281" s="113" t="s">
        <v>3067</v>
      </c>
      <c r="N281" s="98" t="s">
        <v>3818</v>
      </c>
      <c r="O281" s="98" t="s">
        <v>819</v>
      </c>
      <c r="P281" s="235" t="s">
        <v>818</v>
      </c>
      <c r="Q281" s="98" t="s">
        <v>864</v>
      </c>
      <c r="R281" s="101" t="s">
        <v>864</v>
      </c>
      <c r="S281" s="101" t="s">
        <v>864</v>
      </c>
      <c r="T281" s="102"/>
      <c r="U281" s="102"/>
      <c r="V281" s="102"/>
      <c r="W281" s="103"/>
      <c r="X281" s="104"/>
      <c r="Y281" s="104"/>
      <c r="Z281" s="98"/>
      <c r="AA281" s="104"/>
      <c r="AB281" s="98">
        <v>10</v>
      </c>
      <c r="AC281" s="98"/>
      <c r="AD281" s="98"/>
      <c r="AE281" s="244">
        <v>0</v>
      </c>
      <c r="AF281" s="98"/>
      <c r="AG281" s="196" t="str">
        <f t="shared" si="4"/>
        <v>第七事业部-客户价值部</v>
      </c>
      <c r="AH281" s="196"/>
      <c r="AK281" s="107">
        <v>71034006</v>
      </c>
      <c r="AL281" s="107" t="s">
        <v>1461</v>
      </c>
    </row>
    <row r="282" spans="1:38" ht="21" hidden="1" customHeight="1">
      <c r="A282" s="97" t="s">
        <v>2360</v>
      </c>
      <c r="B282" s="98" t="s">
        <v>3831</v>
      </c>
      <c r="C282" s="98" t="s">
        <v>3832</v>
      </c>
      <c r="D282" s="98" t="s">
        <v>883</v>
      </c>
      <c r="E282" s="113" t="s">
        <v>898</v>
      </c>
      <c r="F282" s="113" t="s">
        <v>3849</v>
      </c>
      <c r="G282" s="113" t="s">
        <v>4719</v>
      </c>
      <c r="H282" s="113" t="s">
        <v>4719</v>
      </c>
      <c r="I282" s="248"/>
      <c r="J282" s="98"/>
      <c r="K282" s="98" t="s">
        <v>3035</v>
      </c>
      <c r="L282" s="218" t="s">
        <v>4061</v>
      </c>
      <c r="M282" s="113" t="s">
        <v>3043</v>
      </c>
      <c r="N282" s="98" t="s">
        <v>828</v>
      </c>
      <c r="O282" s="98" t="s">
        <v>943</v>
      </c>
      <c r="P282" s="113" t="s">
        <v>818</v>
      </c>
      <c r="Q282" s="98" t="s">
        <v>819</v>
      </c>
      <c r="R282" s="101" t="s">
        <v>856</v>
      </c>
      <c r="S282" s="239" t="s">
        <v>856</v>
      </c>
      <c r="T282" s="102"/>
      <c r="U282" s="102"/>
      <c r="V282" s="102"/>
      <c r="W282" s="103"/>
      <c r="X282" s="104"/>
      <c r="Y282" s="104"/>
      <c r="Z282" s="98"/>
      <c r="AA282" s="104"/>
      <c r="AB282" s="98">
        <v>12</v>
      </c>
      <c r="AC282" s="98"/>
      <c r="AD282" s="98"/>
      <c r="AE282" s="244">
        <v>0</v>
      </c>
      <c r="AF282" s="98"/>
      <c r="AG282" s="196" t="str">
        <f t="shared" si="4"/>
        <v>第七事业部-无线产品线</v>
      </c>
      <c r="AH282" s="196"/>
    </row>
    <row r="283" spans="1:38" ht="21" hidden="1" customHeight="1">
      <c r="A283" s="97" t="s">
        <v>2361</v>
      </c>
      <c r="B283" s="98" t="s">
        <v>3828</v>
      </c>
      <c r="C283" s="98" t="s">
        <v>3830</v>
      </c>
      <c r="D283" s="98" t="s">
        <v>883</v>
      </c>
      <c r="E283" s="113" t="s">
        <v>898</v>
      </c>
      <c r="F283" s="113" t="s">
        <v>3849</v>
      </c>
      <c r="G283" s="113" t="s">
        <v>4719</v>
      </c>
      <c r="H283" s="113" t="s">
        <v>4719</v>
      </c>
      <c r="I283" s="248"/>
      <c r="J283" s="98"/>
      <c r="K283" s="98" t="s">
        <v>3035</v>
      </c>
      <c r="L283" s="218" t="s">
        <v>3145</v>
      </c>
      <c r="M283" s="113" t="s">
        <v>4062</v>
      </c>
      <c r="N283" s="98" t="s">
        <v>3818</v>
      </c>
      <c r="O283" s="98" t="s">
        <v>935</v>
      </c>
      <c r="P283" s="113" t="s">
        <v>818</v>
      </c>
      <c r="Q283" s="98" t="s">
        <v>828</v>
      </c>
      <c r="R283" s="101" t="s">
        <v>828</v>
      </c>
      <c r="S283" s="240" t="s">
        <v>828</v>
      </c>
      <c r="T283" s="102"/>
      <c r="U283" s="102"/>
      <c r="V283" s="102"/>
      <c r="W283" s="103"/>
      <c r="X283" s="104"/>
      <c r="Y283" s="104"/>
      <c r="Z283" s="98"/>
      <c r="AA283" s="104"/>
      <c r="AB283" s="98">
        <v>12</v>
      </c>
      <c r="AC283" s="98"/>
      <c r="AD283" s="98"/>
      <c r="AE283" s="244">
        <v>0</v>
      </c>
      <c r="AF283" s="98"/>
      <c r="AG283" s="196" t="str">
        <f t="shared" si="4"/>
        <v>第七事业部-无线产品线</v>
      </c>
      <c r="AH283" s="196"/>
    </row>
    <row r="284" spans="1:38" ht="21" hidden="1" customHeight="1">
      <c r="A284" s="97" t="s">
        <v>2362</v>
      </c>
      <c r="B284" s="98" t="s">
        <v>3828</v>
      </c>
      <c r="C284" s="98" t="s">
        <v>3830</v>
      </c>
      <c r="D284" s="98" t="s">
        <v>883</v>
      </c>
      <c r="E284" s="113" t="s">
        <v>898</v>
      </c>
      <c r="F284" s="113" t="s">
        <v>3849</v>
      </c>
      <c r="G284" s="113" t="s">
        <v>4719</v>
      </c>
      <c r="H284" s="113" t="s">
        <v>4719</v>
      </c>
      <c r="I284" s="248"/>
      <c r="J284" s="98"/>
      <c r="K284" s="98"/>
      <c r="L284" s="218"/>
      <c r="M284" s="113" t="s">
        <v>3146</v>
      </c>
      <c r="N284" s="98" t="s">
        <v>3818</v>
      </c>
      <c r="O284" s="98" t="s">
        <v>935</v>
      </c>
      <c r="P284" s="235" t="s">
        <v>818</v>
      </c>
      <c r="Q284" s="98" t="s">
        <v>828</v>
      </c>
      <c r="R284" s="101" t="s">
        <v>828</v>
      </c>
      <c r="S284" s="101" t="s">
        <v>828</v>
      </c>
      <c r="T284" s="102"/>
      <c r="U284" s="102"/>
      <c r="V284" s="102"/>
      <c r="W284" s="103"/>
      <c r="X284" s="104"/>
      <c r="Y284" s="104"/>
      <c r="Z284" s="98"/>
      <c r="AA284" s="104"/>
      <c r="AB284" s="98">
        <v>10</v>
      </c>
      <c r="AC284" s="98"/>
      <c r="AD284" s="98"/>
      <c r="AE284" s="244">
        <v>0</v>
      </c>
      <c r="AF284" s="98"/>
      <c r="AG284" s="196" t="str">
        <f t="shared" si="4"/>
        <v>第七事业部-无线产品线</v>
      </c>
      <c r="AH284" s="196"/>
      <c r="AK284" s="108">
        <v>71033011</v>
      </c>
      <c r="AL284" s="108" t="s">
        <v>1470</v>
      </c>
    </row>
    <row r="285" spans="1:38" ht="21" hidden="1" customHeight="1">
      <c r="A285" s="97" t="s">
        <v>2363</v>
      </c>
      <c r="B285" s="98" t="s">
        <v>3828</v>
      </c>
      <c r="C285" s="98" t="s">
        <v>3830</v>
      </c>
      <c r="D285" s="98" t="s">
        <v>883</v>
      </c>
      <c r="E285" s="113" t="s">
        <v>898</v>
      </c>
      <c r="F285" s="113" t="s">
        <v>3849</v>
      </c>
      <c r="G285" s="113" t="s">
        <v>4719</v>
      </c>
      <c r="H285" s="113" t="s">
        <v>4719</v>
      </c>
      <c r="I285" s="248"/>
      <c r="J285" s="98"/>
      <c r="K285" s="98" t="s">
        <v>3035</v>
      </c>
      <c r="L285" s="218" t="s">
        <v>3147</v>
      </c>
      <c r="M285" s="113" t="s">
        <v>4063</v>
      </c>
      <c r="N285" s="98" t="s">
        <v>3818</v>
      </c>
      <c r="O285" s="98" t="s">
        <v>935</v>
      </c>
      <c r="P285" s="113" t="s">
        <v>818</v>
      </c>
      <c r="Q285" s="98" t="s">
        <v>828</v>
      </c>
      <c r="R285" s="101" t="s">
        <v>828</v>
      </c>
      <c r="S285" s="241" t="s">
        <v>828</v>
      </c>
      <c r="T285" s="102"/>
      <c r="U285" s="102"/>
      <c r="V285" s="102"/>
      <c r="W285" s="103"/>
      <c r="X285" s="104"/>
      <c r="Y285" s="104"/>
      <c r="Z285" s="98"/>
      <c r="AA285" s="104"/>
      <c r="AB285" s="98">
        <v>12</v>
      </c>
      <c r="AC285" s="98"/>
      <c r="AD285" s="98"/>
      <c r="AE285" s="244">
        <v>0</v>
      </c>
      <c r="AF285" s="98"/>
      <c r="AG285" s="196" t="str">
        <f t="shared" si="4"/>
        <v>第七事业部-无线产品线</v>
      </c>
      <c r="AH285" s="196"/>
    </row>
    <row r="286" spans="1:38" ht="21" hidden="1" customHeight="1">
      <c r="A286" s="97" t="s">
        <v>2364</v>
      </c>
      <c r="B286" s="98" t="e">
        <v>#N/A</v>
      </c>
      <c r="C286" s="98" t="e">
        <v>#N/A</v>
      </c>
      <c r="D286" s="98" t="s">
        <v>883</v>
      </c>
      <c r="E286" s="113" t="s">
        <v>898</v>
      </c>
      <c r="F286" s="113" t="s">
        <v>2113</v>
      </c>
      <c r="G286" s="113" t="s">
        <v>4810</v>
      </c>
      <c r="H286" s="113" t="s">
        <v>4810</v>
      </c>
      <c r="I286" s="248"/>
      <c r="J286" s="98"/>
      <c r="K286" s="98"/>
      <c r="L286" s="218"/>
      <c r="M286" s="98" t="s">
        <v>3037</v>
      </c>
      <c r="N286" s="98" t="e">
        <v>#N/A</v>
      </c>
      <c r="O286" s="98" t="e">
        <v>#N/A</v>
      </c>
      <c r="P286" s="235" t="s">
        <v>818</v>
      </c>
      <c r="Q286" s="98" t="s">
        <v>935</v>
      </c>
      <c r="R286" s="101" t="s">
        <v>935</v>
      </c>
      <c r="S286" s="101" t="s">
        <v>935</v>
      </c>
      <c r="T286" s="102"/>
      <c r="U286" s="102"/>
      <c r="V286" s="102"/>
      <c r="W286" s="103"/>
      <c r="X286" s="104"/>
      <c r="Y286" s="104"/>
      <c r="Z286" s="98"/>
      <c r="AA286" s="104"/>
      <c r="AB286" s="98">
        <v>10</v>
      </c>
      <c r="AC286" s="98"/>
      <c r="AD286" s="98"/>
      <c r="AE286" s="244">
        <v>0</v>
      </c>
      <c r="AF286" s="98"/>
      <c r="AG286" s="196" t="str">
        <f t="shared" si="4"/>
        <v>第七事业部-管理</v>
      </c>
      <c r="AH286" s="196"/>
    </row>
    <row r="287" spans="1:38" ht="21" hidden="1" customHeight="1">
      <c r="A287" s="97" t="s">
        <v>2365</v>
      </c>
      <c r="B287" s="98" t="s">
        <v>3828</v>
      </c>
      <c r="C287" s="98" t="s">
        <v>3830</v>
      </c>
      <c r="D287" s="98" t="s">
        <v>883</v>
      </c>
      <c r="E287" s="113" t="s">
        <v>898</v>
      </c>
      <c r="F287" s="113" t="s">
        <v>3849</v>
      </c>
      <c r="G287" s="113" t="s">
        <v>4719</v>
      </c>
      <c r="H287" s="113" t="s">
        <v>4719</v>
      </c>
      <c r="I287" s="248"/>
      <c r="J287" s="98"/>
      <c r="K287" s="98" t="s">
        <v>3035</v>
      </c>
      <c r="L287" s="218" t="s">
        <v>4064</v>
      </c>
      <c r="M287" s="113" t="s">
        <v>3148</v>
      </c>
      <c r="N287" s="98" t="s">
        <v>3818</v>
      </c>
      <c r="O287" s="98" t="s">
        <v>935</v>
      </c>
      <c r="P287" s="113" t="s">
        <v>818</v>
      </c>
      <c r="Q287" s="98" t="s">
        <v>828</v>
      </c>
      <c r="R287" s="101" t="s">
        <v>828</v>
      </c>
      <c r="S287" s="239" t="s">
        <v>828</v>
      </c>
      <c r="T287" s="102"/>
      <c r="U287" s="102"/>
      <c r="V287" s="102"/>
      <c r="W287" s="103"/>
      <c r="X287" s="104"/>
      <c r="Y287" s="104"/>
      <c r="Z287" s="98"/>
      <c r="AA287" s="104"/>
      <c r="AB287" s="98">
        <v>12</v>
      </c>
      <c r="AC287" s="98"/>
      <c r="AD287" s="98"/>
      <c r="AE287" s="244">
        <v>0</v>
      </c>
      <c r="AF287" s="98"/>
      <c r="AG287" s="196" t="str">
        <f t="shared" si="4"/>
        <v>第七事业部-无线产品线</v>
      </c>
      <c r="AH287" s="196"/>
    </row>
    <row r="288" spans="1:38" ht="21" hidden="1" customHeight="1">
      <c r="A288" s="97" t="s">
        <v>2366</v>
      </c>
      <c r="B288" s="98" t="s">
        <v>3828</v>
      </c>
      <c r="C288" s="98" t="s">
        <v>3829</v>
      </c>
      <c r="D288" s="98" t="s">
        <v>883</v>
      </c>
      <c r="E288" s="113" t="s">
        <v>898</v>
      </c>
      <c r="F288" s="113" t="s">
        <v>3849</v>
      </c>
      <c r="G288" s="113" t="s">
        <v>4719</v>
      </c>
      <c r="H288" s="113" t="s">
        <v>4719</v>
      </c>
      <c r="I288" s="248"/>
      <c r="J288" s="98"/>
      <c r="K288" s="98" t="s">
        <v>3035</v>
      </c>
      <c r="L288" s="218" t="s">
        <v>4065</v>
      </c>
      <c r="M288" s="113" t="s">
        <v>3029</v>
      </c>
      <c r="N288" s="98" t="s">
        <v>3818</v>
      </c>
      <c r="O288" s="98" t="s">
        <v>935</v>
      </c>
      <c r="P288" s="113" t="s">
        <v>818</v>
      </c>
      <c r="Q288" s="98" t="s">
        <v>828</v>
      </c>
      <c r="R288" s="101" t="s">
        <v>828</v>
      </c>
      <c r="S288" s="101" t="s">
        <v>828</v>
      </c>
      <c r="T288" s="102"/>
      <c r="U288" s="102"/>
      <c r="V288" s="102"/>
      <c r="W288" s="103"/>
      <c r="X288" s="104"/>
      <c r="Y288" s="104"/>
      <c r="Z288" s="98"/>
      <c r="AA288" s="104"/>
      <c r="AB288" s="98">
        <v>12</v>
      </c>
      <c r="AC288" s="98"/>
      <c r="AD288" s="98"/>
      <c r="AE288" s="244">
        <v>0</v>
      </c>
      <c r="AF288" s="98"/>
      <c r="AG288" s="196" t="str">
        <f t="shared" si="4"/>
        <v>第七事业部-无线产品线</v>
      </c>
      <c r="AH288" s="196"/>
      <c r="AK288" s="108">
        <v>71033009</v>
      </c>
      <c r="AL288" s="108" t="s">
        <v>1477</v>
      </c>
    </row>
    <row r="289" spans="1:38" ht="21" hidden="1" customHeight="1">
      <c r="A289" s="97" t="s">
        <v>2367</v>
      </c>
      <c r="B289" s="98" t="s">
        <v>3843</v>
      </c>
      <c r="C289" s="98" t="s">
        <v>3844</v>
      </c>
      <c r="D289" s="98" t="s">
        <v>883</v>
      </c>
      <c r="E289" s="113" t="s">
        <v>898</v>
      </c>
      <c r="F289" s="113" t="s">
        <v>3848</v>
      </c>
      <c r="G289" s="113" t="s">
        <v>4693</v>
      </c>
      <c r="H289" s="113" t="s">
        <v>4693</v>
      </c>
      <c r="I289" s="248"/>
      <c r="J289" s="98"/>
      <c r="K289" s="98" t="s">
        <v>3035</v>
      </c>
      <c r="L289" s="218" t="s">
        <v>3149</v>
      </c>
      <c r="M289" s="113" t="s">
        <v>3150</v>
      </c>
      <c r="N289" s="98" t="s">
        <v>972</v>
      </c>
      <c r="O289" s="98" t="s">
        <v>856</v>
      </c>
      <c r="P289" s="113" t="s">
        <v>818</v>
      </c>
      <c r="Q289" s="98" t="s">
        <v>864</v>
      </c>
      <c r="R289" s="101" t="s">
        <v>864</v>
      </c>
      <c r="S289" s="101" t="s">
        <v>864</v>
      </c>
      <c r="T289" s="102"/>
      <c r="U289" s="102"/>
      <c r="V289" s="102"/>
      <c r="W289" s="103"/>
      <c r="X289" s="104"/>
      <c r="Y289" s="104"/>
      <c r="Z289" s="98"/>
      <c r="AA289" s="104"/>
      <c r="AB289" s="98">
        <v>12</v>
      </c>
      <c r="AC289" s="98"/>
      <c r="AD289" s="98"/>
      <c r="AE289" s="244">
        <v>0</v>
      </c>
      <c r="AF289" s="98"/>
      <c r="AG289" s="196" t="str">
        <f t="shared" si="4"/>
        <v>第七事业部-客户价值部</v>
      </c>
      <c r="AH289" s="196"/>
      <c r="AK289" s="107">
        <v>71033003</v>
      </c>
      <c r="AL289" s="107" t="s">
        <v>1480</v>
      </c>
    </row>
    <row r="290" spans="1:38" ht="21" hidden="1" customHeight="1">
      <c r="A290" s="97" t="s">
        <v>2368</v>
      </c>
      <c r="B290" s="98" t="s">
        <v>3834</v>
      </c>
      <c r="C290" s="98" t="s">
        <v>3836</v>
      </c>
      <c r="D290" s="98" t="s">
        <v>883</v>
      </c>
      <c r="E290" s="113" t="s">
        <v>898</v>
      </c>
      <c r="F290" s="113" t="s">
        <v>3848</v>
      </c>
      <c r="G290" s="113" t="s">
        <v>4693</v>
      </c>
      <c r="H290" s="113" t="s">
        <v>4693</v>
      </c>
      <c r="I290" s="248"/>
      <c r="J290" s="98"/>
      <c r="K290" s="98" t="s">
        <v>3035</v>
      </c>
      <c r="L290" s="218" t="s">
        <v>4066</v>
      </c>
      <c r="M290" s="113" t="s">
        <v>3067</v>
      </c>
      <c r="N290" s="98" t="s">
        <v>3818</v>
      </c>
      <c r="O290" s="98" t="s">
        <v>819</v>
      </c>
      <c r="P290" s="113" t="s">
        <v>818</v>
      </c>
      <c r="Q290" s="98" t="s">
        <v>972</v>
      </c>
      <c r="R290" s="101" t="s">
        <v>972</v>
      </c>
      <c r="S290" s="101" t="s">
        <v>972</v>
      </c>
      <c r="T290" s="102"/>
      <c r="U290" s="102"/>
      <c r="V290" s="102"/>
      <c r="W290" s="103"/>
      <c r="X290" s="104"/>
      <c r="Y290" s="104"/>
      <c r="Z290" s="98"/>
      <c r="AA290" s="104"/>
      <c r="AB290" s="98">
        <v>12</v>
      </c>
      <c r="AC290" s="98"/>
      <c r="AD290" s="98"/>
      <c r="AE290" s="244">
        <v>0</v>
      </c>
      <c r="AF290" s="98"/>
      <c r="AG290" s="196" t="str">
        <f t="shared" si="4"/>
        <v>第七事业部-客户价值部</v>
      </c>
      <c r="AH290" s="196"/>
    </row>
    <row r="291" spans="1:38" ht="21" hidden="1" customHeight="1">
      <c r="A291" s="97" t="s">
        <v>2369</v>
      </c>
      <c r="B291" s="98" t="s">
        <v>3834</v>
      </c>
      <c r="C291" s="98" t="s">
        <v>3836</v>
      </c>
      <c r="D291" s="98" t="s">
        <v>883</v>
      </c>
      <c r="E291" s="113" t="s">
        <v>898</v>
      </c>
      <c r="F291" s="113" t="s">
        <v>3848</v>
      </c>
      <c r="G291" s="113" t="s">
        <v>4693</v>
      </c>
      <c r="H291" s="113" t="s">
        <v>4693</v>
      </c>
      <c r="I291" s="248"/>
      <c r="J291" s="98"/>
      <c r="K291" s="98" t="s">
        <v>3022</v>
      </c>
      <c r="L291" s="218" t="s">
        <v>4067</v>
      </c>
      <c r="M291" s="113" t="s">
        <v>3067</v>
      </c>
      <c r="N291" s="98" t="s">
        <v>3818</v>
      </c>
      <c r="O291" s="98" t="s">
        <v>819</v>
      </c>
      <c r="P291" s="113" t="s">
        <v>818</v>
      </c>
      <c r="Q291" s="98" t="s">
        <v>3818</v>
      </c>
      <c r="R291" s="101" t="s">
        <v>972</v>
      </c>
      <c r="S291" s="101" t="s">
        <v>972</v>
      </c>
      <c r="T291" s="102"/>
      <c r="U291" s="102"/>
      <c r="V291" s="102"/>
      <c r="W291" s="103"/>
      <c r="X291" s="104"/>
      <c r="Y291" s="104"/>
      <c r="Z291" s="98"/>
      <c r="AA291" s="104"/>
      <c r="AB291" s="98">
        <v>12</v>
      </c>
      <c r="AC291" s="98"/>
      <c r="AD291" s="98"/>
      <c r="AE291" s="244">
        <v>0</v>
      </c>
      <c r="AF291" s="98"/>
      <c r="AG291" s="196" t="str">
        <f t="shared" si="4"/>
        <v>第七事业部-客户价值部</v>
      </c>
      <c r="AH291" s="196"/>
    </row>
    <row r="292" spans="1:38" ht="21" hidden="1" customHeight="1">
      <c r="A292" s="97" t="s">
        <v>2370</v>
      </c>
      <c r="B292" s="98" t="s">
        <v>3828</v>
      </c>
      <c r="C292" s="98" t="s">
        <v>3829</v>
      </c>
      <c r="D292" s="98" t="s">
        <v>883</v>
      </c>
      <c r="E292" s="113" t="s">
        <v>898</v>
      </c>
      <c r="F292" s="113" t="s">
        <v>3849</v>
      </c>
      <c r="G292" s="113" t="s">
        <v>4719</v>
      </c>
      <c r="H292" s="113" t="s">
        <v>4719</v>
      </c>
      <c r="I292" s="248"/>
      <c r="J292" s="98"/>
      <c r="K292" s="98" t="s">
        <v>3022</v>
      </c>
      <c r="L292" s="218" t="s">
        <v>4068</v>
      </c>
      <c r="M292" s="113" t="s">
        <v>3029</v>
      </c>
      <c r="N292" s="98" t="s">
        <v>3818</v>
      </c>
      <c r="O292" s="98" t="s">
        <v>935</v>
      </c>
      <c r="P292" s="113" t="s">
        <v>818</v>
      </c>
      <c r="Q292" s="98" t="s">
        <v>819</v>
      </c>
      <c r="R292" s="101" t="s">
        <v>856</v>
      </c>
      <c r="S292" s="101" t="s">
        <v>856</v>
      </c>
      <c r="T292" s="102"/>
      <c r="U292" s="102"/>
      <c r="V292" s="102"/>
      <c r="W292" s="103"/>
      <c r="X292" s="104"/>
      <c r="Y292" s="104"/>
      <c r="Z292" s="98"/>
      <c r="AA292" s="104"/>
      <c r="AB292" s="98">
        <v>12</v>
      </c>
      <c r="AC292" s="98"/>
      <c r="AD292" s="98"/>
      <c r="AE292" s="244">
        <v>0</v>
      </c>
      <c r="AF292" s="98"/>
      <c r="AG292" s="196" t="str">
        <f t="shared" si="4"/>
        <v>第七事业部-无线产品线</v>
      </c>
      <c r="AH292" s="196"/>
      <c r="AK292" s="108">
        <v>71031011</v>
      </c>
      <c r="AL292" s="108" t="s">
        <v>1488</v>
      </c>
    </row>
    <row r="293" spans="1:38" ht="21" hidden="1" customHeight="1">
      <c r="A293" s="97" t="s">
        <v>2371</v>
      </c>
      <c r="B293" s="98" t="s">
        <v>3834</v>
      </c>
      <c r="C293" s="98" t="s">
        <v>3836</v>
      </c>
      <c r="D293" s="98" t="s">
        <v>883</v>
      </c>
      <c r="E293" s="113" t="s">
        <v>898</v>
      </c>
      <c r="F293" s="113" t="s">
        <v>3848</v>
      </c>
      <c r="G293" s="113" t="s">
        <v>4693</v>
      </c>
      <c r="H293" s="113" t="s">
        <v>4693</v>
      </c>
      <c r="I293" s="248"/>
      <c r="J293" s="98"/>
      <c r="K293" s="98" t="s">
        <v>3035</v>
      </c>
      <c r="L293" s="218" t="s">
        <v>3151</v>
      </c>
      <c r="M293" s="113" t="s">
        <v>3067</v>
      </c>
      <c r="N293" s="98" t="s">
        <v>3818</v>
      </c>
      <c r="O293" s="98" t="s">
        <v>819</v>
      </c>
      <c r="P293" s="113" t="s">
        <v>1018</v>
      </c>
      <c r="Q293" s="98" t="s">
        <v>972</v>
      </c>
      <c r="R293" s="101" t="s">
        <v>972</v>
      </c>
      <c r="S293" s="101" t="s">
        <v>972</v>
      </c>
      <c r="T293" s="102"/>
      <c r="U293" s="102"/>
      <c r="V293" s="102"/>
      <c r="W293" s="103"/>
      <c r="X293" s="104"/>
      <c r="Y293" s="104"/>
      <c r="Z293" s="98"/>
      <c r="AA293" s="104"/>
      <c r="AB293" s="98">
        <v>12</v>
      </c>
      <c r="AC293" s="98"/>
      <c r="AD293" s="98"/>
      <c r="AE293" s="244">
        <v>0</v>
      </c>
      <c r="AF293" s="98"/>
      <c r="AG293" s="196" t="str">
        <f t="shared" si="4"/>
        <v>第七事业部-客户价值部</v>
      </c>
      <c r="AH293" s="196"/>
    </row>
    <row r="294" spans="1:38" ht="21" hidden="1" customHeight="1">
      <c r="A294" s="97" t="s">
        <v>2372</v>
      </c>
      <c r="B294" s="98" t="s">
        <v>3834</v>
      </c>
      <c r="C294" s="98" t="s">
        <v>3836</v>
      </c>
      <c r="D294" s="98" t="s">
        <v>883</v>
      </c>
      <c r="E294" s="113" t="s">
        <v>898</v>
      </c>
      <c r="F294" s="113" t="s">
        <v>3848</v>
      </c>
      <c r="G294" s="113" t="s">
        <v>4693</v>
      </c>
      <c r="H294" s="113" t="s">
        <v>4693</v>
      </c>
      <c r="I294" s="248"/>
      <c r="J294" s="98"/>
      <c r="K294" s="98" t="s">
        <v>3035</v>
      </c>
      <c r="L294" s="218" t="s">
        <v>4069</v>
      </c>
      <c r="M294" s="113" t="s">
        <v>3067</v>
      </c>
      <c r="N294" s="98" t="s">
        <v>3818</v>
      </c>
      <c r="O294" s="98" t="s">
        <v>819</v>
      </c>
      <c r="P294" s="113" t="s">
        <v>1419</v>
      </c>
      <c r="Q294" s="98" t="s">
        <v>972</v>
      </c>
      <c r="R294" s="101" t="s">
        <v>972</v>
      </c>
      <c r="S294" s="101" t="s">
        <v>972</v>
      </c>
      <c r="T294" s="102"/>
      <c r="U294" s="102"/>
      <c r="V294" s="102"/>
      <c r="W294" s="103"/>
      <c r="X294" s="104"/>
      <c r="Y294" s="104"/>
      <c r="Z294" s="98"/>
      <c r="AA294" s="104"/>
      <c r="AB294" s="98">
        <v>12</v>
      </c>
      <c r="AC294" s="98"/>
      <c r="AD294" s="98"/>
      <c r="AE294" s="244">
        <v>0</v>
      </c>
      <c r="AF294" s="98"/>
      <c r="AG294" s="196" t="str">
        <f t="shared" si="4"/>
        <v>第七事业部-客户价值部</v>
      </c>
      <c r="AH294" s="196"/>
    </row>
    <row r="295" spans="1:38" ht="21" hidden="1" customHeight="1">
      <c r="A295" s="97" t="s">
        <v>2373</v>
      </c>
      <c r="B295" s="98" t="s">
        <v>3834</v>
      </c>
      <c r="C295" s="98" t="s">
        <v>3836</v>
      </c>
      <c r="D295" s="98" t="s">
        <v>883</v>
      </c>
      <c r="E295" s="113" t="s">
        <v>898</v>
      </c>
      <c r="F295" s="113" t="s">
        <v>3848</v>
      </c>
      <c r="G295" s="113" t="s">
        <v>4693</v>
      </c>
      <c r="H295" s="113" t="s">
        <v>4693</v>
      </c>
      <c r="I295" s="248"/>
      <c r="J295" s="98"/>
      <c r="K295" s="98" t="s">
        <v>3035</v>
      </c>
      <c r="L295" s="218" t="s">
        <v>3152</v>
      </c>
      <c r="M295" s="113" t="s">
        <v>3067</v>
      </c>
      <c r="N295" s="98" t="s">
        <v>3818</v>
      </c>
      <c r="O295" s="98" t="s">
        <v>819</v>
      </c>
      <c r="P295" s="113" t="s">
        <v>960</v>
      </c>
      <c r="Q295" s="98" t="s">
        <v>972</v>
      </c>
      <c r="R295" s="101" t="s">
        <v>972</v>
      </c>
      <c r="S295" s="101" t="s">
        <v>972</v>
      </c>
      <c r="T295" s="102"/>
      <c r="U295" s="102"/>
      <c r="V295" s="102"/>
      <c r="W295" s="103"/>
      <c r="X295" s="104"/>
      <c r="Y295" s="104"/>
      <c r="Z295" s="98"/>
      <c r="AA295" s="104"/>
      <c r="AB295" s="98">
        <v>12</v>
      </c>
      <c r="AC295" s="98"/>
      <c r="AD295" s="98"/>
      <c r="AE295" s="244">
        <v>0</v>
      </c>
      <c r="AF295" s="98"/>
      <c r="AG295" s="196" t="str">
        <f t="shared" si="4"/>
        <v>第七事业部-客户价值部</v>
      </c>
      <c r="AH295" s="196"/>
      <c r="AK295" s="108">
        <v>71031006</v>
      </c>
      <c r="AL295" s="108" t="s">
        <v>1494</v>
      </c>
    </row>
    <row r="296" spans="1:38" ht="21" hidden="1" customHeight="1">
      <c r="A296" s="97" t="s">
        <v>2374</v>
      </c>
      <c r="B296" s="98" t="s">
        <v>3834</v>
      </c>
      <c r="C296" s="98" t="s">
        <v>3837</v>
      </c>
      <c r="D296" s="98" t="s">
        <v>883</v>
      </c>
      <c r="E296" s="113" t="s">
        <v>898</v>
      </c>
      <c r="F296" s="113" t="s">
        <v>815</v>
      </c>
      <c r="G296" s="113" t="s">
        <v>4815</v>
      </c>
      <c r="H296" s="113" t="s">
        <v>4815</v>
      </c>
      <c r="I296" s="248"/>
      <c r="J296" s="98"/>
      <c r="K296" s="98" t="s">
        <v>3153</v>
      </c>
      <c r="L296" s="218" t="s">
        <v>3154</v>
      </c>
      <c r="M296" s="113" t="s">
        <v>3041</v>
      </c>
      <c r="N296" s="98" t="s">
        <v>3818</v>
      </c>
      <c r="O296" s="98" t="s">
        <v>856</v>
      </c>
      <c r="P296" s="113" t="s">
        <v>818</v>
      </c>
      <c r="Q296" s="98" t="s">
        <v>972</v>
      </c>
      <c r="R296" s="101" t="s">
        <v>864</v>
      </c>
      <c r="S296" s="240" t="s">
        <v>864</v>
      </c>
      <c r="T296" s="102"/>
      <c r="U296" s="102"/>
      <c r="V296" s="102"/>
      <c r="W296" s="103"/>
      <c r="X296" s="104"/>
      <c r="Y296" s="104"/>
      <c r="Z296" s="98"/>
      <c r="AA296" s="104"/>
      <c r="AB296" s="98">
        <v>12</v>
      </c>
      <c r="AC296" s="98"/>
      <c r="AD296" s="98"/>
      <c r="AE296" s="244">
        <v>0</v>
      </c>
      <c r="AF296" s="98"/>
      <c r="AG296" s="196" t="str">
        <f t="shared" si="4"/>
        <v>第七事业部-销售管理</v>
      </c>
      <c r="AH296" s="196"/>
      <c r="AK296" s="108">
        <v>71031004</v>
      </c>
      <c r="AL296" s="108" t="s">
        <v>1498</v>
      </c>
    </row>
    <row r="297" spans="1:38" ht="21" hidden="1" customHeight="1">
      <c r="A297" s="97" t="s">
        <v>2375</v>
      </c>
      <c r="B297" s="98" t="s">
        <v>3828</v>
      </c>
      <c r="C297" s="98" t="s">
        <v>3830</v>
      </c>
      <c r="D297" s="98" t="s">
        <v>883</v>
      </c>
      <c r="E297" s="113" t="s">
        <v>898</v>
      </c>
      <c r="F297" s="113" t="s">
        <v>3849</v>
      </c>
      <c r="G297" s="113" t="s">
        <v>4719</v>
      </c>
      <c r="H297" s="113" t="s">
        <v>4719</v>
      </c>
      <c r="I297" s="248"/>
      <c r="J297" s="98"/>
      <c r="K297" s="98"/>
      <c r="L297" s="218"/>
      <c r="M297" s="113" t="s">
        <v>3058</v>
      </c>
      <c r="N297" s="98" t="s">
        <v>972</v>
      </c>
      <c r="O297" s="98" t="s">
        <v>935</v>
      </c>
      <c r="P297" s="235" t="s">
        <v>818</v>
      </c>
      <c r="Q297" s="98" t="s">
        <v>819</v>
      </c>
      <c r="R297" s="101" t="s">
        <v>819</v>
      </c>
      <c r="S297" s="101" t="s">
        <v>819</v>
      </c>
      <c r="T297" s="102"/>
      <c r="U297" s="102"/>
      <c r="V297" s="102"/>
      <c r="W297" s="103"/>
      <c r="X297" s="104"/>
      <c r="Y297" s="104"/>
      <c r="Z297" s="98"/>
      <c r="AA297" s="104"/>
      <c r="AB297" s="98">
        <v>10</v>
      </c>
      <c r="AC297" s="98"/>
      <c r="AD297" s="98"/>
      <c r="AE297" s="244">
        <v>0</v>
      </c>
      <c r="AF297" s="98"/>
      <c r="AG297" s="196" t="str">
        <f t="shared" si="4"/>
        <v>第七事业部-无线产品线</v>
      </c>
      <c r="AH297" s="196"/>
    </row>
    <row r="298" spans="1:38" ht="21" hidden="1" customHeight="1">
      <c r="A298" s="97" t="s">
        <v>2376</v>
      </c>
      <c r="B298" s="98" t="s">
        <v>3828</v>
      </c>
      <c r="C298" s="98" t="s">
        <v>3829</v>
      </c>
      <c r="D298" s="98" t="s">
        <v>883</v>
      </c>
      <c r="E298" s="113" t="s">
        <v>898</v>
      </c>
      <c r="F298" s="113" t="s">
        <v>3849</v>
      </c>
      <c r="G298" s="113" t="s">
        <v>4719</v>
      </c>
      <c r="H298" s="113" t="s">
        <v>4719</v>
      </c>
      <c r="I298" s="248"/>
      <c r="J298" s="98"/>
      <c r="K298" s="98" t="s">
        <v>3022</v>
      </c>
      <c r="L298" s="218" t="s">
        <v>4070</v>
      </c>
      <c r="M298" s="105" t="s">
        <v>3029</v>
      </c>
      <c r="N298" s="98" t="s">
        <v>3818</v>
      </c>
      <c r="O298" s="98" t="s">
        <v>935</v>
      </c>
      <c r="P298" s="113" t="s">
        <v>818</v>
      </c>
      <c r="Q298" s="98" t="s">
        <v>828</v>
      </c>
      <c r="R298" s="101" t="s">
        <v>819</v>
      </c>
      <c r="S298" s="241" t="s">
        <v>819</v>
      </c>
      <c r="T298" s="102"/>
      <c r="U298" s="102"/>
      <c r="V298" s="102"/>
      <c r="W298" s="103"/>
      <c r="X298" s="104"/>
      <c r="Y298" s="104"/>
      <c r="Z298" s="98"/>
      <c r="AA298" s="104"/>
      <c r="AB298" s="98">
        <v>12</v>
      </c>
      <c r="AC298" s="98"/>
      <c r="AD298" s="98"/>
      <c r="AE298" s="244">
        <v>0</v>
      </c>
      <c r="AF298" s="98"/>
      <c r="AG298" s="196" t="str">
        <f t="shared" si="4"/>
        <v>第七事业部-无线产品线</v>
      </c>
      <c r="AH298" s="196"/>
      <c r="AK298" s="107">
        <v>71031010</v>
      </c>
      <c r="AL298" s="107" t="s">
        <v>1504</v>
      </c>
    </row>
    <row r="299" spans="1:38" ht="21" hidden="1" customHeight="1">
      <c r="A299" s="97" t="s">
        <v>2377</v>
      </c>
      <c r="B299" s="98" t="s">
        <v>3828</v>
      </c>
      <c r="C299" s="98" t="s">
        <v>3829</v>
      </c>
      <c r="D299" s="98" t="s">
        <v>883</v>
      </c>
      <c r="E299" s="113" t="s">
        <v>898</v>
      </c>
      <c r="F299" s="113" t="s">
        <v>3849</v>
      </c>
      <c r="G299" s="113" t="s">
        <v>4719</v>
      </c>
      <c r="H299" s="113" t="s">
        <v>4719</v>
      </c>
      <c r="I299" s="248"/>
      <c r="J299" s="98"/>
      <c r="K299" s="98"/>
      <c r="L299" s="220"/>
      <c r="M299" s="105" t="s">
        <v>3029</v>
      </c>
      <c r="N299" s="98" t="s">
        <v>3818</v>
      </c>
      <c r="O299" s="98" t="s">
        <v>935</v>
      </c>
      <c r="P299" s="235" t="s">
        <v>818</v>
      </c>
      <c r="Q299" s="98" t="s">
        <v>972</v>
      </c>
      <c r="R299" s="101" t="s">
        <v>972</v>
      </c>
      <c r="S299" s="101" t="s">
        <v>972</v>
      </c>
      <c r="T299" s="102"/>
      <c r="U299" s="102"/>
      <c r="V299" s="102"/>
      <c r="W299" s="103"/>
      <c r="X299" s="104"/>
      <c r="Y299" s="104"/>
      <c r="Z299" s="98"/>
      <c r="AA299" s="104"/>
      <c r="AB299" s="98">
        <v>10</v>
      </c>
      <c r="AC299" s="98"/>
      <c r="AD299" s="98"/>
      <c r="AE299" s="244">
        <v>0</v>
      </c>
      <c r="AF299" s="98"/>
      <c r="AG299" s="196" t="str">
        <f t="shared" si="4"/>
        <v>第七事业部-无线产品线</v>
      </c>
      <c r="AH299" s="196"/>
    </row>
    <row r="300" spans="1:38" ht="21" hidden="1" customHeight="1">
      <c r="A300" s="97" t="s">
        <v>2378</v>
      </c>
      <c r="B300" s="98" t="s">
        <v>3834</v>
      </c>
      <c r="C300" s="98" t="s">
        <v>3836</v>
      </c>
      <c r="D300" s="98" t="s">
        <v>883</v>
      </c>
      <c r="E300" s="113" t="s">
        <v>898</v>
      </c>
      <c r="F300" s="113" t="s">
        <v>815</v>
      </c>
      <c r="G300" s="113" t="s">
        <v>4815</v>
      </c>
      <c r="H300" s="113" t="s">
        <v>4815</v>
      </c>
      <c r="I300" s="248"/>
      <c r="J300" s="113">
        <v>2000</v>
      </c>
      <c r="K300" s="100" t="s">
        <v>3038</v>
      </c>
      <c r="L300" s="212" t="s">
        <v>4071</v>
      </c>
      <c r="M300" s="113" t="s">
        <v>988</v>
      </c>
      <c r="N300" s="98" t="s">
        <v>3818</v>
      </c>
      <c r="O300" s="98" t="s">
        <v>935</v>
      </c>
      <c r="P300" s="113" t="s">
        <v>818</v>
      </c>
      <c r="Q300" s="98" t="s">
        <v>864</v>
      </c>
      <c r="R300" s="101" t="s">
        <v>864</v>
      </c>
      <c r="S300" s="239" t="s">
        <v>864</v>
      </c>
      <c r="T300" s="102"/>
      <c r="U300" s="102"/>
      <c r="V300" s="102"/>
      <c r="W300" s="103"/>
      <c r="X300" s="104"/>
      <c r="Y300" s="104"/>
      <c r="Z300" s="98"/>
      <c r="AA300" s="104"/>
      <c r="AB300" s="98">
        <v>12</v>
      </c>
      <c r="AC300" s="98"/>
      <c r="AD300" s="98"/>
      <c r="AE300" s="244">
        <v>0</v>
      </c>
      <c r="AF300" s="98"/>
      <c r="AG300" s="196" t="str">
        <f t="shared" si="4"/>
        <v>第七事业部-销售管理</v>
      </c>
      <c r="AH300" s="196"/>
    </row>
    <row r="301" spans="1:38" ht="21" hidden="1" customHeight="1">
      <c r="A301" s="97" t="s">
        <v>2379</v>
      </c>
      <c r="B301" s="98" t="s">
        <v>3831</v>
      </c>
      <c r="C301" s="98" t="s">
        <v>3833</v>
      </c>
      <c r="D301" s="98" t="s">
        <v>883</v>
      </c>
      <c r="E301" s="114" t="s">
        <v>3850</v>
      </c>
      <c r="F301" s="114" t="s">
        <v>2113</v>
      </c>
      <c r="G301" s="114" t="s">
        <v>4389</v>
      </c>
      <c r="H301" s="114" t="s">
        <v>4389</v>
      </c>
      <c r="I301" s="248"/>
      <c r="J301" s="98"/>
      <c r="K301" s="98" t="s">
        <v>3020</v>
      </c>
      <c r="L301" s="220" t="s">
        <v>3156</v>
      </c>
      <c r="M301" s="98" t="s">
        <v>5236</v>
      </c>
      <c r="N301" s="98" t="s">
        <v>935</v>
      </c>
      <c r="O301" s="98" t="s">
        <v>4280</v>
      </c>
      <c r="P301" s="105" t="s">
        <v>818</v>
      </c>
      <c r="Q301" s="98" t="s">
        <v>1051</v>
      </c>
      <c r="R301" s="101" t="s">
        <v>935</v>
      </c>
      <c r="S301" s="101" t="s">
        <v>935</v>
      </c>
      <c r="T301" s="102"/>
      <c r="U301" s="102"/>
      <c r="V301" s="102"/>
      <c r="W301" s="103"/>
      <c r="X301" s="104"/>
      <c r="Y301" s="104"/>
      <c r="Z301" s="98"/>
      <c r="AA301" s="104"/>
      <c r="AB301" s="98">
        <v>12</v>
      </c>
      <c r="AC301" s="98"/>
      <c r="AD301" s="98"/>
      <c r="AE301" s="244">
        <v>0</v>
      </c>
      <c r="AF301" s="98"/>
      <c r="AG301" s="196" t="str">
        <f t="shared" si="4"/>
        <v>第十事业部-管理</v>
      </c>
      <c r="AH301" s="196"/>
    </row>
    <row r="302" spans="1:38" ht="21" hidden="1" customHeight="1">
      <c r="A302" s="97" t="s">
        <v>2380</v>
      </c>
      <c r="B302" s="98" t="e">
        <v>#N/A</v>
      </c>
      <c r="C302" s="98" t="e">
        <v>#N/A</v>
      </c>
      <c r="D302" s="98" t="s">
        <v>883</v>
      </c>
      <c r="E302" s="114" t="s">
        <v>3850</v>
      </c>
      <c r="F302" s="114" t="s">
        <v>2113</v>
      </c>
      <c r="G302" s="114" t="s">
        <v>4389</v>
      </c>
      <c r="H302" s="114" t="s">
        <v>4389</v>
      </c>
      <c r="I302" s="248"/>
      <c r="J302" s="98"/>
      <c r="K302" s="98" t="s">
        <v>5235</v>
      </c>
      <c r="L302" s="221" t="s">
        <v>3157</v>
      </c>
      <c r="M302" s="98" t="s">
        <v>5237</v>
      </c>
      <c r="N302" s="98" t="e">
        <v>#N/A</v>
      </c>
      <c r="O302" s="98" t="e">
        <v>#N/A</v>
      </c>
      <c r="P302" s="105" t="s">
        <v>818</v>
      </c>
      <c r="Q302" s="98" t="s">
        <v>935</v>
      </c>
      <c r="R302" s="101" t="s">
        <v>819</v>
      </c>
      <c r="S302" s="101" t="s">
        <v>819</v>
      </c>
      <c r="T302" s="102"/>
      <c r="U302" s="102"/>
      <c r="V302" s="102"/>
      <c r="W302" s="103"/>
      <c r="X302" s="104"/>
      <c r="Y302" s="104"/>
      <c r="Z302" s="98"/>
      <c r="AA302" s="104"/>
      <c r="AB302" s="98">
        <v>12</v>
      </c>
      <c r="AC302" s="98"/>
      <c r="AD302" s="98"/>
      <c r="AE302" s="244">
        <v>0</v>
      </c>
      <c r="AF302" s="98"/>
      <c r="AG302" s="196" t="str">
        <f t="shared" si="4"/>
        <v>第十事业部-管理</v>
      </c>
      <c r="AH302" s="196"/>
      <c r="AK302" s="108">
        <v>71031008</v>
      </c>
      <c r="AL302" s="108" t="s">
        <v>1511</v>
      </c>
    </row>
    <row r="303" spans="1:38" ht="21" hidden="1" customHeight="1">
      <c r="A303" s="97" t="s">
        <v>2381</v>
      </c>
      <c r="B303" s="98" t="s">
        <v>3828</v>
      </c>
      <c r="C303" s="98" t="s">
        <v>3830</v>
      </c>
      <c r="D303" s="98" t="s">
        <v>883</v>
      </c>
      <c r="E303" s="114" t="s">
        <v>3850</v>
      </c>
      <c r="F303" s="114" t="s">
        <v>2113</v>
      </c>
      <c r="G303" s="114" t="s">
        <v>4389</v>
      </c>
      <c r="H303" s="114" t="s">
        <v>4389</v>
      </c>
      <c r="I303" s="248"/>
      <c r="J303" s="98"/>
      <c r="K303" s="98" t="s">
        <v>3035</v>
      </c>
      <c r="L303" s="221" t="s">
        <v>3158</v>
      </c>
      <c r="M303" s="98" t="s">
        <v>5238</v>
      </c>
      <c r="N303" s="98" t="s">
        <v>856</v>
      </c>
      <c r="O303" s="98" t="s">
        <v>4279</v>
      </c>
      <c r="P303" s="105" t="s">
        <v>818</v>
      </c>
      <c r="Q303" s="98" t="s">
        <v>856</v>
      </c>
      <c r="R303" s="101" t="s">
        <v>856</v>
      </c>
      <c r="S303" s="101" t="s">
        <v>856</v>
      </c>
      <c r="T303" s="102"/>
      <c r="U303" s="102"/>
      <c r="V303" s="102"/>
      <c r="W303" s="103"/>
      <c r="X303" s="104"/>
      <c r="Y303" s="104"/>
      <c r="Z303" s="98"/>
      <c r="AA303" s="104"/>
      <c r="AB303" s="98">
        <v>12</v>
      </c>
      <c r="AC303" s="98"/>
      <c r="AD303" s="98"/>
      <c r="AE303" s="244">
        <v>0</v>
      </c>
      <c r="AF303" s="98"/>
      <c r="AG303" s="196" t="str">
        <f t="shared" si="4"/>
        <v>第十事业部-管理</v>
      </c>
      <c r="AH303" s="196"/>
      <c r="AK303" s="108">
        <v>71031005</v>
      </c>
      <c r="AL303" s="108" t="s">
        <v>1516</v>
      </c>
    </row>
    <row r="304" spans="1:38" ht="21" hidden="1" customHeight="1">
      <c r="A304" s="97" t="s">
        <v>2382</v>
      </c>
      <c r="B304" s="98" t="s">
        <v>3831</v>
      </c>
      <c r="C304" s="98" t="s">
        <v>3832</v>
      </c>
      <c r="D304" s="98" t="s">
        <v>883</v>
      </c>
      <c r="E304" s="114" t="s">
        <v>3850</v>
      </c>
      <c r="F304" s="114" t="s">
        <v>1731</v>
      </c>
      <c r="G304" s="114" t="s">
        <v>4391</v>
      </c>
      <c r="H304" s="114" t="s">
        <v>4391</v>
      </c>
      <c r="I304" s="248"/>
      <c r="J304" s="98"/>
      <c r="K304" s="98" t="s">
        <v>3035</v>
      </c>
      <c r="L304" s="220" t="s">
        <v>3160</v>
      </c>
      <c r="M304" s="98" t="s">
        <v>3043</v>
      </c>
      <c r="N304" s="98" t="s">
        <v>828</v>
      </c>
      <c r="O304" s="98" t="s">
        <v>943</v>
      </c>
      <c r="P304" s="105" t="s">
        <v>818</v>
      </c>
      <c r="Q304" s="98" t="s">
        <v>828</v>
      </c>
      <c r="R304" s="101" t="s">
        <v>828</v>
      </c>
      <c r="S304" s="101" t="s">
        <v>828</v>
      </c>
      <c r="T304" s="102"/>
      <c r="U304" s="102"/>
      <c r="V304" s="102"/>
      <c r="W304" s="103"/>
      <c r="X304" s="104"/>
      <c r="Y304" s="104"/>
      <c r="Z304" s="98"/>
      <c r="AA304" s="104"/>
      <c r="AB304" s="98">
        <v>12</v>
      </c>
      <c r="AC304" s="98"/>
      <c r="AD304" s="98"/>
      <c r="AE304" s="244">
        <v>0</v>
      </c>
      <c r="AF304" s="98"/>
      <c r="AG304" s="196" t="str">
        <f t="shared" si="4"/>
        <v>第十事业部-态势感知产品线</v>
      </c>
      <c r="AH304" s="196"/>
    </row>
    <row r="305" spans="1:38" ht="21" hidden="1" customHeight="1">
      <c r="A305" s="97" t="s">
        <v>2383</v>
      </c>
      <c r="B305" s="98" t="s">
        <v>3828</v>
      </c>
      <c r="C305" s="98" t="s">
        <v>3829</v>
      </c>
      <c r="D305" s="98" t="s">
        <v>883</v>
      </c>
      <c r="E305" s="114" t="s">
        <v>3850</v>
      </c>
      <c r="F305" s="114" t="s">
        <v>1731</v>
      </c>
      <c r="G305" s="114" t="s">
        <v>4391</v>
      </c>
      <c r="H305" s="114" t="s">
        <v>4391</v>
      </c>
      <c r="I305" s="248"/>
      <c r="J305" s="98"/>
      <c r="K305" s="98" t="s">
        <v>3035</v>
      </c>
      <c r="L305" s="210" t="s">
        <v>3161</v>
      </c>
      <c r="M305" s="98" t="s">
        <v>3029</v>
      </c>
      <c r="N305" s="98" t="s">
        <v>3818</v>
      </c>
      <c r="O305" s="98" t="s">
        <v>935</v>
      </c>
      <c r="P305" s="105" t="s">
        <v>818</v>
      </c>
      <c r="Q305" s="98" t="s">
        <v>828</v>
      </c>
      <c r="R305" s="101" t="s">
        <v>828</v>
      </c>
      <c r="S305" s="101" t="s">
        <v>828</v>
      </c>
      <c r="T305" s="102"/>
      <c r="U305" s="102"/>
      <c r="V305" s="102"/>
      <c r="W305" s="103"/>
      <c r="X305" s="104"/>
      <c r="Y305" s="104"/>
      <c r="Z305" s="98"/>
      <c r="AA305" s="104"/>
      <c r="AB305" s="98">
        <v>12</v>
      </c>
      <c r="AC305" s="98"/>
      <c r="AD305" s="98"/>
      <c r="AE305" s="244">
        <v>0</v>
      </c>
      <c r="AF305" s="98"/>
      <c r="AG305" s="196" t="str">
        <f t="shared" si="4"/>
        <v>第十事业部-态势感知产品线</v>
      </c>
      <c r="AH305" s="196"/>
      <c r="AK305" s="108">
        <v>71037015</v>
      </c>
      <c r="AL305" s="108" t="s">
        <v>1522</v>
      </c>
    </row>
    <row r="306" spans="1:38" ht="21" hidden="1" customHeight="1">
      <c r="A306" s="97" t="s">
        <v>2384</v>
      </c>
      <c r="B306" s="98" t="s">
        <v>3834</v>
      </c>
      <c r="C306" s="98" t="s">
        <v>3836</v>
      </c>
      <c r="D306" s="98" t="s">
        <v>883</v>
      </c>
      <c r="E306" s="114" t="s">
        <v>3850</v>
      </c>
      <c r="F306" s="114" t="s">
        <v>1731</v>
      </c>
      <c r="G306" s="114" t="s">
        <v>4391</v>
      </c>
      <c r="H306" s="114" t="s">
        <v>4391</v>
      </c>
      <c r="I306" s="248"/>
      <c r="J306" s="98"/>
      <c r="K306" s="98" t="s">
        <v>3035</v>
      </c>
      <c r="L306" s="221" t="s">
        <v>3162</v>
      </c>
      <c r="M306" s="98" t="s">
        <v>3163</v>
      </c>
      <c r="N306" s="98" t="s">
        <v>3818</v>
      </c>
      <c r="O306" s="98" t="s">
        <v>935</v>
      </c>
      <c r="P306" s="105" t="s">
        <v>818</v>
      </c>
      <c r="Q306" s="98" t="s">
        <v>828</v>
      </c>
      <c r="R306" s="101" t="s">
        <v>864</v>
      </c>
      <c r="S306" s="101" t="s">
        <v>864</v>
      </c>
      <c r="T306" s="102"/>
      <c r="U306" s="102"/>
      <c r="V306" s="102"/>
      <c r="W306" s="103"/>
      <c r="X306" s="104"/>
      <c r="Y306" s="104"/>
      <c r="Z306" s="98"/>
      <c r="AA306" s="104"/>
      <c r="AB306" s="98">
        <v>12</v>
      </c>
      <c r="AC306" s="98"/>
      <c r="AD306" s="98"/>
      <c r="AE306" s="244">
        <v>0</v>
      </c>
      <c r="AF306" s="98"/>
      <c r="AG306" s="196" t="str">
        <f t="shared" si="4"/>
        <v>第十事业部-态势感知产品线</v>
      </c>
      <c r="AH306" s="196"/>
    </row>
    <row r="307" spans="1:38" ht="21" hidden="1" customHeight="1">
      <c r="A307" s="97" t="s">
        <v>2385</v>
      </c>
      <c r="B307" s="98" t="s">
        <v>3828</v>
      </c>
      <c r="C307" s="98" t="s">
        <v>3830</v>
      </c>
      <c r="D307" s="98" t="s">
        <v>883</v>
      </c>
      <c r="E307" s="114" t="s">
        <v>3850</v>
      </c>
      <c r="F307" s="114" t="s">
        <v>1731</v>
      </c>
      <c r="G307" s="114" t="s">
        <v>4391</v>
      </c>
      <c r="H307" s="114" t="s">
        <v>4391</v>
      </c>
      <c r="I307" s="248"/>
      <c r="J307" s="98"/>
      <c r="K307" s="98"/>
      <c r="L307" s="221" t="s">
        <v>3164</v>
      </c>
      <c r="M307" s="105" t="s">
        <v>3165</v>
      </c>
      <c r="N307" s="98" t="s">
        <v>3818</v>
      </c>
      <c r="O307" s="98" t="s">
        <v>935</v>
      </c>
      <c r="P307" s="105" t="s">
        <v>818</v>
      </c>
      <c r="Q307" s="98" t="s">
        <v>972</v>
      </c>
      <c r="R307" s="101" t="s">
        <v>972</v>
      </c>
      <c r="S307" s="101" t="s">
        <v>972</v>
      </c>
      <c r="T307" s="102"/>
      <c r="U307" s="102"/>
      <c r="V307" s="102"/>
      <c r="W307" s="103"/>
      <c r="X307" s="104"/>
      <c r="Y307" s="104"/>
      <c r="Z307" s="98"/>
      <c r="AA307" s="104"/>
      <c r="AB307" s="98">
        <v>12</v>
      </c>
      <c r="AC307" s="98"/>
      <c r="AD307" s="98"/>
      <c r="AE307" s="244">
        <v>0</v>
      </c>
      <c r="AF307" s="98"/>
      <c r="AG307" s="196" t="str">
        <f t="shared" si="4"/>
        <v>第十事业部-态势感知产品线</v>
      </c>
      <c r="AH307" s="196"/>
    </row>
    <row r="308" spans="1:38" ht="21" hidden="1" customHeight="1">
      <c r="A308" s="97" t="s">
        <v>2386</v>
      </c>
      <c r="B308" s="98" t="s">
        <v>3834</v>
      </c>
      <c r="C308" s="98" t="s">
        <v>3836</v>
      </c>
      <c r="D308" s="98" t="s">
        <v>883</v>
      </c>
      <c r="E308" s="114" t="s">
        <v>3850</v>
      </c>
      <c r="F308" s="114" t="s">
        <v>1731</v>
      </c>
      <c r="G308" s="114" t="s">
        <v>4391</v>
      </c>
      <c r="H308" s="114" t="s">
        <v>4391</v>
      </c>
      <c r="I308" s="248"/>
      <c r="J308" s="98"/>
      <c r="K308" s="98"/>
      <c r="L308" s="221" t="s">
        <v>3166</v>
      </c>
      <c r="M308" s="98" t="s">
        <v>3167</v>
      </c>
      <c r="N308" s="98" t="s">
        <v>3818</v>
      </c>
      <c r="O308" s="98" t="s">
        <v>935</v>
      </c>
      <c r="P308" s="105" t="s">
        <v>818</v>
      </c>
      <c r="Q308" s="98" t="s">
        <v>828</v>
      </c>
      <c r="R308" s="101" t="s">
        <v>828</v>
      </c>
      <c r="S308" s="101" t="s">
        <v>828</v>
      </c>
      <c r="T308" s="102"/>
      <c r="U308" s="102"/>
      <c r="V308" s="102"/>
      <c r="W308" s="103"/>
      <c r="X308" s="104"/>
      <c r="Y308" s="104"/>
      <c r="Z308" s="98"/>
      <c r="AA308" s="104"/>
      <c r="AB308" s="98">
        <v>12</v>
      </c>
      <c r="AC308" s="98"/>
      <c r="AD308" s="98"/>
      <c r="AE308" s="244">
        <v>0</v>
      </c>
      <c r="AF308" s="98"/>
      <c r="AG308" s="196" t="str">
        <f t="shared" si="4"/>
        <v>第十事业部-态势感知产品线</v>
      </c>
      <c r="AH308" s="196"/>
      <c r="AK308" s="107">
        <v>71037006</v>
      </c>
      <c r="AL308" s="107" t="s">
        <v>1527</v>
      </c>
    </row>
    <row r="309" spans="1:38" ht="21" hidden="1" customHeight="1">
      <c r="A309" s="97" t="s">
        <v>911</v>
      </c>
      <c r="B309" s="98" t="s">
        <v>3831</v>
      </c>
      <c r="C309" s="98" t="s">
        <v>3832</v>
      </c>
      <c r="D309" s="98" t="s">
        <v>883</v>
      </c>
      <c r="E309" s="114" t="s">
        <v>3850</v>
      </c>
      <c r="F309" s="114" t="s">
        <v>1730</v>
      </c>
      <c r="G309" s="114" t="s">
        <v>4394</v>
      </c>
      <c r="H309" s="114" t="s">
        <v>4394</v>
      </c>
      <c r="I309" s="248"/>
      <c r="J309" s="98"/>
      <c r="K309" s="98" t="s">
        <v>3035</v>
      </c>
      <c r="L309" s="116" t="s">
        <v>3168</v>
      </c>
      <c r="M309" s="98" t="s">
        <v>3043</v>
      </c>
      <c r="N309" s="98" t="s">
        <v>828</v>
      </c>
      <c r="O309" s="98" t="s">
        <v>943</v>
      </c>
      <c r="P309" s="105" t="s">
        <v>818</v>
      </c>
      <c r="Q309" s="98" t="s">
        <v>819</v>
      </c>
      <c r="R309" s="101" t="s">
        <v>819</v>
      </c>
      <c r="S309" s="101" t="s">
        <v>819</v>
      </c>
      <c r="T309" s="102"/>
      <c r="U309" s="102"/>
      <c r="V309" s="102"/>
      <c r="W309" s="103"/>
      <c r="X309" s="104"/>
      <c r="Y309" s="104"/>
      <c r="Z309" s="98"/>
      <c r="AA309" s="104"/>
      <c r="AB309" s="98">
        <v>12</v>
      </c>
      <c r="AC309" s="98"/>
      <c r="AD309" s="98"/>
      <c r="AE309" s="244">
        <v>0</v>
      </c>
      <c r="AF309" s="98"/>
      <c r="AG309" s="196" t="str">
        <f t="shared" si="4"/>
        <v>第十事业部-TZ产品线</v>
      </c>
      <c r="AH309" s="196"/>
      <c r="AK309" s="107">
        <v>71037011</v>
      </c>
      <c r="AL309" s="107" t="s">
        <v>1530</v>
      </c>
    </row>
    <row r="310" spans="1:38" ht="21" hidden="1" customHeight="1">
      <c r="A310" s="97" t="s">
        <v>2387</v>
      </c>
      <c r="B310" s="98" t="s">
        <v>3828</v>
      </c>
      <c r="C310" s="98" t="s">
        <v>3829</v>
      </c>
      <c r="D310" s="98" t="s">
        <v>883</v>
      </c>
      <c r="E310" s="114" t="s">
        <v>3850</v>
      </c>
      <c r="F310" s="114" t="s">
        <v>1730</v>
      </c>
      <c r="G310" s="114" t="s">
        <v>4394</v>
      </c>
      <c r="H310" s="114" t="s">
        <v>4394</v>
      </c>
      <c r="I310" s="248"/>
      <c r="J310" s="98"/>
      <c r="K310" s="98"/>
      <c r="L310" s="116" t="s">
        <v>3169</v>
      </c>
      <c r="M310" s="98" t="s">
        <v>3023</v>
      </c>
      <c r="N310" s="98" t="s">
        <v>864</v>
      </c>
      <c r="O310" s="98" t="s">
        <v>819</v>
      </c>
      <c r="P310" s="105" t="s">
        <v>818</v>
      </c>
      <c r="Q310" s="98" t="s">
        <v>819</v>
      </c>
      <c r="R310" s="101" t="s">
        <v>819</v>
      </c>
      <c r="S310" s="101" t="s">
        <v>819</v>
      </c>
      <c r="T310" s="102"/>
      <c r="U310" s="102"/>
      <c r="V310" s="102"/>
      <c r="W310" s="103"/>
      <c r="X310" s="104"/>
      <c r="Y310" s="104"/>
      <c r="Z310" s="98"/>
      <c r="AA310" s="104"/>
      <c r="AB310" s="98">
        <v>12</v>
      </c>
      <c r="AC310" s="98"/>
      <c r="AD310" s="98"/>
      <c r="AE310" s="244">
        <v>0</v>
      </c>
      <c r="AF310" s="98"/>
      <c r="AG310" s="196" t="str">
        <f t="shared" si="4"/>
        <v>第十事业部-TZ产品线</v>
      </c>
      <c r="AH310" s="196"/>
    </row>
    <row r="311" spans="1:38" ht="21" hidden="1" customHeight="1">
      <c r="A311" s="97" t="s">
        <v>2388</v>
      </c>
      <c r="B311" s="98" t="s">
        <v>3828</v>
      </c>
      <c r="C311" s="98" t="s">
        <v>3829</v>
      </c>
      <c r="D311" s="98" t="s">
        <v>883</v>
      </c>
      <c r="E311" s="114" t="s">
        <v>3850</v>
      </c>
      <c r="F311" s="114" t="s">
        <v>1730</v>
      </c>
      <c r="G311" s="114" t="s">
        <v>4394</v>
      </c>
      <c r="H311" s="114" t="s">
        <v>4394</v>
      </c>
      <c r="I311" s="248"/>
      <c r="J311" s="98"/>
      <c r="K311" s="98" t="s">
        <v>3035</v>
      </c>
      <c r="L311" s="116" t="s">
        <v>3170</v>
      </c>
      <c r="M311" s="98" t="s">
        <v>3029</v>
      </c>
      <c r="N311" s="98" t="s">
        <v>3818</v>
      </c>
      <c r="O311" s="98" t="s">
        <v>935</v>
      </c>
      <c r="P311" s="105" t="s">
        <v>818</v>
      </c>
      <c r="Q311" s="98" t="s">
        <v>864</v>
      </c>
      <c r="R311" s="101" t="s">
        <v>828</v>
      </c>
      <c r="S311" s="101" t="s">
        <v>828</v>
      </c>
      <c r="T311" s="102"/>
      <c r="U311" s="102"/>
      <c r="V311" s="102"/>
      <c r="W311" s="103"/>
      <c r="X311" s="104"/>
      <c r="Y311" s="104"/>
      <c r="Z311" s="98"/>
      <c r="AA311" s="104"/>
      <c r="AB311" s="98">
        <v>12</v>
      </c>
      <c r="AC311" s="98"/>
      <c r="AD311" s="98"/>
      <c r="AE311" s="244">
        <v>0</v>
      </c>
      <c r="AF311" s="98"/>
      <c r="AG311" s="196" t="str">
        <f t="shared" si="4"/>
        <v>第十事业部-TZ产品线</v>
      </c>
      <c r="AH311" s="196"/>
    </row>
    <row r="312" spans="1:38" ht="21" hidden="1" customHeight="1">
      <c r="A312" s="97" t="s">
        <v>2389</v>
      </c>
      <c r="B312" s="98" t="s">
        <v>3828</v>
      </c>
      <c r="C312" s="98" t="s">
        <v>3829</v>
      </c>
      <c r="D312" s="98" t="s">
        <v>883</v>
      </c>
      <c r="E312" s="114" t="s">
        <v>3850</v>
      </c>
      <c r="F312" s="114" t="s">
        <v>1730</v>
      </c>
      <c r="G312" s="114" t="s">
        <v>4394</v>
      </c>
      <c r="H312" s="114" t="s">
        <v>4394</v>
      </c>
      <c r="I312" s="248"/>
      <c r="J312" s="98"/>
      <c r="K312" s="98" t="s">
        <v>3035</v>
      </c>
      <c r="L312" s="116" t="s">
        <v>3171</v>
      </c>
      <c r="M312" s="98" t="s">
        <v>3029</v>
      </c>
      <c r="N312" s="98" t="s">
        <v>3818</v>
      </c>
      <c r="O312" s="98" t="s">
        <v>935</v>
      </c>
      <c r="P312" s="105" t="s">
        <v>818</v>
      </c>
      <c r="Q312" s="98" t="s">
        <v>864</v>
      </c>
      <c r="R312" s="101" t="s">
        <v>828</v>
      </c>
      <c r="S312" s="101" t="s">
        <v>828</v>
      </c>
      <c r="T312" s="102"/>
      <c r="U312" s="102"/>
      <c r="V312" s="102"/>
      <c r="W312" s="103"/>
      <c r="X312" s="104"/>
      <c r="Y312" s="104"/>
      <c r="Z312" s="98"/>
      <c r="AA312" s="104"/>
      <c r="AB312" s="98">
        <v>12</v>
      </c>
      <c r="AC312" s="98"/>
      <c r="AD312" s="98"/>
      <c r="AE312" s="244">
        <v>0</v>
      </c>
      <c r="AF312" s="98"/>
      <c r="AG312" s="196" t="str">
        <f t="shared" si="4"/>
        <v>第十事业部-TZ产品线</v>
      </c>
      <c r="AH312" s="196"/>
    </row>
    <row r="313" spans="1:38" ht="21" hidden="1" customHeight="1">
      <c r="A313" s="97" t="s">
        <v>2390</v>
      </c>
      <c r="B313" s="98" t="s">
        <v>3828</v>
      </c>
      <c r="C313" s="98" t="s">
        <v>3830</v>
      </c>
      <c r="D313" s="98" t="s">
        <v>883</v>
      </c>
      <c r="E313" s="114" t="s">
        <v>3850</v>
      </c>
      <c r="F313" s="114" t="s">
        <v>1730</v>
      </c>
      <c r="G313" s="114" t="s">
        <v>4394</v>
      </c>
      <c r="H313" s="114" t="s">
        <v>4394</v>
      </c>
      <c r="I313" s="248"/>
      <c r="J313" s="98"/>
      <c r="K313" s="98" t="s">
        <v>3035</v>
      </c>
      <c r="L313" s="116" t="s">
        <v>3172</v>
      </c>
      <c r="M313" s="98" t="s">
        <v>3058</v>
      </c>
      <c r="N313" s="98" t="s">
        <v>972</v>
      </c>
      <c r="O313" s="98" t="s">
        <v>935</v>
      </c>
      <c r="P313" s="105" t="s">
        <v>818</v>
      </c>
      <c r="Q313" s="98" t="s">
        <v>828</v>
      </c>
      <c r="R313" s="101" t="s">
        <v>828</v>
      </c>
      <c r="S313" s="101" t="s">
        <v>828</v>
      </c>
      <c r="T313" s="102"/>
      <c r="U313" s="102"/>
      <c r="V313" s="102"/>
      <c r="W313" s="103"/>
      <c r="X313" s="104"/>
      <c r="Y313" s="104"/>
      <c r="Z313" s="98"/>
      <c r="AA313" s="104"/>
      <c r="AB313" s="98">
        <v>12</v>
      </c>
      <c r="AC313" s="98"/>
      <c r="AD313" s="98"/>
      <c r="AE313" s="244">
        <v>0</v>
      </c>
      <c r="AF313" s="98"/>
      <c r="AG313" s="196" t="str">
        <f t="shared" si="4"/>
        <v>第十事业部-TZ产品线</v>
      </c>
      <c r="AH313" s="196"/>
      <c r="AK313" s="108">
        <v>71035015</v>
      </c>
      <c r="AL313" s="108" t="s">
        <v>1539</v>
      </c>
    </row>
    <row r="314" spans="1:38" ht="21" hidden="1" customHeight="1">
      <c r="A314" s="97" t="s">
        <v>2391</v>
      </c>
      <c r="B314" s="98" t="s">
        <v>3828</v>
      </c>
      <c r="C314" s="98" t="s">
        <v>3830</v>
      </c>
      <c r="D314" s="98" t="s">
        <v>883</v>
      </c>
      <c r="E314" s="114" t="s">
        <v>3850</v>
      </c>
      <c r="F314" s="114" t="s">
        <v>1730</v>
      </c>
      <c r="G314" s="114" t="s">
        <v>4394</v>
      </c>
      <c r="H314" s="114" t="s">
        <v>4394</v>
      </c>
      <c r="I314" s="248"/>
      <c r="J314" s="98"/>
      <c r="K314" s="98" t="s">
        <v>3035</v>
      </c>
      <c r="L314" s="116" t="s">
        <v>3173</v>
      </c>
      <c r="M314" s="98" t="s">
        <v>3031</v>
      </c>
      <c r="N314" s="98" t="s">
        <v>972</v>
      </c>
      <c r="O314" s="98" t="s">
        <v>935</v>
      </c>
      <c r="P314" s="105" t="s">
        <v>818</v>
      </c>
      <c r="Q314" s="98" t="s">
        <v>819</v>
      </c>
      <c r="R314" s="101" t="s">
        <v>828</v>
      </c>
      <c r="S314" s="101" t="s">
        <v>828</v>
      </c>
      <c r="T314" s="102"/>
      <c r="U314" s="102"/>
      <c r="V314" s="102"/>
      <c r="W314" s="103"/>
      <c r="X314" s="104"/>
      <c r="Y314" s="104"/>
      <c r="Z314" s="98"/>
      <c r="AA314" s="104"/>
      <c r="AB314" s="98">
        <v>12</v>
      </c>
      <c r="AC314" s="98"/>
      <c r="AD314" s="98"/>
      <c r="AE314" s="244">
        <v>0</v>
      </c>
      <c r="AF314" s="98"/>
      <c r="AG314" s="196" t="str">
        <f t="shared" si="4"/>
        <v>第十事业部-TZ产品线</v>
      </c>
      <c r="AH314" s="196"/>
    </row>
    <row r="315" spans="1:38" ht="21" hidden="1" customHeight="1">
      <c r="A315" s="97" t="s">
        <v>2393</v>
      </c>
      <c r="B315" s="98" t="s">
        <v>3828</v>
      </c>
      <c r="C315" s="98" t="s">
        <v>3830</v>
      </c>
      <c r="D315" s="98" t="s">
        <v>883</v>
      </c>
      <c r="E315" s="114" t="s">
        <v>3850</v>
      </c>
      <c r="F315" s="114" t="s">
        <v>1730</v>
      </c>
      <c r="G315" s="114" t="s">
        <v>4394</v>
      </c>
      <c r="H315" s="114" t="s">
        <v>4394</v>
      </c>
      <c r="I315" s="248"/>
      <c r="J315" s="98"/>
      <c r="K315" s="98" t="s">
        <v>3035</v>
      </c>
      <c r="L315" s="116" t="s">
        <v>3174</v>
      </c>
      <c r="M315" s="98" t="s">
        <v>3031</v>
      </c>
      <c r="N315" s="98" t="s">
        <v>972</v>
      </c>
      <c r="O315" s="98" t="s">
        <v>935</v>
      </c>
      <c r="P315" s="105" t="s">
        <v>818</v>
      </c>
      <c r="Q315" s="98" t="s">
        <v>828</v>
      </c>
      <c r="R315" s="101" t="s">
        <v>828</v>
      </c>
      <c r="S315" s="101" t="s">
        <v>828</v>
      </c>
      <c r="T315" s="102"/>
      <c r="U315" s="102"/>
      <c r="V315" s="102"/>
      <c r="W315" s="103"/>
      <c r="X315" s="104"/>
      <c r="Y315" s="104"/>
      <c r="Z315" s="98"/>
      <c r="AA315" s="104"/>
      <c r="AB315" s="98">
        <v>12</v>
      </c>
      <c r="AC315" s="98"/>
      <c r="AD315" s="98"/>
      <c r="AE315" s="244">
        <v>0</v>
      </c>
      <c r="AF315" s="98"/>
      <c r="AG315" s="196" t="str">
        <f t="shared" si="4"/>
        <v>第十事业部-TZ产品线</v>
      </c>
      <c r="AH315" s="196"/>
      <c r="AK315" s="107">
        <v>71035008</v>
      </c>
      <c r="AL315" s="107" t="s">
        <v>1543</v>
      </c>
    </row>
    <row r="316" spans="1:38" ht="21" hidden="1" customHeight="1">
      <c r="A316" s="97" t="s">
        <v>2394</v>
      </c>
      <c r="B316" s="98" t="s">
        <v>3828</v>
      </c>
      <c r="C316" s="98" t="s">
        <v>3830</v>
      </c>
      <c r="D316" s="98" t="s">
        <v>883</v>
      </c>
      <c r="E316" s="114" t="s">
        <v>3850</v>
      </c>
      <c r="F316" s="114" t="s">
        <v>1730</v>
      </c>
      <c r="G316" s="114" t="s">
        <v>4394</v>
      </c>
      <c r="H316" s="114" t="s">
        <v>4394</v>
      </c>
      <c r="I316" s="248"/>
      <c r="J316" s="98"/>
      <c r="K316" s="98" t="s">
        <v>3035</v>
      </c>
      <c r="L316" s="221" t="s">
        <v>3175</v>
      </c>
      <c r="M316" s="98" t="s">
        <v>3176</v>
      </c>
      <c r="N316" s="98" t="s">
        <v>3818</v>
      </c>
      <c r="O316" s="98" t="s">
        <v>935</v>
      </c>
      <c r="P316" s="105" t="s">
        <v>818</v>
      </c>
      <c r="Q316" s="98" t="s">
        <v>972</v>
      </c>
      <c r="R316" s="101" t="s">
        <v>972</v>
      </c>
      <c r="S316" s="101" t="s">
        <v>972</v>
      </c>
      <c r="T316" s="102"/>
      <c r="U316" s="102"/>
      <c r="V316" s="102"/>
      <c r="W316" s="103"/>
      <c r="X316" s="104"/>
      <c r="Y316" s="104"/>
      <c r="Z316" s="98"/>
      <c r="AA316" s="104"/>
      <c r="AB316" s="98">
        <v>12</v>
      </c>
      <c r="AC316" s="98"/>
      <c r="AD316" s="98"/>
      <c r="AE316" s="244">
        <v>0</v>
      </c>
      <c r="AF316" s="98"/>
      <c r="AG316" s="196" t="str">
        <f t="shared" si="4"/>
        <v>第十事业部-TZ产品线</v>
      </c>
      <c r="AH316" s="196"/>
    </row>
    <row r="317" spans="1:38" ht="21" hidden="1" customHeight="1">
      <c r="A317" s="97" t="s">
        <v>2395</v>
      </c>
      <c r="B317" s="98" t="s">
        <v>3828</v>
      </c>
      <c r="C317" s="98" t="s">
        <v>3829</v>
      </c>
      <c r="D317" s="98" t="s">
        <v>883</v>
      </c>
      <c r="E317" s="114" t="s">
        <v>3850</v>
      </c>
      <c r="F317" s="114" t="s">
        <v>1730</v>
      </c>
      <c r="G317" s="114" t="s">
        <v>4394</v>
      </c>
      <c r="H317" s="114" t="s">
        <v>4394</v>
      </c>
      <c r="I317" s="248"/>
      <c r="J317" s="98"/>
      <c r="K317" s="98"/>
      <c r="L317" s="221" t="s">
        <v>3177</v>
      </c>
      <c r="M317" s="98" t="s">
        <v>3023</v>
      </c>
      <c r="N317" s="98" t="s">
        <v>864</v>
      </c>
      <c r="O317" s="98" t="s">
        <v>819</v>
      </c>
      <c r="P317" s="105" t="s">
        <v>818</v>
      </c>
      <c r="Q317" s="98" t="s">
        <v>864</v>
      </c>
      <c r="R317" s="101" t="s">
        <v>864</v>
      </c>
      <c r="S317" s="101" t="s">
        <v>864</v>
      </c>
      <c r="T317" s="102"/>
      <c r="U317" s="102"/>
      <c r="V317" s="102"/>
      <c r="W317" s="103"/>
      <c r="X317" s="104"/>
      <c r="Y317" s="104"/>
      <c r="Z317" s="98"/>
      <c r="AA317" s="104"/>
      <c r="AB317" s="98">
        <v>12</v>
      </c>
      <c r="AC317" s="98"/>
      <c r="AD317" s="98"/>
      <c r="AE317" s="244">
        <v>0</v>
      </c>
      <c r="AF317" s="98"/>
      <c r="AG317" s="196" t="str">
        <f t="shared" si="4"/>
        <v>第十事业部-TZ产品线</v>
      </c>
      <c r="AH317" s="196"/>
      <c r="AK317" s="108">
        <v>72037004</v>
      </c>
      <c r="AL317" s="108" t="s">
        <v>1549</v>
      </c>
    </row>
    <row r="318" spans="1:38" ht="21" hidden="1" customHeight="1">
      <c r="A318" s="97" t="s">
        <v>2396</v>
      </c>
      <c r="B318" s="98" t="s">
        <v>3828</v>
      </c>
      <c r="C318" s="98" t="s">
        <v>3829</v>
      </c>
      <c r="D318" s="98" t="s">
        <v>883</v>
      </c>
      <c r="E318" s="114" t="s">
        <v>3850</v>
      </c>
      <c r="F318" s="114" t="s">
        <v>1730</v>
      </c>
      <c r="G318" s="114" t="s">
        <v>4394</v>
      </c>
      <c r="H318" s="114" t="s">
        <v>4394</v>
      </c>
      <c r="I318" s="248"/>
      <c r="J318" s="98"/>
      <c r="K318" s="98" t="s">
        <v>3035</v>
      </c>
      <c r="L318" s="221" t="s">
        <v>3178</v>
      </c>
      <c r="M318" s="98" t="s">
        <v>3029</v>
      </c>
      <c r="N318" s="98" t="s">
        <v>3818</v>
      </c>
      <c r="O318" s="98" t="s">
        <v>935</v>
      </c>
      <c r="P318" s="105" t="s">
        <v>818</v>
      </c>
      <c r="Q318" s="98" t="s">
        <v>864</v>
      </c>
      <c r="R318" s="101" t="s">
        <v>864</v>
      </c>
      <c r="S318" s="101" t="s">
        <v>864</v>
      </c>
      <c r="T318" s="102"/>
      <c r="U318" s="102"/>
      <c r="V318" s="102"/>
      <c r="W318" s="103"/>
      <c r="X318" s="104"/>
      <c r="Y318" s="104"/>
      <c r="Z318" s="98"/>
      <c r="AA318" s="104"/>
      <c r="AB318" s="98">
        <v>12</v>
      </c>
      <c r="AC318" s="98"/>
      <c r="AD318" s="98"/>
      <c r="AE318" s="244">
        <v>0</v>
      </c>
      <c r="AF318" s="98"/>
      <c r="AG318" s="196" t="str">
        <f t="shared" si="4"/>
        <v>第十事业部-TZ产品线</v>
      </c>
      <c r="AH318" s="196"/>
    </row>
    <row r="319" spans="1:38" ht="21" hidden="1" customHeight="1">
      <c r="A319" s="97" t="s">
        <v>2398</v>
      </c>
      <c r="B319" s="98" t="s">
        <v>3828</v>
      </c>
      <c r="C319" s="98" t="s">
        <v>3829</v>
      </c>
      <c r="D319" s="98" t="s">
        <v>883</v>
      </c>
      <c r="E319" s="114" t="s">
        <v>3850</v>
      </c>
      <c r="F319" s="114" t="s">
        <v>1730</v>
      </c>
      <c r="G319" s="114" t="s">
        <v>4394</v>
      </c>
      <c r="H319" s="114" t="s">
        <v>4394</v>
      </c>
      <c r="I319" s="248"/>
      <c r="J319" s="98"/>
      <c r="K319" s="98"/>
      <c r="L319" s="221" t="s">
        <v>3179</v>
      </c>
      <c r="M319" s="98" t="s">
        <v>3029</v>
      </c>
      <c r="N319" s="98" t="s">
        <v>3818</v>
      </c>
      <c r="O319" s="98" t="s">
        <v>935</v>
      </c>
      <c r="P319" s="105" t="s">
        <v>818</v>
      </c>
      <c r="Q319" s="98" t="s">
        <v>864</v>
      </c>
      <c r="R319" s="101" t="s">
        <v>972</v>
      </c>
      <c r="S319" s="101" t="s">
        <v>972</v>
      </c>
      <c r="T319" s="102"/>
      <c r="U319" s="102"/>
      <c r="V319" s="102"/>
      <c r="W319" s="103"/>
      <c r="X319" s="104"/>
      <c r="Y319" s="104"/>
      <c r="Z319" s="98"/>
      <c r="AA319" s="104"/>
      <c r="AB319" s="98">
        <v>12</v>
      </c>
      <c r="AC319" s="98"/>
      <c r="AD319" s="98"/>
      <c r="AE319" s="244">
        <v>0</v>
      </c>
      <c r="AF319" s="98"/>
      <c r="AG319" s="196" t="str">
        <f t="shared" si="4"/>
        <v>第十事业部-TZ产品线</v>
      </c>
      <c r="AH319" s="196"/>
    </row>
    <row r="320" spans="1:38" ht="21" hidden="1" customHeight="1">
      <c r="A320" s="97" t="s">
        <v>2399</v>
      </c>
      <c r="B320" s="98" t="s">
        <v>3831</v>
      </c>
      <c r="C320" s="98" t="s">
        <v>3832</v>
      </c>
      <c r="D320" s="98" t="s">
        <v>883</v>
      </c>
      <c r="E320" s="114" t="s">
        <v>3850</v>
      </c>
      <c r="F320" s="114" t="s">
        <v>2400</v>
      </c>
      <c r="G320" s="114" t="s">
        <v>4402</v>
      </c>
      <c r="H320" s="114" t="s">
        <v>4402</v>
      </c>
      <c r="I320" s="248"/>
      <c r="J320" s="98"/>
      <c r="K320" s="98" t="s">
        <v>3035</v>
      </c>
      <c r="L320" s="220" t="s">
        <v>3180</v>
      </c>
      <c r="M320" s="98" t="s">
        <v>3043</v>
      </c>
      <c r="N320" s="98" t="s">
        <v>828</v>
      </c>
      <c r="O320" s="98" t="s">
        <v>943</v>
      </c>
      <c r="P320" s="105" t="s">
        <v>818</v>
      </c>
      <c r="Q320" s="98" t="s">
        <v>856</v>
      </c>
      <c r="R320" s="101" t="s">
        <v>819</v>
      </c>
      <c r="S320" s="101" t="s">
        <v>819</v>
      </c>
      <c r="T320" s="102"/>
      <c r="U320" s="102"/>
      <c r="V320" s="102"/>
      <c r="W320" s="103"/>
      <c r="X320" s="104"/>
      <c r="Y320" s="104"/>
      <c r="Z320" s="98"/>
      <c r="AA320" s="104"/>
      <c r="AB320" s="98">
        <v>12</v>
      </c>
      <c r="AC320" s="98"/>
      <c r="AD320" s="98"/>
      <c r="AE320" s="244">
        <v>0</v>
      </c>
      <c r="AF320" s="98"/>
      <c r="AG320" s="196" t="str">
        <f t="shared" si="4"/>
        <v>第十事业部-数据交换平台产品线</v>
      </c>
      <c r="AH320" s="196"/>
      <c r="AK320" s="107">
        <v>72037002</v>
      </c>
      <c r="AL320" s="107" t="s">
        <v>1554</v>
      </c>
    </row>
    <row r="321" spans="1:38" ht="21" hidden="1" customHeight="1">
      <c r="A321" s="97" t="s">
        <v>2401</v>
      </c>
      <c r="B321" s="98" t="s">
        <v>3828</v>
      </c>
      <c r="C321" s="98" t="s">
        <v>3830</v>
      </c>
      <c r="D321" s="98" t="s">
        <v>883</v>
      </c>
      <c r="E321" s="114" t="s">
        <v>3850</v>
      </c>
      <c r="F321" s="114" t="s">
        <v>2400</v>
      </c>
      <c r="G321" s="114" t="s">
        <v>4402</v>
      </c>
      <c r="H321" s="114" t="s">
        <v>4402</v>
      </c>
      <c r="I321" s="248"/>
      <c r="J321" s="98"/>
      <c r="K321" s="98" t="s">
        <v>3035</v>
      </c>
      <c r="L321" s="221" t="s">
        <v>3181</v>
      </c>
      <c r="M321" s="98" t="s">
        <v>3058</v>
      </c>
      <c r="N321" s="98" t="s">
        <v>972</v>
      </c>
      <c r="O321" s="98" t="s">
        <v>935</v>
      </c>
      <c r="P321" s="105" t="s">
        <v>818</v>
      </c>
      <c r="Q321" s="98" t="s">
        <v>819</v>
      </c>
      <c r="R321" s="101" t="s">
        <v>828</v>
      </c>
      <c r="S321" s="101" t="s">
        <v>828</v>
      </c>
      <c r="T321" s="102"/>
      <c r="U321" s="102"/>
      <c r="V321" s="102"/>
      <c r="W321" s="103"/>
      <c r="X321" s="104"/>
      <c r="Y321" s="104"/>
      <c r="Z321" s="98"/>
      <c r="AA321" s="104"/>
      <c r="AB321" s="98">
        <v>12</v>
      </c>
      <c r="AC321" s="98"/>
      <c r="AD321" s="98"/>
      <c r="AE321" s="244">
        <v>0</v>
      </c>
      <c r="AF321" s="98"/>
      <c r="AG321" s="196" t="str">
        <f t="shared" si="4"/>
        <v>第十事业部-数据交换平台产品线</v>
      </c>
      <c r="AH321" s="196"/>
      <c r="AK321" s="107">
        <v>72037003</v>
      </c>
      <c r="AL321" s="107" t="s">
        <v>1557</v>
      </c>
    </row>
    <row r="322" spans="1:38" ht="21" hidden="1" customHeight="1">
      <c r="A322" s="97" t="s">
        <v>2402</v>
      </c>
      <c r="B322" s="98" t="s">
        <v>3828</v>
      </c>
      <c r="C322" s="98" t="s">
        <v>3830</v>
      </c>
      <c r="D322" s="98" t="s">
        <v>883</v>
      </c>
      <c r="E322" s="114" t="s">
        <v>3850</v>
      </c>
      <c r="F322" s="114" t="s">
        <v>2400</v>
      </c>
      <c r="G322" s="114" t="s">
        <v>4402</v>
      </c>
      <c r="H322" s="114" t="s">
        <v>4402</v>
      </c>
      <c r="I322" s="248"/>
      <c r="J322" s="98"/>
      <c r="K322" s="98" t="s">
        <v>3035</v>
      </c>
      <c r="L322" s="221" t="s">
        <v>3182</v>
      </c>
      <c r="M322" s="98" t="s">
        <v>3031</v>
      </c>
      <c r="N322" s="98" t="s">
        <v>972</v>
      </c>
      <c r="O322" s="98" t="s">
        <v>935</v>
      </c>
      <c r="P322" s="105" t="s">
        <v>818</v>
      </c>
      <c r="Q322" s="98" t="s">
        <v>819</v>
      </c>
      <c r="R322" s="101" t="s">
        <v>819</v>
      </c>
      <c r="S322" s="101" t="s">
        <v>819</v>
      </c>
      <c r="T322" s="102"/>
      <c r="U322" s="102"/>
      <c r="V322" s="102"/>
      <c r="W322" s="103"/>
      <c r="X322" s="104"/>
      <c r="Y322" s="104"/>
      <c r="Z322" s="98"/>
      <c r="AA322" s="104"/>
      <c r="AB322" s="98">
        <v>12</v>
      </c>
      <c r="AC322" s="98"/>
      <c r="AD322" s="98"/>
      <c r="AE322" s="244">
        <v>0</v>
      </c>
      <c r="AF322" s="98"/>
      <c r="AG322" s="196" t="str">
        <f t="shared" si="4"/>
        <v>第十事业部-数据交换平台产品线</v>
      </c>
      <c r="AH322" s="196"/>
    </row>
    <row r="323" spans="1:38" ht="21" hidden="1" customHeight="1">
      <c r="A323" s="97" t="s">
        <v>2403</v>
      </c>
      <c r="B323" s="98" t="s">
        <v>3828</v>
      </c>
      <c r="C323" s="98" t="s">
        <v>3829</v>
      </c>
      <c r="D323" s="98" t="s">
        <v>883</v>
      </c>
      <c r="E323" s="114" t="s">
        <v>3850</v>
      </c>
      <c r="F323" s="114" t="s">
        <v>2400</v>
      </c>
      <c r="G323" s="114" t="s">
        <v>4402</v>
      </c>
      <c r="H323" s="114" t="s">
        <v>4402</v>
      </c>
      <c r="I323" s="248"/>
      <c r="J323" s="98"/>
      <c r="K323" s="98" t="s">
        <v>3035</v>
      </c>
      <c r="L323" s="221" t="s">
        <v>3183</v>
      </c>
      <c r="M323" s="98" t="s">
        <v>3029</v>
      </c>
      <c r="N323" s="98" t="s">
        <v>3818</v>
      </c>
      <c r="O323" s="98" t="s">
        <v>935</v>
      </c>
      <c r="P323" s="105" t="s">
        <v>818</v>
      </c>
      <c r="Q323" s="98" t="s">
        <v>864</v>
      </c>
      <c r="R323" s="101" t="s">
        <v>864</v>
      </c>
      <c r="S323" s="101" t="s">
        <v>864</v>
      </c>
      <c r="T323" s="102"/>
      <c r="U323" s="102"/>
      <c r="V323" s="102"/>
      <c r="W323" s="103"/>
      <c r="X323" s="104"/>
      <c r="Y323" s="104"/>
      <c r="Z323" s="98"/>
      <c r="AA323" s="104"/>
      <c r="AB323" s="98">
        <v>12</v>
      </c>
      <c r="AC323" s="98"/>
      <c r="AD323" s="98"/>
      <c r="AE323" s="244">
        <v>0</v>
      </c>
      <c r="AF323" s="98"/>
      <c r="AG323" s="196" t="str">
        <f t="shared" ref="AG323:AG386" si="5">G323</f>
        <v>第十事业部-数据交换平台产品线</v>
      </c>
      <c r="AH323" s="196"/>
      <c r="AK323" s="108">
        <v>71038012</v>
      </c>
      <c r="AL323" s="108" t="s">
        <v>1563</v>
      </c>
    </row>
    <row r="324" spans="1:38" ht="21" hidden="1" customHeight="1">
      <c r="A324" s="97" t="s">
        <v>2404</v>
      </c>
      <c r="B324" s="98" t="s">
        <v>3828</v>
      </c>
      <c r="C324" s="98" t="s">
        <v>3830</v>
      </c>
      <c r="D324" s="98" t="s">
        <v>883</v>
      </c>
      <c r="E324" s="114" t="s">
        <v>3850</v>
      </c>
      <c r="F324" s="114" t="s">
        <v>2400</v>
      </c>
      <c r="G324" s="114" t="s">
        <v>4402</v>
      </c>
      <c r="H324" s="114" t="s">
        <v>4402</v>
      </c>
      <c r="I324" s="248"/>
      <c r="J324" s="98"/>
      <c r="K324" s="98" t="s">
        <v>3035</v>
      </c>
      <c r="L324" s="221" t="s">
        <v>3184</v>
      </c>
      <c r="M324" s="98" t="s">
        <v>3185</v>
      </c>
      <c r="N324" s="98" t="s">
        <v>3818</v>
      </c>
      <c r="O324" s="98" t="s">
        <v>935</v>
      </c>
      <c r="P324" s="105" t="s">
        <v>818</v>
      </c>
      <c r="Q324" s="98" t="s">
        <v>972</v>
      </c>
      <c r="R324" s="101" t="s">
        <v>864</v>
      </c>
      <c r="S324" s="101" t="s">
        <v>864</v>
      </c>
      <c r="T324" s="102"/>
      <c r="U324" s="102"/>
      <c r="V324" s="102"/>
      <c r="W324" s="103"/>
      <c r="X324" s="104"/>
      <c r="Y324" s="104"/>
      <c r="Z324" s="98"/>
      <c r="AA324" s="104"/>
      <c r="AB324" s="98">
        <v>12</v>
      </c>
      <c r="AC324" s="98"/>
      <c r="AD324" s="98"/>
      <c r="AE324" s="244">
        <v>0</v>
      </c>
      <c r="AF324" s="98"/>
      <c r="AG324" s="196" t="str">
        <f t="shared" si="5"/>
        <v>第十事业部-数据交换平台产品线</v>
      </c>
      <c r="AH324" s="196"/>
    </row>
    <row r="325" spans="1:38" ht="21" hidden="1" customHeight="1">
      <c r="A325" s="97" t="s">
        <v>2405</v>
      </c>
      <c r="B325" s="98" t="s">
        <v>3828</v>
      </c>
      <c r="C325" s="98" t="s">
        <v>3830</v>
      </c>
      <c r="D325" s="98" t="s">
        <v>883</v>
      </c>
      <c r="E325" s="114" t="s">
        <v>3850</v>
      </c>
      <c r="F325" s="114" t="s">
        <v>2400</v>
      </c>
      <c r="G325" s="114" t="s">
        <v>4402</v>
      </c>
      <c r="H325" s="114" t="s">
        <v>4402</v>
      </c>
      <c r="I325" s="248"/>
      <c r="J325" s="98"/>
      <c r="K325" s="98"/>
      <c r="L325" s="221" t="s">
        <v>3186</v>
      </c>
      <c r="M325" s="98" t="s">
        <v>3187</v>
      </c>
      <c r="N325" s="98" t="s">
        <v>3818</v>
      </c>
      <c r="O325" s="98" t="s">
        <v>935</v>
      </c>
      <c r="P325" s="105" t="s">
        <v>818</v>
      </c>
      <c r="Q325" s="98" t="s">
        <v>864</v>
      </c>
      <c r="R325" s="101" t="s">
        <v>864</v>
      </c>
      <c r="S325" s="101" t="s">
        <v>864</v>
      </c>
      <c r="T325" s="102"/>
      <c r="U325" s="102"/>
      <c r="V325" s="102"/>
      <c r="W325" s="103"/>
      <c r="X325" s="104"/>
      <c r="Y325" s="104"/>
      <c r="Z325" s="98"/>
      <c r="AA325" s="104"/>
      <c r="AB325" s="98">
        <v>12</v>
      </c>
      <c r="AC325" s="98"/>
      <c r="AD325" s="98"/>
      <c r="AE325" s="244">
        <v>0</v>
      </c>
      <c r="AF325" s="98"/>
      <c r="AG325" s="196" t="str">
        <f t="shared" si="5"/>
        <v>第十事业部-数据交换平台产品线</v>
      </c>
      <c r="AH325" s="196"/>
    </row>
    <row r="326" spans="1:38" ht="21" hidden="1" customHeight="1">
      <c r="A326" s="97" t="s">
        <v>2406</v>
      </c>
      <c r="B326" s="98" t="s">
        <v>3828</v>
      </c>
      <c r="C326" s="98" t="s">
        <v>3829</v>
      </c>
      <c r="D326" s="98" t="s">
        <v>883</v>
      </c>
      <c r="E326" s="114" t="s">
        <v>3850</v>
      </c>
      <c r="F326" s="114" t="s">
        <v>2400</v>
      </c>
      <c r="G326" s="114" t="s">
        <v>4402</v>
      </c>
      <c r="H326" s="114" t="s">
        <v>4402</v>
      </c>
      <c r="I326" s="248"/>
      <c r="J326" s="98"/>
      <c r="K326" s="98" t="s">
        <v>3035</v>
      </c>
      <c r="L326" s="221" t="s">
        <v>3188</v>
      </c>
      <c r="M326" s="98" t="s">
        <v>3029</v>
      </c>
      <c r="N326" s="98" t="s">
        <v>3818</v>
      </c>
      <c r="O326" s="98" t="s">
        <v>935</v>
      </c>
      <c r="P326" s="105" t="s">
        <v>818</v>
      </c>
      <c r="Q326" s="98" t="s">
        <v>828</v>
      </c>
      <c r="R326" s="101" t="s">
        <v>828</v>
      </c>
      <c r="S326" s="101" t="s">
        <v>828</v>
      </c>
      <c r="T326" s="102"/>
      <c r="U326" s="102"/>
      <c r="V326" s="102"/>
      <c r="W326" s="103"/>
      <c r="X326" s="104"/>
      <c r="Y326" s="104"/>
      <c r="Z326" s="98"/>
      <c r="AA326" s="104"/>
      <c r="AB326" s="98">
        <v>12</v>
      </c>
      <c r="AC326" s="98"/>
      <c r="AD326" s="98"/>
      <c r="AE326" s="244">
        <v>0</v>
      </c>
      <c r="AF326" s="98"/>
      <c r="AG326" s="196" t="str">
        <f t="shared" si="5"/>
        <v>第十事业部-数据交换平台产品线</v>
      </c>
      <c r="AH326" s="196"/>
      <c r="AK326" s="108">
        <v>71038006</v>
      </c>
      <c r="AL326" s="108" t="s">
        <v>1569</v>
      </c>
    </row>
    <row r="327" spans="1:38" ht="21" hidden="1" customHeight="1">
      <c r="A327" s="97" t="s">
        <v>2407</v>
      </c>
      <c r="B327" s="98" t="s">
        <v>3828</v>
      </c>
      <c r="C327" s="98" t="s">
        <v>3851</v>
      </c>
      <c r="D327" s="98" t="s">
        <v>883</v>
      </c>
      <c r="E327" s="114" t="s">
        <v>3850</v>
      </c>
      <c r="F327" s="114" t="s">
        <v>2400</v>
      </c>
      <c r="G327" s="114" t="s">
        <v>4402</v>
      </c>
      <c r="H327" s="114" t="s">
        <v>4402</v>
      </c>
      <c r="I327" s="248"/>
      <c r="J327" s="98"/>
      <c r="K327" s="98" t="s">
        <v>3035</v>
      </c>
      <c r="L327" s="221" t="s">
        <v>3189</v>
      </c>
      <c r="M327" s="98" t="s">
        <v>3190</v>
      </c>
      <c r="N327" s="98" t="s">
        <v>828</v>
      </c>
      <c r="O327" s="98" t="s">
        <v>4279</v>
      </c>
      <c r="P327" s="105" t="s">
        <v>818</v>
      </c>
      <c r="Q327" s="98" t="s">
        <v>856</v>
      </c>
      <c r="R327" s="101" t="s">
        <v>935</v>
      </c>
      <c r="S327" s="101" t="s">
        <v>935</v>
      </c>
      <c r="T327" s="102"/>
      <c r="U327" s="102"/>
      <c r="V327" s="102"/>
      <c r="W327" s="103"/>
      <c r="X327" s="104"/>
      <c r="Y327" s="104"/>
      <c r="Z327" s="98"/>
      <c r="AA327" s="104"/>
      <c r="AB327" s="98">
        <v>12</v>
      </c>
      <c r="AC327" s="98"/>
      <c r="AD327" s="98"/>
      <c r="AE327" s="244">
        <v>0</v>
      </c>
      <c r="AF327" s="98"/>
      <c r="AG327" s="196" t="str">
        <f t="shared" si="5"/>
        <v>第十事业部-数据交换平台产品线</v>
      </c>
      <c r="AH327" s="196"/>
      <c r="AK327" s="108">
        <v>71038007</v>
      </c>
      <c r="AL327" s="108" t="s">
        <v>1573</v>
      </c>
    </row>
    <row r="328" spans="1:38" ht="21" hidden="1" customHeight="1">
      <c r="A328" s="97" t="s">
        <v>2408</v>
      </c>
      <c r="B328" s="98" t="s">
        <v>3834</v>
      </c>
      <c r="C328" s="98" t="s">
        <v>3837</v>
      </c>
      <c r="D328" s="98" t="s">
        <v>883</v>
      </c>
      <c r="E328" s="114" t="s">
        <v>3850</v>
      </c>
      <c r="F328" s="114" t="s">
        <v>815</v>
      </c>
      <c r="G328" s="114" t="s">
        <v>4406</v>
      </c>
      <c r="H328" s="114" t="s">
        <v>4406</v>
      </c>
      <c r="I328" s="248"/>
      <c r="J328" s="105"/>
      <c r="K328" s="100" t="s">
        <v>3035</v>
      </c>
      <c r="L328" s="221" t="s">
        <v>3191</v>
      </c>
      <c r="M328" s="98" t="s">
        <v>3041</v>
      </c>
      <c r="N328" s="98" t="s">
        <v>3818</v>
      </c>
      <c r="O328" s="98" t="s">
        <v>856</v>
      </c>
      <c r="P328" s="105" t="s">
        <v>818</v>
      </c>
      <c r="Q328" s="98" t="s">
        <v>864</v>
      </c>
      <c r="R328" s="101" t="s">
        <v>864</v>
      </c>
      <c r="S328" s="101" t="s">
        <v>864</v>
      </c>
      <c r="T328" s="102"/>
      <c r="U328" s="102"/>
      <c r="V328" s="102"/>
      <c r="W328" s="103"/>
      <c r="X328" s="104"/>
      <c r="Y328" s="104"/>
      <c r="Z328" s="98"/>
      <c r="AA328" s="104"/>
      <c r="AB328" s="98">
        <v>12</v>
      </c>
      <c r="AC328" s="98"/>
      <c r="AD328" s="98"/>
      <c r="AE328" s="244">
        <v>0</v>
      </c>
      <c r="AF328" s="98"/>
      <c r="AG328" s="196" t="str">
        <f t="shared" si="5"/>
        <v>第十事业部-市场营销</v>
      </c>
      <c r="AH328" s="196"/>
    </row>
    <row r="329" spans="1:38" ht="21" hidden="1" customHeight="1">
      <c r="A329" s="97" t="s">
        <v>2409</v>
      </c>
      <c r="B329" s="98" t="s">
        <v>3834</v>
      </c>
      <c r="C329" s="98" t="s">
        <v>3835</v>
      </c>
      <c r="D329" s="98" t="s">
        <v>883</v>
      </c>
      <c r="E329" s="114" t="s">
        <v>3850</v>
      </c>
      <c r="F329" s="114" t="s">
        <v>815</v>
      </c>
      <c r="G329" s="114" t="s">
        <v>1896</v>
      </c>
      <c r="H329" s="114" t="s">
        <v>1896</v>
      </c>
      <c r="I329" s="248"/>
      <c r="J329" s="105">
        <v>1000</v>
      </c>
      <c r="K329" s="100" t="s">
        <v>3038</v>
      </c>
      <c r="L329" s="221" t="s">
        <v>914</v>
      </c>
      <c r="M329" s="98" t="s">
        <v>996</v>
      </c>
      <c r="N329" s="98" t="s">
        <v>972</v>
      </c>
      <c r="O329" s="98" t="s">
        <v>935</v>
      </c>
      <c r="P329" s="105" t="s">
        <v>818</v>
      </c>
      <c r="Q329" s="98" t="s">
        <v>864</v>
      </c>
      <c r="R329" s="101" t="s">
        <v>828</v>
      </c>
      <c r="S329" s="101" t="s">
        <v>828</v>
      </c>
      <c r="T329" s="102"/>
      <c r="U329" s="102"/>
      <c r="V329" s="102"/>
      <c r="W329" s="103"/>
      <c r="X329" s="104"/>
      <c r="Y329" s="104"/>
      <c r="Z329" s="98"/>
      <c r="AA329" s="104"/>
      <c r="AB329" s="98">
        <v>12</v>
      </c>
      <c r="AC329" s="98"/>
      <c r="AD329" s="98"/>
      <c r="AE329" s="244">
        <v>0</v>
      </c>
      <c r="AF329" s="98"/>
      <c r="AG329" s="196" t="str">
        <f t="shared" si="5"/>
        <v>第十事业部-销售2</v>
      </c>
      <c r="AH329" s="196"/>
    </row>
    <row r="330" spans="1:38" ht="21" hidden="1" customHeight="1">
      <c r="A330" s="97" t="s">
        <v>2410</v>
      </c>
      <c r="B330" s="98" t="s">
        <v>3834</v>
      </c>
      <c r="C330" s="98" t="s">
        <v>3836</v>
      </c>
      <c r="D330" s="98" t="s">
        <v>883</v>
      </c>
      <c r="E330" s="114" t="s">
        <v>3850</v>
      </c>
      <c r="F330" s="114" t="s">
        <v>815</v>
      </c>
      <c r="G330" s="114" t="s">
        <v>4406</v>
      </c>
      <c r="H330" s="114" t="s">
        <v>4406</v>
      </c>
      <c r="I330" s="248"/>
      <c r="J330" s="105">
        <v>1000</v>
      </c>
      <c r="K330" s="100" t="s">
        <v>3038</v>
      </c>
      <c r="L330" s="221" t="s">
        <v>1732</v>
      </c>
      <c r="M330" s="98" t="s">
        <v>988</v>
      </c>
      <c r="N330" s="98" t="s">
        <v>3818</v>
      </c>
      <c r="O330" s="98" t="s">
        <v>935</v>
      </c>
      <c r="P330" s="105" t="s">
        <v>818</v>
      </c>
      <c r="Q330" s="98" t="s">
        <v>828</v>
      </c>
      <c r="R330" s="101" t="s">
        <v>864</v>
      </c>
      <c r="S330" s="101" t="s">
        <v>864</v>
      </c>
      <c r="T330" s="102"/>
      <c r="U330" s="102"/>
      <c r="V330" s="102"/>
      <c r="W330" s="103"/>
      <c r="X330" s="104"/>
      <c r="Y330" s="104"/>
      <c r="Z330" s="98"/>
      <c r="AA330" s="104"/>
      <c r="AB330" s="98">
        <v>12</v>
      </c>
      <c r="AC330" s="98"/>
      <c r="AD330" s="98"/>
      <c r="AE330" s="244">
        <v>0</v>
      </c>
      <c r="AF330" s="98"/>
      <c r="AG330" s="196" t="str">
        <f t="shared" si="5"/>
        <v>第十事业部-市场营销</v>
      </c>
      <c r="AH330" s="196"/>
    </row>
    <row r="331" spans="1:38" ht="21" hidden="1" customHeight="1">
      <c r="A331" s="97" t="s">
        <v>2411</v>
      </c>
      <c r="B331" s="98" t="s">
        <v>3834</v>
      </c>
      <c r="C331" s="98" t="s">
        <v>3835</v>
      </c>
      <c r="D331" s="98" t="s">
        <v>883</v>
      </c>
      <c r="E331" s="114" t="s">
        <v>3850</v>
      </c>
      <c r="F331" s="114" t="s">
        <v>815</v>
      </c>
      <c r="G331" s="114" t="s">
        <v>1900</v>
      </c>
      <c r="H331" s="114" t="s">
        <v>1900</v>
      </c>
      <c r="I331" s="248"/>
      <c r="J331" s="105">
        <v>1000</v>
      </c>
      <c r="K331" s="100" t="s">
        <v>3038</v>
      </c>
      <c r="L331" s="220" t="s">
        <v>1733</v>
      </c>
      <c r="M331" s="98" t="s">
        <v>996</v>
      </c>
      <c r="N331" s="98" t="s">
        <v>972</v>
      </c>
      <c r="O331" s="98" t="s">
        <v>935</v>
      </c>
      <c r="P331" s="105" t="s">
        <v>818</v>
      </c>
      <c r="Q331" s="98" t="s">
        <v>864</v>
      </c>
      <c r="R331" s="101" t="s">
        <v>972</v>
      </c>
      <c r="S331" s="101" t="s">
        <v>972</v>
      </c>
      <c r="T331" s="102"/>
      <c r="U331" s="102"/>
      <c r="V331" s="102"/>
      <c r="W331" s="103"/>
      <c r="X331" s="104"/>
      <c r="Y331" s="104"/>
      <c r="Z331" s="98"/>
      <c r="AA331" s="104"/>
      <c r="AB331" s="98">
        <v>12</v>
      </c>
      <c r="AC331" s="98"/>
      <c r="AD331" s="98"/>
      <c r="AE331" s="244">
        <v>0</v>
      </c>
      <c r="AF331" s="98"/>
      <c r="AG331" s="196" t="str">
        <f t="shared" si="5"/>
        <v>第十事业部-销售7</v>
      </c>
      <c r="AH331" s="196"/>
      <c r="AK331" s="108">
        <v>71032014</v>
      </c>
      <c r="AL331" s="108" t="s">
        <v>1582</v>
      </c>
    </row>
    <row r="332" spans="1:38" ht="21" hidden="1" customHeight="1">
      <c r="A332" s="97" t="s">
        <v>2412</v>
      </c>
      <c r="B332" s="98" t="s">
        <v>3828</v>
      </c>
      <c r="C332" s="98" t="s">
        <v>3830</v>
      </c>
      <c r="D332" s="115" t="s">
        <v>813</v>
      </c>
      <c r="E332" s="115" t="s">
        <v>931</v>
      </c>
      <c r="F332" s="105" t="s">
        <v>2113</v>
      </c>
      <c r="G332" s="105" t="s">
        <v>4966</v>
      </c>
      <c r="H332" s="105" t="s">
        <v>4966</v>
      </c>
      <c r="I332" s="248"/>
      <c r="J332" s="98"/>
      <c r="K332" s="98"/>
      <c r="L332" s="222"/>
      <c r="M332" s="105" t="s">
        <v>3037</v>
      </c>
      <c r="N332" s="98" t="s">
        <v>856</v>
      </c>
      <c r="O332" s="98" t="s">
        <v>4279</v>
      </c>
      <c r="P332" s="223" t="s">
        <v>818</v>
      </c>
      <c r="Q332" s="98" t="s">
        <v>856</v>
      </c>
      <c r="R332" s="101" t="s">
        <v>856</v>
      </c>
      <c r="S332" s="101" t="s">
        <v>856</v>
      </c>
      <c r="T332" s="102"/>
      <c r="U332" s="102"/>
      <c r="V332" s="102"/>
      <c r="W332" s="103"/>
      <c r="X332" s="104"/>
      <c r="Y332" s="104"/>
      <c r="Z332" s="98"/>
      <c r="AA332" s="104"/>
      <c r="AB332" s="98">
        <v>10</v>
      </c>
      <c r="AC332" s="98"/>
      <c r="AD332" s="98"/>
      <c r="AE332" s="244">
        <v>0</v>
      </c>
      <c r="AF332" s="98"/>
      <c r="AG332" s="196" t="str">
        <f t="shared" si="5"/>
        <v>网安事业部-管理</v>
      </c>
      <c r="AH332" s="196"/>
    </row>
    <row r="333" spans="1:38" ht="21" hidden="1" customHeight="1">
      <c r="A333" s="97" t="s">
        <v>2413</v>
      </c>
      <c r="B333" s="98" t="s">
        <v>3831</v>
      </c>
      <c r="C333" s="98" t="s">
        <v>3833</v>
      </c>
      <c r="D333" s="115" t="s">
        <v>813</v>
      </c>
      <c r="E333" s="115" t="s">
        <v>931</v>
      </c>
      <c r="F333" s="105" t="s">
        <v>2113</v>
      </c>
      <c r="G333" s="105" t="s">
        <v>4966</v>
      </c>
      <c r="H333" s="105" t="s">
        <v>4966</v>
      </c>
      <c r="I333" s="248"/>
      <c r="J333" s="98"/>
      <c r="K333" s="98"/>
      <c r="L333" s="201" t="s">
        <v>3192</v>
      </c>
      <c r="M333" s="105" t="s">
        <v>3054</v>
      </c>
      <c r="N333" s="98" t="s">
        <v>828</v>
      </c>
      <c r="O333" s="98" t="s">
        <v>3819</v>
      </c>
      <c r="P333" s="98" t="s">
        <v>818</v>
      </c>
      <c r="Q333" s="98" t="s">
        <v>856</v>
      </c>
      <c r="R333" s="101" t="s">
        <v>935</v>
      </c>
      <c r="S333" s="239" t="s">
        <v>935</v>
      </c>
      <c r="T333" s="102"/>
      <c r="U333" s="102"/>
      <c r="V333" s="102"/>
      <c r="W333" s="103"/>
      <c r="X333" s="104"/>
      <c r="Y333" s="104"/>
      <c r="Z333" s="98"/>
      <c r="AA333" s="104"/>
      <c r="AB333" s="98">
        <v>12</v>
      </c>
      <c r="AC333" s="98"/>
      <c r="AD333" s="98"/>
      <c r="AE333" s="244">
        <v>0</v>
      </c>
      <c r="AF333" s="98"/>
      <c r="AG333" s="196" t="str">
        <f t="shared" si="5"/>
        <v>网安事业部-管理</v>
      </c>
      <c r="AH333" s="196"/>
    </row>
    <row r="334" spans="1:38" ht="21" hidden="1" customHeight="1">
      <c r="A334" s="97" t="s">
        <v>2414</v>
      </c>
      <c r="B334" s="98" t="s">
        <v>3831</v>
      </c>
      <c r="C334" s="98" t="s">
        <v>3833</v>
      </c>
      <c r="D334" s="115" t="s">
        <v>813</v>
      </c>
      <c r="E334" s="115" t="s">
        <v>931</v>
      </c>
      <c r="F334" s="105" t="s">
        <v>2113</v>
      </c>
      <c r="G334" s="105" t="s">
        <v>4966</v>
      </c>
      <c r="H334" s="105" t="s">
        <v>4966</v>
      </c>
      <c r="I334" s="248"/>
      <c r="J334" s="98"/>
      <c r="K334" s="98" t="s">
        <v>3020</v>
      </c>
      <c r="L334" s="201" t="s">
        <v>3193</v>
      </c>
      <c r="M334" s="105" t="s">
        <v>5239</v>
      </c>
      <c r="N334" s="98" t="s">
        <v>828</v>
      </c>
      <c r="O334" s="98" t="s">
        <v>3819</v>
      </c>
      <c r="P334" s="98" t="s">
        <v>818</v>
      </c>
      <c r="Q334" s="98" t="s">
        <v>819</v>
      </c>
      <c r="R334" s="101" t="s">
        <v>856</v>
      </c>
      <c r="S334" s="101" t="s">
        <v>856</v>
      </c>
      <c r="T334" s="102"/>
      <c r="U334" s="102"/>
      <c r="V334" s="102"/>
      <c r="W334" s="103"/>
      <c r="X334" s="104"/>
      <c r="Y334" s="104"/>
      <c r="Z334" s="98"/>
      <c r="AA334" s="104"/>
      <c r="AB334" s="98">
        <v>12</v>
      </c>
      <c r="AC334" s="98"/>
      <c r="AD334" s="98"/>
      <c r="AE334" s="244">
        <v>0</v>
      </c>
      <c r="AF334" s="98"/>
      <c r="AG334" s="196" t="str">
        <f t="shared" si="5"/>
        <v>网安事业部-管理</v>
      </c>
      <c r="AH334" s="196"/>
    </row>
    <row r="335" spans="1:38" ht="21" hidden="1" customHeight="1">
      <c r="A335" s="97" t="s">
        <v>2415</v>
      </c>
      <c r="B335" s="98" t="s">
        <v>3831</v>
      </c>
      <c r="C335" s="98" t="s">
        <v>3833</v>
      </c>
      <c r="D335" s="115" t="s">
        <v>813</v>
      </c>
      <c r="E335" s="115" t="s">
        <v>931</v>
      </c>
      <c r="F335" s="105" t="s">
        <v>2113</v>
      </c>
      <c r="G335" s="105" t="s">
        <v>4966</v>
      </c>
      <c r="H335" s="105" t="s">
        <v>4966</v>
      </c>
      <c r="I335" s="248"/>
      <c r="J335" s="98"/>
      <c r="K335" s="98"/>
      <c r="L335" s="201" t="s">
        <v>3194</v>
      </c>
      <c r="M335" s="105" t="s">
        <v>3033</v>
      </c>
      <c r="N335" s="98" t="s">
        <v>819</v>
      </c>
      <c r="O335" s="98" t="s">
        <v>3819</v>
      </c>
      <c r="P335" s="98" t="s">
        <v>818</v>
      </c>
      <c r="Q335" s="98" t="s">
        <v>982</v>
      </c>
      <c r="R335" s="101" t="s">
        <v>982</v>
      </c>
      <c r="S335" s="101" t="s">
        <v>982</v>
      </c>
      <c r="T335" s="102"/>
      <c r="U335" s="102"/>
      <c r="V335" s="102"/>
      <c r="W335" s="103"/>
      <c r="X335" s="104"/>
      <c r="Y335" s="104"/>
      <c r="Z335" s="98"/>
      <c r="AA335" s="104"/>
      <c r="AB335" s="98">
        <v>12</v>
      </c>
      <c r="AC335" s="98"/>
      <c r="AD335" s="98"/>
      <c r="AE335" s="244">
        <v>0</v>
      </c>
      <c r="AF335" s="98"/>
      <c r="AG335" s="196" t="str">
        <f t="shared" si="5"/>
        <v>网安事业部-管理</v>
      </c>
      <c r="AH335" s="196"/>
      <c r="AK335" s="108">
        <v>71032009</v>
      </c>
      <c r="AL335" s="108" t="s">
        <v>1589</v>
      </c>
    </row>
    <row r="336" spans="1:38" ht="21" hidden="1" customHeight="1">
      <c r="A336" s="97" t="s">
        <v>2416</v>
      </c>
      <c r="B336" s="98" t="s">
        <v>3828</v>
      </c>
      <c r="C336" s="98" t="s">
        <v>3830</v>
      </c>
      <c r="D336" s="115" t="s">
        <v>813</v>
      </c>
      <c r="E336" s="115" t="s">
        <v>931</v>
      </c>
      <c r="F336" s="105" t="s">
        <v>5045</v>
      </c>
      <c r="G336" s="105" t="s">
        <v>4728</v>
      </c>
      <c r="H336" s="105" t="s">
        <v>4728</v>
      </c>
      <c r="I336" s="248"/>
      <c r="J336" s="98"/>
      <c r="K336" s="98" t="s">
        <v>3035</v>
      </c>
      <c r="L336" s="201" t="s">
        <v>4072</v>
      </c>
      <c r="M336" s="98" t="s">
        <v>3195</v>
      </c>
      <c r="N336" s="98" t="s">
        <v>3818</v>
      </c>
      <c r="O336" s="98" t="s">
        <v>935</v>
      </c>
      <c r="P336" s="98" t="s">
        <v>818</v>
      </c>
      <c r="Q336" s="98" t="s">
        <v>864</v>
      </c>
      <c r="R336" s="101" t="s">
        <v>828</v>
      </c>
      <c r="S336" s="101" t="s">
        <v>828</v>
      </c>
      <c r="T336" s="102"/>
      <c r="U336" s="102"/>
      <c r="V336" s="102"/>
      <c r="W336" s="103"/>
      <c r="X336" s="104"/>
      <c r="Y336" s="104"/>
      <c r="Z336" s="98"/>
      <c r="AA336" s="104"/>
      <c r="AB336" s="98">
        <v>12</v>
      </c>
      <c r="AC336" s="98"/>
      <c r="AD336" s="98"/>
      <c r="AE336" s="244">
        <v>0</v>
      </c>
      <c r="AF336" s="98"/>
      <c r="AG336" s="196" t="str">
        <f t="shared" si="5"/>
        <v>网安事业部-综合GK产品线</v>
      </c>
      <c r="AH336" s="196"/>
      <c r="AK336" s="108">
        <v>71032005</v>
      </c>
      <c r="AL336" s="108" t="s">
        <v>1593</v>
      </c>
    </row>
    <row r="337" spans="1:38" ht="21" hidden="1" customHeight="1">
      <c r="A337" s="97" t="s">
        <v>2417</v>
      </c>
      <c r="B337" s="98" t="s">
        <v>3828</v>
      </c>
      <c r="C337" s="98" t="s">
        <v>3829</v>
      </c>
      <c r="D337" s="115" t="s">
        <v>813</v>
      </c>
      <c r="E337" s="115" t="s">
        <v>931</v>
      </c>
      <c r="F337" s="105" t="s">
        <v>5045</v>
      </c>
      <c r="G337" s="105" t="s">
        <v>4728</v>
      </c>
      <c r="H337" s="105" t="s">
        <v>4728</v>
      </c>
      <c r="I337" s="248"/>
      <c r="J337" s="98"/>
      <c r="K337" s="98" t="s">
        <v>3035</v>
      </c>
      <c r="L337" s="201" t="s">
        <v>4073</v>
      </c>
      <c r="M337" s="105" t="s">
        <v>3029</v>
      </c>
      <c r="N337" s="98" t="s">
        <v>3818</v>
      </c>
      <c r="O337" s="98" t="s">
        <v>935</v>
      </c>
      <c r="P337" s="98" t="s">
        <v>818</v>
      </c>
      <c r="Q337" s="98" t="s">
        <v>864</v>
      </c>
      <c r="R337" s="101" t="s">
        <v>828</v>
      </c>
      <c r="S337" s="101" t="s">
        <v>828</v>
      </c>
      <c r="T337" s="102"/>
      <c r="U337" s="102"/>
      <c r="V337" s="102"/>
      <c r="W337" s="103"/>
      <c r="X337" s="104"/>
      <c r="Y337" s="104"/>
      <c r="Z337" s="98"/>
      <c r="AA337" s="104"/>
      <c r="AB337" s="98">
        <v>12</v>
      </c>
      <c r="AC337" s="98"/>
      <c r="AD337" s="98"/>
      <c r="AE337" s="244">
        <v>0</v>
      </c>
      <c r="AF337" s="98"/>
      <c r="AG337" s="196" t="str">
        <f t="shared" si="5"/>
        <v>网安事业部-综合GK产品线</v>
      </c>
      <c r="AH337" s="196"/>
    </row>
    <row r="338" spans="1:38" ht="21" hidden="1" customHeight="1">
      <c r="A338" s="97" t="s">
        <v>2418</v>
      </c>
      <c r="B338" s="98" t="s">
        <v>3828</v>
      </c>
      <c r="C338" s="98" t="s">
        <v>3829</v>
      </c>
      <c r="D338" s="115" t="s">
        <v>813</v>
      </c>
      <c r="E338" s="115" t="s">
        <v>931</v>
      </c>
      <c r="F338" s="105" t="s">
        <v>5045</v>
      </c>
      <c r="G338" s="105" t="s">
        <v>4728</v>
      </c>
      <c r="H338" s="105" t="s">
        <v>4728</v>
      </c>
      <c r="I338" s="248"/>
      <c r="J338" s="98"/>
      <c r="K338" s="98" t="s">
        <v>3022</v>
      </c>
      <c r="L338" s="201" t="s">
        <v>4074</v>
      </c>
      <c r="M338" s="105" t="s">
        <v>3029</v>
      </c>
      <c r="N338" s="98" t="s">
        <v>3818</v>
      </c>
      <c r="O338" s="98" t="s">
        <v>935</v>
      </c>
      <c r="P338" s="98" t="s">
        <v>818</v>
      </c>
      <c r="Q338" s="98" t="s">
        <v>972</v>
      </c>
      <c r="R338" s="101" t="s">
        <v>864</v>
      </c>
      <c r="S338" s="240" t="s">
        <v>864</v>
      </c>
      <c r="T338" s="102"/>
      <c r="U338" s="102"/>
      <c r="V338" s="102"/>
      <c r="W338" s="103"/>
      <c r="X338" s="104"/>
      <c r="Y338" s="104"/>
      <c r="Z338" s="98"/>
      <c r="AA338" s="104"/>
      <c r="AB338" s="98">
        <v>12</v>
      </c>
      <c r="AC338" s="98"/>
      <c r="AD338" s="98"/>
      <c r="AE338" s="244">
        <v>0</v>
      </c>
      <c r="AF338" s="98"/>
      <c r="AG338" s="196" t="str">
        <f t="shared" si="5"/>
        <v>网安事业部-综合GK产品线</v>
      </c>
      <c r="AH338" s="196"/>
      <c r="AK338" s="107">
        <v>71036011</v>
      </c>
      <c r="AL338" s="107" t="s">
        <v>1598</v>
      </c>
    </row>
    <row r="339" spans="1:38" ht="21" hidden="1" customHeight="1">
      <c r="A339" s="97" t="s">
        <v>2419</v>
      </c>
      <c r="B339" s="98" t="s">
        <v>3828</v>
      </c>
      <c r="C339" s="98" t="s">
        <v>3829</v>
      </c>
      <c r="D339" s="115" t="s">
        <v>813</v>
      </c>
      <c r="E339" s="115" t="s">
        <v>931</v>
      </c>
      <c r="F339" s="105" t="s">
        <v>5045</v>
      </c>
      <c r="G339" s="105" t="s">
        <v>4728</v>
      </c>
      <c r="H339" s="105" t="s">
        <v>4728</v>
      </c>
      <c r="I339" s="248"/>
      <c r="J339" s="98"/>
      <c r="K339" s="98"/>
      <c r="L339" s="201"/>
      <c r="M339" s="105" t="s">
        <v>3029</v>
      </c>
      <c r="N339" s="98" t="s">
        <v>3818</v>
      </c>
      <c r="O339" s="98" t="s">
        <v>935</v>
      </c>
      <c r="P339" s="223" t="s">
        <v>818</v>
      </c>
      <c r="Q339" s="98" t="s">
        <v>864</v>
      </c>
      <c r="R339" s="101" t="s">
        <v>864</v>
      </c>
      <c r="S339" s="101" t="s">
        <v>864</v>
      </c>
      <c r="T339" s="102"/>
      <c r="U339" s="102"/>
      <c r="V339" s="102"/>
      <c r="W339" s="103"/>
      <c r="X339" s="104"/>
      <c r="Y339" s="104"/>
      <c r="Z339" s="98"/>
      <c r="AA339" s="104"/>
      <c r="AB339" s="98">
        <v>10</v>
      </c>
      <c r="AC339" s="98"/>
      <c r="AD339" s="98"/>
      <c r="AE339" s="244">
        <v>0</v>
      </c>
      <c r="AF339" s="98"/>
      <c r="AG339" s="196" t="str">
        <f t="shared" si="5"/>
        <v>网安事业部-综合GK产品线</v>
      </c>
      <c r="AH339" s="196"/>
    </row>
    <row r="340" spans="1:38" ht="21" hidden="1" customHeight="1">
      <c r="A340" s="97" t="s">
        <v>2420</v>
      </c>
      <c r="B340" s="98" t="s">
        <v>3831</v>
      </c>
      <c r="C340" s="98" t="s">
        <v>3832</v>
      </c>
      <c r="D340" s="115" t="s">
        <v>813</v>
      </c>
      <c r="E340" s="115" t="s">
        <v>931</v>
      </c>
      <c r="F340" s="105" t="s">
        <v>5045</v>
      </c>
      <c r="G340" s="105" t="s">
        <v>4728</v>
      </c>
      <c r="H340" s="105" t="s">
        <v>4728</v>
      </c>
      <c r="I340" s="248"/>
      <c r="J340" s="98"/>
      <c r="K340" s="98" t="s">
        <v>3022</v>
      </c>
      <c r="L340" s="201" t="s">
        <v>4075</v>
      </c>
      <c r="M340" s="105" t="s">
        <v>3043</v>
      </c>
      <c r="N340" s="98" t="s">
        <v>828</v>
      </c>
      <c r="O340" s="98" t="s">
        <v>943</v>
      </c>
      <c r="P340" s="98" t="s">
        <v>818</v>
      </c>
      <c r="Q340" s="98" t="s">
        <v>828</v>
      </c>
      <c r="R340" s="101" t="s">
        <v>828</v>
      </c>
      <c r="S340" s="239" t="s">
        <v>828</v>
      </c>
      <c r="T340" s="102"/>
      <c r="U340" s="102"/>
      <c r="V340" s="102"/>
      <c r="W340" s="103"/>
      <c r="X340" s="104"/>
      <c r="Y340" s="104"/>
      <c r="Z340" s="98"/>
      <c r="AA340" s="104"/>
      <c r="AB340" s="98">
        <v>12</v>
      </c>
      <c r="AC340" s="98"/>
      <c r="AD340" s="98"/>
      <c r="AE340" s="244">
        <v>0</v>
      </c>
      <c r="AF340" s="98"/>
      <c r="AG340" s="196" t="str">
        <f t="shared" si="5"/>
        <v>网安事业部-综合GK产品线</v>
      </c>
      <c r="AH340" s="196"/>
      <c r="AK340" s="108">
        <v>71036005</v>
      </c>
      <c r="AL340" s="108" t="s">
        <v>1603</v>
      </c>
    </row>
    <row r="341" spans="1:38" ht="21" hidden="1" customHeight="1">
      <c r="A341" s="97" t="s">
        <v>2421</v>
      </c>
      <c r="B341" s="98" t="s">
        <v>3828</v>
      </c>
      <c r="C341" s="98" t="s">
        <v>3830</v>
      </c>
      <c r="D341" s="115" t="s">
        <v>813</v>
      </c>
      <c r="E341" s="115" t="s">
        <v>931</v>
      </c>
      <c r="F341" s="105" t="s">
        <v>5045</v>
      </c>
      <c r="G341" s="105" t="s">
        <v>4728</v>
      </c>
      <c r="H341" s="105" t="s">
        <v>4728</v>
      </c>
      <c r="I341" s="248"/>
      <c r="J341" s="98"/>
      <c r="K341" s="98" t="s">
        <v>3035</v>
      </c>
      <c r="L341" s="201" t="s">
        <v>4076</v>
      </c>
      <c r="M341" s="105" t="s">
        <v>3031</v>
      </c>
      <c r="N341" s="98" t="s">
        <v>972</v>
      </c>
      <c r="O341" s="98" t="s">
        <v>935</v>
      </c>
      <c r="P341" s="98" t="s">
        <v>818</v>
      </c>
      <c r="Q341" s="98" t="s">
        <v>819</v>
      </c>
      <c r="R341" s="101" t="s">
        <v>819</v>
      </c>
      <c r="S341" s="101" t="s">
        <v>819</v>
      </c>
      <c r="T341" s="102"/>
      <c r="U341" s="102"/>
      <c r="V341" s="102"/>
      <c r="W341" s="103"/>
      <c r="X341" s="104"/>
      <c r="Y341" s="104"/>
      <c r="Z341" s="98"/>
      <c r="AA341" s="104"/>
      <c r="AB341" s="98">
        <v>12</v>
      </c>
      <c r="AC341" s="98"/>
      <c r="AD341" s="98"/>
      <c r="AE341" s="244">
        <v>0</v>
      </c>
      <c r="AF341" s="98"/>
      <c r="AG341" s="196" t="str">
        <f t="shared" si="5"/>
        <v>网安事业部-综合GK产品线</v>
      </c>
      <c r="AH341" s="196"/>
    </row>
    <row r="342" spans="1:38" ht="24" hidden="1">
      <c r="A342" s="97" t="s">
        <v>2422</v>
      </c>
      <c r="B342" s="98" t="s">
        <v>3828</v>
      </c>
      <c r="C342" s="98" t="s">
        <v>3830</v>
      </c>
      <c r="D342" s="115" t="s">
        <v>813</v>
      </c>
      <c r="E342" s="115" t="s">
        <v>931</v>
      </c>
      <c r="F342" s="105" t="s">
        <v>5045</v>
      </c>
      <c r="G342" s="105" t="s">
        <v>4728</v>
      </c>
      <c r="H342" s="105" t="s">
        <v>4728</v>
      </c>
      <c r="I342" s="248"/>
      <c r="J342" s="98"/>
      <c r="K342" s="98" t="s">
        <v>3022</v>
      </c>
      <c r="L342" s="201" t="s">
        <v>4077</v>
      </c>
      <c r="M342" s="105" t="s">
        <v>3031</v>
      </c>
      <c r="N342" s="98" t="s">
        <v>972</v>
      </c>
      <c r="O342" s="98" t="s">
        <v>935</v>
      </c>
      <c r="P342" s="98" t="s">
        <v>818</v>
      </c>
      <c r="Q342" s="107" t="s">
        <v>972</v>
      </c>
      <c r="R342" s="118" t="s">
        <v>864</v>
      </c>
      <c r="S342" s="101" t="s">
        <v>864</v>
      </c>
      <c r="Z342" s="98"/>
      <c r="AB342" s="98">
        <v>12</v>
      </c>
      <c r="AE342" s="244">
        <v>0</v>
      </c>
      <c r="AG342" s="196" t="str">
        <f t="shared" si="5"/>
        <v>网安事业部-综合GK产品线</v>
      </c>
    </row>
    <row r="343" spans="1:38" ht="24" hidden="1">
      <c r="A343" s="97" t="s">
        <v>2423</v>
      </c>
      <c r="B343" s="98" t="s">
        <v>3828</v>
      </c>
      <c r="C343" s="98" t="s">
        <v>3830</v>
      </c>
      <c r="D343" s="115" t="s">
        <v>813</v>
      </c>
      <c r="E343" s="115" t="s">
        <v>931</v>
      </c>
      <c r="F343" s="105" t="s">
        <v>5045</v>
      </c>
      <c r="G343" s="105" t="s">
        <v>4728</v>
      </c>
      <c r="H343" s="105" t="s">
        <v>4728</v>
      </c>
      <c r="I343" s="248"/>
      <c r="J343" s="98"/>
      <c r="K343" s="98" t="s">
        <v>3035</v>
      </c>
      <c r="L343" s="201" t="s">
        <v>4078</v>
      </c>
      <c r="M343" s="105" t="s">
        <v>3058</v>
      </c>
      <c r="N343" s="98" t="s">
        <v>972</v>
      </c>
      <c r="O343" s="98" t="s">
        <v>935</v>
      </c>
      <c r="P343" s="98" t="s">
        <v>818</v>
      </c>
      <c r="Q343" s="107" t="s">
        <v>828</v>
      </c>
      <c r="R343" s="118" t="s">
        <v>828</v>
      </c>
      <c r="S343" s="101" t="s">
        <v>828</v>
      </c>
      <c r="Z343" s="98"/>
      <c r="AB343" s="98">
        <v>12</v>
      </c>
      <c r="AE343" s="244">
        <v>0</v>
      </c>
      <c r="AG343" s="196" t="str">
        <f t="shared" si="5"/>
        <v>网安事业部-综合GK产品线</v>
      </c>
    </row>
    <row r="344" spans="1:38" ht="24" hidden="1">
      <c r="A344" s="97" t="s">
        <v>2424</v>
      </c>
      <c r="B344" s="98" t="s">
        <v>3828</v>
      </c>
      <c r="C344" s="98" t="s">
        <v>3830</v>
      </c>
      <c r="D344" s="115" t="s">
        <v>813</v>
      </c>
      <c r="E344" s="115" t="s">
        <v>931</v>
      </c>
      <c r="F344" s="105" t="s">
        <v>5045</v>
      </c>
      <c r="G344" s="105" t="s">
        <v>4728</v>
      </c>
      <c r="H344" s="105" t="s">
        <v>4728</v>
      </c>
      <c r="I344" s="248"/>
      <c r="J344" s="98"/>
      <c r="K344" s="98" t="s">
        <v>3035</v>
      </c>
      <c r="L344" s="201" t="s">
        <v>4079</v>
      </c>
      <c r="M344" s="105" t="s">
        <v>3058</v>
      </c>
      <c r="N344" s="98" t="s">
        <v>972</v>
      </c>
      <c r="O344" s="98" t="s">
        <v>935</v>
      </c>
      <c r="P344" s="98" t="s">
        <v>818</v>
      </c>
      <c r="Q344" s="107" t="s">
        <v>828</v>
      </c>
      <c r="R344" s="118" t="s">
        <v>828</v>
      </c>
      <c r="S344" s="101" t="s">
        <v>828</v>
      </c>
      <c r="Z344" s="98"/>
      <c r="AB344" s="98">
        <v>12</v>
      </c>
      <c r="AE344" s="244">
        <v>0</v>
      </c>
      <c r="AG344" s="196" t="str">
        <f t="shared" si="5"/>
        <v>网安事业部-综合GK产品线</v>
      </c>
    </row>
    <row r="345" spans="1:38" ht="24" hidden="1">
      <c r="A345" s="97" t="s">
        <v>2425</v>
      </c>
      <c r="B345" s="98" t="s">
        <v>3828</v>
      </c>
      <c r="C345" s="98" t="s">
        <v>3830</v>
      </c>
      <c r="D345" s="115" t="s">
        <v>813</v>
      </c>
      <c r="E345" s="115" t="s">
        <v>931</v>
      </c>
      <c r="F345" s="105" t="s">
        <v>5045</v>
      </c>
      <c r="G345" s="105" t="s">
        <v>4728</v>
      </c>
      <c r="H345" s="105" t="s">
        <v>4728</v>
      </c>
      <c r="I345" s="248"/>
      <c r="J345" s="98"/>
      <c r="K345" s="98" t="s">
        <v>3035</v>
      </c>
      <c r="L345" s="201" t="s">
        <v>4080</v>
      </c>
      <c r="M345" s="105" t="s">
        <v>3058</v>
      </c>
      <c r="N345" s="98" t="s">
        <v>972</v>
      </c>
      <c r="O345" s="98" t="s">
        <v>935</v>
      </c>
      <c r="P345" s="98" t="s">
        <v>818</v>
      </c>
      <c r="Q345" s="107" t="s">
        <v>864</v>
      </c>
      <c r="R345" s="118" t="s">
        <v>864</v>
      </c>
      <c r="S345" s="101" t="s">
        <v>864</v>
      </c>
      <c r="Z345" s="98"/>
      <c r="AB345" s="98">
        <v>12</v>
      </c>
      <c r="AE345" s="244">
        <v>0</v>
      </c>
      <c r="AG345" s="196" t="str">
        <f t="shared" si="5"/>
        <v>网安事业部-综合GK产品线</v>
      </c>
    </row>
    <row r="346" spans="1:38" ht="24" hidden="1">
      <c r="A346" s="97" t="s">
        <v>2426</v>
      </c>
      <c r="B346" s="98" t="s">
        <v>3828</v>
      </c>
      <c r="C346" s="98" t="s">
        <v>3830</v>
      </c>
      <c r="D346" s="115" t="s">
        <v>813</v>
      </c>
      <c r="E346" s="115" t="s">
        <v>931</v>
      </c>
      <c r="F346" s="105" t="s">
        <v>5045</v>
      </c>
      <c r="G346" s="105" t="s">
        <v>4728</v>
      </c>
      <c r="H346" s="105" t="s">
        <v>4728</v>
      </c>
      <c r="I346" s="248"/>
      <c r="J346" s="98"/>
      <c r="K346" s="98" t="s">
        <v>3022</v>
      </c>
      <c r="L346" s="201" t="s">
        <v>4081</v>
      </c>
      <c r="M346" s="105" t="s">
        <v>3058</v>
      </c>
      <c r="N346" s="98" t="s">
        <v>972</v>
      </c>
      <c r="O346" s="98" t="s">
        <v>935</v>
      </c>
      <c r="P346" s="98" t="s">
        <v>818</v>
      </c>
      <c r="Q346" s="107" t="s">
        <v>828</v>
      </c>
      <c r="R346" s="118" t="s">
        <v>828</v>
      </c>
      <c r="S346" s="101" t="s">
        <v>828</v>
      </c>
      <c r="Z346" s="98"/>
      <c r="AB346" s="98">
        <v>12</v>
      </c>
      <c r="AE346" s="244">
        <v>0</v>
      </c>
      <c r="AG346" s="196" t="str">
        <f t="shared" si="5"/>
        <v>网安事业部-综合GK产品线</v>
      </c>
    </row>
    <row r="347" spans="1:38" ht="24" hidden="1">
      <c r="A347" s="97" t="s">
        <v>2427</v>
      </c>
      <c r="B347" s="98" t="s">
        <v>3828</v>
      </c>
      <c r="C347" s="98" t="s">
        <v>3829</v>
      </c>
      <c r="D347" s="115" t="s">
        <v>813</v>
      </c>
      <c r="E347" s="115" t="s">
        <v>931</v>
      </c>
      <c r="F347" s="105" t="s">
        <v>5045</v>
      </c>
      <c r="G347" s="105" t="s">
        <v>4728</v>
      </c>
      <c r="H347" s="105" t="s">
        <v>4728</v>
      </c>
      <c r="I347" s="248"/>
      <c r="J347" s="98"/>
      <c r="K347" s="98" t="s">
        <v>3022</v>
      </c>
      <c r="L347" s="201" t="s">
        <v>4082</v>
      </c>
      <c r="M347" s="105" t="s">
        <v>3023</v>
      </c>
      <c r="N347" s="98" t="s">
        <v>864</v>
      </c>
      <c r="O347" s="98" t="s">
        <v>819</v>
      </c>
      <c r="P347" s="98" t="s">
        <v>818</v>
      </c>
      <c r="Q347" s="107" t="s">
        <v>828</v>
      </c>
      <c r="R347" s="118" t="s">
        <v>828</v>
      </c>
      <c r="S347" s="101" t="s">
        <v>828</v>
      </c>
      <c r="Z347" s="98"/>
      <c r="AB347" s="98">
        <v>12</v>
      </c>
      <c r="AE347" s="244">
        <v>0</v>
      </c>
      <c r="AG347" s="196" t="str">
        <f t="shared" si="5"/>
        <v>网安事业部-综合GK产品线</v>
      </c>
    </row>
    <row r="348" spans="1:38" ht="24" hidden="1">
      <c r="A348" s="97" t="s">
        <v>2428</v>
      </c>
      <c r="B348" s="98" t="s">
        <v>3828</v>
      </c>
      <c r="C348" s="98" t="s">
        <v>3830</v>
      </c>
      <c r="D348" s="115" t="s">
        <v>813</v>
      </c>
      <c r="E348" s="115" t="s">
        <v>931</v>
      </c>
      <c r="F348" s="105" t="s">
        <v>2429</v>
      </c>
      <c r="G348" s="105" t="s">
        <v>4409</v>
      </c>
      <c r="H348" s="105" t="s">
        <v>4409</v>
      </c>
      <c r="I348" s="248"/>
      <c r="J348" s="98"/>
      <c r="K348" s="98" t="s">
        <v>3035</v>
      </c>
      <c r="L348" s="201" t="s">
        <v>4083</v>
      </c>
      <c r="M348" s="105" t="s">
        <v>3195</v>
      </c>
      <c r="N348" s="98" t="s">
        <v>3818</v>
      </c>
      <c r="O348" s="98" t="s">
        <v>935</v>
      </c>
      <c r="P348" s="98" t="s">
        <v>818</v>
      </c>
      <c r="Q348" s="107" t="s">
        <v>828</v>
      </c>
      <c r="R348" s="118" t="s">
        <v>819</v>
      </c>
      <c r="S348" s="101" t="s">
        <v>819</v>
      </c>
      <c r="Z348" s="98"/>
      <c r="AB348" s="98">
        <v>12</v>
      </c>
      <c r="AE348" s="244">
        <v>0</v>
      </c>
      <c r="AG348" s="196" t="str">
        <f t="shared" si="5"/>
        <v>网安事业部-WZ平台产品线</v>
      </c>
    </row>
    <row r="349" spans="1:38" ht="24" hidden="1">
      <c r="A349" s="97" t="s">
        <v>912</v>
      </c>
      <c r="B349" s="98" t="s">
        <v>3828</v>
      </c>
      <c r="C349" s="98" t="s">
        <v>3830</v>
      </c>
      <c r="D349" s="115" t="s">
        <v>813</v>
      </c>
      <c r="E349" s="115" t="s">
        <v>931</v>
      </c>
      <c r="F349" s="105" t="s">
        <v>2429</v>
      </c>
      <c r="G349" s="105" t="s">
        <v>4409</v>
      </c>
      <c r="H349" s="105" t="s">
        <v>4409</v>
      </c>
      <c r="I349" s="248"/>
      <c r="J349" s="98"/>
      <c r="K349" s="98" t="s">
        <v>3035</v>
      </c>
      <c r="L349" s="201" t="s">
        <v>4084</v>
      </c>
      <c r="M349" s="105" t="s">
        <v>3195</v>
      </c>
      <c r="N349" s="98" t="s">
        <v>3818</v>
      </c>
      <c r="O349" s="98" t="s">
        <v>935</v>
      </c>
      <c r="P349" s="98" t="s">
        <v>818</v>
      </c>
      <c r="Q349" s="107" t="s">
        <v>828</v>
      </c>
      <c r="R349" s="118" t="s">
        <v>828</v>
      </c>
      <c r="S349" s="101" t="s">
        <v>828</v>
      </c>
      <c r="Z349" s="98"/>
      <c r="AB349" s="98">
        <v>12</v>
      </c>
      <c r="AE349" s="244">
        <v>0</v>
      </c>
      <c r="AG349" s="196" t="str">
        <f t="shared" si="5"/>
        <v>网安事业部-WZ平台产品线</v>
      </c>
    </row>
    <row r="350" spans="1:38" ht="36" hidden="1">
      <c r="A350" s="97" t="s">
        <v>917</v>
      </c>
      <c r="B350" s="98" t="s">
        <v>3843</v>
      </c>
      <c r="C350" s="98" t="s">
        <v>3852</v>
      </c>
      <c r="D350" s="115" t="s">
        <v>813</v>
      </c>
      <c r="E350" s="115" t="s">
        <v>931</v>
      </c>
      <c r="F350" s="105" t="s">
        <v>2443</v>
      </c>
      <c r="G350" s="105" t="s">
        <v>792</v>
      </c>
      <c r="H350" s="105" t="s">
        <v>792</v>
      </c>
      <c r="I350" s="248"/>
      <c r="J350" s="98"/>
      <c r="K350" s="98"/>
      <c r="L350" s="201" t="s">
        <v>4085</v>
      </c>
      <c r="M350" s="105" t="s">
        <v>955</v>
      </c>
      <c r="N350" s="98" t="s">
        <v>972</v>
      </c>
      <c r="O350" s="98" t="s">
        <v>856</v>
      </c>
      <c r="P350" s="98" t="s">
        <v>4281</v>
      </c>
      <c r="Q350" s="107" t="s">
        <v>972</v>
      </c>
      <c r="R350" s="118" t="s">
        <v>864</v>
      </c>
      <c r="S350" s="240" t="s">
        <v>864</v>
      </c>
      <c r="Z350" s="98"/>
      <c r="AB350" s="98">
        <v>12</v>
      </c>
      <c r="AE350" s="244">
        <v>0</v>
      </c>
      <c r="AG350" s="196" t="str">
        <f t="shared" si="5"/>
        <v>网安事业部-客户价值服务部</v>
      </c>
    </row>
    <row r="351" spans="1:38" ht="24" hidden="1">
      <c r="A351" s="97" t="s">
        <v>921</v>
      </c>
      <c r="B351" s="98" t="s">
        <v>3834</v>
      </c>
      <c r="C351" s="98" t="s">
        <v>3836</v>
      </c>
      <c r="D351" s="115" t="s">
        <v>813</v>
      </c>
      <c r="E351" s="115" t="s">
        <v>931</v>
      </c>
      <c r="F351" s="105" t="s">
        <v>815</v>
      </c>
      <c r="G351" s="105" t="s">
        <v>738</v>
      </c>
      <c r="H351" s="105" t="s">
        <v>738</v>
      </c>
      <c r="I351" s="248"/>
      <c r="J351" s="98"/>
      <c r="K351" s="98"/>
      <c r="L351" s="201"/>
      <c r="M351" s="105" t="s">
        <v>988</v>
      </c>
      <c r="N351" s="98" t="s">
        <v>3818</v>
      </c>
      <c r="O351" s="98" t="s">
        <v>935</v>
      </c>
      <c r="P351" s="223" t="s">
        <v>818</v>
      </c>
      <c r="Q351" s="107" t="s">
        <v>828</v>
      </c>
      <c r="R351" s="118" t="s">
        <v>828</v>
      </c>
      <c r="S351" s="101" t="s">
        <v>828</v>
      </c>
      <c r="Z351" s="98"/>
      <c r="AB351" s="98">
        <v>10</v>
      </c>
      <c r="AE351" s="244">
        <v>0</v>
      </c>
      <c r="AG351" s="196" t="str">
        <f t="shared" si="5"/>
        <v>网安事业部-销售管理</v>
      </c>
    </row>
    <row r="352" spans="1:38" ht="24" hidden="1">
      <c r="A352" s="97" t="s">
        <v>925</v>
      </c>
      <c r="B352" s="98" t="s">
        <v>3828</v>
      </c>
      <c r="C352" s="98" t="s">
        <v>3829</v>
      </c>
      <c r="D352" s="115" t="s">
        <v>813</v>
      </c>
      <c r="E352" s="115" t="s">
        <v>931</v>
      </c>
      <c r="F352" s="105" t="s">
        <v>2429</v>
      </c>
      <c r="G352" s="105" t="s">
        <v>4409</v>
      </c>
      <c r="H352" s="105" t="s">
        <v>4409</v>
      </c>
      <c r="I352" s="248"/>
      <c r="J352" s="98"/>
      <c r="K352" s="98" t="s">
        <v>3035</v>
      </c>
      <c r="L352" s="201" t="s">
        <v>4086</v>
      </c>
      <c r="M352" s="105" t="s">
        <v>3029</v>
      </c>
      <c r="N352" s="98" t="s">
        <v>3818</v>
      </c>
      <c r="O352" s="98" t="s">
        <v>935</v>
      </c>
      <c r="P352" s="98" t="s">
        <v>818</v>
      </c>
      <c r="Q352" s="107" t="s">
        <v>864</v>
      </c>
      <c r="R352" s="118" t="s">
        <v>828</v>
      </c>
      <c r="S352" s="239" t="s">
        <v>828</v>
      </c>
      <c r="Z352" s="98"/>
      <c r="AB352" s="98">
        <v>12</v>
      </c>
      <c r="AE352" s="244">
        <v>0</v>
      </c>
      <c r="AG352" s="196" t="str">
        <f t="shared" si="5"/>
        <v>网安事业部-WZ平台产品线</v>
      </c>
    </row>
    <row r="353" spans="1:33" ht="36" hidden="1">
      <c r="A353" s="97" t="s">
        <v>2430</v>
      </c>
      <c r="B353" s="98" t="s">
        <v>3828</v>
      </c>
      <c r="C353" s="98" t="s">
        <v>3829</v>
      </c>
      <c r="D353" s="115" t="s">
        <v>813</v>
      </c>
      <c r="E353" s="115" t="s">
        <v>931</v>
      </c>
      <c r="F353" s="105" t="s">
        <v>2458</v>
      </c>
      <c r="G353" s="105" t="s">
        <v>4413</v>
      </c>
      <c r="H353" s="105" t="s">
        <v>4413</v>
      </c>
      <c r="I353" s="248"/>
      <c r="J353" s="98"/>
      <c r="K353" s="98"/>
      <c r="L353" s="201" t="s">
        <v>4087</v>
      </c>
      <c r="M353" s="105" t="s">
        <v>3029</v>
      </c>
      <c r="N353" s="98" t="s">
        <v>3818</v>
      </c>
      <c r="O353" s="98" t="s">
        <v>935</v>
      </c>
      <c r="P353" s="98" t="s">
        <v>818</v>
      </c>
      <c r="Q353" s="107" t="s">
        <v>972</v>
      </c>
      <c r="R353" s="118" t="s">
        <v>864</v>
      </c>
      <c r="S353" s="101" t="s">
        <v>864</v>
      </c>
      <c r="Z353" s="98"/>
      <c r="AB353" s="98">
        <v>12</v>
      </c>
      <c r="AE353" s="244">
        <v>0</v>
      </c>
      <c r="AG353" s="196" t="str">
        <f t="shared" si="5"/>
        <v>网安事业部-实战创新产品线</v>
      </c>
    </row>
    <row r="354" spans="1:33" ht="24" hidden="1">
      <c r="A354" s="97" t="s">
        <v>2431</v>
      </c>
      <c r="B354" s="98" t="s">
        <v>3831</v>
      </c>
      <c r="C354" s="98" t="s">
        <v>3832</v>
      </c>
      <c r="D354" s="115" t="s">
        <v>813</v>
      </c>
      <c r="E354" s="115" t="s">
        <v>931</v>
      </c>
      <c r="F354" s="105" t="s">
        <v>2429</v>
      </c>
      <c r="G354" s="105" t="s">
        <v>4409</v>
      </c>
      <c r="H354" s="105" t="s">
        <v>4409</v>
      </c>
      <c r="I354" s="248"/>
      <c r="J354" s="98"/>
      <c r="K354" s="98" t="s">
        <v>3035</v>
      </c>
      <c r="L354" s="201" t="s">
        <v>3198</v>
      </c>
      <c r="M354" s="105" t="s">
        <v>3043</v>
      </c>
      <c r="N354" s="98" t="s">
        <v>828</v>
      </c>
      <c r="O354" s="98" t="s">
        <v>943</v>
      </c>
      <c r="P354" s="98" t="s">
        <v>818</v>
      </c>
      <c r="Q354" s="107" t="s">
        <v>828</v>
      </c>
      <c r="R354" s="118" t="s">
        <v>1051</v>
      </c>
      <c r="S354" s="101" t="s">
        <v>1051</v>
      </c>
      <c r="Z354" s="98"/>
      <c r="AB354" s="98">
        <v>12</v>
      </c>
      <c r="AE354" s="244">
        <v>0</v>
      </c>
      <c r="AG354" s="196" t="str">
        <f t="shared" si="5"/>
        <v>网安事业部-WZ平台产品线</v>
      </c>
    </row>
    <row r="355" spans="1:33" ht="24" hidden="1">
      <c r="A355" s="97" t="s">
        <v>2432</v>
      </c>
      <c r="B355" s="98" t="s">
        <v>3828</v>
      </c>
      <c r="C355" s="98" t="s">
        <v>3830</v>
      </c>
      <c r="D355" s="115" t="s">
        <v>813</v>
      </c>
      <c r="E355" s="115" t="s">
        <v>931</v>
      </c>
      <c r="F355" s="105" t="s">
        <v>2429</v>
      </c>
      <c r="G355" s="105" t="s">
        <v>4409</v>
      </c>
      <c r="H355" s="105" t="s">
        <v>4409</v>
      </c>
      <c r="I355" s="248"/>
      <c r="J355" s="98"/>
      <c r="K355" s="98"/>
      <c r="L355" s="201" t="s">
        <v>4088</v>
      </c>
      <c r="M355" s="105" t="s">
        <v>3031</v>
      </c>
      <c r="N355" s="98" t="s">
        <v>972</v>
      </c>
      <c r="O355" s="98" t="s">
        <v>935</v>
      </c>
      <c r="P355" s="98" t="s">
        <v>818</v>
      </c>
      <c r="Q355" s="107" t="s">
        <v>972</v>
      </c>
      <c r="R355" s="118" t="s">
        <v>828</v>
      </c>
      <c r="S355" s="101" t="s">
        <v>828</v>
      </c>
      <c r="Z355" s="98"/>
      <c r="AB355" s="98">
        <v>12</v>
      </c>
      <c r="AE355" s="244">
        <v>0</v>
      </c>
      <c r="AG355" s="196" t="str">
        <f t="shared" si="5"/>
        <v>网安事业部-WZ平台产品线</v>
      </c>
    </row>
    <row r="356" spans="1:33" ht="24" hidden="1">
      <c r="A356" s="97" t="s">
        <v>2433</v>
      </c>
      <c r="B356" s="98" t="s">
        <v>3828</v>
      </c>
      <c r="C356" s="98" t="s">
        <v>3830</v>
      </c>
      <c r="D356" s="115" t="s">
        <v>813</v>
      </c>
      <c r="E356" s="115" t="s">
        <v>931</v>
      </c>
      <c r="F356" s="105" t="s">
        <v>2429</v>
      </c>
      <c r="G356" s="105" t="s">
        <v>4409</v>
      </c>
      <c r="H356" s="105" t="s">
        <v>4409</v>
      </c>
      <c r="I356" s="248"/>
      <c r="J356" s="98"/>
      <c r="K356" s="98" t="s">
        <v>3035</v>
      </c>
      <c r="L356" s="201" t="s">
        <v>3199</v>
      </c>
      <c r="M356" s="105" t="s">
        <v>3031</v>
      </c>
      <c r="N356" s="98" t="s">
        <v>972</v>
      </c>
      <c r="O356" s="98" t="s">
        <v>935</v>
      </c>
      <c r="P356" s="98" t="s">
        <v>818</v>
      </c>
      <c r="Q356" s="107" t="s">
        <v>864</v>
      </c>
      <c r="R356" s="118" t="s">
        <v>828</v>
      </c>
      <c r="S356" s="240" t="s">
        <v>828</v>
      </c>
      <c r="Z356" s="98"/>
      <c r="AB356" s="98">
        <v>12</v>
      </c>
      <c r="AE356" s="244">
        <v>0</v>
      </c>
      <c r="AG356" s="196" t="str">
        <f t="shared" si="5"/>
        <v>网安事业部-WZ平台产品线</v>
      </c>
    </row>
    <row r="357" spans="1:33" ht="24" hidden="1">
      <c r="A357" s="97" t="s">
        <v>2434</v>
      </c>
      <c r="B357" s="98" t="s">
        <v>3828</v>
      </c>
      <c r="C357" s="98" t="s">
        <v>3830</v>
      </c>
      <c r="D357" s="115" t="s">
        <v>813</v>
      </c>
      <c r="E357" s="115" t="s">
        <v>931</v>
      </c>
      <c r="F357" s="105" t="s">
        <v>2429</v>
      </c>
      <c r="G357" s="105" t="s">
        <v>4409</v>
      </c>
      <c r="H357" s="105" t="s">
        <v>4409</v>
      </c>
      <c r="I357" s="248"/>
      <c r="J357" s="98"/>
      <c r="K357" s="98"/>
      <c r="L357" s="201"/>
      <c r="M357" s="105" t="s">
        <v>3031</v>
      </c>
      <c r="N357" s="98" t="s">
        <v>972</v>
      </c>
      <c r="O357" s="98" t="s">
        <v>935</v>
      </c>
      <c r="P357" s="223" t="s">
        <v>818</v>
      </c>
      <c r="Q357" s="107" t="s">
        <v>819</v>
      </c>
      <c r="R357" s="118" t="s">
        <v>819</v>
      </c>
      <c r="S357" s="101" t="s">
        <v>819</v>
      </c>
      <c r="Z357" s="98"/>
      <c r="AB357" s="98">
        <v>10</v>
      </c>
      <c r="AE357" s="244">
        <v>0</v>
      </c>
      <c r="AG357" s="196" t="str">
        <f t="shared" si="5"/>
        <v>网安事业部-WZ平台产品线</v>
      </c>
    </row>
    <row r="358" spans="1:33" ht="24" hidden="1">
      <c r="A358" s="97" t="s">
        <v>2435</v>
      </c>
      <c r="B358" s="98" t="s">
        <v>3828</v>
      </c>
      <c r="C358" s="98" t="s">
        <v>3830</v>
      </c>
      <c r="D358" s="115" t="s">
        <v>813</v>
      </c>
      <c r="E358" s="115" t="s">
        <v>931</v>
      </c>
      <c r="F358" s="105" t="s">
        <v>2429</v>
      </c>
      <c r="G358" s="105" t="s">
        <v>4409</v>
      </c>
      <c r="H358" s="105" t="s">
        <v>4409</v>
      </c>
      <c r="I358" s="248"/>
      <c r="J358" s="98"/>
      <c r="K358" s="98" t="s">
        <v>3035</v>
      </c>
      <c r="L358" s="201" t="s">
        <v>3200</v>
      </c>
      <c r="M358" s="105" t="s">
        <v>3031</v>
      </c>
      <c r="N358" s="98" t="s">
        <v>972</v>
      </c>
      <c r="O358" s="98" t="s">
        <v>935</v>
      </c>
      <c r="P358" s="98" t="s">
        <v>818</v>
      </c>
      <c r="Q358" s="107" t="s">
        <v>864</v>
      </c>
      <c r="R358" s="118" t="s">
        <v>828</v>
      </c>
      <c r="S358" s="239" t="s">
        <v>828</v>
      </c>
      <c r="Z358" s="98"/>
      <c r="AB358" s="98">
        <v>12</v>
      </c>
      <c r="AE358" s="244">
        <v>0</v>
      </c>
      <c r="AG358" s="196" t="str">
        <f t="shared" si="5"/>
        <v>网安事业部-WZ平台产品线</v>
      </c>
    </row>
    <row r="359" spans="1:33" ht="24" hidden="1">
      <c r="A359" s="97" t="s">
        <v>2436</v>
      </c>
      <c r="B359" s="98" t="s">
        <v>3828</v>
      </c>
      <c r="C359" s="98" t="s">
        <v>3830</v>
      </c>
      <c r="D359" s="115" t="s">
        <v>813</v>
      </c>
      <c r="E359" s="115" t="s">
        <v>931</v>
      </c>
      <c r="F359" s="105" t="s">
        <v>2429</v>
      </c>
      <c r="G359" s="105" t="s">
        <v>4409</v>
      </c>
      <c r="H359" s="105" t="s">
        <v>4409</v>
      </c>
      <c r="I359" s="248"/>
      <c r="J359" s="98"/>
      <c r="K359" s="98" t="s">
        <v>3022</v>
      </c>
      <c r="L359" s="201" t="s">
        <v>4089</v>
      </c>
      <c r="M359" s="105" t="s">
        <v>3058</v>
      </c>
      <c r="N359" s="98" t="s">
        <v>972</v>
      </c>
      <c r="O359" s="98" t="s">
        <v>935</v>
      </c>
      <c r="P359" s="98" t="s">
        <v>960</v>
      </c>
      <c r="Q359" s="107" t="s">
        <v>864</v>
      </c>
      <c r="R359" s="118" t="s">
        <v>828</v>
      </c>
      <c r="S359" s="101" t="s">
        <v>828</v>
      </c>
      <c r="Z359" s="98"/>
      <c r="AB359" s="98">
        <v>12</v>
      </c>
      <c r="AE359" s="244">
        <v>0</v>
      </c>
      <c r="AG359" s="196" t="str">
        <f t="shared" si="5"/>
        <v>网安事业部-WZ平台产品线</v>
      </c>
    </row>
    <row r="360" spans="1:33" ht="24" hidden="1">
      <c r="A360" s="97" t="s">
        <v>2437</v>
      </c>
      <c r="B360" s="98" t="s">
        <v>3828</v>
      </c>
      <c r="C360" s="98" t="s">
        <v>3830</v>
      </c>
      <c r="D360" s="115" t="s">
        <v>813</v>
      </c>
      <c r="E360" s="115" t="s">
        <v>931</v>
      </c>
      <c r="F360" s="105" t="s">
        <v>2429</v>
      </c>
      <c r="G360" s="105" t="s">
        <v>4409</v>
      </c>
      <c r="H360" s="105" t="s">
        <v>4409</v>
      </c>
      <c r="I360" s="248"/>
      <c r="J360" s="98"/>
      <c r="K360" s="98" t="s">
        <v>3035</v>
      </c>
      <c r="L360" s="201" t="s">
        <v>3201</v>
      </c>
      <c r="M360" s="105" t="s">
        <v>3058</v>
      </c>
      <c r="N360" s="98" t="s">
        <v>972</v>
      </c>
      <c r="O360" s="98" t="s">
        <v>935</v>
      </c>
      <c r="P360" s="98" t="s">
        <v>818</v>
      </c>
      <c r="Q360" s="107" t="s">
        <v>972</v>
      </c>
      <c r="R360" s="118" t="s">
        <v>828</v>
      </c>
      <c r="S360" s="101" t="s">
        <v>828</v>
      </c>
      <c r="Z360" s="98"/>
      <c r="AB360" s="98">
        <v>12</v>
      </c>
      <c r="AE360" s="244">
        <v>0</v>
      </c>
      <c r="AG360" s="196" t="str">
        <f t="shared" si="5"/>
        <v>网安事业部-WZ平台产品线</v>
      </c>
    </row>
    <row r="361" spans="1:33" ht="24" hidden="1">
      <c r="A361" s="97" t="s">
        <v>2438</v>
      </c>
      <c r="B361" s="98" t="s">
        <v>3828</v>
      </c>
      <c r="C361" s="98" t="s">
        <v>3830</v>
      </c>
      <c r="D361" s="115" t="s">
        <v>813</v>
      </c>
      <c r="E361" s="115" t="s">
        <v>931</v>
      </c>
      <c r="F361" s="105" t="s">
        <v>2429</v>
      </c>
      <c r="G361" s="105" t="s">
        <v>4409</v>
      </c>
      <c r="H361" s="105" t="s">
        <v>4409</v>
      </c>
      <c r="I361" s="248"/>
      <c r="J361" s="98"/>
      <c r="K361" s="98" t="s">
        <v>3035</v>
      </c>
      <c r="L361" s="201" t="s">
        <v>3202</v>
      </c>
      <c r="M361" s="105" t="s">
        <v>3058</v>
      </c>
      <c r="N361" s="98" t="s">
        <v>972</v>
      </c>
      <c r="O361" s="98" t="s">
        <v>935</v>
      </c>
      <c r="P361" s="98" t="s">
        <v>818</v>
      </c>
      <c r="Q361" s="107" t="s">
        <v>828</v>
      </c>
      <c r="R361" s="118" t="s">
        <v>819</v>
      </c>
      <c r="S361" s="101" t="s">
        <v>819</v>
      </c>
      <c r="Z361" s="98"/>
      <c r="AB361" s="98">
        <v>12</v>
      </c>
      <c r="AE361" s="244">
        <v>0</v>
      </c>
      <c r="AG361" s="196" t="str">
        <f t="shared" si="5"/>
        <v>网安事业部-WZ平台产品线</v>
      </c>
    </row>
    <row r="362" spans="1:33" ht="24" hidden="1">
      <c r="A362" s="97" t="s">
        <v>2439</v>
      </c>
      <c r="B362" s="98" t="s">
        <v>3828</v>
      </c>
      <c r="C362" s="98" t="s">
        <v>3830</v>
      </c>
      <c r="D362" s="115" t="s">
        <v>813</v>
      </c>
      <c r="E362" s="115" t="s">
        <v>931</v>
      </c>
      <c r="F362" s="105" t="s">
        <v>2429</v>
      </c>
      <c r="G362" s="105" t="s">
        <v>4409</v>
      </c>
      <c r="H362" s="105" t="s">
        <v>4409</v>
      </c>
      <c r="I362" s="248"/>
      <c r="J362" s="98"/>
      <c r="K362" s="98" t="s">
        <v>3035</v>
      </c>
      <c r="L362" s="201" t="s">
        <v>3203</v>
      </c>
      <c r="M362" s="105" t="s">
        <v>3058</v>
      </c>
      <c r="N362" s="98" t="s">
        <v>972</v>
      </c>
      <c r="O362" s="98" t="s">
        <v>935</v>
      </c>
      <c r="P362" s="98" t="s">
        <v>818</v>
      </c>
      <c r="Q362" s="107" t="s">
        <v>864</v>
      </c>
      <c r="R362" s="118" t="s">
        <v>828</v>
      </c>
      <c r="S362" s="101" t="s">
        <v>828</v>
      </c>
      <c r="Z362" s="98"/>
      <c r="AB362" s="98">
        <v>12</v>
      </c>
      <c r="AE362" s="244">
        <v>0</v>
      </c>
      <c r="AG362" s="196" t="str">
        <f t="shared" si="5"/>
        <v>网安事业部-WZ平台产品线</v>
      </c>
    </row>
    <row r="363" spans="1:33" ht="24" hidden="1">
      <c r="A363" s="97" t="s">
        <v>2440</v>
      </c>
      <c r="B363" s="98" t="s">
        <v>3828</v>
      </c>
      <c r="C363" s="98" t="s">
        <v>3830</v>
      </c>
      <c r="D363" s="115" t="s">
        <v>813</v>
      </c>
      <c r="E363" s="115" t="s">
        <v>931</v>
      </c>
      <c r="F363" s="105" t="s">
        <v>2429</v>
      </c>
      <c r="G363" s="105" t="s">
        <v>4409</v>
      </c>
      <c r="H363" s="105" t="s">
        <v>4409</v>
      </c>
      <c r="I363" s="248"/>
      <c r="J363" s="98"/>
      <c r="K363" s="98" t="s">
        <v>3035</v>
      </c>
      <c r="L363" s="201" t="s">
        <v>3204</v>
      </c>
      <c r="M363" s="105" t="s">
        <v>3058</v>
      </c>
      <c r="N363" s="98" t="s">
        <v>972</v>
      </c>
      <c r="O363" s="98" t="s">
        <v>935</v>
      </c>
      <c r="P363" s="98" t="s">
        <v>818</v>
      </c>
      <c r="Q363" s="107" t="s">
        <v>819</v>
      </c>
      <c r="R363" s="118" t="s">
        <v>856</v>
      </c>
      <c r="S363" s="101" t="s">
        <v>856</v>
      </c>
      <c r="Z363" s="98"/>
      <c r="AB363" s="98">
        <v>12</v>
      </c>
      <c r="AE363" s="244">
        <v>0</v>
      </c>
      <c r="AG363" s="196" t="str">
        <f t="shared" si="5"/>
        <v>网安事业部-WZ平台产品线</v>
      </c>
    </row>
    <row r="364" spans="1:33" ht="36" hidden="1">
      <c r="A364" s="97" t="s">
        <v>2441</v>
      </c>
      <c r="B364" s="98" t="s">
        <v>3828</v>
      </c>
      <c r="C364" s="98" t="s">
        <v>3830</v>
      </c>
      <c r="D364" s="115" t="s">
        <v>813</v>
      </c>
      <c r="E364" s="115" t="s">
        <v>931</v>
      </c>
      <c r="F364" s="105" t="s">
        <v>2458</v>
      </c>
      <c r="G364" s="105" t="s">
        <v>4413</v>
      </c>
      <c r="H364" s="105" t="s">
        <v>4413</v>
      </c>
      <c r="I364" s="248"/>
      <c r="J364" s="223"/>
      <c r="K364" s="98" t="s">
        <v>3022</v>
      </c>
      <c r="L364" s="116" t="s">
        <v>4090</v>
      </c>
      <c r="M364" s="105" t="s">
        <v>3058</v>
      </c>
      <c r="N364" s="98" t="s">
        <v>972</v>
      </c>
      <c r="O364" s="98" t="s">
        <v>935</v>
      </c>
      <c r="P364" s="98" t="s">
        <v>1042</v>
      </c>
      <c r="Q364" s="107" t="s">
        <v>972</v>
      </c>
      <c r="R364" s="118" t="s">
        <v>828</v>
      </c>
      <c r="S364" s="101" t="s">
        <v>828</v>
      </c>
      <c r="Z364" s="98"/>
      <c r="AB364" s="98">
        <v>12</v>
      </c>
      <c r="AE364" s="244">
        <v>0</v>
      </c>
      <c r="AG364" s="196" t="str">
        <f t="shared" si="5"/>
        <v>网安事业部-实战创新产品线</v>
      </c>
    </row>
    <row r="365" spans="1:33" ht="36" hidden="1">
      <c r="A365" s="97" t="s">
        <v>2442</v>
      </c>
      <c r="B365" s="98" t="s">
        <v>3828</v>
      </c>
      <c r="C365" s="98" t="s">
        <v>3830</v>
      </c>
      <c r="D365" s="115" t="s">
        <v>813</v>
      </c>
      <c r="E365" s="115" t="s">
        <v>931</v>
      </c>
      <c r="F365" s="105" t="s">
        <v>2443</v>
      </c>
      <c r="G365" s="105" t="s">
        <v>792</v>
      </c>
      <c r="H365" s="105" t="s">
        <v>792</v>
      </c>
      <c r="I365" s="248"/>
      <c r="J365" s="98"/>
      <c r="K365" s="98" t="s">
        <v>3035</v>
      </c>
      <c r="L365" s="201" t="s">
        <v>4091</v>
      </c>
      <c r="M365" s="105" t="s">
        <v>3195</v>
      </c>
      <c r="N365" s="98" t="s">
        <v>3818</v>
      </c>
      <c r="O365" s="98" t="s">
        <v>935</v>
      </c>
      <c r="P365" s="98" t="s">
        <v>818</v>
      </c>
      <c r="Q365" s="107" t="s">
        <v>972</v>
      </c>
      <c r="R365" s="118" t="s">
        <v>864</v>
      </c>
      <c r="S365" s="101" t="s">
        <v>864</v>
      </c>
      <c r="Z365" s="98"/>
      <c r="AB365" s="98">
        <v>12</v>
      </c>
      <c r="AE365" s="244">
        <v>0</v>
      </c>
      <c r="AG365" s="196" t="str">
        <f t="shared" si="5"/>
        <v>网安事业部-客户价值服务部</v>
      </c>
    </row>
    <row r="366" spans="1:33" ht="36" hidden="1">
      <c r="A366" s="97" t="s">
        <v>2444</v>
      </c>
      <c r="B366" s="98" t="s">
        <v>3828</v>
      </c>
      <c r="C366" s="98" t="s">
        <v>3830</v>
      </c>
      <c r="D366" s="115" t="s">
        <v>813</v>
      </c>
      <c r="E366" s="115" t="s">
        <v>931</v>
      </c>
      <c r="F366" s="105" t="s">
        <v>2443</v>
      </c>
      <c r="G366" s="105" t="s">
        <v>792</v>
      </c>
      <c r="H366" s="105" t="s">
        <v>792</v>
      </c>
      <c r="I366" s="248"/>
      <c r="J366" s="98"/>
      <c r="K366" s="98"/>
      <c r="L366" s="201" t="s">
        <v>4092</v>
      </c>
      <c r="M366" s="105" t="s">
        <v>3195</v>
      </c>
      <c r="N366" s="98" t="s">
        <v>3818</v>
      </c>
      <c r="O366" s="98" t="s">
        <v>935</v>
      </c>
      <c r="P366" s="98" t="s">
        <v>1368</v>
      </c>
      <c r="Q366" s="107" t="s">
        <v>864</v>
      </c>
      <c r="R366" s="118" t="s">
        <v>864</v>
      </c>
      <c r="S366" s="101" t="s">
        <v>864</v>
      </c>
      <c r="Z366" s="98"/>
      <c r="AB366" s="98">
        <v>12</v>
      </c>
      <c r="AE366" s="244">
        <v>0</v>
      </c>
      <c r="AG366" s="196" t="str">
        <f t="shared" si="5"/>
        <v>网安事业部-客户价值服务部</v>
      </c>
    </row>
    <row r="367" spans="1:33" ht="36" hidden="1">
      <c r="A367" s="97" t="s">
        <v>2445</v>
      </c>
      <c r="B367" s="98" t="s">
        <v>3831</v>
      </c>
      <c r="C367" s="98" t="s">
        <v>3832</v>
      </c>
      <c r="D367" s="115" t="s">
        <v>813</v>
      </c>
      <c r="E367" s="115" t="s">
        <v>931</v>
      </c>
      <c r="F367" s="105" t="s">
        <v>2443</v>
      </c>
      <c r="G367" s="105" t="s">
        <v>792</v>
      </c>
      <c r="H367" s="105" t="s">
        <v>792</v>
      </c>
      <c r="I367" s="248"/>
      <c r="J367" s="98"/>
      <c r="K367" s="98" t="s">
        <v>3035</v>
      </c>
      <c r="L367" s="201" t="s">
        <v>3207</v>
      </c>
      <c r="M367" s="105" t="s">
        <v>953</v>
      </c>
      <c r="N367" s="98" t="s">
        <v>864</v>
      </c>
      <c r="O367" s="98" t="s">
        <v>1051</v>
      </c>
      <c r="P367" s="98" t="s">
        <v>818</v>
      </c>
      <c r="Q367" s="107" t="s">
        <v>864</v>
      </c>
      <c r="R367" s="118" t="s">
        <v>828</v>
      </c>
      <c r="S367" s="101" t="s">
        <v>828</v>
      </c>
      <c r="Z367" s="98"/>
      <c r="AB367" s="98">
        <v>12</v>
      </c>
      <c r="AE367" s="244">
        <v>0</v>
      </c>
      <c r="AG367" s="196" t="str">
        <f t="shared" si="5"/>
        <v>网安事业部-客户价值服务部</v>
      </c>
    </row>
    <row r="368" spans="1:33" ht="36" hidden="1">
      <c r="A368" s="97" t="s">
        <v>2446</v>
      </c>
      <c r="B368" s="98" t="s">
        <v>3828</v>
      </c>
      <c r="C368" s="98" t="s">
        <v>3829</v>
      </c>
      <c r="D368" s="115" t="s">
        <v>813</v>
      </c>
      <c r="E368" s="115" t="s">
        <v>931</v>
      </c>
      <c r="F368" s="105" t="s">
        <v>2443</v>
      </c>
      <c r="G368" s="105" t="s">
        <v>792</v>
      </c>
      <c r="H368" s="105" t="s">
        <v>792</v>
      </c>
      <c r="I368" s="248"/>
      <c r="J368" s="98"/>
      <c r="K368" s="98" t="s">
        <v>3035</v>
      </c>
      <c r="L368" s="201" t="s">
        <v>4093</v>
      </c>
      <c r="M368" s="105" t="s">
        <v>3029</v>
      </c>
      <c r="N368" s="98" t="s">
        <v>3818</v>
      </c>
      <c r="O368" s="98" t="s">
        <v>935</v>
      </c>
      <c r="P368" s="98" t="s">
        <v>818</v>
      </c>
      <c r="Q368" s="107" t="s">
        <v>828</v>
      </c>
      <c r="R368" s="118" t="s">
        <v>828</v>
      </c>
      <c r="S368" s="101" t="s">
        <v>828</v>
      </c>
      <c r="Z368" s="98"/>
      <c r="AB368" s="98">
        <v>12</v>
      </c>
      <c r="AE368" s="244">
        <v>0</v>
      </c>
      <c r="AG368" s="196" t="str">
        <f t="shared" si="5"/>
        <v>网安事业部-客户价值服务部</v>
      </c>
    </row>
    <row r="369" spans="1:33" ht="36" hidden="1">
      <c r="A369" s="97" t="s">
        <v>2447</v>
      </c>
      <c r="B369" s="98" t="s">
        <v>3828</v>
      </c>
      <c r="C369" s="98" t="s">
        <v>3830</v>
      </c>
      <c r="D369" s="115" t="s">
        <v>813</v>
      </c>
      <c r="E369" s="115" t="s">
        <v>931</v>
      </c>
      <c r="F369" s="105" t="s">
        <v>2443</v>
      </c>
      <c r="G369" s="105" t="s">
        <v>792</v>
      </c>
      <c r="H369" s="105" t="s">
        <v>792</v>
      </c>
      <c r="I369" s="248"/>
      <c r="J369" s="98"/>
      <c r="K369" s="98" t="s">
        <v>3035</v>
      </c>
      <c r="L369" s="201" t="s">
        <v>3209</v>
      </c>
      <c r="M369" s="105" t="s">
        <v>3210</v>
      </c>
      <c r="N369" s="98" t="s">
        <v>3818</v>
      </c>
      <c r="O369" s="98" t="s">
        <v>935</v>
      </c>
      <c r="P369" s="98" t="s">
        <v>818</v>
      </c>
      <c r="Q369" s="107" t="s">
        <v>972</v>
      </c>
      <c r="R369" s="118" t="s">
        <v>828</v>
      </c>
      <c r="S369" s="101" t="s">
        <v>828</v>
      </c>
      <c r="Z369" s="98"/>
      <c r="AB369" s="98">
        <v>12</v>
      </c>
      <c r="AE369" s="244">
        <v>0</v>
      </c>
      <c r="AG369" s="196" t="str">
        <f t="shared" si="5"/>
        <v>网安事业部-客户价值服务部</v>
      </c>
    </row>
    <row r="370" spans="1:33" ht="36" hidden="1">
      <c r="A370" s="97" t="s">
        <v>2448</v>
      </c>
      <c r="B370" s="98" t="s">
        <v>3843</v>
      </c>
      <c r="C370" s="98" t="s">
        <v>3852</v>
      </c>
      <c r="D370" s="115" t="s">
        <v>813</v>
      </c>
      <c r="E370" s="115" t="s">
        <v>931</v>
      </c>
      <c r="F370" s="105" t="s">
        <v>2443</v>
      </c>
      <c r="G370" s="105" t="s">
        <v>792</v>
      </c>
      <c r="H370" s="105" t="s">
        <v>792</v>
      </c>
      <c r="I370" s="248"/>
      <c r="J370" s="98"/>
      <c r="K370" s="98" t="s">
        <v>3153</v>
      </c>
      <c r="L370" s="201" t="s">
        <v>3211</v>
      </c>
      <c r="M370" s="105" t="s">
        <v>955</v>
      </c>
      <c r="N370" s="98" t="s">
        <v>972</v>
      </c>
      <c r="O370" s="98" t="s">
        <v>856</v>
      </c>
      <c r="P370" s="98" t="s">
        <v>1303</v>
      </c>
      <c r="Q370" s="107" t="s">
        <v>972</v>
      </c>
      <c r="R370" s="118" t="s">
        <v>828</v>
      </c>
      <c r="S370" s="101" t="s">
        <v>828</v>
      </c>
      <c r="Z370" s="98"/>
      <c r="AB370" s="98">
        <v>12</v>
      </c>
      <c r="AE370" s="244">
        <v>0</v>
      </c>
      <c r="AG370" s="196" t="str">
        <f t="shared" si="5"/>
        <v>网安事业部-客户价值服务部</v>
      </c>
    </row>
    <row r="371" spans="1:33" ht="36" hidden="1">
      <c r="A371" s="97" t="s">
        <v>2449</v>
      </c>
      <c r="B371" s="98" t="s">
        <v>3843</v>
      </c>
      <c r="C371" s="98" t="s">
        <v>3852</v>
      </c>
      <c r="D371" s="115" t="s">
        <v>813</v>
      </c>
      <c r="E371" s="115" t="s">
        <v>931</v>
      </c>
      <c r="F371" s="105" t="s">
        <v>2443</v>
      </c>
      <c r="G371" s="105" t="s">
        <v>792</v>
      </c>
      <c r="H371" s="105" t="s">
        <v>792</v>
      </c>
      <c r="I371" s="248"/>
      <c r="J371" s="98"/>
      <c r="K371" s="98" t="s">
        <v>3035</v>
      </c>
      <c r="L371" s="201" t="s">
        <v>4094</v>
      </c>
      <c r="M371" s="105" t="s">
        <v>955</v>
      </c>
      <c r="N371" s="98" t="s">
        <v>972</v>
      </c>
      <c r="O371" s="98" t="s">
        <v>856</v>
      </c>
      <c r="P371" s="98" t="s">
        <v>818</v>
      </c>
      <c r="Q371" s="107" t="s">
        <v>972</v>
      </c>
      <c r="R371" s="118" t="s">
        <v>864</v>
      </c>
      <c r="S371" s="101" t="s">
        <v>864</v>
      </c>
      <c r="Z371" s="98"/>
      <c r="AB371" s="98">
        <v>12</v>
      </c>
      <c r="AE371" s="244">
        <v>0</v>
      </c>
      <c r="AG371" s="196" t="str">
        <f t="shared" si="5"/>
        <v>网安事业部-客户价值服务部</v>
      </c>
    </row>
    <row r="372" spans="1:33" ht="36" hidden="1">
      <c r="A372" s="97" t="s">
        <v>2450</v>
      </c>
      <c r="B372" s="98" t="s">
        <v>3843</v>
      </c>
      <c r="C372" s="98" t="s">
        <v>3852</v>
      </c>
      <c r="D372" s="115" t="s">
        <v>813</v>
      </c>
      <c r="E372" s="115" t="s">
        <v>931</v>
      </c>
      <c r="F372" s="105" t="s">
        <v>2443</v>
      </c>
      <c r="G372" s="105" t="s">
        <v>792</v>
      </c>
      <c r="H372" s="105" t="s">
        <v>792</v>
      </c>
      <c r="I372" s="248"/>
      <c r="J372" s="98"/>
      <c r="K372" s="98" t="s">
        <v>3035</v>
      </c>
      <c r="L372" s="201"/>
      <c r="M372" s="105" t="s">
        <v>955</v>
      </c>
      <c r="N372" s="98" t="s">
        <v>972</v>
      </c>
      <c r="O372" s="98" t="s">
        <v>856</v>
      </c>
      <c r="P372" s="98" t="s">
        <v>1166</v>
      </c>
      <c r="Q372" s="107" t="s">
        <v>972</v>
      </c>
      <c r="R372" s="118" t="s">
        <v>972</v>
      </c>
      <c r="S372" s="101" t="s">
        <v>972</v>
      </c>
      <c r="Z372" s="98"/>
      <c r="AB372" s="98">
        <v>10</v>
      </c>
      <c r="AE372" s="244">
        <v>0</v>
      </c>
      <c r="AG372" s="196" t="str">
        <f t="shared" si="5"/>
        <v>网安事业部-客户价值服务部</v>
      </c>
    </row>
    <row r="373" spans="1:33" ht="36" hidden="1">
      <c r="A373" s="97" t="s">
        <v>2451</v>
      </c>
      <c r="B373" s="98" t="s">
        <v>3843</v>
      </c>
      <c r="C373" s="98" t="s">
        <v>3852</v>
      </c>
      <c r="D373" s="115" t="s">
        <v>813</v>
      </c>
      <c r="E373" s="115" t="s">
        <v>931</v>
      </c>
      <c r="F373" s="105" t="s">
        <v>2443</v>
      </c>
      <c r="G373" s="105" t="s">
        <v>792</v>
      </c>
      <c r="H373" s="105" t="s">
        <v>792</v>
      </c>
      <c r="I373" s="248"/>
      <c r="J373" s="98"/>
      <c r="K373" s="98" t="s">
        <v>3035</v>
      </c>
      <c r="L373" s="201" t="s">
        <v>4095</v>
      </c>
      <c r="M373" s="105" t="s">
        <v>955</v>
      </c>
      <c r="N373" s="98" t="s">
        <v>972</v>
      </c>
      <c r="O373" s="98" t="s">
        <v>856</v>
      </c>
      <c r="P373" s="98" t="s">
        <v>818</v>
      </c>
      <c r="Q373" s="107" t="s">
        <v>972</v>
      </c>
      <c r="R373" s="118" t="s">
        <v>972</v>
      </c>
      <c r="S373" s="101" t="s">
        <v>972</v>
      </c>
      <c r="Z373" s="98"/>
      <c r="AB373" s="98">
        <v>12</v>
      </c>
      <c r="AE373" s="244">
        <v>0</v>
      </c>
      <c r="AG373" s="196" t="str">
        <f t="shared" si="5"/>
        <v>网安事业部-客户价值服务部</v>
      </c>
    </row>
    <row r="374" spans="1:33" ht="36" hidden="1">
      <c r="A374" s="97" t="s">
        <v>2452</v>
      </c>
      <c r="B374" s="98" t="s">
        <v>3843</v>
      </c>
      <c r="C374" s="98" t="s">
        <v>3852</v>
      </c>
      <c r="D374" s="115" t="s">
        <v>813</v>
      </c>
      <c r="E374" s="115" t="s">
        <v>931</v>
      </c>
      <c r="F374" s="105" t="s">
        <v>2443</v>
      </c>
      <c r="G374" s="105" t="s">
        <v>792</v>
      </c>
      <c r="H374" s="105" t="s">
        <v>792</v>
      </c>
      <c r="I374" s="248"/>
      <c r="J374" s="98"/>
      <c r="K374" s="98" t="s">
        <v>3035</v>
      </c>
      <c r="L374" s="201" t="s">
        <v>4096</v>
      </c>
      <c r="M374" s="105" t="s">
        <v>955</v>
      </c>
      <c r="N374" s="98" t="s">
        <v>972</v>
      </c>
      <c r="O374" s="98" t="s">
        <v>856</v>
      </c>
      <c r="P374" s="98" t="s">
        <v>818</v>
      </c>
      <c r="Q374" s="107" t="s">
        <v>972</v>
      </c>
      <c r="R374" s="118" t="s">
        <v>864</v>
      </c>
      <c r="S374" s="101" t="s">
        <v>864</v>
      </c>
      <c r="Z374" s="98"/>
      <c r="AB374" s="98">
        <v>12</v>
      </c>
      <c r="AE374" s="244">
        <v>0</v>
      </c>
      <c r="AG374" s="196" t="str">
        <f t="shared" si="5"/>
        <v>网安事业部-客户价值服务部</v>
      </c>
    </row>
    <row r="375" spans="1:33" ht="36" hidden="1">
      <c r="A375" s="97" t="s">
        <v>2453</v>
      </c>
      <c r="B375" s="98" t="s">
        <v>3843</v>
      </c>
      <c r="C375" s="98" t="s">
        <v>3852</v>
      </c>
      <c r="D375" s="115" t="s">
        <v>813</v>
      </c>
      <c r="E375" s="115" t="s">
        <v>931</v>
      </c>
      <c r="F375" s="105" t="s">
        <v>2443</v>
      </c>
      <c r="G375" s="105" t="s">
        <v>792</v>
      </c>
      <c r="H375" s="105" t="s">
        <v>792</v>
      </c>
      <c r="I375" s="248"/>
      <c r="J375" s="98"/>
      <c r="K375" s="98" t="s">
        <v>3035</v>
      </c>
      <c r="L375" s="201" t="s">
        <v>4097</v>
      </c>
      <c r="M375" s="105" t="s">
        <v>955</v>
      </c>
      <c r="N375" s="98" t="s">
        <v>972</v>
      </c>
      <c r="O375" s="98" t="s">
        <v>856</v>
      </c>
      <c r="P375" s="98" t="s">
        <v>818</v>
      </c>
      <c r="Q375" s="107" t="s">
        <v>972</v>
      </c>
      <c r="R375" s="118" t="s">
        <v>864</v>
      </c>
      <c r="S375" s="101" t="s">
        <v>864</v>
      </c>
      <c r="Z375" s="98"/>
      <c r="AB375" s="98">
        <v>12</v>
      </c>
      <c r="AE375" s="244">
        <v>0</v>
      </c>
      <c r="AG375" s="196" t="str">
        <f t="shared" si="5"/>
        <v>网安事业部-客户价值服务部</v>
      </c>
    </row>
    <row r="376" spans="1:33" ht="36" hidden="1">
      <c r="A376" s="97" t="s">
        <v>2454</v>
      </c>
      <c r="B376" s="98" t="s">
        <v>3843</v>
      </c>
      <c r="C376" s="98" t="s">
        <v>3852</v>
      </c>
      <c r="D376" s="115" t="s">
        <v>813</v>
      </c>
      <c r="E376" s="115" t="s">
        <v>931</v>
      </c>
      <c r="F376" s="105" t="s">
        <v>2443</v>
      </c>
      <c r="G376" s="105" t="s">
        <v>792</v>
      </c>
      <c r="H376" s="105" t="s">
        <v>792</v>
      </c>
      <c r="I376" s="248"/>
      <c r="J376" s="98"/>
      <c r="K376" s="98" t="s">
        <v>3035</v>
      </c>
      <c r="L376" s="201" t="s">
        <v>4098</v>
      </c>
      <c r="M376" s="105" t="s">
        <v>955</v>
      </c>
      <c r="N376" s="98" t="s">
        <v>972</v>
      </c>
      <c r="O376" s="98" t="s">
        <v>856</v>
      </c>
      <c r="P376" s="98" t="s">
        <v>818</v>
      </c>
      <c r="Q376" s="107" t="s">
        <v>972</v>
      </c>
      <c r="R376" s="118" t="s">
        <v>972</v>
      </c>
      <c r="S376" s="101" t="s">
        <v>972</v>
      </c>
      <c r="Z376" s="98"/>
      <c r="AB376" s="98">
        <v>12</v>
      </c>
      <c r="AE376" s="244">
        <v>0</v>
      </c>
      <c r="AG376" s="196" t="str">
        <f t="shared" si="5"/>
        <v>网安事业部-客户价值服务部</v>
      </c>
    </row>
    <row r="377" spans="1:33" ht="24" hidden="1">
      <c r="A377" s="97" t="s">
        <v>2455</v>
      </c>
      <c r="B377" s="98" t="s">
        <v>3828</v>
      </c>
      <c r="C377" s="98" t="s">
        <v>3830</v>
      </c>
      <c r="D377" s="115" t="s">
        <v>813</v>
      </c>
      <c r="E377" s="115" t="s">
        <v>931</v>
      </c>
      <c r="F377" s="105" t="s">
        <v>2429</v>
      </c>
      <c r="G377" s="105" t="s">
        <v>4409</v>
      </c>
      <c r="H377" s="105" t="s">
        <v>4409</v>
      </c>
      <c r="I377" s="248"/>
      <c r="J377" s="98"/>
      <c r="K377" s="98" t="s">
        <v>3022</v>
      </c>
      <c r="L377" s="201" t="s">
        <v>4099</v>
      </c>
      <c r="M377" s="105" t="s">
        <v>3058</v>
      </c>
      <c r="N377" s="98" t="s">
        <v>972</v>
      </c>
      <c r="O377" s="98" t="s">
        <v>935</v>
      </c>
      <c r="P377" s="105" t="s">
        <v>818</v>
      </c>
      <c r="Q377" s="107" t="s">
        <v>819</v>
      </c>
      <c r="R377" s="118" t="s">
        <v>819</v>
      </c>
      <c r="S377" s="101" t="s">
        <v>819</v>
      </c>
      <c r="Z377" s="98"/>
      <c r="AB377" s="98">
        <v>12</v>
      </c>
      <c r="AE377" s="244">
        <v>0</v>
      </c>
      <c r="AG377" s="196" t="str">
        <f t="shared" si="5"/>
        <v>网安事业部-WZ平台产品线</v>
      </c>
    </row>
    <row r="378" spans="1:33" ht="36" hidden="1">
      <c r="A378" s="97" t="s">
        <v>2456</v>
      </c>
      <c r="B378" s="98" t="s">
        <v>3828</v>
      </c>
      <c r="C378" s="98" t="s">
        <v>3830</v>
      </c>
      <c r="D378" s="115" t="s">
        <v>813</v>
      </c>
      <c r="E378" s="115" t="s">
        <v>931</v>
      </c>
      <c r="F378" s="105" t="s">
        <v>2443</v>
      </c>
      <c r="G378" s="105" t="s">
        <v>792</v>
      </c>
      <c r="H378" s="105" t="s">
        <v>792</v>
      </c>
      <c r="I378" s="248"/>
      <c r="J378" s="98"/>
      <c r="K378" s="98" t="s">
        <v>3035</v>
      </c>
      <c r="L378" s="201" t="s">
        <v>4100</v>
      </c>
      <c r="M378" s="105" t="s">
        <v>3058</v>
      </c>
      <c r="N378" s="98" t="s">
        <v>972</v>
      </c>
      <c r="O378" s="98" t="s">
        <v>935</v>
      </c>
      <c r="P378" s="98" t="s">
        <v>818</v>
      </c>
      <c r="Q378" s="107" t="s">
        <v>828</v>
      </c>
      <c r="R378" s="118" t="s">
        <v>828</v>
      </c>
      <c r="S378" s="101" t="s">
        <v>828</v>
      </c>
      <c r="Z378" s="98"/>
      <c r="AB378" s="98">
        <v>12</v>
      </c>
      <c r="AE378" s="244">
        <v>0</v>
      </c>
      <c r="AG378" s="196" t="str">
        <f t="shared" si="5"/>
        <v>网安事业部-客户价值服务部</v>
      </c>
    </row>
    <row r="379" spans="1:33" ht="36" hidden="1">
      <c r="A379" s="97" t="s">
        <v>2457</v>
      </c>
      <c r="B379" s="98" t="s">
        <v>3828</v>
      </c>
      <c r="C379" s="98" t="s">
        <v>3830</v>
      </c>
      <c r="D379" s="115" t="s">
        <v>813</v>
      </c>
      <c r="E379" s="115" t="s">
        <v>931</v>
      </c>
      <c r="F379" s="105" t="s">
        <v>2458</v>
      </c>
      <c r="G379" s="105" t="s">
        <v>4413</v>
      </c>
      <c r="H379" s="105" t="s">
        <v>4413</v>
      </c>
      <c r="I379" s="248"/>
      <c r="J379" s="98"/>
      <c r="K379" s="98" t="s">
        <v>3035</v>
      </c>
      <c r="L379" s="201" t="s">
        <v>3218</v>
      </c>
      <c r="M379" s="105" t="s">
        <v>3195</v>
      </c>
      <c r="N379" s="98" t="s">
        <v>3818</v>
      </c>
      <c r="O379" s="98" t="s">
        <v>935</v>
      </c>
      <c r="P379" s="98" t="s">
        <v>1042</v>
      </c>
      <c r="Q379" s="107" t="s">
        <v>864</v>
      </c>
      <c r="R379" s="118" t="s">
        <v>828</v>
      </c>
      <c r="S379" s="101" t="s">
        <v>828</v>
      </c>
      <c r="Z379" s="98"/>
      <c r="AB379" s="98">
        <v>12</v>
      </c>
      <c r="AE379" s="244">
        <v>0</v>
      </c>
      <c r="AG379" s="196" t="str">
        <f t="shared" si="5"/>
        <v>网安事业部-实战创新产品线</v>
      </c>
    </row>
    <row r="380" spans="1:33" ht="36" hidden="1">
      <c r="A380" s="97" t="s">
        <v>2459</v>
      </c>
      <c r="B380" s="98" t="s">
        <v>3828</v>
      </c>
      <c r="C380" s="98" t="s">
        <v>3830</v>
      </c>
      <c r="D380" s="115" t="s">
        <v>813</v>
      </c>
      <c r="E380" s="115" t="s">
        <v>931</v>
      </c>
      <c r="F380" s="105" t="s">
        <v>2458</v>
      </c>
      <c r="G380" s="105" t="s">
        <v>4413</v>
      </c>
      <c r="H380" s="105" t="s">
        <v>4413</v>
      </c>
      <c r="I380" s="248"/>
      <c r="J380" s="98"/>
      <c r="K380" s="98" t="s">
        <v>3035</v>
      </c>
      <c r="L380" s="201" t="s">
        <v>4101</v>
      </c>
      <c r="M380" s="105" t="s">
        <v>3195</v>
      </c>
      <c r="N380" s="98" t="s">
        <v>3818</v>
      </c>
      <c r="O380" s="98" t="s">
        <v>935</v>
      </c>
      <c r="P380" s="98" t="s">
        <v>1166</v>
      </c>
      <c r="Q380" s="107" t="s">
        <v>864</v>
      </c>
      <c r="R380" s="118" t="s">
        <v>864</v>
      </c>
      <c r="S380" s="101" t="s">
        <v>864</v>
      </c>
      <c r="Z380" s="98"/>
      <c r="AB380" s="98">
        <v>12</v>
      </c>
      <c r="AE380" s="244">
        <v>0</v>
      </c>
      <c r="AG380" s="196" t="str">
        <f t="shared" si="5"/>
        <v>网安事业部-实战创新产品线</v>
      </c>
    </row>
    <row r="381" spans="1:33" ht="36" hidden="1">
      <c r="A381" s="97" t="s">
        <v>2460</v>
      </c>
      <c r="B381" s="98" t="s">
        <v>3828</v>
      </c>
      <c r="C381" s="98" t="s">
        <v>3830</v>
      </c>
      <c r="D381" s="115" t="s">
        <v>813</v>
      </c>
      <c r="E381" s="115" t="s">
        <v>931</v>
      </c>
      <c r="F381" s="105" t="s">
        <v>2458</v>
      </c>
      <c r="G381" s="105" t="s">
        <v>4413</v>
      </c>
      <c r="H381" s="105" t="s">
        <v>4413</v>
      </c>
      <c r="I381" s="248"/>
      <c r="J381" s="98"/>
      <c r="K381" s="98" t="s">
        <v>3022</v>
      </c>
      <c r="L381" s="201" t="s">
        <v>4102</v>
      </c>
      <c r="M381" s="105" t="s">
        <v>3195</v>
      </c>
      <c r="N381" s="98" t="s">
        <v>3818</v>
      </c>
      <c r="O381" s="98" t="s">
        <v>935</v>
      </c>
      <c r="P381" s="98" t="s">
        <v>1166</v>
      </c>
      <c r="Q381" s="107" t="s">
        <v>864</v>
      </c>
      <c r="R381" s="118" t="s">
        <v>864</v>
      </c>
      <c r="S381" s="101" t="s">
        <v>864</v>
      </c>
      <c r="Z381" s="98"/>
      <c r="AB381" s="98">
        <v>12</v>
      </c>
      <c r="AE381" s="244">
        <v>0</v>
      </c>
      <c r="AG381" s="196" t="str">
        <f t="shared" si="5"/>
        <v>网安事业部-实战创新产品线</v>
      </c>
    </row>
    <row r="382" spans="1:33" ht="36" hidden="1">
      <c r="A382" s="97" t="s">
        <v>2461</v>
      </c>
      <c r="B382" s="98" t="s">
        <v>3828</v>
      </c>
      <c r="C382" s="98" t="s">
        <v>3830</v>
      </c>
      <c r="D382" s="115" t="s">
        <v>813</v>
      </c>
      <c r="E382" s="115" t="s">
        <v>931</v>
      </c>
      <c r="F382" s="105" t="s">
        <v>2458</v>
      </c>
      <c r="G382" s="105" t="s">
        <v>4413</v>
      </c>
      <c r="H382" s="105" t="s">
        <v>4413</v>
      </c>
      <c r="I382" s="248"/>
      <c r="J382" s="98"/>
      <c r="K382" s="98" t="s">
        <v>3035</v>
      </c>
      <c r="L382" s="201" t="s">
        <v>4103</v>
      </c>
      <c r="M382" s="105" t="s">
        <v>3195</v>
      </c>
      <c r="N382" s="98" t="s">
        <v>3818</v>
      </c>
      <c r="O382" s="98" t="s">
        <v>935</v>
      </c>
      <c r="P382" s="98" t="s">
        <v>818</v>
      </c>
      <c r="Q382" s="107" t="s">
        <v>972</v>
      </c>
      <c r="R382" s="118" t="s">
        <v>864</v>
      </c>
      <c r="S382" s="101" t="s">
        <v>864</v>
      </c>
      <c r="Z382" s="98"/>
      <c r="AB382" s="98">
        <v>12</v>
      </c>
      <c r="AE382" s="244">
        <v>0</v>
      </c>
      <c r="AG382" s="196" t="str">
        <f t="shared" si="5"/>
        <v>网安事业部-实战创新产品线</v>
      </c>
    </row>
    <row r="383" spans="1:33" ht="36" hidden="1">
      <c r="A383" s="97" t="s">
        <v>2462</v>
      </c>
      <c r="B383" s="98" t="s">
        <v>3828</v>
      </c>
      <c r="C383" s="98" t="s">
        <v>3830</v>
      </c>
      <c r="D383" s="115" t="s">
        <v>813</v>
      </c>
      <c r="E383" s="115" t="s">
        <v>931</v>
      </c>
      <c r="F383" s="105" t="s">
        <v>2458</v>
      </c>
      <c r="G383" s="105" t="s">
        <v>4413</v>
      </c>
      <c r="H383" s="105" t="s">
        <v>4413</v>
      </c>
      <c r="I383" s="248"/>
      <c r="J383" s="98"/>
      <c r="K383" s="98" t="s">
        <v>3035</v>
      </c>
      <c r="L383" s="201" t="s">
        <v>4104</v>
      </c>
      <c r="M383" s="105" t="s">
        <v>3195</v>
      </c>
      <c r="N383" s="98" t="s">
        <v>3818</v>
      </c>
      <c r="O383" s="98" t="s">
        <v>935</v>
      </c>
      <c r="P383" s="98" t="s">
        <v>1042</v>
      </c>
      <c r="Q383" s="107" t="s">
        <v>864</v>
      </c>
      <c r="R383" s="118" t="s">
        <v>828</v>
      </c>
      <c r="S383" s="101" t="s">
        <v>828</v>
      </c>
      <c r="Z383" s="98"/>
      <c r="AB383" s="98">
        <v>12</v>
      </c>
      <c r="AE383" s="244">
        <v>0</v>
      </c>
      <c r="AG383" s="196" t="str">
        <f t="shared" si="5"/>
        <v>网安事业部-实战创新产品线</v>
      </c>
    </row>
    <row r="384" spans="1:33" ht="36" hidden="1">
      <c r="A384" s="97" t="s">
        <v>2463</v>
      </c>
      <c r="B384" s="98" t="s">
        <v>3828</v>
      </c>
      <c r="C384" s="98" t="s">
        <v>3830</v>
      </c>
      <c r="D384" s="115" t="s">
        <v>813</v>
      </c>
      <c r="E384" s="115" t="s">
        <v>931</v>
      </c>
      <c r="F384" s="105" t="s">
        <v>2458</v>
      </c>
      <c r="G384" s="105" t="s">
        <v>4413</v>
      </c>
      <c r="H384" s="105" t="s">
        <v>4413</v>
      </c>
      <c r="I384" s="248"/>
      <c r="J384" s="98"/>
      <c r="K384" s="98" t="s">
        <v>3035</v>
      </c>
      <c r="L384" s="201" t="s">
        <v>3219</v>
      </c>
      <c r="M384" s="105" t="s">
        <v>3195</v>
      </c>
      <c r="N384" s="98" t="s">
        <v>3818</v>
      </c>
      <c r="O384" s="98" t="s">
        <v>935</v>
      </c>
      <c r="P384" s="98" t="s">
        <v>1042</v>
      </c>
      <c r="Q384" s="107" t="s">
        <v>972</v>
      </c>
      <c r="R384" s="118" t="s">
        <v>864</v>
      </c>
      <c r="S384" s="101" t="s">
        <v>864</v>
      </c>
      <c r="Z384" s="98"/>
      <c r="AB384" s="98">
        <v>12</v>
      </c>
      <c r="AE384" s="244">
        <v>0</v>
      </c>
      <c r="AG384" s="196" t="str">
        <f t="shared" si="5"/>
        <v>网安事业部-实战创新产品线</v>
      </c>
    </row>
    <row r="385" spans="1:33" ht="36" hidden="1">
      <c r="A385" s="97" t="s">
        <v>2464</v>
      </c>
      <c r="B385" s="98" t="s">
        <v>3828</v>
      </c>
      <c r="C385" s="98" t="s">
        <v>3830</v>
      </c>
      <c r="D385" s="115" t="s">
        <v>813</v>
      </c>
      <c r="E385" s="115" t="s">
        <v>931</v>
      </c>
      <c r="F385" s="105" t="s">
        <v>2458</v>
      </c>
      <c r="G385" s="105" t="s">
        <v>4413</v>
      </c>
      <c r="H385" s="105" t="s">
        <v>4413</v>
      </c>
      <c r="I385" s="248"/>
      <c r="J385" s="98"/>
      <c r="K385" s="98" t="s">
        <v>3035</v>
      </c>
      <c r="L385" s="201" t="s">
        <v>4105</v>
      </c>
      <c r="M385" s="105" t="s">
        <v>3195</v>
      </c>
      <c r="N385" s="98" t="s">
        <v>3818</v>
      </c>
      <c r="O385" s="98" t="s">
        <v>935</v>
      </c>
      <c r="P385" s="98" t="s">
        <v>1042</v>
      </c>
      <c r="Q385" s="107" t="s">
        <v>972</v>
      </c>
      <c r="R385" s="118" t="s">
        <v>972</v>
      </c>
      <c r="S385" s="101" t="s">
        <v>972</v>
      </c>
      <c r="Z385" s="98"/>
      <c r="AB385" s="98">
        <v>12</v>
      </c>
      <c r="AE385" s="244">
        <v>0</v>
      </c>
      <c r="AG385" s="196" t="str">
        <f t="shared" si="5"/>
        <v>网安事业部-实战创新产品线</v>
      </c>
    </row>
    <row r="386" spans="1:33" ht="24" hidden="1">
      <c r="A386" s="97" t="s">
        <v>2465</v>
      </c>
      <c r="B386" s="98" t="s">
        <v>3828</v>
      </c>
      <c r="C386" s="98" t="s">
        <v>3829</v>
      </c>
      <c r="D386" s="115" t="s">
        <v>813</v>
      </c>
      <c r="E386" s="115" t="s">
        <v>931</v>
      </c>
      <c r="F386" s="105" t="s">
        <v>2429</v>
      </c>
      <c r="G386" s="105" t="s">
        <v>4409</v>
      </c>
      <c r="H386" s="105" t="s">
        <v>4409</v>
      </c>
      <c r="I386" s="248"/>
      <c r="J386" s="98"/>
      <c r="K386" s="98" t="s">
        <v>3035</v>
      </c>
      <c r="L386" s="201" t="s">
        <v>4106</v>
      </c>
      <c r="M386" s="105" t="s">
        <v>3029</v>
      </c>
      <c r="N386" s="98" t="s">
        <v>3818</v>
      </c>
      <c r="O386" s="98" t="s">
        <v>935</v>
      </c>
      <c r="P386" s="98" t="s">
        <v>818</v>
      </c>
      <c r="Q386" s="107" t="s">
        <v>972</v>
      </c>
      <c r="R386" s="118" t="s">
        <v>828</v>
      </c>
      <c r="S386" s="101" t="s">
        <v>828</v>
      </c>
      <c r="Z386" s="98"/>
      <c r="AB386" s="98">
        <v>12</v>
      </c>
      <c r="AE386" s="244">
        <v>0</v>
      </c>
      <c r="AG386" s="196" t="str">
        <f t="shared" si="5"/>
        <v>网安事业部-WZ平台产品线</v>
      </c>
    </row>
    <row r="387" spans="1:33" ht="36" hidden="1">
      <c r="A387" s="97" t="s">
        <v>2466</v>
      </c>
      <c r="B387" s="98" t="s">
        <v>3828</v>
      </c>
      <c r="C387" s="98" t="s">
        <v>3829</v>
      </c>
      <c r="D387" s="115" t="s">
        <v>813</v>
      </c>
      <c r="E387" s="115" t="s">
        <v>931</v>
      </c>
      <c r="F387" s="105" t="s">
        <v>2458</v>
      </c>
      <c r="G387" s="105" t="s">
        <v>4413</v>
      </c>
      <c r="H387" s="105" t="s">
        <v>4413</v>
      </c>
      <c r="I387" s="248"/>
      <c r="J387" s="98"/>
      <c r="K387" s="98" t="s">
        <v>3035</v>
      </c>
      <c r="L387" s="201" t="s">
        <v>3220</v>
      </c>
      <c r="M387" s="105" t="s">
        <v>3029</v>
      </c>
      <c r="N387" s="98" t="s">
        <v>3818</v>
      </c>
      <c r="O387" s="98" t="s">
        <v>935</v>
      </c>
      <c r="P387" s="98" t="s">
        <v>1042</v>
      </c>
      <c r="Q387" s="107" t="s">
        <v>828</v>
      </c>
      <c r="R387" s="118" t="s">
        <v>819</v>
      </c>
      <c r="S387" s="101" t="s">
        <v>819</v>
      </c>
      <c r="Z387" s="98"/>
      <c r="AB387" s="98">
        <v>12</v>
      </c>
      <c r="AE387" s="244">
        <v>0</v>
      </c>
      <c r="AG387" s="196" t="str">
        <f t="shared" ref="AG387:AG450" si="6">G387</f>
        <v>网安事业部-实战创新产品线</v>
      </c>
    </row>
    <row r="388" spans="1:33" ht="36" hidden="1">
      <c r="A388" s="97" t="s">
        <v>2467</v>
      </c>
      <c r="B388" s="98" t="s">
        <v>3828</v>
      </c>
      <c r="C388" s="98" t="s">
        <v>3829</v>
      </c>
      <c r="D388" s="115" t="s">
        <v>813</v>
      </c>
      <c r="E388" s="115" t="s">
        <v>931</v>
      </c>
      <c r="F388" s="105" t="s">
        <v>2458</v>
      </c>
      <c r="G388" s="105" t="s">
        <v>4413</v>
      </c>
      <c r="H388" s="105" t="s">
        <v>4413</v>
      </c>
      <c r="I388" s="248"/>
      <c r="J388" s="98"/>
      <c r="K388" s="98" t="s">
        <v>3035</v>
      </c>
      <c r="L388" s="201" t="s">
        <v>4107</v>
      </c>
      <c r="M388" s="105" t="s">
        <v>3029</v>
      </c>
      <c r="N388" s="98" t="s">
        <v>3818</v>
      </c>
      <c r="O388" s="98" t="s">
        <v>935</v>
      </c>
      <c r="P388" s="98" t="s">
        <v>818</v>
      </c>
      <c r="Q388" s="107" t="s">
        <v>864</v>
      </c>
      <c r="R388" s="118" t="s">
        <v>864</v>
      </c>
      <c r="S388" s="240" t="s">
        <v>864</v>
      </c>
      <c r="Z388" s="98"/>
      <c r="AB388" s="98">
        <v>12</v>
      </c>
      <c r="AE388" s="244">
        <v>0</v>
      </c>
      <c r="AG388" s="196" t="str">
        <f t="shared" si="6"/>
        <v>网安事业部-实战创新产品线</v>
      </c>
    </row>
    <row r="389" spans="1:33" ht="36" hidden="1">
      <c r="A389" s="97" t="s">
        <v>2468</v>
      </c>
      <c r="B389" s="98" t="s">
        <v>3828</v>
      </c>
      <c r="C389" s="98" t="s">
        <v>3829</v>
      </c>
      <c r="D389" s="115" t="s">
        <v>813</v>
      </c>
      <c r="E389" s="115" t="s">
        <v>931</v>
      </c>
      <c r="F389" s="105" t="s">
        <v>2458</v>
      </c>
      <c r="G389" s="105" t="s">
        <v>4413</v>
      </c>
      <c r="H389" s="105" t="s">
        <v>4413</v>
      </c>
      <c r="I389" s="248"/>
      <c r="J389" s="98"/>
      <c r="K389" s="98"/>
      <c r="L389" s="201"/>
      <c r="M389" s="105" t="s">
        <v>3029</v>
      </c>
      <c r="N389" s="98" t="s">
        <v>3818</v>
      </c>
      <c r="O389" s="98" t="s">
        <v>935</v>
      </c>
      <c r="P389" s="223" t="s">
        <v>1042</v>
      </c>
      <c r="Q389" s="107" t="s">
        <v>828</v>
      </c>
      <c r="R389" s="118" t="s">
        <v>828</v>
      </c>
      <c r="S389" s="101" t="s">
        <v>828</v>
      </c>
      <c r="Z389" s="98"/>
      <c r="AB389" s="98">
        <v>10</v>
      </c>
      <c r="AE389" s="244">
        <v>0</v>
      </c>
      <c r="AG389" s="196" t="str">
        <f t="shared" si="6"/>
        <v>网安事业部-实战创新产品线</v>
      </c>
    </row>
    <row r="390" spans="1:33" ht="36" hidden="1">
      <c r="A390" s="97" t="s">
        <v>2469</v>
      </c>
      <c r="B390" s="98" t="s">
        <v>3831</v>
      </c>
      <c r="C390" s="98" t="s">
        <v>3832</v>
      </c>
      <c r="D390" s="115" t="s">
        <v>813</v>
      </c>
      <c r="E390" s="115" t="s">
        <v>931</v>
      </c>
      <c r="F390" s="105" t="s">
        <v>2458</v>
      </c>
      <c r="G390" s="105" t="s">
        <v>4413</v>
      </c>
      <c r="H390" s="105" t="s">
        <v>4413</v>
      </c>
      <c r="I390" s="248"/>
      <c r="J390" s="98"/>
      <c r="K390" s="98" t="s">
        <v>3035</v>
      </c>
      <c r="L390" s="201" t="s">
        <v>4108</v>
      </c>
      <c r="M390" s="105" t="s">
        <v>3043</v>
      </c>
      <c r="N390" s="98" t="s">
        <v>828</v>
      </c>
      <c r="O390" s="98" t="s">
        <v>943</v>
      </c>
      <c r="P390" s="98" t="s">
        <v>1042</v>
      </c>
      <c r="Q390" s="107" t="s">
        <v>819</v>
      </c>
      <c r="R390" s="118" t="s">
        <v>935</v>
      </c>
      <c r="S390" s="239" t="s">
        <v>935</v>
      </c>
      <c r="Z390" s="98"/>
      <c r="AB390" s="98">
        <v>12</v>
      </c>
      <c r="AE390" s="244">
        <v>0</v>
      </c>
      <c r="AG390" s="196" t="str">
        <f t="shared" si="6"/>
        <v>网安事业部-实战创新产品线</v>
      </c>
    </row>
    <row r="391" spans="1:33" ht="36" hidden="1">
      <c r="A391" s="97" t="s">
        <v>2470</v>
      </c>
      <c r="B391" s="98" t="s">
        <v>3828</v>
      </c>
      <c r="C391" s="98" t="s">
        <v>3830</v>
      </c>
      <c r="D391" s="115" t="s">
        <v>813</v>
      </c>
      <c r="E391" s="115" t="s">
        <v>931</v>
      </c>
      <c r="F391" s="105" t="s">
        <v>2458</v>
      </c>
      <c r="G391" s="105" t="s">
        <v>4413</v>
      </c>
      <c r="H391" s="105" t="s">
        <v>4413</v>
      </c>
      <c r="I391" s="248"/>
      <c r="J391" s="98"/>
      <c r="K391" s="98" t="s">
        <v>3035</v>
      </c>
      <c r="L391" s="201" t="s">
        <v>4109</v>
      </c>
      <c r="M391" s="105" t="s">
        <v>3031</v>
      </c>
      <c r="N391" s="98" t="s">
        <v>972</v>
      </c>
      <c r="O391" s="98" t="s">
        <v>935</v>
      </c>
      <c r="P391" s="98" t="s">
        <v>818</v>
      </c>
      <c r="Q391" s="107" t="s">
        <v>864</v>
      </c>
      <c r="R391" s="118" t="s">
        <v>864</v>
      </c>
      <c r="S391" s="101" t="s">
        <v>864</v>
      </c>
      <c r="Z391" s="98"/>
      <c r="AB391" s="98">
        <v>12</v>
      </c>
      <c r="AE391" s="244">
        <v>0</v>
      </c>
      <c r="AG391" s="196" t="str">
        <f t="shared" si="6"/>
        <v>网安事业部-实战创新产品线</v>
      </c>
    </row>
    <row r="392" spans="1:33" ht="36" hidden="1">
      <c r="A392" s="97" t="s">
        <v>2471</v>
      </c>
      <c r="B392" s="98" t="s">
        <v>3828</v>
      </c>
      <c r="C392" s="98" t="s">
        <v>3830</v>
      </c>
      <c r="D392" s="115" t="s">
        <v>813</v>
      </c>
      <c r="E392" s="115" t="s">
        <v>931</v>
      </c>
      <c r="F392" s="105" t="s">
        <v>2458</v>
      </c>
      <c r="G392" s="105" t="s">
        <v>4413</v>
      </c>
      <c r="H392" s="105" t="s">
        <v>4413</v>
      </c>
      <c r="I392" s="248"/>
      <c r="J392" s="98"/>
      <c r="K392" s="98" t="s">
        <v>3035</v>
      </c>
      <c r="L392" s="201" t="s">
        <v>4110</v>
      </c>
      <c r="M392" s="105" t="s">
        <v>3031</v>
      </c>
      <c r="N392" s="98" t="s">
        <v>972</v>
      </c>
      <c r="O392" s="98" t="s">
        <v>935</v>
      </c>
      <c r="P392" s="98" t="s">
        <v>818</v>
      </c>
      <c r="Q392" s="107" t="s">
        <v>828</v>
      </c>
      <c r="R392" s="118" t="s">
        <v>819</v>
      </c>
      <c r="S392" s="101" t="s">
        <v>819</v>
      </c>
      <c r="Z392" s="98"/>
      <c r="AB392" s="98">
        <v>12</v>
      </c>
      <c r="AE392" s="244">
        <v>0</v>
      </c>
      <c r="AG392" s="196" t="str">
        <f t="shared" si="6"/>
        <v>网安事业部-实战创新产品线</v>
      </c>
    </row>
    <row r="393" spans="1:33" ht="36" hidden="1">
      <c r="A393" s="97" t="s">
        <v>2472</v>
      </c>
      <c r="B393" s="98" t="s">
        <v>3828</v>
      </c>
      <c r="C393" s="98" t="s">
        <v>3830</v>
      </c>
      <c r="D393" s="115" t="s">
        <v>813</v>
      </c>
      <c r="E393" s="115" t="s">
        <v>931</v>
      </c>
      <c r="F393" s="105" t="s">
        <v>2458</v>
      </c>
      <c r="G393" s="105" t="s">
        <v>4413</v>
      </c>
      <c r="H393" s="105" t="s">
        <v>4413</v>
      </c>
      <c r="I393" s="248"/>
      <c r="J393" s="98"/>
      <c r="K393" s="98" t="s">
        <v>3035</v>
      </c>
      <c r="L393" s="201" t="s">
        <v>4111</v>
      </c>
      <c r="M393" s="105" t="s">
        <v>3031</v>
      </c>
      <c r="N393" s="98" t="s">
        <v>972</v>
      </c>
      <c r="O393" s="98" t="s">
        <v>935</v>
      </c>
      <c r="P393" s="98" t="s">
        <v>1166</v>
      </c>
      <c r="Q393" s="107" t="s">
        <v>864</v>
      </c>
      <c r="R393" s="118" t="s">
        <v>864</v>
      </c>
      <c r="S393" s="101" t="s">
        <v>864</v>
      </c>
      <c r="Z393" s="98"/>
      <c r="AB393" s="98">
        <v>12</v>
      </c>
      <c r="AE393" s="244">
        <v>0</v>
      </c>
      <c r="AG393" s="196" t="str">
        <f t="shared" si="6"/>
        <v>网安事业部-实战创新产品线</v>
      </c>
    </row>
    <row r="394" spans="1:33" ht="36" hidden="1">
      <c r="A394" s="97" t="s">
        <v>2473</v>
      </c>
      <c r="B394" s="98" t="s">
        <v>3828</v>
      </c>
      <c r="C394" s="98" t="s">
        <v>3830</v>
      </c>
      <c r="D394" s="115" t="s">
        <v>813</v>
      </c>
      <c r="E394" s="115" t="s">
        <v>931</v>
      </c>
      <c r="F394" s="105" t="s">
        <v>2458</v>
      </c>
      <c r="G394" s="105" t="s">
        <v>4413</v>
      </c>
      <c r="H394" s="105" t="s">
        <v>4413</v>
      </c>
      <c r="I394" s="248"/>
      <c r="J394" s="98"/>
      <c r="K394" s="98" t="s">
        <v>3022</v>
      </c>
      <c r="L394" s="201" t="s">
        <v>4112</v>
      </c>
      <c r="M394" s="105" t="s">
        <v>3025</v>
      </c>
      <c r="N394" s="98" t="s">
        <v>828</v>
      </c>
      <c r="O394" s="98" t="s">
        <v>4279</v>
      </c>
      <c r="P394" s="98" t="s">
        <v>1166</v>
      </c>
      <c r="Q394" s="107" t="s">
        <v>828</v>
      </c>
      <c r="R394" s="118" t="s">
        <v>819</v>
      </c>
      <c r="S394" s="101" t="s">
        <v>819</v>
      </c>
      <c r="Z394" s="98"/>
      <c r="AB394" s="98">
        <v>12</v>
      </c>
      <c r="AE394" s="244">
        <v>0</v>
      </c>
      <c r="AG394" s="196" t="str">
        <f t="shared" si="6"/>
        <v>网安事业部-实战创新产品线</v>
      </c>
    </row>
    <row r="395" spans="1:33" ht="36" hidden="1">
      <c r="A395" s="97" t="s">
        <v>2474</v>
      </c>
      <c r="B395" s="98" t="s">
        <v>3828</v>
      </c>
      <c r="C395" s="98" t="s">
        <v>3830</v>
      </c>
      <c r="D395" s="115" t="s">
        <v>813</v>
      </c>
      <c r="E395" s="115" t="s">
        <v>931</v>
      </c>
      <c r="F395" s="105" t="s">
        <v>2458</v>
      </c>
      <c r="G395" s="105" t="s">
        <v>4413</v>
      </c>
      <c r="H395" s="105" t="s">
        <v>4413</v>
      </c>
      <c r="I395" s="248"/>
      <c r="J395" s="98"/>
      <c r="K395" s="98" t="s">
        <v>3035</v>
      </c>
      <c r="L395" s="201" t="s">
        <v>4113</v>
      </c>
      <c r="M395" s="105" t="s">
        <v>3058</v>
      </c>
      <c r="N395" s="98" t="s">
        <v>972</v>
      </c>
      <c r="O395" s="98" t="s">
        <v>935</v>
      </c>
      <c r="P395" s="98" t="s">
        <v>818</v>
      </c>
      <c r="Q395" s="107" t="s">
        <v>828</v>
      </c>
      <c r="R395" s="118" t="s">
        <v>828</v>
      </c>
      <c r="S395" s="101" t="s">
        <v>828</v>
      </c>
      <c r="Z395" s="98"/>
      <c r="AB395" s="98">
        <v>12</v>
      </c>
      <c r="AE395" s="244">
        <v>0</v>
      </c>
      <c r="AG395" s="196" t="str">
        <f t="shared" si="6"/>
        <v>网安事业部-实战创新产品线</v>
      </c>
    </row>
    <row r="396" spans="1:33" ht="36" hidden="1">
      <c r="A396" s="97" t="s">
        <v>2475</v>
      </c>
      <c r="B396" s="98" t="s">
        <v>3828</v>
      </c>
      <c r="C396" s="98" t="s">
        <v>3830</v>
      </c>
      <c r="D396" s="115" t="s">
        <v>813</v>
      </c>
      <c r="E396" s="115" t="s">
        <v>931</v>
      </c>
      <c r="F396" s="105" t="s">
        <v>2443</v>
      </c>
      <c r="G396" s="105" t="s">
        <v>792</v>
      </c>
      <c r="H396" s="105" t="s">
        <v>792</v>
      </c>
      <c r="I396" s="248"/>
      <c r="J396" s="98"/>
      <c r="K396" s="98" t="s">
        <v>3035</v>
      </c>
      <c r="L396" s="116" t="s">
        <v>4114</v>
      </c>
      <c r="M396" s="105" t="s">
        <v>3058</v>
      </c>
      <c r="N396" s="98" t="s">
        <v>972</v>
      </c>
      <c r="O396" s="98" t="s">
        <v>935</v>
      </c>
      <c r="P396" s="98" t="s">
        <v>818</v>
      </c>
      <c r="Q396" s="107" t="s">
        <v>864</v>
      </c>
      <c r="R396" s="118" t="s">
        <v>828</v>
      </c>
      <c r="S396" s="101" t="s">
        <v>828</v>
      </c>
      <c r="Z396" s="98"/>
      <c r="AB396" s="98">
        <v>12</v>
      </c>
      <c r="AE396" s="244">
        <v>0</v>
      </c>
      <c r="AG396" s="196" t="str">
        <f t="shared" si="6"/>
        <v>网安事业部-客户价值服务部</v>
      </c>
    </row>
    <row r="397" spans="1:33" ht="36" hidden="1">
      <c r="A397" s="97" t="s">
        <v>2476</v>
      </c>
      <c r="B397" s="98" t="s">
        <v>3828</v>
      </c>
      <c r="C397" s="98" t="s">
        <v>3830</v>
      </c>
      <c r="D397" s="115" t="s">
        <v>813</v>
      </c>
      <c r="E397" s="115" t="s">
        <v>931</v>
      </c>
      <c r="F397" s="105" t="s">
        <v>2458</v>
      </c>
      <c r="G397" s="105" t="s">
        <v>4413</v>
      </c>
      <c r="H397" s="105" t="s">
        <v>4413</v>
      </c>
      <c r="I397" s="248"/>
      <c r="J397" s="98"/>
      <c r="K397" s="98" t="s">
        <v>3035</v>
      </c>
      <c r="L397" s="201" t="s">
        <v>4115</v>
      </c>
      <c r="M397" s="105" t="s">
        <v>3058</v>
      </c>
      <c r="N397" s="98" t="s">
        <v>972</v>
      </c>
      <c r="O397" s="98" t="s">
        <v>935</v>
      </c>
      <c r="P397" s="98" t="s">
        <v>1166</v>
      </c>
      <c r="Q397" s="107" t="s">
        <v>828</v>
      </c>
      <c r="R397" s="118" t="s">
        <v>828</v>
      </c>
      <c r="S397" s="101" t="s">
        <v>828</v>
      </c>
      <c r="Z397" s="98"/>
      <c r="AB397" s="98">
        <v>12</v>
      </c>
      <c r="AE397" s="244">
        <v>0</v>
      </c>
      <c r="AG397" s="196" t="str">
        <f t="shared" si="6"/>
        <v>网安事业部-实战创新产品线</v>
      </c>
    </row>
    <row r="398" spans="1:33" ht="36" hidden="1">
      <c r="A398" s="97" t="s">
        <v>2477</v>
      </c>
      <c r="B398" s="98" t="s">
        <v>3828</v>
      </c>
      <c r="C398" s="98" t="s">
        <v>3830</v>
      </c>
      <c r="D398" s="115" t="s">
        <v>813</v>
      </c>
      <c r="E398" s="115" t="s">
        <v>931</v>
      </c>
      <c r="F398" s="105" t="s">
        <v>2458</v>
      </c>
      <c r="G398" s="105" t="s">
        <v>4413</v>
      </c>
      <c r="H398" s="105" t="s">
        <v>4413</v>
      </c>
      <c r="I398" s="248"/>
      <c r="J398" s="98"/>
      <c r="K398" s="98" t="s">
        <v>3035</v>
      </c>
      <c r="L398" s="201" t="s">
        <v>4116</v>
      </c>
      <c r="M398" s="105" t="s">
        <v>3058</v>
      </c>
      <c r="N398" s="98" t="s">
        <v>972</v>
      </c>
      <c r="O398" s="98" t="s">
        <v>935</v>
      </c>
      <c r="P398" s="98" t="s">
        <v>818</v>
      </c>
      <c r="Q398" s="107" t="s">
        <v>828</v>
      </c>
      <c r="R398" s="118" t="s">
        <v>828</v>
      </c>
      <c r="S398" s="101" t="s">
        <v>828</v>
      </c>
      <c r="Z398" s="98"/>
      <c r="AB398" s="98">
        <v>12</v>
      </c>
      <c r="AE398" s="244">
        <v>0</v>
      </c>
      <c r="AG398" s="196" t="str">
        <f t="shared" si="6"/>
        <v>网安事业部-实战创新产品线</v>
      </c>
    </row>
    <row r="399" spans="1:33" ht="36" hidden="1">
      <c r="A399" s="97" t="s">
        <v>2478</v>
      </c>
      <c r="B399" s="98" t="s">
        <v>3828</v>
      </c>
      <c r="C399" s="98" t="s">
        <v>3830</v>
      </c>
      <c r="D399" s="115" t="s">
        <v>813</v>
      </c>
      <c r="E399" s="115" t="s">
        <v>931</v>
      </c>
      <c r="F399" s="105" t="s">
        <v>2458</v>
      </c>
      <c r="G399" s="105" t="s">
        <v>4413</v>
      </c>
      <c r="H399" s="105" t="s">
        <v>4413</v>
      </c>
      <c r="I399" s="248"/>
      <c r="J399" s="98"/>
      <c r="K399" s="98" t="s">
        <v>3035</v>
      </c>
      <c r="L399" s="201" t="s">
        <v>3221</v>
      </c>
      <c r="M399" s="105" t="s">
        <v>3058</v>
      </c>
      <c r="N399" s="98" t="s">
        <v>972</v>
      </c>
      <c r="O399" s="98" t="s">
        <v>935</v>
      </c>
      <c r="P399" s="98" t="s">
        <v>1042</v>
      </c>
      <c r="Q399" s="107" t="s">
        <v>828</v>
      </c>
      <c r="R399" s="118" t="s">
        <v>828</v>
      </c>
      <c r="S399" s="101" t="s">
        <v>828</v>
      </c>
      <c r="Z399" s="98"/>
      <c r="AB399" s="98">
        <v>12</v>
      </c>
      <c r="AE399" s="244">
        <v>0</v>
      </c>
      <c r="AG399" s="196" t="str">
        <f t="shared" si="6"/>
        <v>网安事业部-实战创新产品线</v>
      </c>
    </row>
    <row r="400" spans="1:33" ht="36" hidden="1">
      <c r="A400" s="97" t="s">
        <v>2479</v>
      </c>
      <c r="B400" s="98" t="s">
        <v>3828</v>
      </c>
      <c r="C400" s="98" t="s">
        <v>3829</v>
      </c>
      <c r="D400" s="115" t="s">
        <v>813</v>
      </c>
      <c r="E400" s="115" t="s">
        <v>931</v>
      </c>
      <c r="F400" s="105" t="s">
        <v>2458</v>
      </c>
      <c r="G400" s="105" t="s">
        <v>4413</v>
      </c>
      <c r="H400" s="105" t="s">
        <v>4413</v>
      </c>
      <c r="I400" s="248"/>
      <c r="J400" s="98"/>
      <c r="K400" s="98" t="s">
        <v>3035</v>
      </c>
      <c r="L400" s="201" t="s">
        <v>3222</v>
      </c>
      <c r="M400" s="105" t="s">
        <v>3023</v>
      </c>
      <c r="N400" s="98" t="s">
        <v>864</v>
      </c>
      <c r="O400" s="98" t="s">
        <v>819</v>
      </c>
      <c r="P400" s="98" t="s">
        <v>1042</v>
      </c>
      <c r="Q400" s="107" t="s">
        <v>828</v>
      </c>
      <c r="R400" s="118" t="s">
        <v>819</v>
      </c>
      <c r="S400" s="240" t="s">
        <v>819</v>
      </c>
      <c r="Z400" s="98"/>
      <c r="AB400" s="98">
        <v>12</v>
      </c>
      <c r="AE400" s="244">
        <v>0</v>
      </c>
      <c r="AG400" s="196" t="str">
        <f t="shared" si="6"/>
        <v>网安事业部-实战创新产品线</v>
      </c>
    </row>
    <row r="401" spans="1:33" ht="24" hidden="1">
      <c r="A401" s="97" t="s">
        <v>2480</v>
      </c>
      <c r="B401" s="98" t="s">
        <v>3834</v>
      </c>
      <c r="C401" s="98" t="s">
        <v>3836</v>
      </c>
      <c r="D401" s="115" t="s">
        <v>813</v>
      </c>
      <c r="E401" s="115" t="s">
        <v>931</v>
      </c>
      <c r="F401" s="105" t="s">
        <v>815</v>
      </c>
      <c r="G401" s="105" t="s">
        <v>738</v>
      </c>
      <c r="H401" s="105" t="s">
        <v>738</v>
      </c>
      <c r="I401" s="248"/>
      <c r="J401" s="105">
        <v>20000</v>
      </c>
      <c r="K401" s="105"/>
      <c r="L401" s="116"/>
      <c r="M401" s="105" t="s">
        <v>988</v>
      </c>
      <c r="N401" s="98" t="s">
        <v>3818</v>
      </c>
      <c r="O401" s="98" t="s">
        <v>935</v>
      </c>
      <c r="P401" s="235" t="s">
        <v>818</v>
      </c>
      <c r="Q401" s="107" t="s">
        <v>819</v>
      </c>
      <c r="R401" s="118" t="s">
        <v>819</v>
      </c>
      <c r="S401" s="101" t="s">
        <v>819</v>
      </c>
      <c r="Z401" s="98"/>
      <c r="AB401" s="98">
        <v>10</v>
      </c>
      <c r="AE401" s="244">
        <v>0</v>
      </c>
      <c r="AG401" s="196" t="str">
        <f t="shared" si="6"/>
        <v>网安事业部-销售管理</v>
      </c>
    </row>
    <row r="402" spans="1:33" ht="24" hidden="1">
      <c r="A402" s="97" t="s">
        <v>2481</v>
      </c>
      <c r="B402" s="98" t="s">
        <v>3834</v>
      </c>
      <c r="C402" s="98" t="s">
        <v>3835</v>
      </c>
      <c r="D402" s="115" t="s">
        <v>813</v>
      </c>
      <c r="E402" s="115" t="s">
        <v>931</v>
      </c>
      <c r="F402" s="105" t="s">
        <v>815</v>
      </c>
      <c r="G402" s="105" t="s">
        <v>2002</v>
      </c>
      <c r="H402" s="105" t="s">
        <v>2002</v>
      </c>
      <c r="I402" s="248"/>
      <c r="J402" s="105">
        <v>2500</v>
      </c>
      <c r="K402" s="100" t="s">
        <v>3039</v>
      </c>
      <c r="L402" s="201" t="s">
        <v>3223</v>
      </c>
      <c r="M402" s="105" t="s">
        <v>996</v>
      </c>
      <c r="N402" s="98" t="s">
        <v>972</v>
      </c>
      <c r="O402" s="98" t="s">
        <v>935</v>
      </c>
      <c r="P402" s="98" t="s">
        <v>1166</v>
      </c>
      <c r="Q402" s="107" t="s">
        <v>972</v>
      </c>
      <c r="R402" s="118" t="s">
        <v>864</v>
      </c>
      <c r="S402" s="239" t="s">
        <v>864</v>
      </c>
      <c r="Z402" s="98"/>
      <c r="AB402" s="98">
        <v>12</v>
      </c>
      <c r="AE402" s="244">
        <v>0</v>
      </c>
      <c r="AG402" s="196" t="str">
        <f t="shared" si="6"/>
        <v>网安事业部-销售3</v>
      </c>
    </row>
    <row r="403" spans="1:33" ht="24" hidden="1">
      <c r="A403" s="97" t="s">
        <v>2482</v>
      </c>
      <c r="B403" s="98" t="s">
        <v>3834</v>
      </c>
      <c r="C403" s="98" t="s">
        <v>3835</v>
      </c>
      <c r="D403" s="115" t="s">
        <v>813</v>
      </c>
      <c r="E403" s="115" t="s">
        <v>931</v>
      </c>
      <c r="F403" s="105" t="s">
        <v>815</v>
      </c>
      <c r="G403" s="105" t="s">
        <v>2000</v>
      </c>
      <c r="H403" s="105" t="s">
        <v>2000</v>
      </c>
      <c r="I403" s="248"/>
      <c r="J403" s="105">
        <v>11000</v>
      </c>
      <c r="K403" s="100" t="s">
        <v>3038</v>
      </c>
      <c r="L403" s="116" t="s">
        <v>743</v>
      </c>
      <c r="M403" s="105" t="s">
        <v>996</v>
      </c>
      <c r="N403" s="98" t="s">
        <v>972</v>
      </c>
      <c r="O403" s="98" t="s">
        <v>935</v>
      </c>
      <c r="P403" s="98" t="s">
        <v>818</v>
      </c>
      <c r="Q403" s="107" t="s">
        <v>972</v>
      </c>
      <c r="R403" s="118" t="s">
        <v>935</v>
      </c>
      <c r="S403" s="101" t="s">
        <v>935</v>
      </c>
      <c r="Z403" s="98"/>
      <c r="AB403" s="98">
        <v>12</v>
      </c>
      <c r="AE403" s="244">
        <v>0</v>
      </c>
      <c r="AG403" s="196" t="str">
        <f t="shared" si="6"/>
        <v>网安事业部-销售1</v>
      </c>
    </row>
    <row r="404" spans="1:33" ht="24" hidden="1">
      <c r="A404" s="97" t="s">
        <v>2483</v>
      </c>
      <c r="B404" s="98" t="s">
        <v>3834</v>
      </c>
      <c r="C404" s="98" t="s">
        <v>3835</v>
      </c>
      <c r="D404" s="115" t="s">
        <v>813</v>
      </c>
      <c r="E404" s="115" t="s">
        <v>931</v>
      </c>
      <c r="F404" s="105" t="s">
        <v>815</v>
      </c>
      <c r="G404" s="105" t="s">
        <v>2001</v>
      </c>
      <c r="H404" s="105" t="s">
        <v>2001</v>
      </c>
      <c r="I404" s="248"/>
      <c r="J404" s="105">
        <v>6500</v>
      </c>
      <c r="K404" s="100" t="s">
        <v>3038</v>
      </c>
      <c r="L404" s="116" t="s">
        <v>4117</v>
      </c>
      <c r="M404" s="105" t="s">
        <v>996</v>
      </c>
      <c r="N404" s="98" t="s">
        <v>972</v>
      </c>
      <c r="O404" s="98" t="s">
        <v>935</v>
      </c>
      <c r="P404" s="98" t="s">
        <v>818</v>
      </c>
      <c r="Q404" s="107" t="s">
        <v>819</v>
      </c>
      <c r="R404" s="118" t="s">
        <v>856</v>
      </c>
      <c r="S404" s="101" t="s">
        <v>856</v>
      </c>
      <c r="Z404" s="98"/>
      <c r="AB404" s="98">
        <v>12</v>
      </c>
      <c r="AE404" s="244">
        <v>0</v>
      </c>
      <c r="AG404" s="196" t="str">
        <f t="shared" si="6"/>
        <v>网安事业部-销售2</v>
      </c>
    </row>
    <row r="405" spans="1:33" ht="24" hidden="1">
      <c r="A405" s="97" t="s">
        <v>2484</v>
      </c>
      <c r="B405" s="98" t="s">
        <v>3834</v>
      </c>
      <c r="C405" s="98" t="s">
        <v>3837</v>
      </c>
      <c r="D405" s="115" t="s">
        <v>813</v>
      </c>
      <c r="E405" s="115" t="s">
        <v>931</v>
      </c>
      <c r="F405" s="105" t="s">
        <v>815</v>
      </c>
      <c r="G405" s="105" t="s">
        <v>738</v>
      </c>
      <c r="H405" s="105" t="s">
        <v>738</v>
      </c>
      <c r="I405" s="248"/>
      <c r="J405" s="98"/>
      <c r="K405" s="98" t="s">
        <v>3022</v>
      </c>
      <c r="L405" s="201" t="s">
        <v>4118</v>
      </c>
      <c r="M405" s="105" t="s">
        <v>3041</v>
      </c>
      <c r="N405" s="98" t="s">
        <v>3818</v>
      </c>
      <c r="O405" s="98" t="s">
        <v>856</v>
      </c>
      <c r="P405" s="98" t="s">
        <v>818</v>
      </c>
      <c r="Q405" s="107" t="s">
        <v>819</v>
      </c>
      <c r="R405" s="118" t="s">
        <v>856</v>
      </c>
      <c r="S405" s="101" t="s">
        <v>856</v>
      </c>
      <c r="Z405" s="98"/>
      <c r="AB405" s="98">
        <v>12</v>
      </c>
      <c r="AE405" s="244">
        <v>0</v>
      </c>
      <c r="AG405" s="196" t="str">
        <f t="shared" si="6"/>
        <v>网安事业部-销售管理</v>
      </c>
    </row>
    <row r="406" spans="1:33" ht="36" hidden="1">
      <c r="A406" s="97" t="s">
        <v>2485</v>
      </c>
      <c r="B406" s="98" t="s">
        <v>3834</v>
      </c>
      <c r="C406" s="98" t="s">
        <v>3836</v>
      </c>
      <c r="D406" s="115" t="s">
        <v>813</v>
      </c>
      <c r="E406" s="115" t="s">
        <v>931</v>
      </c>
      <c r="F406" s="105" t="s">
        <v>3853</v>
      </c>
      <c r="G406" s="105" t="s">
        <v>4737</v>
      </c>
      <c r="H406" s="105" t="s">
        <v>4737</v>
      </c>
      <c r="I406" s="248"/>
      <c r="J406" s="98"/>
      <c r="K406" s="98" t="s">
        <v>3035</v>
      </c>
      <c r="L406" s="201" t="s">
        <v>3226</v>
      </c>
      <c r="M406" s="105" t="s">
        <v>3163</v>
      </c>
      <c r="N406" s="98" t="s">
        <v>3818</v>
      </c>
      <c r="O406" s="98" t="s">
        <v>935</v>
      </c>
      <c r="P406" s="98" t="s">
        <v>818</v>
      </c>
      <c r="Q406" s="107" t="s">
        <v>864</v>
      </c>
      <c r="R406" s="118" t="s">
        <v>828</v>
      </c>
      <c r="S406" s="101" t="s">
        <v>828</v>
      </c>
      <c r="Z406" s="98"/>
      <c r="AB406" s="98">
        <v>12</v>
      </c>
      <c r="AE406" s="244">
        <v>0</v>
      </c>
      <c r="AG406" s="196" t="str">
        <f t="shared" si="6"/>
        <v>网安事业部-整体方案设计部</v>
      </c>
    </row>
    <row r="407" spans="1:33" ht="36" hidden="1">
      <c r="A407" s="97" t="s">
        <v>2486</v>
      </c>
      <c r="B407" s="98" t="s">
        <v>3834</v>
      </c>
      <c r="C407" s="98" t="s">
        <v>3836</v>
      </c>
      <c r="D407" s="115" t="s">
        <v>813</v>
      </c>
      <c r="E407" s="115" t="s">
        <v>931</v>
      </c>
      <c r="F407" s="105" t="s">
        <v>3853</v>
      </c>
      <c r="G407" s="105" t="s">
        <v>4737</v>
      </c>
      <c r="H407" s="105" t="s">
        <v>4737</v>
      </c>
      <c r="I407" s="248"/>
      <c r="J407" s="98"/>
      <c r="K407" s="98" t="s">
        <v>3035</v>
      </c>
      <c r="L407" s="201" t="s">
        <v>3228</v>
      </c>
      <c r="M407" s="105" t="s">
        <v>3163</v>
      </c>
      <c r="N407" s="98" t="s">
        <v>3818</v>
      </c>
      <c r="O407" s="98" t="s">
        <v>935</v>
      </c>
      <c r="P407" s="98" t="s">
        <v>818</v>
      </c>
      <c r="Q407" s="107" t="s">
        <v>864</v>
      </c>
      <c r="R407" s="118" t="s">
        <v>828</v>
      </c>
      <c r="S407" s="101" t="s">
        <v>828</v>
      </c>
      <c r="Z407" s="98"/>
      <c r="AB407" s="98">
        <v>12</v>
      </c>
      <c r="AE407" s="244">
        <v>0</v>
      </c>
      <c r="AG407" s="196" t="str">
        <f t="shared" si="6"/>
        <v>网安事业部-整体方案设计部</v>
      </c>
    </row>
    <row r="408" spans="1:33" ht="36" hidden="1">
      <c r="A408" s="97" t="s">
        <v>2487</v>
      </c>
      <c r="B408" s="98" t="s">
        <v>3834</v>
      </c>
      <c r="C408" s="98" t="s">
        <v>3836</v>
      </c>
      <c r="D408" s="115" t="s">
        <v>813</v>
      </c>
      <c r="E408" s="115" t="s">
        <v>931</v>
      </c>
      <c r="F408" s="105" t="s">
        <v>3853</v>
      </c>
      <c r="G408" s="105" t="s">
        <v>4737</v>
      </c>
      <c r="H408" s="105" t="s">
        <v>4737</v>
      </c>
      <c r="I408" s="248"/>
      <c r="J408" s="98"/>
      <c r="K408" s="98" t="s">
        <v>3035</v>
      </c>
      <c r="L408" s="201" t="s">
        <v>3229</v>
      </c>
      <c r="M408" s="105" t="s">
        <v>3163</v>
      </c>
      <c r="N408" s="98" t="s">
        <v>3818</v>
      </c>
      <c r="O408" s="98" t="s">
        <v>935</v>
      </c>
      <c r="P408" s="98" t="s">
        <v>818</v>
      </c>
      <c r="Q408" s="107" t="s">
        <v>828</v>
      </c>
      <c r="R408" s="118" t="s">
        <v>819</v>
      </c>
      <c r="S408" s="101" t="s">
        <v>819</v>
      </c>
      <c r="Z408" s="98"/>
      <c r="AB408" s="98">
        <v>12</v>
      </c>
      <c r="AE408" s="244">
        <v>0</v>
      </c>
      <c r="AG408" s="196" t="str">
        <f t="shared" si="6"/>
        <v>网安事业部-整体方案设计部</v>
      </c>
    </row>
    <row r="409" spans="1:33" ht="36" hidden="1">
      <c r="A409" s="97" t="s">
        <v>2488</v>
      </c>
      <c r="B409" s="98" t="s">
        <v>3834</v>
      </c>
      <c r="C409" s="98" t="s">
        <v>3836</v>
      </c>
      <c r="D409" s="115" t="s">
        <v>813</v>
      </c>
      <c r="E409" s="115" t="s">
        <v>931</v>
      </c>
      <c r="F409" s="105" t="s">
        <v>3853</v>
      </c>
      <c r="G409" s="105" t="s">
        <v>4737</v>
      </c>
      <c r="H409" s="105" t="s">
        <v>4737</v>
      </c>
      <c r="I409" s="248"/>
      <c r="J409" s="98"/>
      <c r="K409" s="98" t="s">
        <v>3035</v>
      </c>
      <c r="L409" s="201" t="s">
        <v>3230</v>
      </c>
      <c r="M409" s="105" t="s">
        <v>3163</v>
      </c>
      <c r="N409" s="98" t="s">
        <v>3818</v>
      </c>
      <c r="O409" s="98" t="s">
        <v>935</v>
      </c>
      <c r="P409" s="98" t="s">
        <v>818</v>
      </c>
      <c r="Q409" s="107" t="s">
        <v>972</v>
      </c>
      <c r="R409" s="118" t="s">
        <v>828</v>
      </c>
      <c r="S409" s="101" t="s">
        <v>828</v>
      </c>
      <c r="Z409" s="98"/>
      <c r="AB409" s="98">
        <v>12</v>
      </c>
      <c r="AE409" s="244">
        <v>0</v>
      </c>
      <c r="AG409" s="196" t="str">
        <f t="shared" si="6"/>
        <v>网安事业部-整体方案设计部</v>
      </c>
    </row>
    <row r="410" spans="1:33" ht="36" hidden="1">
      <c r="A410" s="97" t="s">
        <v>2490</v>
      </c>
      <c r="B410" s="98" t="s">
        <v>3834</v>
      </c>
      <c r="C410" s="98" t="s">
        <v>3836</v>
      </c>
      <c r="D410" s="115" t="s">
        <v>813</v>
      </c>
      <c r="E410" s="115" t="s">
        <v>931</v>
      </c>
      <c r="F410" s="105" t="s">
        <v>3853</v>
      </c>
      <c r="G410" s="105" t="s">
        <v>4737</v>
      </c>
      <c r="H410" s="105" t="s">
        <v>4737</v>
      </c>
      <c r="I410" s="248"/>
      <c r="J410" s="98"/>
      <c r="K410" s="98" t="s">
        <v>3022</v>
      </c>
      <c r="L410" s="201" t="s">
        <v>3231</v>
      </c>
      <c r="M410" s="105" t="s">
        <v>3163</v>
      </c>
      <c r="N410" s="98" t="s">
        <v>3818</v>
      </c>
      <c r="O410" s="98" t="s">
        <v>935</v>
      </c>
      <c r="P410" s="98" t="s">
        <v>818</v>
      </c>
      <c r="Q410" s="107" t="s">
        <v>864</v>
      </c>
      <c r="R410" s="118" t="s">
        <v>828</v>
      </c>
      <c r="S410" s="101" t="s">
        <v>828</v>
      </c>
      <c r="Z410" s="98"/>
      <c r="AB410" s="98">
        <v>12</v>
      </c>
      <c r="AE410" s="244">
        <v>0</v>
      </c>
      <c r="AG410" s="196" t="str">
        <f t="shared" si="6"/>
        <v>网安事业部-整体方案设计部</v>
      </c>
    </row>
    <row r="411" spans="1:33" ht="36" hidden="1">
      <c r="A411" s="97" t="s">
        <v>2491</v>
      </c>
      <c r="B411" s="98" t="s">
        <v>3828</v>
      </c>
      <c r="C411" s="98" t="s">
        <v>3829</v>
      </c>
      <c r="D411" s="115" t="s">
        <v>813</v>
      </c>
      <c r="E411" s="115" t="s">
        <v>931</v>
      </c>
      <c r="F411" s="105" t="s">
        <v>2443</v>
      </c>
      <c r="G411" s="105" t="s">
        <v>792</v>
      </c>
      <c r="H411" s="105" t="s">
        <v>792</v>
      </c>
      <c r="I411" s="248"/>
      <c r="J411" s="98"/>
      <c r="K411" s="98" t="s">
        <v>3035</v>
      </c>
      <c r="L411" s="201" t="s">
        <v>4119</v>
      </c>
      <c r="M411" s="105" t="s">
        <v>3029</v>
      </c>
      <c r="N411" s="98" t="s">
        <v>3818</v>
      </c>
      <c r="O411" s="98" t="s">
        <v>935</v>
      </c>
      <c r="P411" s="98" t="s">
        <v>818</v>
      </c>
      <c r="Q411" s="107" t="s">
        <v>972</v>
      </c>
      <c r="R411" s="118" t="s">
        <v>864</v>
      </c>
      <c r="S411" s="101" t="s">
        <v>864</v>
      </c>
      <c r="Z411" s="98"/>
      <c r="AB411" s="98">
        <v>12</v>
      </c>
      <c r="AE411" s="244">
        <v>0</v>
      </c>
      <c r="AG411" s="196" t="str">
        <f t="shared" si="6"/>
        <v>网安事业部-客户价值服务部</v>
      </c>
    </row>
    <row r="412" spans="1:33" ht="36" hidden="1">
      <c r="A412" s="97" t="s">
        <v>2492</v>
      </c>
      <c r="B412" s="98" t="s">
        <v>3828</v>
      </c>
      <c r="C412" s="98" t="s">
        <v>3830</v>
      </c>
      <c r="D412" s="115" t="s">
        <v>813</v>
      </c>
      <c r="E412" s="115" t="s">
        <v>931</v>
      </c>
      <c r="F412" s="105" t="s">
        <v>3853</v>
      </c>
      <c r="G412" s="105" t="s">
        <v>4737</v>
      </c>
      <c r="H412" s="105" t="s">
        <v>4737</v>
      </c>
      <c r="I412" s="248"/>
      <c r="J412" s="98"/>
      <c r="K412" s="98" t="s">
        <v>3022</v>
      </c>
      <c r="L412" s="201" t="s">
        <v>3233</v>
      </c>
      <c r="M412" s="105" t="s">
        <v>3025</v>
      </c>
      <c r="N412" s="98" t="s">
        <v>828</v>
      </c>
      <c r="O412" s="98" t="s">
        <v>4279</v>
      </c>
      <c r="P412" s="98" t="s">
        <v>818</v>
      </c>
      <c r="Q412" s="107" t="s">
        <v>819</v>
      </c>
      <c r="R412" s="118" t="s">
        <v>856</v>
      </c>
      <c r="S412" s="101" t="s">
        <v>856</v>
      </c>
      <c r="Z412" s="98"/>
      <c r="AB412" s="98">
        <v>12</v>
      </c>
      <c r="AE412" s="244">
        <v>0</v>
      </c>
      <c r="AG412" s="196" t="str">
        <f t="shared" si="6"/>
        <v>网安事业部-整体方案设计部</v>
      </c>
    </row>
    <row r="413" spans="1:33" ht="36" hidden="1">
      <c r="A413" s="97" t="s">
        <v>2493</v>
      </c>
      <c r="B413" s="98" t="s">
        <v>3828</v>
      </c>
      <c r="C413" s="98" t="s">
        <v>3829</v>
      </c>
      <c r="D413" s="115" t="s">
        <v>813</v>
      </c>
      <c r="E413" s="115" t="s">
        <v>931</v>
      </c>
      <c r="F413" s="105" t="s">
        <v>3853</v>
      </c>
      <c r="G413" s="105" t="s">
        <v>4737</v>
      </c>
      <c r="H413" s="105" t="s">
        <v>4737</v>
      </c>
      <c r="I413" s="248"/>
      <c r="J413" s="98"/>
      <c r="K413" s="98" t="s">
        <v>3035</v>
      </c>
      <c r="L413" s="201" t="s">
        <v>3235</v>
      </c>
      <c r="M413" s="105" t="s">
        <v>3023</v>
      </c>
      <c r="N413" s="98" t="s">
        <v>864</v>
      </c>
      <c r="O413" s="98" t="s">
        <v>819</v>
      </c>
      <c r="P413" s="98" t="s">
        <v>818</v>
      </c>
      <c r="Q413" s="107" t="s">
        <v>819</v>
      </c>
      <c r="R413" s="118" t="s">
        <v>856</v>
      </c>
      <c r="S413" s="240" t="s">
        <v>856</v>
      </c>
      <c r="Z413" s="98"/>
      <c r="AB413" s="98">
        <v>12</v>
      </c>
      <c r="AE413" s="244">
        <v>0</v>
      </c>
      <c r="AG413" s="196" t="str">
        <f t="shared" si="6"/>
        <v>网安事业部-整体方案设计部</v>
      </c>
    </row>
    <row r="414" spans="1:33" ht="36" hidden="1">
      <c r="A414" s="97" t="s">
        <v>2494</v>
      </c>
      <c r="B414" s="98" t="s">
        <v>3828</v>
      </c>
      <c r="C414" s="98" t="s">
        <v>3829</v>
      </c>
      <c r="D414" s="115" t="s">
        <v>813</v>
      </c>
      <c r="E414" s="115" t="s">
        <v>931</v>
      </c>
      <c r="F414" s="105" t="s">
        <v>3853</v>
      </c>
      <c r="G414" s="105" t="s">
        <v>4737</v>
      </c>
      <c r="H414" s="105" t="s">
        <v>4737</v>
      </c>
      <c r="I414" s="248"/>
      <c r="J414" s="98"/>
      <c r="K414" s="98"/>
      <c r="L414" s="201"/>
      <c r="M414" s="105" t="s">
        <v>3023</v>
      </c>
      <c r="N414" s="98" t="s">
        <v>864</v>
      </c>
      <c r="O414" s="98" t="s">
        <v>819</v>
      </c>
      <c r="P414" s="223" t="s">
        <v>818</v>
      </c>
      <c r="Q414" s="107" t="s">
        <v>819</v>
      </c>
      <c r="R414" s="118" t="s">
        <v>819</v>
      </c>
      <c r="S414" s="101" t="s">
        <v>819</v>
      </c>
      <c r="Z414" s="98"/>
      <c r="AB414" s="98">
        <v>10</v>
      </c>
      <c r="AE414" s="244">
        <v>0</v>
      </c>
      <c r="AG414" s="196" t="str">
        <f t="shared" si="6"/>
        <v>网安事业部-整体方案设计部</v>
      </c>
    </row>
    <row r="415" spans="1:33" ht="36" hidden="1">
      <c r="A415" s="97" t="s">
        <v>2495</v>
      </c>
      <c r="B415" s="98" t="s">
        <v>3828</v>
      </c>
      <c r="C415" s="98" t="s">
        <v>3829</v>
      </c>
      <c r="D415" s="115" t="s">
        <v>813</v>
      </c>
      <c r="E415" s="115" t="s">
        <v>931</v>
      </c>
      <c r="F415" s="105" t="s">
        <v>3853</v>
      </c>
      <c r="G415" s="105" t="s">
        <v>4737</v>
      </c>
      <c r="H415" s="105" t="s">
        <v>4737</v>
      </c>
      <c r="I415" s="248"/>
      <c r="J415" s="98"/>
      <c r="K415" s="98" t="s">
        <v>3035</v>
      </c>
      <c r="L415" s="201" t="s">
        <v>3236</v>
      </c>
      <c r="M415" s="105" t="s">
        <v>3023</v>
      </c>
      <c r="N415" s="98" t="s">
        <v>864</v>
      </c>
      <c r="O415" s="98" t="s">
        <v>819</v>
      </c>
      <c r="P415" s="98" t="s">
        <v>818</v>
      </c>
      <c r="Q415" s="107" t="s">
        <v>828</v>
      </c>
      <c r="R415" s="118" t="s">
        <v>819</v>
      </c>
      <c r="S415" s="239" t="s">
        <v>819</v>
      </c>
      <c r="Z415" s="98"/>
      <c r="AB415" s="98">
        <v>12</v>
      </c>
      <c r="AE415" s="244">
        <v>0</v>
      </c>
      <c r="AG415" s="196" t="str">
        <f t="shared" si="6"/>
        <v>网安事业部-整体方案设计部</v>
      </c>
    </row>
    <row r="416" spans="1:33" ht="36" hidden="1">
      <c r="A416" s="97" t="s">
        <v>2496</v>
      </c>
      <c r="B416" s="98" t="s">
        <v>3828</v>
      </c>
      <c r="C416" s="98" t="s">
        <v>3829</v>
      </c>
      <c r="D416" s="115" t="s">
        <v>813</v>
      </c>
      <c r="E416" s="115" t="s">
        <v>931</v>
      </c>
      <c r="F416" s="105" t="s">
        <v>3853</v>
      </c>
      <c r="G416" s="105" t="s">
        <v>4737</v>
      </c>
      <c r="H416" s="105" t="s">
        <v>4737</v>
      </c>
      <c r="I416" s="248"/>
      <c r="J416" s="98"/>
      <c r="K416" s="98" t="s">
        <v>3022</v>
      </c>
      <c r="L416" s="201" t="s">
        <v>4120</v>
      </c>
      <c r="M416" s="105" t="s">
        <v>3023</v>
      </c>
      <c r="N416" s="98" t="s">
        <v>864</v>
      </c>
      <c r="O416" s="98" t="s">
        <v>819</v>
      </c>
      <c r="P416" s="98" t="s">
        <v>818</v>
      </c>
      <c r="Q416" s="107" t="s">
        <v>864</v>
      </c>
      <c r="R416" s="118" t="s">
        <v>819</v>
      </c>
      <c r="S416" s="101" t="s">
        <v>819</v>
      </c>
      <c r="Z416" s="98"/>
      <c r="AB416" s="98">
        <v>12</v>
      </c>
      <c r="AE416" s="244">
        <v>0</v>
      </c>
      <c r="AG416" s="196" t="str">
        <f t="shared" si="6"/>
        <v>网安事业部-整体方案设计部</v>
      </c>
    </row>
    <row r="417" spans="1:33" ht="24">
      <c r="A417" s="97" t="s">
        <v>2497</v>
      </c>
      <c r="B417" s="98" t="e">
        <v>#N/A</v>
      </c>
      <c r="C417" s="98" t="e">
        <v>#N/A</v>
      </c>
      <c r="D417" s="98"/>
      <c r="E417" s="98" t="s">
        <v>3854</v>
      </c>
      <c r="F417" s="98" t="s">
        <v>2113</v>
      </c>
      <c r="G417" s="98" t="s">
        <v>5025</v>
      </c>
      <c r="H417" s="98" t="s">
        <v>5025</v>
      </c>
      <c r="I417" s="247"/>
      <c r="J417" s="98">
        <v>193000</v>
      </c>
      <c r="K417" s="98" t="s">
        <v>3020</v>
      </c>
      <c r="L417" s="116" t="s">
        <v>4121</v>
      </c>
      <c r="M417" s="98" t="s">
        <v>4122</v>
      </c>
      <c r="N417" s="98" t="e">
        <v>#N/A</v>
      </c>
      <c r="O417" s="98" t="e">
        <v>#N/A</v>
      </c>
      <c r="P417" s="116" t="s">
        <v>818</v>
      </c>
      <c r="Q417" s="107" t="s">
        <v>935</v>
      </c>
      <c r="R417" s="118" t="s">
        <v>943</v>
      </c>
      <c r="S417" s="101" t="s">
        <v>943</v>
      </c>
      <c r="Z417" s="98"/>
      <c r="AB417" s="98">
        <v>12</v>
      </c>
      <c r="AE417" s="244">
        <v>0</v>
      </c>
      <c r="AG417" s="196" t="str">
        <f t="shared" si="6"/>
        <v>代表处管理中心-管理</v>
      </c>
    </row>
    <row r="418" spans="1:33" ht="24">
      <c r="A418" s="97" t="s">
        <v>2498</v>
      </c>
      <c r="B418" s="98" t="e">
        <v>#N/A</v>
      </c>
      <c r="C418" s="98" t="e">
        <v>#N/A</v>
      </c>
      <c r="D418" s="98"/>
      <c r="E418" s="98" t="s">
        <v>3854</v>
      </c>
      <c r="F418" s="98" t="s">
        <v>2113</v>
      </c>
      <c r="G418" s="98" t="s">
        <v>5025</v>
      </c>
      <c r="H418" s="98" t="s">
        <v>5025</v>
      </c>
      <c r="I418" s="247"/>
      <c r="J418" s="98">
        <v>193000</v>
      </c>
      <c r="K418" s="98" t="s">
        <v>3020</v>
      </c>
      <c r="L418" s="116" t="s">
        <v>4123</v>
      </c>
      <c r="M418" s="98" t="s">
        <v>4124</v>
      </c>
      <c r="N418" s="98" t="e">
        <v>#N/A</v>
      </c>
      <c r="O418" s="98" t="e">
        <v>#N/A</v>
      </c>
      <c r="P418" s="116" t="s">
        <v>818</v>
      </c>
      <c r="Q418" s="107" t="s">
        <v>1051</v>
      </c>
      <c r="R418" s="118" t="s">
        <v>943</v>
      </c>
      <c r="S418" s="240" t="s">
        <v>943</v>
      </c>
      <c r="Z418" s="98"/>
      <c r="AB418" s="98">
        <v>12</v>
      </c>
      <c r="AE418" s="244">
        <v>0</v>
      </c>
      <c r="AG418" s="196" t="str">
        <f t="shared" si="6"/>
        <v>代表处管理中心-管理</v>
      </c>
    </row>
    <row r="419" spans="1:33" ht="36" hidden="1">
      <c r="A419" s="97" t="s">
        <v>2499</v>
      </c>
      <c r="B419" s="98" t="s">
        <v>3840</v>
      </c>
      <c r="C419" s="98" t="s">
        <v>422</v>
      </c>
      <c r="D419" s="98"/>
      <c r="E419" s="98" t="s">
        <v>3855</v>
      </c>
      <c r="F419" s="98"/>
      <c r="G419" s="98" t="s">
        <v>4792</v>
      </c>
      <c r="H419" s="98" t="s">
        <v>4792</v>
      </c>
      <c r="I419" s="247"/>
      <c r="J419" s="98"/>
      <c r="K419" s="98"/>
      <c r="L419" s="116" t="s">
        <v>5075</v>
      </c>
      <c r="M419" s="98" t="s">
        <v>3617</v>
      </c>
      <c r="N419" s="98" t="s">
        <v>3818</v>
      </c>
      <c r="O419" s="98" t="s">
        <v>856</v>
      </c>
      <c r="P419" s="236" t="s">
        <v>818</v>
      </c>
      <c r="Q419" s="107" t="s">
        <v>972</v>
      </c>
      <c r="R419" s="118" t="s">
        <v>856</v>
      </c>
      <c r="S419" s="101" t="s">
        <v>856</v>
      </c>
      <c r="Z419" s="98"/>
      <c r="AB419" s="98">
        <v>10</v>
      </c>
      <c r="AE419" s="244">
        <v>0</v>
      </c>
      <c r="AG419" s="196" t="str">
        <f t="shared" si="6"/>
        <v>代表处管理中心-客户系统部</v>
      </c>
    </row>
    <row r="420" spans="1:33" ht="36" hidden="1">
      <c r="A420" s="97" t="s">
        <v>2500</v>
      </c>
      <c r="B420" s="98" t="s">
        <v>3840</v>
      </c>
      <c r="C420" s="98" t="s">
        <v>422</v>
      </c>
      <c r="D420" s="98"/>
      <c r="E420" s="98" t="s">
        <v>3855</v>
      </c>
      <c r="F420" s="98"/>
      <c r="G420" s="98" t="s">
        <v>4792</v>
      </c>
      <c r="H420" s="98" t="s">
        <v>4792</v>
      </c>
      <c r="I420" s="247"/>
      <c r="J420" s="98"/>
      <c r="K420" s="98"/>
      <c r="L420" s="116" t="s">
        <v>5076</v>
      </c>
      <c r="M420" s="98" t="s">
        <v>3617</v>
      </c>
      <c r="N420" s="98" t="s">
        <v>3818</v>
      </c>
      <c r="O420" s="98" t="s">
        <v>856</v>
      </c>
      <c r="P420" s="236" t="s">
        <v>818</v>
      </c>
      <c r="Q420" s="107" t="s">
        <v>828</v>
      </c>
      <c r="R420" s="118" t="s">
        <v>819</v>
      </c>
      <c r="S420" s="101" t="s">
        <v>819</v>
      </c>
      <c r="Z420" s="98"/>
      <c r="AB420" s="98">
        <v>10</v>
      </c>
      <c r="AE420" s="244">
        <v>0</v>
      </c>
      <c r="AG420" s="196" t="str">
        <f t="shared" si="6"/>
        <v>代表处管理中心-客户系统部</v>
      </c>
    </row>
    <row r="421" spans="1:33" ht="36" hidden="1">
      <c r="A421" s="97" t="s">
        <v>2501</v>
      </c>
      <c r="B421" s="98" t="s">
        <v>3840</v>
      </c>
      <c r="C421" s="98" t="s">
        <v>422</v>
      </c>
      <c r="D421" s="98"/>
      <c r="E421" s="98" t="s">
        <v>3855</v>
      </c>
      <c r="F421" s="98"/>
      <c r="G421" s="98" t="s">
        <v>4792</v>
      </c>
      <c r="H421" s="98" t="s">
        <v>4792</v>
      </c>
      <c r="I421" s="247"/>
      <c r="J421" s="98"/>
      <c r="K421" s="98"/>
      <c r="L421" s="116" t="s">
        <v>5077</v>
      </c>
      <c r="M421" s="98" t="s">
        <v>3617</v>
      </c>
      <c r="N421" s="98" t="s">
        <v>3818</v>
      </c>
      <c r="O421" s="98" t="s">
        <v>856</v>
      </c>
      <c r="P421" s="236" t="s">
        <v>818</v>
      </c>
      <c r="Q421" s="107" t="s">
        <v>972</v>
      </c>
      <c r="R421" s="118" t="s">
        <v>828</v>
      </c>
      <c r="S421" s="101" t="s">
        <v>828</v>
      </c>
      <c r="Z421" s="98"/>
      <c r="AB421" s="98">
        <v>10</v>
      </c>
      <c r="AE421" s="244">
        <v>0</v>
      </c>
      <c r="AG421" s="196" t="str">
        <f t="shared" si="6"/>
        <v>代表处管理中心-客户系统部</v>
      </c>
    </row>
    <row r="422" spans="1:33" ht="36" hidden="1">
      <c r="A422" s="97" t="s">
        <v>2502</v>
      </c>
      <c r="B422" s="98" t="s">
        <v>3840</v>
      </c>
      <c r="C422" s="98" t="s">
        <v>422</v>
      </c>
      <c r="D422" s="98"/>
      <c r="E422" s="98" t="s">
        <v>3855</v>
      </c>
      <c r="F422" s="98"/>
      <c r="G422" s="98" t="s">
        <v>4792</v>
      </c>
      <c r="H422" s="98" t="s">
        <v>4792</v>
      </c>
      <c r="I422" s="247"/>
      <c r="J422" s="98"/>
      <c r="K422" s="98"/>
      <c r="L422" s="116" t="s">
        <v>5078</v>
      </c>
      <c r="M422" s="98" t="s">
        <v>3617</v>
      </c>
      <c r="N422" s="98" t="s">
        <v>3818</v>
      </c>
      <c r="O422" s="98" t="s">
        <v>856</v>
      </c>
      <c r="P422" s="236" t="s">
        <v>818</v>
      </c>
      <c r="Q422" s="107" t="s">
        <v>972</v>
      </c>
      <c r="R422" s="118" t="s">
        <v>864</v>
      </c>
      <c r="S422" s="101" t="s">
        <v>864</v>
      </c>
      <c r="Z422" s="98"/>
      <c r="AB422" s="98">
        <v>10</v>
      </c>
      <c r="AE422" s="244">
        <v>0</v>
      </c>
      <c r="AG422" s="196" t="str">
        <f t="shared" si="6"/>
        <v>代表处管理中心-客户系统部</v>
      </c>
    </row>
    <row r="423" spans="1:33" ht="36" hidden="1">
      <c r="A423" s="97" t="s">
        <v>2503</v>
      </c>
      <c r="B423" s="98" t="s">
        <v>3831</v>
      </c>
      <c r="C423" s="98" t="s">
        <v>3832</v>
      </c>
      <c r="D423" s="98"/>
      <c r="E423" s="98" t="s">
        <v>3856</v>
      </c>
      <c r="F423" s="98" t="s">
        <v>3857</v>
      </c>
      <c r="G423" s="98" t="s">
        <v>4814</v>
      </c>
      <c r="H423" s="98" t="s">
        <v>4814</v>
      </c>
      <c r="I423" s="248" t="s">
        <v>952</v>
      </c>
      <c r="J423" s="98"/>
      <c r="K423" s="98" t="s">
        <v>3237</v>
      </c>
      <c r="L423" s="224" t="s">
        <v>4125</v>
      </c>
      <c r="M423" s="117" t="s">
        <v>953</v>
      </c>
      <c r="N423" s="98" t="s">
        <v>864</v>
      </c>
      <c r="O423" s="98" t="s">
        <v>1051</v>
      </c>
      <c r="P423" s="101" t="s">
        <v>818</v>
      </c>
      <c r="Q423" s="107" t="s">
        <v>819</v>
      </c>
      <c r="R423" s="118" t="s">
        <v>935</v>
      </c>
      <c r="S423" s="239" t="s">
        <v>935</v>
      </c>
      <c r="Z423" s="98"/>
      <c r="AB423" s="98">
        <v>12</v>
      </c>
      <c r="AE423" s="244">
        <v>0</v>
      </c>
      <c r="AG423" s="196" t="str">
        <f t="shared" si="6"/>
        <v>代表处管理中心-客户服务部</v>
      </c>
    </row>
    <row r="424" spans="1:33" ht="36" hidden="1">
      <c r="A424" s="97" t="s">
        <v>2504</v>
      </c>
      <c r="B424" s="98" t="s">
        <v>3843</v>
      </c>
      <c r="C424" s="98" t="s">
        <v>3852</v>
      </c>
      <c r="D424" s="98"/>
      <c r="E424" s="98" t="s">
        <v>3856</v>
      </c>
      <c r="F424" s="98" t="s">
        <v>3857</v>
      </c>
      <c r="G424" s="98" t="s">
        <v>4814</v>
      </c>
      <c r="H424" s="98" t="s">
        <v>4814</v>
      </c>
      <c r="I424" s="248" t="s">
        <v>952</v>
      </c>
      <c r="J424" s="98"/>
      <c r="K424" s="98" t="s">
        <v>3022</v>
      </c>
      <c r="L424" s="201" t="s">
        <v>4126</v>
      </c>
      <c r="M424" s="117" t="s">
        <v>955</v>
      </c>
      <c r="N424" s="98" t="s">
        <v>972</v>
      </c>
      <c r="O424" s="98" t="s">
        <v>856</v>
      </c>
      <c r="P424" s="101" t="s">
        <v>818</v>
      </c>
      <c r="Q424" s="107" t="s">
        <v>828</v>
      </c>
      <c r="R424" s="118" t="s">
        <v>819</v>
      </c>
      <c r="S424" s="101" t="s">
        <v>819</v>
      </c>
      <c r="Z424" s="98"/>
      <c r="AB424" s="98">
        <v>12</v>
      </c>
      <c r="AE424" s="244">
        <v>0</v>
      </c>
      <c r="AG424" s="196" t="str">
        <f t="shared" si="6"/>
        <v>代表处管理中心-客户服务部</v>
      </c>
    </row>
    <row r="425" spans="1:33" ht="36" hidden="1">
      <c r="A425" s="97" t="s">
        <v>2505</v>
      </c>
      <c r="B425" s="98" t="s">
        <v>3843</v>
      </c>
      <c r="C425" s="98" t="s">
        <v>3852</v>
      </c>
      <c r="D425" s="98"/>
      <c r="E425" s="98" t="s">
        <v>3856</v>
      </c>
      <c r="F425" s="98" t="s">
        <v>3857</v>
      </c>
      <c r="G425" s="98" t="s">
        <v>4814</v>
      </c>
      <c r="H425" s="98" t="s">
        <v>4814</v>
      </c>
      <c r="I425" s="248" t="s">
        <v>952</v>
      </c>
      <c r="J425" s="98"/>
      <c r="K425" s="98" t="s">
        <v>3237</v>
      </c>
      <c r="L425" s="224" t="s">
        <v>4127</v>
      </c>
      <c r="M425" s="117" t="s">
        <v>955</v>
      </c>
      <c r="N425" s="98" t="s">
        <v>972</v>
      </c>
      <c r="O425" s="98" t="s">
        <v>856</v>
      </c>
      <c r="P425" s="101" t="s">
        <v>818</v>
      </c>
      <c r="Q425" s="107" t="s">
        <v>828</v>
      </c>
      <c r="R425" s="118" t="s">
        <v>856</v>
      </c>
      <c r="S425" s="101" t="s">
        <v>856</v>
      </c>
      <c r="Z425" s="98"/>
      <c r="AB425" s="98">
        <v>12</v>
      </c>
      <c r="AE425" s="244">
        <v>0</v>
      </c>
      <c r="AG425" s="196" t="str">
        <f t="shared" si="6"/>
        <v>代表处管理中心-客户服务部</v>
      </c>
    </row>
    <row r="426" spans="1:33" ht="36" hidden="1">
      <c r="A426" s="97" t="s">
        <v>2506</v>
      </c>
      <c r="B426" s="98" t="s">
        <v>3843</v>
      </c>
      <c r="C426" s="98" t="s">
        <v>3852</v>
      </c>
      <c r="D426" s="98"/>
      <c r="E426" s="98" t="s">
        <v>3856</v>
      </c>
      <c r="F426" s="98" t="s">
        <v>3857</v>
      </c>
      <c r="G426" s="98" t="s">
        <v>4814</v>
      </c>
      <c r="H426" s="98" t="s">
        <v>4814</v>
      </c>
      <c r="I426" s="248" t="s">
        <v>952</v>
      </c>
      <c r="J426" s="98"/>
      <c r="K426" s="98" t="s">
        <v>3240</v>
      </c>
      <c r="L426" s="201" t="s">
        <v>4128</v>
      </c>
      <c r="M426" s="117" t="s">
        <v>955</v>
      </c>
      <c r="N426" s="98" t="s">
        <v>972</v>
      </c>
      <c r="O426" s="98" t="s">
        <v>856</v>
      </c>
      <c r="P426" s="101" t="s">
        <v>818</v>
      </c>
      <c r="Q426" s="107" t="s">
        <v>972</v>
      </c>
      <c r="R426" s="118" t="s">
        <v>828</v>
      </c>
      <c r="S426" s="101" t="s">
        <v>828</v>
      </c>
      <c r="Z426" s="98"/>
      <c r="AB426" s="98">
        <v>12</v>
      </c>
      <c r="AE426" s="244">
        <v>0</v>
      </c>
      <c r="AG426" s="196" t="str">
        <f t="shared" si="6"/>
        <v>代表处管理中心-客户服务部</v>
      </c>
    </row>
    <row r="427" spans="1:33" ht="36" hidden="1">
      <c r="A427" s="97" t="s">
        <v>2507</v>
      </c>
      <c r="B427" s="98" t="s">
        <v>3843</v>
      </c>
      <c r="C427" s="98" t="s">
        <v>3852</v>
      </c>
      <c r="D427" s="98"/>
      <c r="E427" s="98" t="s">
        <v>3856</v>
      </c>
      <c r="F427" s="98" t="s">
        <v>3857</v>
      </c>
      <c r="G427" s="98" t="s">
        <v>4814</v>
      </c>
      <c r="H427" s="98" t="s">
        <v>4814</v>
      </c>
      <c r="I427" s="248" t="s">
        <v>952</v>
      </c>
      <c r="J427" s="98"/>
      <c r="K427" s="98" t="s">
        <v>3237</v>
      </c>
      <c r="L427" s="225" t="s">
        <v>4129</v>
      </c>
      <c r="M427" s="117" t="s">
        <v>955</v>
      </c>
      <c r="N427" s="98" t="s">
        <v>972</v>
      </c>
      <c r="O427" s="98" t="s">
        <v>856</v>
      </c>
      <c r="P427" s="101" t="s">
        <v>818</v>
      </c>
      <c r="Q427" s="107" t="s">
        <v>3818</v>
      </c>
      <c r="R427" s="118" t="s">
        <v>828</v>
      </c>
      <c r="S427" s="101" t="s">
        <v>828</v>
      </c>
      <c r="Z427" s="98"/>
      <c r="AB427" s="98">
        <v>12</v>
      </c>
      <c r="AE427" s="244">
        <v>0</v>
      </c>
      <c r="AG427" s="196" t="str">
        <f t="shared" si="6"/>
        <v>代表处管理中心-客户服务部</v>
      </c>
    </row>
    <row r="428" spans="1:33" ht="36" hidden="1">
      <c r="A428" s="97" t="s">
        <v>2508</v>
      </c>
      <c r="B428" s="98" t="s">
        <v>3843</v>
      </c>
      <c r="C428" s="98" t="s">
        <v>3852</v>
      </c>
      <c r="D428" s="98"/>
      <c r="E428" s="98" t="s">
        <v>3856</v>
      </c>
      <c r="F428" s="98" t="s">
        <v>3857</v>
      </c>
      <c r="G428" s="98" t="s">
        <v>4814</v>
      </c>
      <c r="H428" s="98" t="s">
        <v>4814</v>
      </c>
      <c r="I428" s="248" t="s">
        <v>952</v>
      </c>
      <c r="J428" s="98"/>
      <c r="K428" s="98" t="s">
        <v>3237</v>
      </c>
      <c r="L428" s="225" t="s">
        <v>4130</v>
      </c>
      <c r="M428" s="117" t="s">
        <v>955</v>
      </c>
      <c r="N428" s="98" t="s">
        <v>972</v>
      </c>
      <c r="O428" s="98" t="s">
        <v>856</v>
      </c>
      <c r="P428" s="101" t="s">
        <v>960</v>
      </c>
      <c r="Q428" s="107" t="s">
        <v>3818</v>
      </c>
      <c r="R428" s="118" t="s">
        <v>828</v>
      </c>
      <c r="S428" s="101" t="s">
        <v>828</v>
      </c>
      <c r="Z428" s="98"/>
      <c r="AB428" s="98">
        <v>12</v>
      </c>
      <c r="AE428" s="244">
        <v>0</v>
      </c>
      <c r="AG428" s="196" t="str">
        <f t="shared" si="6"/>
        <v>代表处管理中心-客户服务部</v>
      </c>
    </row>
    <row r="429" spans="1:33" ht="36" hidden="1">
      <c r="A429" s="97" t="s">
        <v>2509</v>
      </c>
      <c r="B429" s="98" t="s">
        <v>3843</v>
      </c>
      <c r="C429" s="98" t="s">
        <v>3852</v>
      </c>
      <c r="D429" s="98"/>
      <c r="E429" s="98" t="s">
        <v>3856</v>
      </c>
      <c r="F429" s="98" t="s">
        <v>3857</v>
      </c>
      <c r="G429" s="98" t="s">
        <v>4814</v>
      </c>
      <c r="H429" s="98" t="s">
        <v>4814</v>
      </c>
      <c r="I429" s="248" t="s">
        <v>952</v>
      </c>
      <c r="J429" s="98"/>
      <c r="K429" s="98" t="s">
        <v>3237</v>
      </c>
      <c r="L429" s="225" t="s">
        <v>4131</v>
      </c>
      <c r="M429" s="117" t="s">
        <v>955</v>
      </c>
      <c r="N429" s="98" t="s">
        <v>972</v>
      </c>
      <c r="O429" s="98" t="s">
        <v>856</v>
      </c>
      <c r="P429" s="101" t="s">
        <v>960</v>
      </c>
      <c r="Q429" s="107" t="s">
        <v>972</v>
      </c>
      <c r="R429" s="118" t="s">
        <v>864</v>
      </c>
      <c r="S429" s="101" t="s">
        <v>864</v>
      </c>
      <c r="Z429" s="98"/>
      <c r="AB429" s="98">
        <v>12</v>
      </c>
      <c r="AE429" s="244">
        <v>0</v>
      </c>
      <c r="AG429" s="196" t="str">
        <f t="shared" si="6"/>
        <v>代表处管理中心-客户服务部</v>
      </c>
    </row>
    <row r="430" spans="1:33" ht="36" hidden="1">
      <c r="A430" s="97" t="s">
        <v>2510</v>
      </c>
      <c r="B430" s="98" t="s">
        <v>3843</v>
      </c>
      <c r="C430" s="98" t="s">
        <v>3852</v>
      </c>
      <c r="D430" s="98"/>
      <c r="E430" s="98" t="s">
        <v>3856</v>
      </c>
      <c r="F430" s="98" t="s">
        <v>3857</v>
      </c>
      <c r="G430" s="98" t="s">
        <v>4814</v>
      </c>
      <c r="H430" s="98" t="s">
        <v>4814</v>
      </c>
      <c r="I430" s="248" t="s">
        <v>952</v>
      </c>
      <c r="J430" s="98"/>
      <c r="K430" s="98" t="s">
        <v>3022</v>
      </c>
      <c r="L430" s="116" t="s">
        <v>4132</v>
      </c>
      <c r="M430" s="117" t="s">
        <v>955</v>
      </c>
      <c r="N430" s="98" t="s">
        <v>972</v>
      </c>
      <c r="O430" s="98" t="s">
        <v>856</v>
      </c>
      <c r="P430" s="101" t="s">
        <v>960</v>
      </c>
      <c r="Q430" s="107" t="s">
        <v>972</v>
      </c>
      <c r="R430" s="118" t="s">
        <v>828</v>
      </c>
      <c r="S430" s="101" t="s">
        <v>828</v>
      </c>
      <c r="Z430" s="98"/>
      <c r="AB430" s="98">
        <v>12</v>
      </c>
      <c r="AE430" s="244">
        <v>0</v>
      </c>
      <c r="AG430" s="196" t="str">
        <f t="shared" si="6"/>
        <v>代表处管理中心-客户服务部</v>
      </c>
    </row>
    <row r="431" spans="1:33" ht="36" hidden="1">
      <c r="A431" s="97" t="s">
        <v>2511</v>
      </c>
      <c r="B431" s="98" t="s">
        <v>3843</v>
      </c>
      <c r="C431" s="98" t="s">
        <v>3852</v>
      </c>
      <c r="D431" s="98"/>
      <c r="E431" s="98" t="s">
        <v>3856</v>
      </c>
      <c r="F431" s="98" t="s">
        <v>3857</v>
      </c>
      <c r="G431" s="98" t="s">
        <v>4814</v>
      </c>
      <c r="H431" s="98" t="s">
        <v>4814</v>
      </c>
      <c r="I431" s="248" t="s">
        <v>952</v>
      </c>
      <c r="J431" s="98"/>
      <c r="K431" s="98" t="s">
        <v>3237</v>
      </c>
      <c r="L431" s="225" t="s">
        <v>4133</v>
      </c>
      <c r="M431" s="117" t="s">
        <v>955</v>
      </c>
      <c r="N431" s="98" t="s">
        <v>972</v>
      </c>
      <c r="O431" s="98" t="s">
        <v>856</v>
      </c>
      <c r="P431" s="101" t="s">
        <v>960</v>
      </c>
      <c r="Q431" s="107" t="s">
        <v>972</v>
      </c>
      <c r="R431" s="118" t="s">
        <v>864</v>
      </c>
      <c r="S431" s="101" t="s">
        <v>864</v>
      </c>
      <c r="Z431" s="98"/>
      <c r="AB431" s="98">
        <v>12</v>
      </c>
      <c r="AE431" s="244">
        <v>0</v>
      </c>
      <c r="AG431" s="196" t="str">
        <f t="shared" si="6"/>
        <v>代表处管理中心-客户服务部</v>
      </c>
    </row>
    <row r="432" spans="1:33" ht="36" hidden="1">
      <c r="A432" s="97" t="s">
        <v>2512</v>
      </c>
      <c r="B432" s="98" t="s">
        <v>3843</v>
      </c>
      <c r="C432" s="98" t="s">
        <v>3852</v>
      </c>
      <c r="D432" s="98"/>
      <c r="E432" s="98" t="s">
        <v>3856</v>
      </c>
      <c r="F432" s="98" t="s">
        <v>3857</v>
      </c>
      <c r="G432" s="98" t="s">
        <v>4814</v>
      </c>
      <c r="H432" s="98" t="s">
        <v>4814</v>
      </c>
      <c r="I432" s="248" t="s">
        <v>952</v>
      </c>
      <c r="J432" s="98"/>
      <c r="K432" s="98" t="s">
        <v>3237</v>
      </c>
      <c r="L432" s="224" t="s">
        <v>4134</v>
      </c>
      <c r="M432" s="98" t="s">
        <v>955</v>
      </c>
      <c r="N432" s="98" t="s">
        <v>972</v>
      </c>
      <c r="O432" s="98" t="s">
        <v>856</v>
      </c>
      <c r="P432" s="101" t="s">
        <v>960</v>
      </c>
      <c r="Q432" s="107" t="s">
        <v>828</v>
      </c>
      <c r="R432" s="118" t="s">
        <v>819</v>
      </c>
      <c r="S432" s="101" t="s">
        <v>819</v>
      </c>
      <c r="Z432" s="98"/>
      <c r="AB432" s="98">
        <v>12</v>
      </c>
      <c r="AE432" s="244">
        <v>0</v>
      </c>
      <c r="AG432" s="196" t="str">
        <f t="shared" si="6"/>
        <v>代表处管理中心-客户服务部</v>
      </c>
    </row>
    <row r="433" spans="1:33" ht="36" hidden="1">
      <c r="A433" s="97" t="s">
        <v>2513</v>
      </c>
      <c r="B433" s="98" t="s">
        <v>3843</v>
      </c>
      <c r="C433" s="98" t="s">
        <v>3852</v>
      </c>
      <c r="D433" s="98"/>
      <c r="E433" s="98" t="s">
        <v>3856</v>
      </c>
      <c r="F433" s="98" t="s">
        <v>3857</v>
      </c>
      <c r="G433" s="98" t="s">
        <v>4814</v>
      </c>
      <c r="H433" s="98" t="s">
        <v>4814</v>
      </c>
      <c r="I433" s="248" t="s">
        <v>952</v>
      </c>
      <c r="J433" s="98"/>
      <c r="K433" s="98" t="s">
        <v>3237</v>
      </c>
      <c r="L433" s="225" t="s">
        <v>4135</v>
      </c>
      <c r="M433" s="98" t="s">
        <v>955</v>
      </c>
      <c r="N433" s="98" t="s">
        <v>972</v>
      </c>
      <c r="O433" s="98" t="s">
        <v>856</v>
      </c>
      <c r="P433" s="101" t="s">
        <v>960</v>
      </c>
      <c r="Q433" s="107" t="s">
        <v>972</v>
      </c>
      <c r="R433" s="118" t="s">
        <v>828</v>
      </c>
      <c r="S433" s="101" t="s">
        <v>828</v>
      </c>
      <c r="Z433" s="98"/>
      <c r="AB433" s="98">
        <v>12</v>
      </c>
      <c r="AE433" s="244">
        <v>0</v>
      </c>
      <c r="AG433" s="196" t="str">
        <f t="shared" si="6"/>
        <v>代表处管理中心-客户服务部</v>
      </c>
    </row>
    <row r="434" spans="1:33" ht="36" hidden="1">
      <c r="A434" s="97" t="s">
        <v>2514</v>
      </c>
      <c r="B434" s="98" t="s">
        <v>3831</v>
      </c>
      <c r="C434" s="98" t="s">
        <v>3832</v>
      </c>
      <c r="D434" s="98"/>
      <c r="E434" s="98" t="s">
        <v>3856</v>
      </c>
      <c r="F434" s="98" t="s">
        <v>3848</v>
      </c>
      <c r="G434" s="98" t="s">
        <v>4814</v>
      </c>
      <c r="H434" s="98" t="s">
        <v>4814</v>
      </c>
      <c r="I434" s="248" t="s">
        <v>952</v>
      </c>
      <c r="J434" s="98"/>
      <c r="K434" s="98" t="s">
        <v>3237</v>
      </c>
      <c r="L434" s="116" t="s">
        <v>4136</v>
      </c>
      <c r="M434" s="98" t="s">
        <v>953</v>
      </c>
      <c r="N434" s="98" t="s">
        <v>864</v>
      </c>
      <c r="O434" s="98" t="s">
        <v>1051</v>
      </c>
      <c r="P434" s="101" t="s">
        <v>960</v>
      </c>
      <c r="Q434" s="107" t="s">
        <v>828</v>
      </c>
      <c r="R434" s="118" t="s">
        <v>856</v>
      </c>
      <c r="S434" s="101" t="s">
        <v>856</v>
      </c>
      <c r="Z434" s="98"/>
      <c r="AB434" s="98">
        <v>12</v>
      </c>
      <c r="AE434" s="244">
        <v>0</v>
      </c>
      <c r="AG434" s="196" t="str">
        <f t="shared" si="6"/>
        <v>代表处管理中心-客户服务部</v>
      </c>
    </row>
    <row r="435" spans="1:33" ht="36" hidden="1">
      <c r="A435" s="97" t="s">
        <v>2515</v>
      </c>
      <c r="B435" s="98" t="s">
        <v>3843</v>
      </c>
      <c r="C435" s="98" t="s">
        <v>3852</v>
      </c>
      <c r="D435" s="98"/>
      <c r="E435" s="98" t="s">
        <v>3856</v>
      </c>
      <c r="F435" s="98" t="s">
        <v>3848</v>
      </c>
      <c r="G435" s="98" t="s">
        <v>4814</v>
      </c>
      <c r="H435" s="98" t="s">
        <v>4814</v>
      </c>
      <c r="I435" s="248" t="s">
        <v>952</v>
      </c>
      <c r="J435" s="98"/>
      <c r="K435" s="98" t="s">
        <v>3237</v>
      </c>
      <c r="L435" s="116" t="s">
        <v>4137</v>
      </c>
      <c r="M435" s="98" t="s">
        <v>4138</v>
      </c>
      <c r="N435" s="98" t="s">
        <v>972</v>
      </c>
      <c r="O435" s="98" t="s">
        <v>856</v>
      </c>
      <c r="P435" s="101" t="s">
        <v>960</v>
      </c>
      <c r="Q435" s="107" t="s">
        <v>864</v>
      </c>
      <c r="R435" s="118" t="s">
        <v>828</v>
      </c>
      <c r="S435" s="101" t="s">
        <v>828</v>
      </c>
      <c r="Z435" s="98"/>
      <c r="AB435" s="98">
        <v>12</v>
      </c>
      <c r="AE435" s="244">
        <v>0</v>
      </c>
      <c r="AG435" s="196" t="str">
        <f t="shared" si="6"/>
        <v>代表处管理中心-客户服务部</v>
      </c>
    </row>
    <row r="436" spans="1:33" ht="36" hidden="1">
      <c r="A436" s="97" t="s">
        <v>2516</v>
      </c>
      <c r="B436" s="98" t="s">
        <v>3843</v>
      </c>
      <c r="C436" s="98" t="s">
        <v>3852</v>
      </c>
      <c r="D436" s="98"/>
      <c r="E436" s="98" t="s">
        <v>3856</v>
      </c>
      <c r="F436" s="98" t="s">
        <v>3848</v>
      </c>
      <c r="G436" s="98" t="s">
        <v>4814</v>
      </c>
      <c r="H436" s="98" t="s">
        <v>4814</v>
      </c>
      <c r="I436" s="248" t="s">
        <v>952</v>
      </c>
      <c r="J436" s="98"/>
      <c r="K436" s="98" t="s">
        <v>3237</v>
      </c>
      <c r="L436" s="116" t="s">
        <v>4139</v>
      </c>
      <c r="M436" s="98" t="s">
        <v>4138</v>
      </c>
      <c r="N436" s="98" t="s">
        <v>972</v>
      </c>
      <c r="O436" s="98" t="s">
        <v>856</v>
      </c>
      <c r="P436" s="101" t="s">
        <v>960</v>
      </c>
      <c r="Q436" s="107" t="s">
        <v>972</v>
      </c>
      <c r="R436" s="118" t="s">
        <v>864</v>
      </c>
      <c r="S436" s="101" t="s">
        <v>864</v>
      </c>
      <c r="Z436" s="98"/>
      <c r="AB436" s="98">
        <v>12</v>
      </c>
      <c r="AE436" s="244">
        <v>0</v>
      </c>
      <c r="AG436" s="196" t="str">
        <f t="shared" si="6"/>
        <v>代表处管理中心-客户服务部</v>
      </c>
    </row>
    <row r="437" spans="1:33" ht="36" hidden="1">
      <c r="A437" s="97" t="s">
        <v>2517</v>
      </c>
      <c r="B437" s="98" t="s">
        <v>3843</v>
      </c>
      <c r="C437" s="98" t="s">
        <v>3852</v>
      </c>
      <c r="D437" s="98"/>
      <c r="E437" s="98" t="s">
        <v>3856</v>
      </c>
      <c r="F437" s="98" t="s">
        <v>3848</v>
      </c>
      <c r="G437" s="98" t="s">
        <v>4814</v>
      </c>
      <c r="H437" s="98" t="s">
        <v>4814</v>
      </c>
      <c r="I437" s="248" t="s">
        <v>952</v>
      </c>
      <c r="J437" s="98"/>
      <c r="K437" s="98" t="s">
        <v>3237</v>
      </c>
      <c r="L437" s="116" t="s">
        <v>4140</v>
      </c>
      <c r="M437" s="98" t="s">
        <v>4138</v>
      </c>
      <c r="N437" s="98" t="s">
        <v>972</v>
      </c>
      <c r="O437" s="98" t="s">
        <v>856</v>
      </c>
      <c r="P437" s="101" t="s">
        <v>960</v>
      </c>
      <c r="Q437" s="107" t="s">
        <v>3818</v>
      </c>
      <c r="R437" s="118" t="s">
        <v>864</v>
      </c>
      <c r="S437" s="240" t="s">
        <v>864</v>
      </c>
      <c r="Z437" s="98"/>
      <c r="AB437" s="98">
        <v>12</v>
      </c>
      <c r="AE437" s="244">
        <v>0</v>
      </c>
      <c r="AG437" s="196" t="str">
        <f t="shared" si="6"/>
        <v>代表处管理中心-客户服务部</v>
      </c>
    </row>
    <row r="438" spans="1:33" ht="36" hidden="1">
      <c r="A438" s="97" t="s">
        <v>2518</v>
      </c>
      <c r="B438" s="98" t="s">
        <v>3843</v>
      </c>
      <c r="C438" s="98" t="s">
        <v>3852</v>
      </c>
      <c r="D438" s="98"/>
      <c r="E438" s="98" t="s">
        <v>3856</v>
      </c>
      <c r="F438" s="98" t="s">
        <v>3848</v>
      </c>
      <c r="G438" s="98" t="s">
        <v>4814</v>
      </c>
      <c r="H438" s="98" t="s">
        <v>4814</v>
      </c>
      <c r="I438" s="248" t="s">
        <v>952</v>
      </c>
      <c r="J438" s="98"/>
      <c r="K438" s="98"/>
      <c r="L438" s="116"/>
      <c r="M438" s="98" t="s">
        <v>4138</v>
      </c>
      <c r="N438" s="98" t="s">
        <v>972</v>
      </c>
      <c r="O438" s="98" t="s">
        <v>856</v>
      </c>
      <c r="P438" s="237" t="s">
        <v>960</v>
      </c>
      <c r="Q438" s="107" t="s">
        <v>972</v>
      </c>
      <c r="R438" s="118" t="s">
        <v>972</v>
      </c>
      <c r="S438" s="101" t="s">
        <v>972</v>
      </c>
      <c r="Z438" s="98"/>
      <c r="AB438" s="98">
        <v>10</v>
      </c>
      <c r="AE438" s="244">
        <v>0</v>
      </c>
      <c r="AG438" s="196" t="str">
        <f t="shared" si="6"/>
        <v>代表处管理中心-客户服务部</v>
      </c>
    </row>
    <row r="439" spans="1:33" ht="36" hidden="1">
      <c r="A439" s="97" t="s">
        <v>2519</v>
      </c>
      <c r="B439" s="98" t="s">
        <v>3843</v>
      </c>
      <c r="C439" s="98" t="s">
        <v>3852</v>
      </c>
      <c r="D439" s="98"/>
      <c r="E439" s="98" t="s">
        <v>3856</v>
      </c>
      <c r="F439" s="98" t="s">
        <v>3848</v>
      </c>
      <c r="G439" s="98" t="s">
        <v>4814</v>
      </c>
      <c r="H439" s="98" t="s">
        <v>4814</v>
      </c>
      <c r="I439" s="248" t="s">
        <v>952</v>
      </c>
      <c r="J439" s="98"/>
      <c r="K439" s="98" t="s">
        <v>3237</v>
      </c>
      <c r="L439" s="116" t="s">
        <v>4141</v>
      </c>
      <c r="M439" s="98" t="s">
        <v>974</v>
      </c>
      <c r="N439" s="98" t="s">
        <v>972</v>
      </c>
      <c r="O439" s="98" t="s">
        <v>856</v>
      </c>
      <c r="P439" s="101" t="s">
        <v>818</v>
      </c>
      <c r="Q439" s="107" t="s">
        <v>972</v>
      </c>
      <c r="R439" s="118" t="s">
        <v>864</v>
      </c>
      <c r="S439" s="239" t="s">
        <v>864</v>
      </c>
      <c r="Z439" s="98"/>
      <c r="AB439" s="98">
        <v>12</v>
      </c>
      <c r="AE439" s="244">
        <v>0</v>
      </c>
      <c r="AG439" s="196" t="str">
        <f t="shared" si="6"/>
        <v>代表处管理中心-客户服务部</v>
      </c>
    </row>
    <row r="440" spans="1:33" ht="36" hidden="1">
      <c r="A440" s="97" t="s">
        <v>2520</v>
      </c>
      <c r="B440" s="98" t="s">
        <v>3843</v>
      </c>
      <c r="C440" s="98" t="s">
        <v>3852</v>
      </c>
      <c r="D440" s="98"/>
      <c r="E440" s="98" t="s">
        <v>3856</v>
      </c>
      <c r="F440" s="98" t="s">
        <v>3848</v>
      </c>
      <c r="G440" s="98" t="s">
        <v>4814</v>
      </c>
      <c r="H440" s="98" t="s">
        <v>4814</v>
      </c>
      <c r="I440" s="248" t="s">
        <v>952</v>
      </c>
      <c r="J440" s="98"/>
      <c r="K440" s="98" t="s">
        <v>3237</v>
      </c>
      <c r="L440" s="116" t="s">
        <v>4142</v>
      </c>
      <c r="M440" s="98" t="s">
        <v>976</v>
      </c>
      <c r="N440" s="98" t="s">
        <v>3818</v>
      </c>
      <c r="O440" s="98" t="s">
        <v>864</v>
      </c>
      <c r="P440" s="101" t="s">
        <v>818</v>
      </c>
      <c r="Q440" s="107" t="s">
        <v>972</v>
      </c>
      <c r="R440" s="118" t="s">
        <v>864</v>
      </c>
      <c r="S440" s="101" t="s">
        <v>864</v>
      </c>
      <c r="Z440" s="98"/>
      <c r="AB440" s="98">
        <v>12</v>
      </c>
      <c r="AE440" s="244">
        <v>0</v>
      </c>
      <c r="AG440" s="196" t="str">
        <f t="shared" si="6"/>
        <v>代表处管理中心-客户服务部</v>
      </c>
    </row>
    <row r="441" spans="1:33" ht="24" hidden="1">
      <c r="A441" s="97" t="s">
        <v>2521</v>
      </c>
      <c r="B441" s="98" t="s">
        <v>3846</v>
      </c>
      <c r="C441" s="98" t="s">
        <v>3858</v>
      </c>
      <c r="D441" s="98"/>
      <c r="E441" s="98" t="s">
        <v>2795</v>
      </c>
      <c r="F441" s="98"/>
      <c r="G441" s="98" t="s">
        <v>5160</v>
      </c>
      <c r="H441" s="98" t="s">
        <v>5160</v>
      </c>
      <c r="I441" s="248" t="s">
        <v>952</v>
      </c>
      <c r="J441" s="98"/>
      <c r="K441" s="98" t="s">
        <v>3237</v>
      </c>
      <c r="L441" s="116" t="s">
        <v>4143</v>
      </c>
      <c r="M441" s="98" t="s">
        <v>978</v>
      </c>
      <c r="N441" s="98" t="s">
        <v>3818</v>
      </c>
      <c r="O441" s="98" t="s">
        <v>864</v>
      </c>
      <c r="P441" s="101" t="s">
        <v>818</v>
      </c>
      <c r="Q441" s="107" t="s">
        <v>972</v>
      </c>
      <c r="R441" s="118" t="s">
        <v>972</v>
      </c>
      <c r="S441" s="101" t="s">
        <v>972</v>
      </c>
      <c r="Z441" s="98"/>
      <c r="AB441" s="98">
        <v>12</v>
      </c>
      <c r="AE441" s="244">
        <v>0</v>
      </c>
      <c r="AG441" s="196" t="str">
        <f t="shared" si="6"/>
        <v>工程中心-管理</v>
      </c>
    </row>
    <row r="442" spans="1:33" ht="24" hidden="1">
      <c r="A442" s="97" t="s">
        <v>2522</v>
      </c>
      <c r="B442" s="98" t="s">
        <v>3831</v>
      </c>
      <c r="C442" s="98" t="s">
        <v>3833</v>
      </c>
      <c r="D442" s="98"/>
      <c r="E442" s="98" t="s">
        <v>3859</v>
      </c>
      <c r="F442" s="91"/>
      <c r="G442" s="98" t="s">
        <v>983</v>
      </c>
      <c r="H442" s="98" t="s">
        <v>983</v>
      </c>
      <c r="I442" s="247"/>
      <c r="J442" s="98">
        <v>20000</v>
      </c>
      <c r="K442" s="98" t="s">
        <v>3020</v>
      </c>
      <c r="L442" s="116" t="s">
        <v>4144</v>
      </c>
      <c r="M442" s="98" t="s">
        <v>981</v>
      </c>
      <c r="N442" s="98" t="s">
        <v>819</v>
      </c>
      <c r="O442" s="98" t="s">
        <v>3819</v>
      </c>
      <c r="P442" s="116" t="s">
        <v>960</v>
      </c>
      <c r="Q442" s="107" t="s">
        <v>856</v>
      </c>
      <c r="R442" s="118" t="s">
        <v>982</v>
      </c>
      <c r="S442" s="101" t="s">
        <v>982</v>
      </c>
      <c r="Z442" s="98"/>
      <c r="AB442" s="98">
        <v>12</v>
      </c>
      <c r="AE442" s="244">
        <v>0</v>
      </c>
      <c r="AG442" s="196" t="str">
        <f t="shared" si="6"/>
        <v>湖北代表处-管理</v>
      </c>
    </row>
    <row r="443" spans="1:33" ht="24" hidden="1">
      <c r="A443" s="97" t="s">
        <v>2523</v>
      </c>
      <c r="B443" s="98" t="s">
        <v>3831</v>
      </c>
      <c r="C443" s="98" t="s">
        <v>3833</v>
      </c>
      <c r="D443" s="98"/>
      <c r="E443" s="98" t="s">
        <v>3859</v>
      </c>
      <c r="F443" s="91"/>
      <c r="G443" s="406" t="s">
        <v>983</v>
      </c>
      <c r="H443" s="98" t="s">
        <v>983</v>
      </c>
      <c r="I443" s="247"/>
      <c r="J443" s="98">
        <v>20000</v>
      </c>
      <c r="K443" s="98" t="s">
        <v>3020</v>
      </c>
      <c r="L443" s="116" t="s">
        <v>4145</v>
      </c>
      <c r="M443" s="98" t="s">
        <v>985</v>
      </c>
      <c r="N443" s="98" t="s">
        <v>828</v>
      </c>
      <c r="O443" s="98" t="s">
        <v>3819</v>
      </c>
      <c r="P443" s="116" t="s">
        <v>960</v>
      </c>
      <c r="Q443" s="107" t="s">
        <v>856</v>
      </c>
      <c r="R443" s="118" t="s">
        <v>935</v>
      </c>
      <c r="S443" s="101" t="s">
        <v>935</v>
      </c>
      <c r="Z443" s="98"/>
      <c r="AB443" s="98">
        <v>12</v>
      </c>
      <c r="AE443" s="244">
        <v>0</v>
      </c>
      <c r="AG443" s="196" t="str">
        <f t="shared" si="6"/>
        <v>湖北代表处-管理</v>
      </c>
    </row>
    <row r="444" spans="1:33" ht="24" hidden="1">
      <c r="A444" s="97" t="s">
        <v>2524</v>
      </c>
      <c r="B444" s="98" t="s">
        <v>3834</v>
      </c>
      <c r="C444" s="98" t="s">
        <v>3836</v>
      </c>
      <c r="D444" s="98"/>
      <c r="E444" s="98" t="s">
        <v>3859</v>
      </c>
      <c r="F444" s="98"/>
      <c r="G444" s="98" t="s">
        <v>983</v>
      </c>
      <c r="H444" s="98" t="s">
        <v>983</v>
      </c>
      <c r="I444" s="248" t="s">
        <v>987</v>
      </c>
      <c r="J444" s="98">
        <v>16300</v>
      </c>
      <c r="K444" s="98" t="s">
        <v>3256</v>
      </c>
      <c r="L444" s="116" t="s">
        <v>3257</v>
      </c>
      <c r="M444" s="98" t="s">
        <v>988</v>
      </c>
      <c r="N444" s="98" t="s">
        <v>3818</v>
      </c>
      <c r="O444" s="98" t="s">
        <v>935</v>
      </c>
      <c r="P444" s="98" t="s">
        <v>960</v>
      </c>
      <c r="Q444" s="107" t="s">
        <v>828</v>
      </c>
      <c r="R444" s="118" t="s">
        <v>856</v>
      </c>
      <c r="S444" s="101" t="s">
        <v>856</v>
      </c>
      <c r="Z444" s="98"/>
      <c r="AB444" s="98">
        <v>12</v>
      </c>
      <c r="AE444" s="244">
        <v>0</v>
      </c>
      <c r="AG444" s="196" t="str">
        <f t="shared" si="6"/>
        <v>湖北代表处-管理</v>
      </c>
    </row>
    <row r="445" spans="1:33" ht="24" hidden="1">
      <c r="A445" s="97" t="s">
        <v>2525</v>
      </c>
      <c r="B445" s="98" t="s">
        <v>3834</v>
      </c>
      <c r="C445" s="98" t="s">
        <v>3836</v>
      </c>
      <c r="D445" s="98"/>
      <c r="E445" s="98" t="s">
        <v>3859</v>
      </c>
      <c r="F445" s="98"/>
      <c r="G445" s="98" t="s">
        <v>983</v>
      </c>
      <c r="H445" s="98" t="s">
        <v>983</v>
      </c>
      <c r="I445" s="248" t="s">
        <v>990</v>
      </c>
      <c r="J445" s="98">
        <v>2400</v>
      </c>
      <c r="K445" s="98" t="s">
        <v>3256</v>
      </c>
      <c r="L445" s="116" t="s">
        <v>3258</v>
      </c>
      <c r="M445" s="98" t="s">
        <v>988</v>
      </c>
      <c r="N445" s="98" t="s">
        <v>3818</v>
      </c>
      <c r="O445" s="98" t="s">
        <v>935</v>
      </c>
      <c r="P445" s="98" t="s">
        <v>960</v>
      </c>
      <c r="Q445" s="107" t="s">
        <v>828</v>
      </c>
      <c r="R445" s="118" t="s">
        <v>864</v>
      </c>
      <c r="S445" s="101" t="s">
        <v>864</v>
      </c>
      <c r="Z445" s="98"/>
      <c r="AB445" s="98">
        <v>12</v>
      </c>
      <c r="AE445" s="244">
        <v>0</v>
      </c>
      <c r="AG445" s="196" t="str">
        <f t="shared" si="6"/>
        <v>湖北代表处-管理</v>
      </c>
    </row>
    <row r="446" spans="1:33" ht="24" hidden="1">
      <c r="A446" s="97" t="s">
        <v>2526</v>
      </c>
      <c r="B446" s="98" t="s">
        <v>3834</v>
      </c>
      <c r="C446" s="98" t="s">
        <v>3836</v>
      </c>
      <c r="D446" s="98"/>
      <c r="E446" s="98" t="s">
        <v>3859</v>
      </c>
      <c r="F446" s="98"/>
      <c r="G446" s="98" t="s">
        <v>983</v>
      </c>
      <c r="H446" s="98" t="s">
        <v>983</v>
      </c>
      <c r="I446" s="248" t="s">
        <v>992</v>
      </c>
      <c r="J446" s="98">
        <v>1300</v>
      </c>
      <c r="K446" s="98" t="s">
        <v>3256</v>
      </c>
      <c r="L446" s="116" t="s">
        <v>3259</v>
      </c>
      <c r="M446" s="98" t="s">
        <v>988</v>
      </c>
      <c r="N446" s="98" t="s">
        <v>3818</v>
      </c>
      <c r="O446" s="98" t="s">
        <v>935</v>
      </c>
      <c r="P446" s="98" t="s">
        <v>960</v>
      </c>
      <c r="Q446" s="107" t="s">
        <v>819</v>
      </c>
      <c r="R446" s="118" t="s">
        <v>864</v>
      </c>
      <c r="S446" s="101" t="s">
        <v>864</v>
      </c>
      <c r="Z446" s="98"/>
      <c r="AB446" s="98">
        <v>12</v>
      </c>
      <c r="AE446" s="244">
        <v>0</v>
      </c>
      <c r="AG446" s="196" t="str">
        <f t="shared" si="6"/>
        <v>湖北代表处-管理</v>
      </c>
    </row>
    <row r="447" spans="1:33" ht="15" hidden="1" customHeight="1">
      <c r="A447" s="97" t="s">
        <v>2527</v>
      </c>
      <c r="B447" s="98" t="s">
        <v>3834</v>
      </c>
      <c r="C447" s="98" t="s">
        <v>3835</v>
      </c>
      <c r="D447" s="98"/>
      <c r="E447" s="98" t="s">
        <v>3859</v>
      </c>
      <c r="F447" s="98"/>
      <c r="G447" s="98" t="s">
        <v>1796</v>
      </c>
      <c r="H447" s="98" t="s">
        <v>1796</v>
      </c>
      <c r="I447" s="248" t="s">
        <v>994</v>
      </c>
      <c r="J447" s="98">
        <v>1000</v>
      </c>
      <c r="K447" s="100" t="s">
        <v>3038</v>
      </c>
      <c r="L447" s="116" t="s">
        <v>995</v>
      </c>
      <c r="M447" s="98" t="s">
        <v>996</v>
      </c>
      <c r="N447" s="98" t="s">
        <v>972</v>
      </c>
      <c r="O447" s="98" t="s">
        <v>935</v>
      </c>
      <c r="P447" s="98" t="s">
        <v>960</v>
      </c>
      <c r="Q447" s="107" t="s">
        <v>972</v>
      </c>
      <c r="R447" s="118" t="s">
        <v>864</v>
      </c>
      <c r="S447" s="101" t="s">
        <v>864</v>
      </c>
      <c r="Z447" s="98"/>
      <c r="AB447" s="98">
        <v>12</v>
      </c>
      <c r="AE447" s="244">
        <v>0</v>
      </c>
      <c r="AG447" s="196" t="str">
        <f t="shared" si="6"/>
        <v>湖北代表处-湖北5</v>
      </c>
    </row>
    <row r="448" spans="1:33" ht="15" hidden="1" customHeight="1">
      <c r="A448" s="97" t="s">
        <v>2528</v>
      </c>
      <c r="B448" s="98" t="s">
        <v>3834</v>
      </c>
      <c r="C448" s="98" t="s">
        <v>3835</v>
      </c>
      <c r="D448" s="98"/>
      <c r="E448" s="98" t="s">
        <v>3859</v>
      </c>
      <c r="F448" s="98"/>
      <c r="G448" s="98" t="s">
        <v>4305</v>
      </c>
      <c r="H448" s="98" t="s">
        <v>4305</v>
      </c>
      <c r="I448" s="248" t="s">
        <v>999</v>
      </c>
      <c r="J448" s="98">
        <v>10000</v>
      </c>
      <c r="K448" s="98" t="s">
        <v>3256</v>
      </c>
      <c r="L448" s="116" t="s">
        <v>3260</v>
      </c>
      <c r="M448" s="98" t="s">
        <v>996</v>
      </c>
      <c r="N448" s="98" t="s">
        <v>972</v>
      </c>
      <c r="O448" s="98" t="s">
        <v>935</v>
      </c>
      <c r="P448" s="98" t="s">
        <v>960</v>
      </c>
      <c r="Q448" s="107" t="s">
        <v>864</v>
      </c>
      <c r="R448" s="118" t="s">
        <v>935</v>
      </c>
      <c r="S448" s="101" t="s">
        <v>935</v>
      </c>
      <c r="Z448" s="98"/>
      <c r="AB448" s="98">
        <v>12</v>
      </c>
      <c r="AE448" s="244">
        <v>0</v>
      </c>
      <c r="AG448" s="196" t="str">
        <f t="shared" si="6"/>
        <v>湖北代表处-湖北1</v>
      </c>
    </row>
    <row r="449" spans="1:33" ht="15" hidden="1" customHeight="1">
      <c r="A449" s="97" t="s">
        <v>2529</v>
      </c>
      <c r="B449" s="98" t="s">
        <v>3834</v>
      </c>
      <c r="C449" s="98" t="s">
        <v>3835</v>
      </c>
      <c r="D449" s="98"/>
      <c r="E449" s="98" t="s">
        <v>3859</v>
      </c>
      <c r="F449" s="98"/>
      <c r="G449" s="98" t="s">
        <v>1793</v>
      </c>
      <c r="H449" s="98" t="s">
        <v>1793</v>
      </c>
      <c r="I449" s="248" t="s">
        <v>1002</v>
      </c>
      <c r="J449" s="98">
        <v>6900</v>
      </c>
      <c r="K449" s="98" t="s">
        <v>3256</v>
      </c>
      <c r="L449" s="116" t="s">
        <v>3261</v>
      </c>
      <c r="M449" s="98" t="s">
        <v>996</v>
      </c>
      <c r="N449" s="98" t="s">
        <v>972</v>
      </c>
      <c r="O449" s="98" t="s">
        <v>935</v>
      </c>
      <c r="P449" s="98" t="s">
        <v>960</v>
      </c>
      <c r="Q449" s="107" t="s">
        <v>864</v>
      </c>
      <c r="R449" s="118" t="s">
        <v>856</v>
      </c>
      <c r="S449" s="101" t="s">
        <v>856</v>
      </c>
      <c r="Z449" s="98"/>
      <c r="AB449" s="98">
        <v>12</v>
      </c>
      <c r="AE449" s="244">
        <v>0</v>
      </c>
      <c r="AG449" s="196" t="str">
        <f t="shared" si="6"/>
        <v>湖北代表处-湖北2</v>
      </c>
    </row>
    <row r="450" spans="1:33" ht="15" hidden="1" customHeight="1">
      <c r="A450" s="97" t="s">
        <v>2530</v>
      </c>
      <c r="B450" s="98" t="s">
        <v>3834</v>
      </c>
      <c r="C450" s="98" t="s">
        <v>3835</v>
      </c>
      <c r="D450" s="98"/>
      <c r="E450" s="98" t="s">
        <v>3859</v>
      </c>
      <c r="F450" s="98"/>
      <c r="G450" s="98" t="s">
        <v>1794</v>
      </c>
      <c r="H450" s="98" t="s">
        <v>1794</v>
      </c>
      <c r="I450" s="248" t="s">
        <v>1005</v>
      </c>
      <c r="J450" s="98">
        <v>900</v>
      </c>
      <c r="K450" s="98" t="s">
        <v>3256</v>
      </c>
      <c r="L450" s="116" t="s">
        <v>3262</v>
      </c>
      <c r="M450" s="98" t="s">
        <v>996</v>
      </c>
      <c r="N450" s="98" t="s">
        <v>972</v>
      </c>
      <c r="O450" s="98" t="s">
        <v>935</v>
      </c>
      <c r="P450" s="98" t="s">
        <v>960</v>
      </c>
      <c r="Q450" s="107" t="s">
        <v>864</v>
      </c>
      <c r="R450" s="118" t="s">
        <v>864</v>
      </c>
      <c r="S450" s="101" t="s">
        <v>864</v>
      </c>
      <c r="Z450" s="98"/>
      <c r="AB450" s="98">
        <v>12</v>
      </c>
      <c r="AE450" s="244">
        <v>0</v>
      </c>
      <c r="AG450" s="196" t="str">
        <f t="shared" si="6"/>
        <v>湖北代表处-湖北4</v>
      </c>
    </row>
    <row r="451" spans="1:33" ht="15" hidden="1" customHeight="1">
      <c r="A451" s="97" t="s">
        <v>2531</v>
      </c>
      <c r="B451" s="98" t="s">
        <v>3834</v>
      </c>
      <c r="C451" s="98" t="s">
        <v>3835</v>
      </c>
      <c r="D451" s="98"/>
      <c r="E451" s="98" t="s">
        <v>3859</v>
      </c>
      <c r="F451" s="98"/>
      <c r="G451" s="98" t="s">
        <v>1795</v>
      </c>
      <c r="H451" s="98" t="s">
        <v>1795</v>
      </c>
      <c r="I451" s="248" t="s">
        <v>1008</v>
      </c>
      <c r="J451" s="98">
        <v>1200</v>
      </c>
      <c r="K451" s="98" t="s">
        <v>3256</v>
      </c>
      <c r="L451" s="116" t="s">
        <v>3263</v>
      </c>
      <c r="M451" s="98" t="s">
        <v>996</v>
      </c>
      <c r="N451" s="98" t="s">
        <v>972</v>
      </c>
      <c r="O451" s="98" t="s">
        <v>935</v>
      </c>
      <c r="P451" s="98" t="s">
        <v>960</v>
      </c>
      <c r="Q451" s="107" t="s">
        <v>972</v>
      </c>
      <c r="R451" s="118" t="s">
        <v>864</v>
      </c>
      <c r="S451" s="101" t="s">
        <v>864</v>
      </c>
      <c r="Z451" s="98"/>
      <c r="AB451" s="98">
        <v>12</v>
      </c>
      <c r="AE451" s="244">
        <v>0</v>
      </c>
      <c r="AG451" s="196" t="str">
        <f t="shared" ref="AG451:AG514" si="7">G451</f>
        <v>湖北代表处-湖北3</v>
      </c>
    </row>
    <row r="452" spans="1:33" ht="15" hidden="1" customHeight="1">
      <c r="A452" s="97" t="s">
        <v>2532</v>
      </c>
      <c r="B452" s="98" t="s">
        <v>3843</v>
      </c>
      <c r="C452" s="98" t="s">
        <v>3852</v>
      </c>
      <c r="D452" s="98"/>
      <c r="E452" s="98" t="s">
        <v>3859</v>
      </c>
      <c r="F452" s="98"/>
      <c r="G452" s="98" t="s">
        <v>983</v>
      </c>
      <c r="H452" s="98" t="s">
        <v>983</v>
      </c>
      <c r="I452" s="248" t="s">
        <v>994</v>
      </c>
      <c r="J452" s="98"/>
      <c r="K452" s="98" t="s">
        <v>3237</v>
      </c>
      <c r="L452" s="211" t="s">
        <v>4146</v>
      </c>
      <c r="M452" s="98" t="s">
        <v>955</v>
      </c>
      <c r="N452" s="98" t="s">
        <v>972</v>
      </c>
      <c r="O452" s="98" t="s">
        <v>856</v>
      </c>
      <c r="P452" s="101" t="s">
        <v>960</v>
      </c>
      <c r="Q452" s="107" t="s">
        <v>828</v>
      </c>
      <c r="R452" s="118" t="s">
        <v>828</v>
      </c>
      <c r="S452" s="101" t="s">
        <v>828</v>
      </c>
      <c r="Z452" s="98"/>
      <c r="AB452" s="98">
        <v>12</v>
      </c>
      <c r="AE452" s="244">
        <v>0</v>
      </c>
      <c r="AG452" s="196" t="str">
        <f t="shared" si="7"/>
        <v>湖北代表处-管理</v>
      </c>
    </row>
    <row r="453" spans="1:33" ht="15" hidden="1" customHeight="1">
      <c r="A453" s="97" t="s">
        <v>2533</v>
      </c>
      <c r="B453" s="98" t="s">
        <v>3843</v>
      </c>
      <c r="C453" s="98" t="s">
        <v>3852</v>
      </c>
      <c r="D453" s="98"/>
      <c r="E453" s="98" t="s">
        <v>3859</v>
      </c>
      <c r="F453" s="98"/>
      <c r="G453" s="98" t="s">
        <v>983</v>
      </c>
      <c r="H453" s="98" t="s">
        <v>983</v>
      </c>
      <c r="I453" s="248" t="s">
        <v>999</v>
      </c>
      <c r="J453" s="98"/>
      <c r="K453" s="98" t="s">
        <v>3237</v>
      </c>
      <c r="L453" s="211" t="s">
        <v>4147</v>
      </c>
      <c r="M453" s="98" t="s">
        <v>955</v>
      </c>
      <c r="N453" s="98" t="s">
        <v>972</v>
      </c>
      <c r="O453" s="98" t="s">
        <v>856</v>
      </c>
      <c r="P453" s="101" t="s">
        <v>1012</v>
      </c>
      <c r="Q453" s="107" t="s">
        <v>864</v>
      </c>
      <c r="R453" s="118" t="s">
        <v>828</v>
      </c>
      <c r="S453" s="101" t="s">
        <v>828</v>
      </c>
      <c r="Z453" s="98"/>
      <c r="AB453" s="98">
        <v>12</v>
      </c>
      <c r="AE453" s="244">
        <v>0</v>
      </c>
      <c r="AG453" s="196" t="str">
        <f t="shared" si="7"/>
        <v>湖北代表处-管理</v>
      </c>
    </row>
    <row r="454" spans="1:33" ht="15" hidden="1" customHeight="1">
      <c r="A454" s="97" t="s">
        <v>2534</v>
      </c>
      <c r="B454" s="98" t="s">
        <v>3843</v>
      </c>
      <c r="C454" s="98" t="s">
        <v>3852</v>
      </c>
      <c r="D454" s="98"/>
      <c r="E454" s="98" t="s">
        <v>3859</v>
      </c>
      <c r="F454" s="98"/>
      <c r="G454" s="98" t="s">
        <v>983</v>
      </c>
      <c r="H454" s="98" t="s">
        <v>983</v>
      </c>
      <c r="I454" s="248" t="s">
        <v>1002</v>
      </c>
      <c r="J454" s="98"/>
      <c r="K454" s="98" t="s">
        <v>3237</v>
      </c>
      <c r="L454" s="211" t="s">
        <v>4148</v>
      </c>
      <c r="M454" s="98" t="s">
        <v>955</v>
      </c>
      <c r="N454" s="98" t="s">
        <v>972</v>
      </c>
      <c r="O454" s="98" t="s">
        <v>856</v>
      </c>
      <c r="P454" s="101" t="s">
        <v>960</v>
      </c>
      <c r="Q454" s="107" t="s">
        <v>972</v>
      </c>
      <c r="R454" s="118" t="s">
        <v>828</v>
      </c>
      <c r="S454" s="101" t="s">
        <v>828</v>
      </c>
      <c r="Z454" s="98"/>
      <c r="AB454" s="98">
        <v>12</v>
      </c>
      <c r="AE454" s="244">
        <v>0</v>
      </c>
      <c r="AG454" s="196" t="str">
        <f t="shared" si="7"/>
        <v>湖北代表处-管理</v>
      </c>
    </row>
    <row r="455" spans="1:33" ht="15" hidden="1" customHeight="1">
      <c r="A455" s="97" t="s">
        <v>2535</v>
      </c>
      <c r="B455" s="98" t="s">
        <v>3843</v>
      </c>
      <c r="C455" s="98" t="s">
        <v>3852</v>
      </c>
      <c r="D455" s="98"/>
      <c r="E455" s="98" t="s">
        <v>3859</v>
      </c>
      <c r="F455" s="98"/>
      <c r="G455" s="98" t="s">
        <v>983</v>
      </c>
      <c r="H455" s="98" t="s">
        <v>983</v>
      </c>
      <c r="I455" s="248" t="s">
        <v>1005</v>
      </c>
      <c r="J455" s="98"/>
      <c r="K455" s="98" t="s">
        <v>3237</v>
      </c>
      <c r="L455" s="211" t="s">
        <v>4149</v>
      </c>
      <c r="M455" s="98" t="s">
        <v>955</v>
      </c>
      <c r="N455" s="98" t="s">
        <v>972</v>
      </c>
      <c r="O455" s="98" t="s">
        <v>856</v>
      </c>
      <c r="P455" s="101" t="s">
        <v>960</v>
      </c>
      <c r="Q455" s="107" t="s">
        <v>3818</v>
      </c>
      <c r="R455" s="118" t="s">
        <v>972</v>
      </c>
      <c r="S455" s="240" t="s">
        <v>972</v>
      </c>
      <c r="Z455" s="98"/>
      <c r="AB455" s="98">
        <v>12</v>
      </c>
      <c r="AE455" s="244">
        <v>0</v>
      </c>
      <c r="AG455" s="196" t="str">
        <f>G455</f>
        <v>湖北代表处-管理</v>
      </c>
    </row>
    <row r="456" spans="1:33" ht="15" hidden="1" customHeight="1">
      <c r="A456" s="97" t="s">
        <v>2536</v>
      </c>
      <c r="B456" s="98" t="s">
        <v>3843</v>
      </c>
      <c r="C456" s="98" t="s">
        <v>3852</v>
      </c>
      <c r="D456" s="98"/>
      <c r="E456" s="98" t="s">
        <v>3859</v>
      </c>
      <c r="F456" s="98"/>
      <c r="G456" s="98" t="s">
        <v>983</v>
      </c>
      <c r="H456" s="98" t="s">
        <v>983</v>
      </c>
      <c r="I456" s="248" t="s">
        <v>1008</v>
      </c>
      <c r="J456" s="98"/>
      <c r="K456" s="98"/>
      <c r="L456" s="116"/>
      <c r="M456" s="98" t="s">
        <v>955</v>
      </c>
      <c r="N456" s="98" t="s">
        <v>972</v>
      </c>
      <c r="O456" s="98" t="s">
        <v>856</v>
      </c>
      <c r="P456" s="237" t="s">
        <v>960</v>
      </c>
      <c r="Q456" s="107" t="s">
        <v>972</v>
      </c>
      <c r="R456" s="118" t="s">
        <v>972</v>
      </c>
      <c r="S456" s="101" t="s">
        <v>972</v>
      </c>
      <c r="Z456" s="98"/>
      <c r="AB456" s="98">
        <v>10</v>
      </c>
      <c r="AE456" s="244">
        <v>0</v>
      </c>
      <c r="AG456" s="196" t="str">
        <f t="shared" si="7"/>
        <v>湖北代表处-管理</v>
      </c>
    </row>
    <row r="457" spans="1:33" ht="24" hidden="1">
      <c r="A457" s="97" t="s">
        <v>2537</v>
      </c>
      <c r="B457" s="98" t="s">
        <v>3831</v>
      </c>
      <c r="C457" s="98" t="s">
        <v>3833</v>
      </c>
      <c r="D457" s="98"/>
      <c r="E457" s="98" t="s">
        <v>3860</v>
      </c>
      <c r="F457" s="98"/>
      <c r="G457" s="98" t="s">
        <v>1019</v>
      </c>
      <c r="H457" s="98" t="s">
        <v>1019</v>
      </c>
      <c r="I457" s="248"/>
      <c r="J457" s="98">
        <v>15000</v>
      </c>
      <c r="K457" s="98" t="s">
        <v>3020</v>
      </c>
      <c r="L457" s="116" t="s">
        <v>4150</v>
      </c>
      <c r="M457" s="98" t="s">
        <v>981</v>
      </c>
      <c r="N457" s="98" t="s">
        <v>819</v>
      </c>
      <c r="O457" s="98" t="s">
        <v>3819</v>
      </c>
      <c r="P457" s="98" t="s">
        <v>1018</v>
      </c>
      <c r="Q457" s="107" t="s">
        <v>982</v>
      </c>
      <c r="R457" s="118" t="s">
        <v>982</v>
      </c>
      <c r="S457" s="241" t="s">
        <v>982</v>
      </c>
      <c r="Z457" s="98"/>
      <c r="AB457" s="98">
        <v>12</v>
      </c>
      <c r="AE457" s="244">
        <v>0</v>
      </c>
      <c r="AG457" s="196" t="str">
        <f t="shared" si="7"/>
        <v>广东代表处-管理</v>
      </c>
    </row>
    <row r="458" spans="1:33" ht="24" hidden="1">
      <c r="A458" s="97" t="s">
        <v>2538</v>
      </c>
      <c r="B458" s="98" t="s">
        <v>3831</v>
      </c>
      <c r="C458" s="98" t="s">
        <v>3833</v>
      </c>
      <c r="D458" s="98"/>
      <c r="E458" s="98" t="s">
        <v>3860</v>
      </c>
      <c r="F458" s="98"/>
      <c r="G458" s="98" t="s">
        <v>1019</v>
      </c>
      <c r="H458" s="98" t="s">
        <v>1019</v>
      </c>
      <c r="I458" s="248"/>
      <c r="J458" s="98">
        <v>15000</v>
      </c>
      <c r="K458" s="98" t="s">
        <v>3020</v>
      </c>
      <c r="L458" s="116" t="s">
        <v>4256</v>
      </c>
      <c r="M458" s="98" t="s">
        <v>985</v>
      </c>
      <c r="N458" s="98" t="s">
        <v>828</v>
      </c>
      <c r="O458" s="98" t="s">
        <v>3819</v>
      </c>
      <c r="P458" s="223" t="s">
        <v>1018</v>
      </c>
      <c r="Q458" s="107" t="s">
        <v>935</v>
      </c>
      <c r="R458" s="118" t="s">
        <v>935</v>
      </c>
      <c r="S458" s="101" t="s">
        <v>935</v>
      </c>
      <c r="Z458" s="98"/>
      <c r="AB458" s="98">
        <v>12</v>
      </c>
      <c r="AE458" s="244">
        <v>0</v>
      </c>
      <c r="AG458" s="196" t="str">
        <f t="shared" si="7"/>
        <v>广东代表处-管理</v>
      </c>
    </row>
    <row r="459" spans="1:33" ht="24" hidden="1">
      <c r="A459" s="97" t="s">
        <v>2539</v>
      </c>
      <c r="B459" s="98" t="s">
        <v>3834</v>
      </c>
      <c r="C459" s="98" t="s">
        <v>3836</v>
      </c>
      <c r="D459" s="98"/>
      <c r="E459" s="98" t="s">
        <v>3860</v>
      </c>
      <c r="F459" s="98"/>
      <c r="G459" s="98" t="s">
        <v>1019</v>
      </c>
      <c r="H459" s="98" t="s">
        <v>1019</v>
      </c>
      <c r="I459" s="248" t="s">
        <v>987</v>
      </c>
      <c r="J459" s="98">
        <v>7350</v>
      </c>
      <c r="K459" s="98" t="s">
        <v>3256</v>
      </c>
      <c r="L459" s="116" t="s">
        <v>3264</v>
      </c>
      <c r="M459" s="98" t="s">
        <v>988</v>
      </c>
      <c r="N459" s="98" t="s">
        <v>3818</v>
      </c>
      <c r="O459" s="98" t="s">
        <v>935</v>
      </c>
      <c r="P459" s="98" t="s">
        <v>1018</v>
      </c>
      <c r="Q459" s="107" t="s">
        <v>828</v>
      </c>
      <c r="R459" s="118" t="s">
        <v>819</v>
      </c>
      <c r="S459" s="239" t="s">
        <v>819</v>
      </c>
      <c r="Z459" s="98"/>
      <c r="AB459" s="98">
        <v>12</v>
      </c>
      <c r="AE459" s="244">
        <v>0</v>
      </c>
      <c r="AG459" s="196" t="str">
        <f t="shared" si="7"/>
        <v>广东代表处-管理</v>
      </c>
    </row>
    <row r="460" spans="1:33" ht="24" hidden="1">
      <c r="A460" s="97" t="s">
        <v>2540</v>
      </c>
      <c r="B460" s="98" t="s">
        <v>3834</v>
      </c>
      <c r="C460" s="98" t="s">
        <v>3836</v>
      </c>
      <c r="D460" s="98"/>
      <c r="E460" s="98" t="s">
        <v>3860</v>
      </c>
      <c r="F460" s="98"/>
      <c r="G460" s="98" t="s">
        <v>1019</v>
      </c>
      <c r="H460" s="98" t="s">
        <v>1019</v>
      </c>
      <c r="I460" s="248" t="s">
        <v>990</v>
      </c>
      <c r="J460" s="98">
        <v>6450</v>
      </c>
      <c r="K460" s="98" t="s">
        <v>3256</v>
      </c>
      <c r="L460" s="116" t="s">
        <v>3266</v>
      </c>
      <c r="M460" s="98" t="s">
        <v>988</v>
      </c>
      <c r="N460" s="98" t="s">
        <v>3818</v>
      </c>
      <c r="O460" s="98" t="s">
        <v>935</v>
      </c>
      <c r="P460" s="98" t="s">
        <v>1018</v>
      </c>
      <c r="Q460" s="107" t="s">
        <v>819</v>
      </c>
      <c r="R460" s="118" t="s">
        <v>819</v>
      </c>
      <c r="S460" s="101" t="s">
        <v>819</v>
      </c>
      <c r="Z460" s="98"/>
      <c r="AB460" s="98">
        <v>12</v>
      </c>
      <c r="AE460" s="244">
        <v>0</v>
      </c>
      <c r="AG460" s="196" t="str">
        <f t="shared" si="7"/>
        <v>广东代表处-管理</v>
      </c>
    </row>
    <row r="461" spans="1:33" ht="24" hidden="1">
      <c r="A461" s="97" t="s">
        <v>2541</v>
      </c>
      <c r="B461" s="98" t="s">
        <v>3834</v>
      </c>
      <c r="C461" s="98" t="s">
        <v>3836</v>
      </c>
      <c r="D461" s="98"/>
      <c r="E461" s="98" t="s">
        <v>3860</v>
      </c>
      <c r="F461" s="98"/>
      <c r="G461" s="98" t="s">
        <v>1019</v>
      </c>
      <c r="H461" s="98" t="s">
        <v>1019</v>
      </c>
      <c r="I461" s="248" t="s">
        <v>992</v>
      </c>
      <c r="J461" s="98">
        <v>1200</v>
      </c>
      <c r="K461" s="98" t="s">
        <v>3256</v>
      </c>
      <c r="L461" s="116" t="s">
        <v>3267</v>
      </c>
      <c r="M461" s="98" t="s">
        <v>988</v>
      </c>
      <c r="N461" s="98" t="s">
        <v>3818</v>
      </c>
      <c r="O461" s="98" t="s">
        <v>935</v>
      </c>
      <c r="P461" s="98" t="s">
        <v>1018</v>
      </c>
      <c r="Q461" s="107" t="s">
        <v>828</v>
      </c>
      <c r="R461" s="118" t="s">
        <v>864</v>
      </c>
      <c r="S461" s="101" t="s">
        <v>864</v>
      </c>
      <c r="Z461" s="98"/>
      <c r="AB461" s="98">
        <v>12</v>
      </c>
      <c r="AE461" s="244">
        <v>0</v>
      </c>
      <c r="AG461" s="196" t="str">
        <f t="shared" si="7"/>
        <v>广东代表处-管理</v>
      </c>
    </row>
    <row r="462" spans="1:33" ht="24" hidden="1">
      <c r="A462" s="97" t="s">
        <v>2542</v>
      </c>
      <c r="B462" s="98" t="s">
        <v>3834</v>
      </c>
      <c r="C462" s="98" t="s">
        <v>3835</v>
      </c>
      <c r="D462" s="98"/>
      <c r="E462" s="98" t="s">
        <v>3860</v>
      </c>
      <c r="F462" s="98"/>
      <c r="G462" s="98" t="s">
        <v>1785</v>
      </c>
      <c r="H462" s="98" t="s">
        <v>1785</v>
      </c>
      <c r="I462" s="248" t="s">
        <v>1025</v>
      </c>
      <c r="J462" s="98">
        <v>2500</v>
      </c>
      <c r="K462" s="100" t="s">
        <v>3038</v>
      </c>
      <c r="L462" s="116" t="s">
        <v>1026</v>
      </c>
      <c r="M462" s="98" t="s">
        <v>996</v>
      </c>
      <c r="N462" s="98" t="s">
        <v>972</v>
      </c>
      <c r="O462" s="98" t="s">
        <v>935</v>
      </c>
      <c r="P462" s="98" t="s">
        <v>1018</v>
      </c>
      <c r="Q462" s="107" t="s">
        <v>864</v>
      </c>
      <c r="R462" s="118" t="s">
        <v>819</v>
      </c>
      <c r="S462" s="101" t="s">
        <v>819</v>
      </c>
      <c r="Z462" s="98"/>
      <c r="AB462" s="98">
        <v>12</v>
      </c>
      <c r="AE462" s="244">
        <v>0</v>
      </c>
      <c r="AG462" s="196" t="str">
        <f t="shared" si="7"/>
        <v>广东代表处-广东5</v>
      </c>
    </row>
    <row r="463" spans="1:33" ht="24" hidden="1">
      <c r="A463" s="97" t="s">
        <v>2543</v>
      </c>
      <c r="B463" s="98" t="s">
        <v>3834</v>
      </c>
      <c r="C463" s="98" t="s">
        <v>3835</v>
      </c>
      <c r="D463" s="98"/>
      <c r="E463" s="98" t="s">
        <v>3860</v>
      </c>
      <c r="F463" s="98"/>
      <c r="G463" s="98" t="s">
        <v>1030</v>
      </c>
      <c r="H463" s="98" t="s">
        <v>1030</v>
      </c>
      <c r="I463" s="248" t="s">
        <v>1029</v>
      </c>
      <c r="J463" s="98">
        <v>2000</v>
      </c>
      <c r="K463" s="98" t="s">
        <v>3256</v>
      </c>
      <c r="L463" s="116" t="s">
        <v>1786</v>
      </c>
      <c r="M463" s="98" t="s">
        <v>996</v>
      </c>
      <c r="N463" s="98" t="s">
        <v>972</v>
      </c>
      <c r="O463" s="98" t="s">
        <v>935</v>
      </c>
      <c r="P463" s="98" t="s">
        <v>1018</v>
      </c>
      <c r="Q463" s="107" t="s">
        <v>864</v>
      </c>
      <c r="R463" s="118" t="s">
        <v>828</v>
      </c>
      <c r="S463" s="101" t="s">
        <v>828</v>
      </c>
      <c r="Z463" s="98"/>
      <c r="AB463" s="98">
        <v>12</v>
      </c>
      <c r="AE463" s="244">
        <v>0</v>
      </c>
      <c r="AG463" s="196" t="str">
        <f t="shared" si="7"/>
        <v>广东代表处-广东1</v>
      </c>
    </row>
    <row r="464" spans="1:33" ht="24" hidden="1">
      <c r="A464" s="97" t="s">
        <v>2544</v>
      </c>
      <c r="B464" s="98" t="s">
        <v>3834</v>
      </c>
      <c r="C464" s="98" t="s">
        <v>3835</v>
      </c>
      <c r="D464" s="98"/>
      <c r="E464" s="98" t="s">
        <v>3860</v>
      </c>
      <c r="F464" s="98"/>
      <c r="G464" s="98" t="s">
        <v>1782</v>
      </c>
      <c r="H464" s="98" t="s">
        <v>1782</v>
      </c>
      <c r="I464" s="248" t="s">
        <v>1032</v>
      </c>
      <c r="J464" s="98">
        <v>6500</v>
      </c>
      <c r="K464" s="98" t="s">
        <v>3256</v>
      </c>
      <c r="L464" s="116" t="s">
        <v>3268</v>
      </c>
      <c r="M464" s="98" t="s">
        <v>996</v>
      </c>
      <c r="N464" s="98" t="s">
        <v>972</v>
      </c>
      <c r="O464" s="98" t="s">
        <v>935</v>
      </c>
      <c r="P464" s="98" t="s">
        <v>1018</v>
      </c>
      <c r="Q464" s="107" t="s">
        <v>819</v>
      </c>
      <c r="R464" s="118" t="s">
        <v>856</v>
      </c>
      <c r="S464" s="101" t="s">
        <v>856</v>
      </c>
      <c r="Z464" s="98"/>
      <c r="AB464" s="98">
        <v>12</v>
      </c>
      <c r="AE464" s="244">
        <v>0</v>
      </c>
      <c r="AG464" s="196" t="str">
        <f t="shared" si="7"/>
        <v>广东代表处-广东2</v>
      </c>
    </row>
    <row r="465" spans="1:33" ht="24" hidden="1">
      <c r="A465" s="97" t="s">
        <v>2545</v>
      </c>
      <c r="B465" s="98" t="s">
        <v>3834</v>
      </c>
      <c r="C465" s="98" t="s">
        <v>3835</v>
      </c>
      <c r="D465" s="98"/>
      <c r="E465" s="98" t="s">
        <v>3860</v>
      </c>
      <c r="F465" s="98"/>
      <c r="G465" s="98" t="s">
        <v>1783</v>
      </c>
      <c r="H465" s="98" t="s">
        <v>1783</v>
      </c>
      <c r="I465" s="248" t="s">
        <v>1035</v>
      </c>
      <c r="J465" s="98">
        <v>2000</v>
      </c>
      <c r="K465" s="98" t="s">
        <v>3256</v>
      </c>
      <c r="L465" s="116" t="s">
        <v>3269</v>
      </c>
      <c r="M465" s="98" t="s">
        <v>996</v>
      </c>
      <c r="N465" s="98" t="s">
        <v>972</v>
      </c>
      <c r="O465" s="98" t="s">
        <v>935</v>
      </c>
      <c r="P465" s="98" t="s">
        <v>1018</v>
      </c>
      <c r="Q465" s="107" t="s">
        <v>864</v>
      </c>
      <c r="R465" s="118" t="s">
        <v>828</v>
      </c>
      <c r="S465" s="101" t="s">
        <v>828</v>
      </c>
      <c r="Z465" s="98"/>
      <c r="AB465" s="98">
        <v>12</v>
      </c>
      <c r="AE465" s="244">
        <v>0</v>
      </c>
      <c r="AG465" s="196" t="str">
        <f t="shared" si="7"/>
        <v>广东代表处-广东3</v>
      </c>
    </row>
    <row r="466" spans="1:33" ht="24" hidden="1">
      <c r="A466" s="97" t="s">
        <v>2546</v>
      </c>
      <c r="B466" s="98" t="s">
        <v>3834</v>
      </c>
      <c r="C466" s="98" t="s">
        <v>3835</v>
      </c>
      <c r="D466" s="98"/>
      <c r="E466" s="98" t="s">
        <v>3860</v>
      </c>
      <c r="F466" s="98"/>
      <c r="G466" s="98" t="s">
        <v>1784</v>
      </c>
      <c r="H466" s="98" t="s">
        <v>1784</v>
      </c>
      <c r="I466" s="248" t="s">
        <v>1038</v>
      </c>
      <c r="J466" s="98">
        <v>2000</v>
      </c>
      <c r="K466" s="98" t="s">
        <v>3256</v>
      </c>
      <c r="L466" s="116" t="s">
        <v>3270</v>
      </c>
      <c r="M466" s="98" t="s">
        <v>996</v>
      </c>
      <c r="N466" s="98" t="s">
        <v>972</v>
      </c>
      <c r="O466" s="98" t="s">
        <v>935</v>
      </c>
      <c r="P466" s="98" t="s">
        <v>1018</v>
      </c>
      <c r="Q466" s="107" t="s">
        <v>972</v>
      </c>
      <c r="R466" s="118" t="s">
        <v>828</v>
      </c>
      <c r="S466" s="101" t="s">
        <v>828</v>
      </c>
      <c r="Z466" s="98"/>
      <c r="AB466" s="98">
        <v>12</v>
      </c>
      <c r="AE466" s="244">
        <v>0</v>
      </c>
      <c r="AG466" s="196" t="str">
        <f t="shared" si="7"/>
        <v>广东代表处-广东4</v>
      </c>
    </row>
    <row r="467" spans="1:33" ht="24" hidden="1">
      <c r="A467" s="97" t="s">
        <v>2547</v>
      </c>
      <c r="B467" s="98" t="s">
        <v>3843</v>
      </c>
      <c r="C467" s="98" t="s">
        <v>3852</v>
      </c>
      <c r="D467" s="98"/>
      <c r="E467" s="98" t="s">
        <v>3860</v>
      </c>
      <c r="F467" s="98"/>
      <c r="G467" s="98" t="s">
        <v>1019</v>
      </c>
      <c r="H467" s="98" t="s">
        <v>1019</v>
      </c>
      <c r="I467" s="248" t="s">
        <v>1038</v>
      </c>
      <c r="J467" s="98"/>
      <c r="K467" s="98" t="s">
        <v>3237</v>
      </c>
      <c r="L467" s="224" t="s">
        <v>4151</v>
      </c>
      <c r="M467" s="98" t="s">
        <v>955</v>
      </c>
      <c r="N467" s="98" t="s">
        <v>972</v>
      </c>
      <c r="O467" s="98" t="s">
        <v>856</v>
      </c>
      <c r="P467" s="101" t="s">
        <v>1018</v>
      </c>
      <c r="Q467" s="107" t="s">
        <v>972</v>
      </c>
      <c r="R467" s="118" t="s">
        <v>972</v>
      </c>
      <c r="S467" s="101" t="s">
        <v>972</v>
      </c>
      <c r="Z467" s="98"/>
      <c r="AB467" s="98">
        <v>12</v>
      </c>
      <c r="AE467" s="244">
        <v>0</v>
      </c>
      <c r="AG467" s="196" t="str">
        <f t="shared" si="7"/>
        <v>广东代表处-管理</v>
      </c>
    </row>
    <row r="468" spans="1:33" ht="24" hidden="1">
      <c r="A468" s="97" t="s">
        <v>2548</v>
      </c>
      <c r="B468" s="98" t="s">
        <v>3843</v>
      </c>
      <c r="C468" s="98" t="s">
        <v>3852</v>
      </c>
      <c r="D468" s="98"/>
      <c r="E468" s="98" t="s">
        <v>3860</v>
      </c>
      <c r="F468" s="98"/>
      <c r="G468" s="98" t="s">
        <v>1019</v>
      </c>
      <c r="H468" s="98" t="s">
        <v>1019</v>
      </c>
      <c r="I468" s="248" t="s">
        <v>1032</v>
      </c>
      <c r="J468" s="98"/>
      <c r="K468" s="98" t="s">
        <v>3237</v>
      </c>
      <c r="L468" s="226" t="s">
        <v>4152</v>
      </c>
      <c r="M468" s="98" t="s">
        <v>955</v>
      </c>
      <c r="N468" s="98" t="s">
        <v>972</v>
      </c>
      <c r="O468" s="98" t="s">
        <v>856</v>
      </c>
      <c r="P468" s="101" t="s">
        <v>1042</v>
      </c>
      <c r="Q468" s="107" t="s">
        <v>3818</v>
      </c>
      <c r="R468" s="118" t="s">
        <v>864</v>
      </c>
      <c r="S468" s="101" t="s">
        <v>864</v>
      </c>
      <c r="Z468" s="98"/>
      <c r="AB468" s="98">
        <v>12</v>
      </c>
      <c r="AE468" s="244">
        <v>0</v>
      </c>
      <c r="AG468" s="196" t="str">
        <f t="shared" si="7"/>
        <v>广东代表处-管理</v>
      </c>
    </row>
    <row r="469" spans="1:33" ht="24" hidden="1">
      <c r="A469" s="97" t="s">
        <v>2549</v>
      </c>
      <c r="B469" s="98" t="s">
        <v>3843</v>
      </c>
      <c r="C469" s="98" t="s">
        <v>3852</v>
      </c>
      <c r="D469" s="98"/>
      <c r="E469" s="98" t="s">
        <v>3860</v>
      </c>
      <c r="F469" s="98"/>
      <c r="G469" s="98" t="s">
        <v>1019</v>
      </c>
      <c r="H469" s="98" t="s">
        <v>1019</v>
      </c>
      <c r="I469" s="248" t="s">
        <v>1032</v>
      </c>
      <c r="J469" s="98"/>
      <c r="K469" s="98" t="s">
        <v>3237</v>
      </c>
      <c r="L469" s="224" t="s">
        <v>4153</v>
      </c>
      <c r="M469" s="98" t="s">
        <v>955</v>
      </c>
      <c r="N469" s="98" t="s">
        <v>972</v>
      </c>
      <c r="O469" s="98" t="s">
        <v>856</v>
      </c>
      <c r="P469" s="101" t="s">
        <v>1042</v>
      </c>
      <c r="Q469" s="107" t="s">
        <v>864</v>
      </c>
      <c r="R469" s="118" t="s">
        <v>864</v>
      </c>
      <c r="S469" s="101" t="s">
        <v>864</v>
      </c>
      <c r="Z469" s="98"/>
      <c r="AB469" s="98">
        <v>12</v>
      </c>
      <c r="AE469" s="244">
        <v>0</v>
      </c>
      <c r="AG469" s="196" t="str">
        <f t="shared" si="7"/>
        <v>广东代表处-管理</v>
      </c>
    </row>
    <row r="470" spans="1:33" ht="24" hidden="1">
      <c r="A470" s="97" t="s">
        <v>2550</v>
      </c>
      <c r="B470" s="98" t="s">
        <v>3843</v>
      </c>
      <c r="C470" s="98" t="s">
        <v>3852</v>
      </c>
      <c r="D470" s="98"/>
      <c r="E470" s="98" t="s">
        <v>3860</v>
      </c>
      <c r="F470" s="98"/>
      <c r="G470" s="98" t="s">
        <v>1019</v>
      </c>
      <c r="H470" s="98" t="s">
        <v>1019</v>
      </c>
      <c r="I470" s="248" t="s">
        <v>1029</v>
      </c>
      <c r="J470" s="98"/>
      <c r="K470" s="98" t="s">
        <v>3237</v>
      </c>
      <c r="L470" s="226" t="s">
        <v>4154</v>
      </c>
      <c r="M470" s="98" t="s">
        <v>955</v>
      </c>
      <c r="N470" s="98" t="s">
        <v>972</v>
      </c>
      <c r="O470" s="98" t="s">
        <v>856</v>
      </c>
      <c r="P470" s="101" t="s">
        <v>1042</v>
      </c>
      <c r="Q470" s="107" t="s">
        <v>3818</v>
      </c>
      <c r="R470" s="118" t="s">
        <v>972</v>
      </c>
      <c r="S470" s="101" t="s">
        <v>972</v>
      </c>
      <c r="Z470" s="98"/>
      <c r="AB470" s="98">
        <v>12</v>
      </c>
      <c r="AE470" s="244">
        <v>0</v>
      </c>
      <c r="AG470" s="196" t="str">
        <f t="shared" si="7"/>
        <v>广东代表处-管理</v>
      </c>
    </row>
    <row r="471" spans="1:33" ht="24" hidden="1">
      <c r="A471" s="97" t="s">
        <v>2551</v>
      </c>
      <c r="B471" s="98" t="s">
        <v>3843</v>
      </c>
      <c r="C471" s="98" t="s">
        <v>3852</v>
      </c>
      <c r="D471" s="98"/>
      <c r="E471" s="98" t="s">
        <v>3860</v>
      </c>
      <c r="F471" s="98"/>
      <c r="G471" s="98" t="s">
        <v>1019</v>
      </c>
      <c r="H471" s="98" t="s">
        <v>1019</v>
      </c>
      <c r="I471" s="248" t="s">
        <v>1025</v>
      </c>
      <c r="J471" s="98"/>
      <c r="K471" s="98" t="s">
        <v>3237</v>
      </c>
      <c r="L471" s="224" t="s">
        <v>4155</v>
      </c>
      <c r="M471" s="98" t="s">
        <v>955</v>
      </c>
      <c r="N471" s="98" t="s">
        <v>972</v>
      </c>
      <c r="O471" s="98" t="s">
        <v>856</v>
      </c>
      <c r="P471" s="101" t="s">
        <v>1046</v>
      </c>
      <c r="Q471" s="107" t="s">
        <v>3818</v>
      </c>
      <c r="R471" s="118" t="s">
        <v>972</v>
      </c>
      <c r="S471" s="101" t="s">
        <v>972</v>
      </c>
      <c r="Z471" s="98"/>
      <c r="AB471" s="98">
        <v>12</v>
      </c>
      <c r="AE471" s="244">
        <v>0</v>
      </c>
      <c r="AG471" s="196" t="str">
        <f t="shared" si="7"/>
        <v>广东代表处-管理</v>
      </c>
    </row>
    <row r="472" spans="1:33" ht="24" hidden="1">
      <c r="A472" s="97" t="s">
        <v>2552</v>
      </c>
      <c r="B472" s="98" t="s">
        <v>3843</v>
      </c>
      <c r="C472" s="98" t="s">
        <v>3852</v>
      </c>
      <c r="D472" s="98"/>
      <c r="E472" s="98" t="s">
        <v>3860</v>
      </c>
      <c r="F472" s="98"/>
      <c r="G472" s="98" t="s">
        <v>1019</v>
      </c>
      <c r="H472" s="98" t="s">
        <v>1019</v>
      </c>
      <c r="I472" s="248" t="s">
        <v>1035</v>
      </c>
      <c r="J472" s="98"/>
      <c r="K472" s="98" t="s">
        <v>3237</v>
      </c>
      <c r="L472" s="226" t="s">
        <v>4156</v>
      </c>
      <c r="M472" s="98" t="s">
        <v>955</v>
      </c>
      <c r="N472" s="98" t="s">
        <v>972</v>
      </c>
      <c r="O472" s="98" t="s">
        <v>856</v>
      </c>
      <c r="P472" s="101" t="s">
        <v>1048</v>
      </c>
      <c r="Q472" s="107" t="s">
        <v>972</v>
      </c>
      <c r="R472" s="118" t="s">
        <v>972</v>
      </c>
      <c r="S472" s="101" t="s">
        <v>972</v>
      </c>
      <c r="Z472" s="98"/>
      <c r="AB472" s="98">
        <v>12</v>
      </c>
      <c r="AE472" s="244">
        <v>0</v>
      </c>
      <c r="AG472" s="196" t="str">
        <f t="shared" si="7"/>
        <v>广东代表处-管理</v>
      </c>
    </row>
    <row r="473" spans="1:33" ht="24" hidden="1">
      <c r="A473" s="97" t="s">
        <v>2553</v>
      </c>
      <c r="B473" s="98" t="s">
        <v>3831</v>
      </c>
      <c r="C473" s="98" t="s">
        <v>3833</v>
      </c>
      <c r="D473" s="98"/>
      <c r="E473" s="98" t="s">
        <v>3861</v>
      </c>
      <c r="F473" s="98"/>
      <c r="G473" s="98" t="s">
        <v>1052</v>
      </c>
      <c r="H473" s="98" t="s">
        <v>1052</v>
      </c>
      <c r="I473" s="248"/>
      <c r="J473" s="98">
        <v>12000</v>
      </c>
      <c r="K473" s="98" t="s">
        <v>3020</v>
      </c>
      <c r="L473" s="116" t="s">
        <v>4157</v>
      </c>
      <c r="M473" s="98" t="s">
        <v>981</v>
      </c>
      <c r="N473" s="98" t="s">
        <v>819</v>
      </c>
      <c r="O473" s="98" t="s">
        <v>3819</v>
      </c>
      <c r="P473" s="98" t="s">
        <v>818</v>
      </c>
      <c r="Q473" s="107" t="s">
        <v>935</v>
      </c>
      <c r="R473" s="118" t="s">
        <v>1051</v>
      </c>
      <c r="S473" s="101" t="s">
        <v>1051</v>
      </c>
      <c r="Z473" s="98"/>
      <c r="AB473" s="98">
        <v>12</v>
      </c>
      <c r="AE473" s="244">
        <v>0</v>
      </c>
      <c r="AG473" s="196" t="str">
        <f t="shared" si="7"/>
        <v>北京代表处-管理</v>
      </c>
    </row>
    <row r="474" spans="1:33" ht="24" hidden="1">
      <c r="A474" s="97" t="s">
        <v>2554</v>
      </c>
      <c r="B474" s="98" t="s">
        <v>3831</v>
      </c>
      <c r="C474" s="98" t="s">
        <v>3833</v>
      </c>
      <c r="D474" s="98"/>
      <c r="E474" s="98" t="s">
        <v>3861</v>
      </c>
      <c r="F474" s="98"/>
      <c r="G474" s="98" t="s">
        <v>1052</v>
      </c>
      <c r="H474" s="98" t="s">
        <v>1052</v>
      </c>
      <c r="I474" s="248"/>
      <c r="J474" s="98">
        <v>12000</v>
      </c>
      <c r="K474" s="98" t="s">
        <v>3020</v>
      </c>
      <c r="L474" s="116" t="s">
        <v>4158</v>
      </c>
      <c r="M474" s="98" t="s">
        <v>985</v>
      </c>
      <c r="N474" s="98" t="s">
        <v>828</v>
      </c>
      <c r="O474" s="98" t="s">
        <v>3819</v>
      </c>
      <c r="P474" s="98" t="s">
        <v>818</v>
      </c>
      <c r="Q474" s="107" t="s">
        <v>935</v>
      </c>
      <c r="R474" s="118" t="s">
        <v>856</v>
      </c>
      <c r="S474" s="101" t="s">
        <v>856</v>
      </c>
      <c r="Z474" s="98"/>
      <c r="AB474" s="98">
        <v>12</v>
      </c>
      <c r="AE474" s="244">
        <v>0</v>
      </c>
      <c r="AG474" s="196" t="str">
        <f t="shared" si="7"/>
        <v>北京代表处-管理</v>
      </c>
    </row>
    <row r="475" spans="1:33" ht="24" hidden="1">
      <c r="A475" s="97" t="s">
        <v>2555</v>
      </c>
      <c r="B475" s="98" t="s">
        <v>3834</v>
      </c>
      <c r="C475" s="98" t="s">
        <v>3836</v>
      </c>
      <c r="D475" s="98"/>
      <c r="E475" s="98" t="s">
        <v>3861</v>
      </c>
      <c r="F475" s="98"/>
      <c r="G475" s="98" t="s">
        <v>1052</v>
      </c>
      <c r="H475" s="98" t="s">
        <v>1052</v>
      </c>
      <c r="I475" s="248" t="s">
        <v>987</v>
      </c>
      <c r="J475" s="98">
        <v>500</v>
      </c>
      <c r="K475" s="98" t="s">
        <v>3256</v>
      </c>
      <c r="L475" s="116" t="s">
        <v>3271</v>
      </c>
      <c r="M475" s="98" t="s">
        <v>988</v>
      </c>
      <c r="N475" s="98" t="s">
        <v>3818</v>
      </c>
      <c r="O475" s="98" t="s">
        <v>935</v>
      </c>
      <c r="P475" s="98" t="s">
        <v>818</v>
      </c>
      <c r="Q475" s="107" t="s">
        <v>819</v>
      </c>
      <c r="R475" s="118" t="s">
        <v>864</v>
      </c>
      <c r="S475" s="101" t="s">
        <v>864</v>
      </c>
      <c r="Z475" s="98"/>
      <c r="AB475" s="98">
        <v>12</v>
      </c>
      <c r="AE475" s="244">
        <v>0</v>
      </c>
      <c r="AG475" s="196" t="str">
        <f t="shared" si="7"/>
        <v>北京代表处-管理</v>
      </c>
    </row>
    <row r="476" spans="1:33" ht="24" hidden="1">
      <c r="A476" s="97" t="s">
        <v>2556</v>
      </c>
      <c r="B476" s="98" t="s">
        <v>3834</v>
      </c>
      <c r="C476" s="98" t="s">
        <v>3836</v>
      </c>
      <c r="D476" s="98"/>
      <c r="E476" s="98" t="s">
        <v>3861</v>
      </c>
      <c r="F476" s="98"/>
      <c r="G476" s="98" t="s">
        <v>1052</v>
      </c>
      <c r="H476" s="98" t="s">
        <v>1052</v>
      </c>
      <c r="I476" s="248" t="s">
        <v>990</v>
      </c>
      <c r="J476" s="98">
        <v>3300</v>
      </c>
      <c r="K476" s="98" t="s">
        <v>3256</v>
      </c>
      <c r="L476" s="116" t="s">
        <v>3272</v>
      </c>
      <c r="M476" s="98" t="s">
        <v>988</v>
      </c>
      <c r="N476" s="98" t="s">
        <v>3818</v>
      </c>
      <c r="O476" s="98" t="s">
        <v>935</v>
      </c>
      <c r="P476" s="98" t="s">
        <v>818</v>
      </c>
      <c r="Q476" s="107" t="s">
        <v>819</v>
      </c>
      <c r="R476" s="118" t="s">
        <v>828</v>
      </c>
      <c r="S476" s="101" t="s">
        <v>828</v>
      </c>
      <c r="Z476" s="98"/>
      <c r="AB476" s="98">
        <v>12</v>
      </c>
      <c r="AE476" s="244">
        <v>0</v>
      </c>
      <c r="AG476" s="196" t="str">
        <f t="shared" si="7"/>
        <v>北京代表处-管理</v>
      </c>
    </row>
    <row r="477" spans="1:33" ht="24" hidden="1">
      <c r="A477" s="97" t="s">
        <v>2557</v>
      </c>
      <c r="B477" s="98" t="s">
        <v>3834</v>
      </c>
      <c r="C477" s="98" t="s">
        <v>3836</v>
      </c>
      <c r="D477" s="98"/>
      <c r="E477" s="98" t="s">
        <v>3861</v>
      </c>
      <c r="F477" s="98"/>
      <c r="G477" s="98" t="s">
        <v>1052</v>
      </c>
      <c r="H477" s="98" t="s">
        <v>1052</v>
      </c>
      <c r="I477" s="248" t="s">
        <v>992</v>
      </c>
      <c r="J477" s="98">
        <v>8200</v>
      </c>
      <c r="K477" s="98" t="s">
        <v>3256</v>
      </c>
      <c r="L477" s="116" t="s">
        <v>3273</v>
      </c>
      <c r="M477" s="98" t="s">
        <v>988</v>
      </c>
      <c r="N477" s="98" t="s">
        <v>3818</v>
      </c>
      <c r="O477" s="98" t="s">
        <v>935</v>
      </c>
      <c r="P477" s="98" t="s">
        <v>818</v>
      </c>
      <c r="Q477" s="107" t="s">
        <v>856</v>
      </c>
      <c r="R477" s="118" t="s">
        <v>819</v>
      </c>
      <c r="S477" s="101" t="s">
        <v>819</v>
      </c>
      <c r="Z477" s="98"/>
      <c r="AB477" s="98">
        <v>12</v>
      </c>
      <c r="AE477" s="244">
        <v>0</v>
      </c>
      <c r="AG477" s="196" t="str">
        <f t="shared" si="7"/>
        <v>北京代表处-管理</v>
      </c>
    </row>
    <row r="478" spans="1:33" ht="24" hidden="1">
      <c r="A478" s="97" t="s">
        <v>2558</v>
      </c>
      <c r="B478" s="98" t="s">
        <v>3834</v>
      </c>
      <c r="C478" s="98" t="s">
        <v>3835</v>
      </c>
      <c r="D478" s="98"/>
      <c r="E478" s="98" t="s">
        <v>3861</v>
      </c>
      <c r="F478" s="98"/>
      <c r="G478" s="98" t="s">
        <v>1904</v>
      </c>
      <c r="H478" s="98" t="s">
        <v>1904</v>
      </c>
      <c r="I478" s="248" t="s">
        <v>1058</v>
      </c>
      <c r="J478" s="98">
        <v>2600</v>
      </c>
      <c r="K478" s="100" t="s">
        <v>3038</v>
      </c>
      <c r="L478" s="116" t="s">
        <v>1059</v>
      </c>
      <c r="M478" s="98" t="s">
        <v>996</v>
      </c>
      <c r="N478" s="98" t="s">
        <v>972</v>
      </c>
      <c r="O478" s="98" t="s">
        <v>935</v>
      </c>
      <c r="P478" s="98" t="s">
        <v>818</v>
      </c>
      <c r="Q478" s="107" t="s">
        <v>828</v>
      </c>
      <c r="R478" s="118" t="s">
        <v>819</v>
      </c>
      <c r="S478" s="101" t="s">
        <v>819</v>
      </c>
      <c r="Z478" s="98"/>
      <c r="AB478" s="98">
        <v>12</v>
      </c>
      <c r="AE478" s="244">
        <v>0</v>
      </c>
      <c r="AG478" s="196" t="str">
        <f t="shared" si="7"/>
        <v>北京代表处-北京4</v>
      </c>
    </row>
    <row r="479" spans="1:33" ht="36" hidden="1">
      <c r="A479" s="97" t="s">
        <v>2559</v>
      </c>
      <c r="B479" s="98" t="s">
        <v>3834</v>
      </c>
      <c r="C479" s="98" t="s">
        <v>3835</v>
      </c>
      <c r="D479" s="98"/>
      <c r="E479" s="98" t="s">
        <v>3861</v>
      </c>
      <c r="F479" s="98"/>
      <c r="G479" s="98" t="s">
        <v>1903</v>
      </c>
      <c r="H479" s="98" t="s">
        <v>1903</v>
      </c>
      <c r="I479" s="248" t="s">
        <v>1062</v>
      </c>
      <c r="J479" s="98">
        <v>1100</v>
      </c>
      <c r="K479" s="98" t="s">
        <v>3256</v>
      </c>
      <c r="L479" s="116" t="s">
        <v>3274</v>
      </c>
      <c r="M479" s="98" t="s">
        <v>996</v>
      </c>
      <c r="N479" s="98" t="s">
        <v>972</v>
      </c>
      <c r="O479" s="98" t="s">
        <v>935</v>
      </c>
      <c r="P479" s="98" t="s">
        <v>818</v>
      </c>
      <c r="Q479" s="107" t="s">
        <v>972</v>
      </c>
      <c r="R479" s="118" t="s">
        <v>864</v>
      </c>
      <c r="S479" s="101" t="s">
        <v>864</v>
      </c>
      <c r="Z479" s="98"/>
      <c r="AB479" s="98">
        <v>12</v>
      </c>
      <c r="AE479" s="244">
        <v>0</v>
      </c>
      <c r="AG479" s="196" t="str">
        <f t="shared" si="7"/>
        <v>北京代表处-北京3</v>
      </c>
    </row>
    <row r="480" spans="1:33" ht="24" hidden="1">
      <c r="A480" s="97" t="s">
        <v>2560</v>
      </c>
      <c r="B480" s="98" t="s">
        <v>3834</v>
      </c>
      <c r="C480" s="98" t="s">
        <v>3835</v>
      </c>
      <c r="D480" s="98"/>
      <c r="E480" s="98" t="s">
        <v>3861</v>
      </c>
      <c r="F480" s="98"/>
      <c r="G480" s="98" t="s">
        <v>1066</v>
      </c>
      <c r="H480" s="98" t="s">
        <v>1066</v>
      </c>
      <c r="I480" s="248" t="s">
        <v>1065</v>
      </c>
      <c r="J480" s="98">
        <v>5500</v>
      </c>
      <c r="K480" s="98" t="s">
        <v>3038</v>
      </c>
      <c r="L480" s="213" t="s">
        <v>885</v>
      </c>
      <c r="M480" s="98" t="s">
        <v>996</v>
      </c>
      <c r="N480" s="98" t="s">
        <v>972</v>
      </c>
      <c r="O480" s="98" t="s">
        <v>935</v>
      </c>
      <c r="P480" s="98" t="s">
        <v>818</v>
      </c>
      <c r="Q480" s="107" t="s">
        <v>864</v>
      </c>
      <c r="R480" s="118" t="s">
        <v>856</v>
      </c>
      <c r="S480" s="101" t="s">
        <v>856</v>
      </c>
      <c r="Z480" s="98"/>
      <c r="AB480" s="98">
        <v>12</v>
      </c>
      <c r="AE480" s="244">
        <v>0</v>
      </c>
      <c r="AG480" s="196" t="str">
        <f t="shared" si="7"/>
        <v>北京代表处-北京1</v>
      </c>
    </row>
    <row r="481" spans="1:33" ht="24" hidden="1">
      <c r="A481" s="97" t="s">
        <v>2561</v>
      </c>
      <c r="B481" s="98" t="s">
        <v>3834</v>
      </c>
      <c r="C481" s="98" t="s">
        <v>3835</v>
      </c>
      <c r="D481" s="98"/>
      <c r="E481" s="98" t="s">
        <v>3861</v>
      </c>
      <c r="F481" s="98"/>
      <c r="G481" s="98" t="s">
        <v>1069</v>
      </c>
      <c r="H481" s="98" t="s">
        <v>1069</v>
      </c>
      <c r="I481" s="248" t="s">
        <v>1068</v>
      </c>
      <c r="J481" s="98">
        <v>2800</v>
      </c>
      <c r="K481" s="98" t="s">
        <v>3256</v>
      </c>
      <c r="L481" s="116" t="s">
        <v>3275</v>
      </c>
      <c r="M481" s="98" t="s">
        <v>996</v>
      </c>
      <c r="N481" s="98" t="s">
        <v>972</v>
      </c>
      <c r="O481" s="98" t="s">
        <v>935</v>
      </c>
      <c r="P481" s="98" t="s">
        <v>818</v>
      </c>
      <c r="Q481" s="107" t="s">
        <v>819</v>
      </c>
      <c r="R481" s="118" t="s">
        <v>819</v>
      </c>
      <c r="S481" s="101" t="s">
        <v>819</v>
      </c>
      <c r="Z481" s="98"/>
      <c r="AB481" s="98">
        <v>12</v>
      </c>
      <c r="AE481" s="244">
        <v>0</v>
      </c>
      <c r="AG481" s="196" t="str">
        <f t="shared" si="7"/>
        <v>北京代表处-北京2</v>
      </c>
    </row>
    <row r="482" spans="1:33" ht="60" hidden="1">
      <c r="A482" s="97" t="s">
        <v>2562</v>
      </c>
      <c r="B482" s="98" t="s">
        <v>3843</v>
      </c>
      <c r="C482" s="98" t="s">
        <v>3852</v>
      </c>
      <c r="D482" s="98"/>
      <c r="E482" s="98" t="s">
        <v>3861</v>
      </c>
      <c r="F482" s="98"/>
      <c r="G482" s="98" t="s">
        <v>1052</v>
      </c>
      <c r="H482" s="98" t="s">
        <v>1052</v>
      </c>
      <c r="I482" s="248" t="s">
        <v>1071</v>
      </c>
      <c r="J482" s="98"/>
      <c r="K482" s="98" t="s">
        <v>3237</v>
      </c>
      <c r="L482" s="226" t="s">
        <v>4159</v>
      </c>
      <c r="M482" s="98" t="s">
        <v>955</v>
      </c>
      <c r="N482" s="98" t="s">
        <v>972</v>
      </c>
      <c r="O482" s="98" t="s">
        <v>856</v>
      </c>
      <c r="P482" s="101" t="s">
        <v>818</v>
      </c>
      <c r="Q482" s="107" t="s">
        <v>972</v>
      </c>
      <c r="R482" s="118" t="s">
        <v>819</v>
      </c>
      <c r="S482" s="101" t="s">
        <v>819</v>
      </c>
      <c r="Z482" s="98"/>
      <c r="AB482" s="98">
        <v>12</v>
      </c>
      <c r="AE482" s="244">
        <v>0</v>
      </c>
      <c r="AG482" s="196" t="str">
        <f t="shared" si="7"/>
        <v>北京代表处-管理</v>
      </c>
    </row>
    <row r="483" spans="1:33" ht="36" hidden="1">
      <c r="A483" s="97" t="s">
        <v>2563</v>
      </c>
      <c r="B483" s="98" t="s">
        <v>3843</v>
      </c>
      <c r="C483" s="98" t="s">
        <v>3852</v>
      </c>
      <c r="D483" s="98"/>
      <c r="E483" s="98" t="s">
        <v>3861</v>
      </c>
      <c r="F483" s="98"/>
      <c r="G483" s="98" t="s">
        <v>1052</v>
      </c>
      <c r="H483" s="98" t="s">
        <v>1052</v>
      </c>
      <c r="I483" s="248" t="s">
        <v>1073</v>
      </c>
      <c r="J483" s="98"/>
      <c r="K483" s="98" t="s">
        <v>3237</v>
      </c>
      <c r="L483" s="225" t="s">
        <v>4160</v>
      </c>
      <c r="M483" s="98" t="s">
        <v>955</v>
      </c>
      <c r="N483" s="98" t="s">
        <v>972</v>
      </c>
      <c r="O483" s="98" t="s">
        <v>856</v>
      </c>
      <c r="P483" s="101" t="s">
        <v>818</v>
      </c>
      <c r="Q483" s="107" t="s">
        <v>972</v>
      </c>
      <c r="R483" s="118" t="s">
        <v>819</v>
      </c>
      <c r="S483" s="101" t="s">
        <v>819</v>
      </c>
      <c r="Z483" s="98"/>
      <c r="AB483" s="98">
        <v>12</v>
      </c>
      <c r="AE483" s="244">
        <v>0</v>
      </c>
      <c r="AG483" s="196" t="str">
        <f t="shared" si="7"/>
        <v>北京代表处-管理</v>
      </c>
    </row>
    <row r="484" spans="1:33" ht="24" hidden="1">
      <c r="A484" s="97" t="s">
        <v>2564</v>
      </c>
      <c r="B484" s="98" t="s">
        <v>3843</v>
      </c>
      <c r="C484" s="98" t="s">
        <v>3852</v>
      </c>
      <c r="D484" s="98"/>
      <c r="E484" s="98" t="s">
        <v>3861</v>
      </c>
      <c r="F484" s="98"/>
      <c r="G484" s="98" t="s">
        <v>1052</v>
      </c>
      <c r="H484" s="98" t="s">
        <v>1052</v>
      </c>
      <c r="I484" s="248" t="s">
        <v>1065</v>
      </c>
      <c r="J484" s="98"/>
      <c r="K484" s="98" t="s">
        <v>3240</v>
      </c>
      <c r="L484" s="116" t="s">
        <v>1848</v>
      </c>
      <c r="M484" s="98" t="s">
        <v>955</v>
      </c>
      <c r="N484" s="98" t="s">
        <v>972</v>
      </c>
      <c r="O484" s="98" t="s">
        <v>856</v>
      </c>
      <c r="P484" s="101" t="s">
        <v>818</v>
      </c>
      <c r="Q484" s="107" t="s">
        <v>864</v>
      </c>
      <c r="R484" s="118" t="s">
        <v>819</v>
      </c>
      <c r="S484" s="101" t="s">
        <v>819</v>
      </c>
      <c r="Z484" s="98"/>
      <c r="AB484" s="98">
        <v>12</v>
      </c>
      <c r="AE484" s="244">
        <v>0</v>
      </c>
      <c r="AG484" s="196" t="str">
        <f t="shared" si="7"/>
        <v>北京代表处-管理</v>
      </c>
    </row>
    <row r="485" spans="1:33" ht="24" hidden="1">
      <c r="A485" s="97" t="s">
        <v>2565</v>
      </c>
      <c r="B485" s="98" t="s">
        <v>3831</v>
      </c>
      <c r="C485" s="98" t="s">
        <v>3833</v>
      </c>
      <c r="D485" s="98"/>
      <c r="E485" s="98" t="s">
        <v>3862</v>
      </c>
      <c r="F485" s="98"/>
      <c r="G485" s="98" t="s">
        <v>1078</v>
      </c>
      <c r="H485" s="98" t="s">
        <v>1078</v>
      </c>
      <c r="I485" s="248"/>
      <c r="J485" s="98">
        <v>10000</v>
      </c>
      <c r="K485" s="98" t="s">
        <v>3020</v>
      </c>
      <c r="L485" s="116" t="s">
        <v>4161</v>
      </c>
      <c r="M485" s="98" t="s">
        <v>981</v>
      </c>
      <c r="N485" s="98" t="s">
        <v>819</v>
      </c>
      <c r="O485" s="98" t="s">
        <v>3819</v>
      </c>
      <c r="P485" s="98" t="s">
        <v>1077</v>
      </c>
      <c r="Q485" s="107" t="s">
        <v>1051</v>
      </c>
      <c r="R485" s="118" t="s">
        <v>935</v>
      </c>
      <c r="S485" s="240" t="s">
        <v>935</v>
      </c>
      <c r="Z485" s="98"/>
      <c r="AB485" s="98">
        <v>12</v>
      </c>
      <c r="AE485" s="244">
        <v>0</v>
      </c>
      <c r="AG485" s="196" t="str">
        <f t="shared" si="7"/>
        <v>山东代表处-管理</v>
      </c>
    </row>
    <row r="486" spans="1:33" ht="24" hidden="1">
      <c r="A486" s="97" t="s">
        <v>2566</v>
      </c>
      <c r="B486" s="98" t="s">
        <v>3831</v>
      </c>
      <c r="C486" s="98" t="s">
        <v>3833</v>
      </c>
      <c r="D486" s="98"/>
      <c r="E486" s="98" t="s">
        <v>3862</v>
      </c>
      <c r="F486" s="98"/>
      <c r="G486" s="98" t="s">
        <v>1078</v>
      </c>
      <c r="H486" s="98" t="s">
        <v>1078</v>
      </c>
      <c r="I486" s="248"/>
      <c r="J486" s="98">
        <v>10000</v>
      </c>
      <c r="K486" s="98"/>
      <c r="L486" s="116"/>
      <c r="M486" s="98" t="s">
        <v>985</v>
      </c>
      <c r="N486" s="98" t="s">
        <v>828</v>
      </c>
      <c r="O486" s="98" t="s">
        <v>3819</v>
      </c>
      <c r="P486" s="223" t="s">
        <v>1077</v>
      </c>
      <c r="Q486" s="107" t="s">
        <v>856</v>
      </c>
      <c r="R486" s="118" t="s">
        <v>856</v>
      </c>
      <c r="S486" s="101" t="s">
        <v>856</v>
      </c>
      <c r="Z486" s="98"/>
      <c r="AB486" s="98">
        <v>10</v>
      </c>
      <c r="AE486" s="244">
        <v>0</v>
      </c>
      <c r="AG486" s="196" t="str">
        <f t="shared" si="7"/>
        <v>山东代表处-管理</v>
      </c>
    </row>
    <row r="487" spans="1:33" ht="24" hidden="1">
      <c r="A487" s="97" t="s">
        <v>2567</v>
      </c>
      <c r="B487" s="98" t="s">
        <v>3834</v>
      </c>
      <c r="C487" s="98" t="s">
        <v>3836</v>
      </c>
      <c r="D487" s="98"/>
      <c r="E487" s="98" t="s">
        <v>3862</v>
      </c>
      <c r="F487" s="98"/>
      <c r="G487" s="98" t="s">
        <v>1078</v>
      </c>
      <c r="H487" s="98" t="s">
        <v>1078</v>
      </c>
      <c r="I487" s="248" t="s">
        <v>987</v>
      </c>
      <c r="J487" s="98">
        <v>5500</v>
      </c>
      <c r="K487" s="98" t="s">
        <v>3240</v>
      </c>
      <c r="L487" s="213" t="s">
        <v>3276</v>
      </c>
      <c r="M487" s="98" t="s">
        <v>988</v>
      </c>
      <c r="N487" s="98" t="s">
        <v>3818</v>
      </c>
      <c r="O487" s="98" t="s">
        <v>935</v>
      </c>
      <c r="P487" s="98" t="s">
        <v>1077</v>
      </c>
      <c r="Q487" s="107" t="s">
        <v>828</v>
      </c>
      <c r="R487" s="118" t="s">
        <v>819</v>
      </c>
      <c r="S487" s="239" t="s">
        <v>819</v>
      </c>
      <c r="Z487" s="98"/>
      <c r="AB487" s="98">
        <v>12</v>
      </c>
      <c r="AE487" s="244">
        <v>0</v>
      </c>
      <c r="AG487" s="196" t="str">
        <f t="shared" si="7"/>
        <v>山东代表处-管理</v>
      </c>
    </row>
    <row r="488" spans="1:33" ht="24" hidden="1">
      <c r="A488" s="97" t="s">
        <v>2568</v>
      </c>
      <c r="B488" s="98" t="s">
        <v>3834</v>
      </c>
      <c r="C488" s="98" t="s">
        <v>3836</v>
      </c>
      <c r="D488" s="98"/>
      <c r="E488" s="98" t="s">
        <v>3862</v>
      </c>
      <c r="F488" s="98"/>
      <c r="G488" s="98" t="s">
        <v>1078</v>
      </c>
      <c r="H488" s="98" t="s">
        <v>1078</v>
      </c>
      <c r="I488" s="248" t="s">
        <v>990</v>
      </c>
      <c r="J488" s="98">
        <v>4000</v>
      </c>
      <c r="K488" s="98" t="s">
        <v>3277</v>
      </c>
      <c r="L488" s="116" t="s">
        <v>4162</v>
      </c>
      <c r="M488" s="98" t="s">
        <v>988</v>
      </c>
      <c r="N488" s="98" t="s">
        <v>3818</v>
      </c>
      <c r="O488" s="98" t="s">
        <v>935</v>
      </c>
      <c r="P488" s="98" t="s">
        <v>1077</v>
      </c>
      <c r="Q488" s="107" t="s">
        <v>972</v>
      </c>
      <c r="R488" s="118" t="s">
        <v>828</v>
      </c>
      <c r="S488" s="101" t="s">
        <v>828</v>
      </c>
      <c r="Z488" s="98"/>
      <c r="AB488" s="98">
        <v>12</v>
      </c>
      <c r="AE488" s="244">
        <v>0</v>
      </c>
      <c r="AG488" s="196" t="str">
        <f t="shared" si="7"/>
        <v>山东代表处-管理</v>
      </c>
    </row>
    <row r="489" spans="1:33" ht="24" hidden="1">
      <c r="A489" s="97" t="s">
        <v>2569</v>
      </c>
      <c r="B489" s="98" t="s">
        <v>3834</v>
      </c>
      <c r="C489" s="98" t="s">
        <v>3836</v>
      </c>
      <c r="D489" s="98"/>
      <c r="E489" s="98" t="s">
        <v>3862</v>
      </c>
      <c r="F489" s="98"/>
      <c r="G489" s="98" t="s">
        <v>1078</v>
      </c>
      <c r="H489" s="98" t="s">
        <v>1078</v>
      </c>
      <c r="I489" s="248" t="s">
        <v>992</v>
      </c>
      <c r="J489" s="98">
        <v>500</v>
      </c>
      <c r="K489" s="98" t="s">
        <v>3256</v>
      </c>
      <c r="L489" s="116" t="s">
        <v>3278</v>
      </c>
      <c r="M489" s="98" t="s">
        <v>988</v>
      </c>
      <c r="N489" s="98" t="s">
        <v>3818</v>
      </c>
      <c r="O489" s="98" t="s">
        <v>935</v>
      </c>
      <c r="P489" s="98" t="s">
        <v>1077</v>
      </c>
      <c r="Q489" s="107" t="s">
        <v>864</v>
      </c>
      <c r="R489" s="118" t="s">
        <v>864</v>
      </c>
      <c r="S489" s="101" t="s">
        <v>864</v>
      </c>
      <c r="Z489" s="98"/>
      <c r="AB489" s="98">
        <v>12</v>
      </c>
      <c r="AE489" s="244">
        <v>0</v>
      </c>
      <c r="AG489" s="196" t="str">
        <f t="shared" si="7"/>
        <v>山东代表处-管理</v>
      </c>
    </row>
    <row r="490" spans="1:33" ht="24" hidden="1">
      <c r="A490" s="97" t="s">
        <v>2570</v>
      </c>
      <c r="B490" s="98" t="s">
        <v>3834</v>
      </c>
      <c r="C490" s="98" t="s">
        <v>3835</v>
      </c>
      <c r="D490" s="98"/>
      <c r="E490" s="98" t="s">
        <v>3862</v>
      </c>
      <c r="F490" s="98"/>
      <c r="G490" s="98" t="s">
        <v>1905</v>
      </c>
      <c r="H490" s="98" t="s">
        <v>1905</v>
      </c>
      <c r="I490" s="248" t="s">
        <v>1084</v>
      </c>
      <c r="J490" s="98">
        <v>3700</v>
      </c>
      <c r="K490" s="100" t="s">
        <v>3038</v>
      </c>
      <c r="L490" s="116" t="s">
        <v>1085</v>
      </c>
      <c r="M490" s="98" t="s">
        <v>996</v>
      </c>
      <c r="N490" s="98" t="s">
        <v>972</v>
      </c>
      <c r="O490" s="98" t="s">
        <v>935</v>
      </c>
      <c r="P490" s="98" t="s">
        <v>1077</v>
      </c>
      <c r="Q490" s="107" t="s">
        <v>864</v>
      </c>
      <c r="R490" s="118" t="s">
        <v>819</v>
      </c>
      <c r="S490" s="101" t="s">
        <v>819</v>
      </c>
      <c r="Z490" s="98"/>
      <c r="AB490" s="98">
        <v>12</v>
      </c>
      <c r="AE490" s="244">
        <v>0</v>
      </c>
      <c r="AG490" s="196" t="str">
        <f t="shared" si="7"/>
        <v>山东代表处-山东2</v>
      </c>
    </row>
    <row r="491" spans="1:33" ht="24" hidden="1">
      <c r="A491" s="97" t="s">
        <v>2571</v>
      </c>
      <c r="B491" s="98" t="s">
        <v>3834</v>
      </c>
      <c r="C491" s="98" t="s">
        <v>3835</v>
      </c>
      <c r="D491" s="98"/>
      <c r="E491" s="98" t="s">
        <v>3862</v>
      </c>
      <c r="F491" s="98"/>
      <c r="G491" s="98" t="s">
        <v>1800</v>
      </c>
      <c r="H491" s="98" t="s">
        <v>1800</v>
      </c>
      <c r="I491" s="248" t="s">
        <v>1088</v>
      </c>
      <c r="J491" s="98">
        <v>2200</v>
      </c>
      <c r="K491" s="100" t="s">
        <v>3038</v>
      </c>
      <c r="L491" s="116" t="s">
        <v>1089</v>
      </c>
      <c r="M491" s="98" t="s">
        <v>996</v>
      </c>
      <c r="N491" s="98" t="s">
        <v>972</v>
      </c>
      <c r="O491" s="98" t="s">
        <v>935</v>
      </c>
      <c r="P491" s="98" t="s">
        <v>1077</v>
      </c>
      <c r="Q491" s="107" t="s">
        <v>972</v>
      </c>
      <c r="R491" s="118" t="s">
        <v>828</v>
      </c>
      <c r="S491" s="101" t="s">
        <v>828</v>
      </c>
      <c r="Z491" s="98"/>
      <c r="AB491" s="98">
        <v>12</v>
      </c>
      <c r="AE491" s="244">
        <v>0</v>
      </c>
      <c r="AG491" s="196" t="str">
        <f t="shared" si="7"/>
        <v>山东代表处-山东3</v>
      </c>
    </row>
    <row r="492" spans="1:33" ht="24" hidden="1">
      <c r="A492" s="97" t="s">
        <v>2572</v>
      </c>
      <c r="B492" s="98" t="s">
        <v>3834</v>
      </c>
      <c r="C492" s="98" t="s">
        <v>3835</v>
      </c>
      <c r="D492" s="98"/>
      <c r="E492" s="98" t="s">
        <v>3862</v>
      </c>
      <c r="F492" s="98"/>
      <c r="G492" s="98" t="s">
        <v>1801</v>
      </c>
      <c r="H492" s="98" t="s">
        <v>1801</v>
      </c>
      <c r="I492" s="248" t="s">
        <v>1092</v>
      </c>
      <c r="J492" s="98">
        <v>2000</v>
      </c>
      <c r="K492" s="100" t="s">
        <v>3038</v>
      </c>
      <c r="L492" s="218" t="s">
        <v>4163</v>
      </c>
      <c r="M492" s="98" t="s">
        <v>996</v>
      </c>
      <c r="N492" s="98" t="s">
        <v>972</v>
      </c>
      <c r="O492" s="98" t="s">
        <v>935</v>
      </c>
      <c r="P492" s="98" t="s">
        <v>1077</v>
      </c>
      <c r="Q492" s="107" t="s">
        <v>864</v>
      </c>
      <c r="R492" s="118" t="s">
        <v>828</v>
      </c>
      <c r="S492" s="101" t="s">
        <v>828</v>
      </c>
      <c r="Z492" s="98"/>
      <c r="AB492" s="98">
        <v>12</v>
      </c>
      <c r="AE492" s="244">
        <v>0</v>
      </c>
      <c r="AG492" s="196" t="str">
        <f t="shared" si="7"/>
        <v>山东代表处-山东4</v>
      </c>
    </row>
    <row r="493" spans="1:33" ht="24" hidden="1">
      <c r="A493" s="97" t="s">
        <v>2573</v>
      </c>
      <c r="B493" s="98" t="s">
        <v>3834</v>
      </c>
      <c r="C493" s="98" t="s">
        <v>3835</v>
      </c>
      <c r="D493" s="98"/>
      <c r="E493" s="98" t="s">
        <v>3862</v>
      </c>
      <c r="F493" s="98"/>
      <c r="G493" s="98" t="s">
        <v>1098</v>
      </c>
      <c r="H493" s="98" t="s">
        <v>1098</v>
      </c>
      <c r="I493" s="248" t="s">
        <v>1096</v>
      </c>
      <c r="J493" s="98">
        <v>2100</v>
      </c>
      <c r="K493" s="100" t="s">
        <v>3038</v>
      </c>
      <c r="L493" s="116" t="s">
        <v>1097</v>
      </c>
      <c r="M493" s="98" t="s">
        <v>996</v>
      </c>
      <c r="N493" s="98" t="s">
        <v>972</v>
      </c>
      <c r="O493" s="98" t="s">
        <v>935</v>
      </c>
      <c r="P493" s="98" t="s">
        <v>1077</v>
      </c>
      <c r="Q493" s="107" t="s">
        <v>3818</v>
      </c>
      <c r="R493" s="118" t="s">
        <v>828</v>
      </c>
      <c r="S493" s="101" t="s">
        <v>828</v>
      </c>
      <c r="Z493" s="98"/>
      <c r="AB493" s="98">
        <v>12</v>
      </c>
      <c r="AE493" s="244">
        <v>0</v>
      </c>
      <c r="AG493" s="196" t="str">
        <f t="shared" si="7"/>
        <v>山东代表处-山东1</v>
      </c>
    </row>
    <row r="494" spans="1:33" ht="24" hidden="1">
      <c r="A494" s="97" t="s">
        <v>2574</v>
      </c>
      <c r="B494" s="98" t="s">
        <v>3843</v>
      </c>
      <c r="C494" s="98" t="s">
        <v>3852</v>
      </c>
      <c r="D494" s="98"/>
      <c r="E494" s="98" t="s">
        <v>3862</v>
      </c>
      <c r="F494" s="98"/>
      <c r="G494" s="98" t="s">
        <v>1078</v>
      </c>
      <c r="H494" s="98" t="s">
        <v>1078</v>
      </c>
      <c r="I494" s="248" t="s">
        <v>1084</v>
      </c>
      <c r="J494" s="98"/>
      <c r="K494" s="98" t="s">
        <v>3237</v>
      </c>
      <c r="L494" s="211" t="s">
        <v>4164</v>
      </c>
      <c r="M494" s="98" t="s">
        <v>955</v>
      </c>
      <c r="N494" s="98" t="s">
        <v>972</v>
      </c>
      <c r="O494" s="98" t="s">
        <v>856</v>
      </c>
      <c r="P494" s="101" t="s">
        <v>1100</v>
      </c>
      <c r="Q494" s="107" t="s">
        <v>3818</v>
      </c>
      <c r="R494" s="118" t="s">
        <v>864</v>
      </c>
      <c r="S494" s="101" t="s">
        <v>864</v>
      </c>
      <c r="Z494" s="98"/>
      <c r="AB494" s="98">
        <v>12</v>
      </c>
      <c r="AE494" s="244">
        <v>0</v>
      </c>
      <c r="AG494" s="196" t="str">
        <f t="shared" si="7"/>
        <v>山东代表处-管理</v>
      </c>
    </row>
    <row r="495" spans="1:33" ht="24" hidden="1">
      <c r="A495" s="97" t="s">
        <v>2575</v>
      </c>
      <c r="B495" s="98" t="s">
        <v>3843</v>
      </c>
      <c r="C495" s="98" t="s">
        <v>3852</v>
      </c>
      <c r="D495" s="98"/>
      <c r="E495" s="98" t="s">
        <v>3862</v>
      </c>
      <c r="F495" s="98"/>
      <c r="G495" s="98" t="s">
        <v>1078</v>
      </c>
      <c r="H495" s="98" t="s">
        <v>1078</v>
      </c>
      <c r="I495" s="248" t="s">
        <v>1096</v>
      </c>
      <c r="J495" s="98"/>
      <c r="K495" s="98" t="s">
        <v>3153</v>
      </c>
      <c r="L495" s="116" t="s">
        <v>4165</v>
      </c>
      <c r="M495" s="98" t="s">
        <v>955</v>
      </c>
      <c r="N495" s="98" t="s">
        <v>972</v>
      </c>
      <c r="O495" s="98" t="s">
        <v>856</v>
      </c>
      <c r="P495" s="101" t="s">
        <v>1102</v>
      </c>
      <c r="Q495" s="107" t="s">
        <v>972</v>
      </c>
      <c r="R495" s="118" t="s">
        <v>828</v>
      </c>
      <c r="S495" s="101" t="s">
        <v>828</v>
      </c>
      <c r="Z495" s="98"/>
      <c r="AB495" s="98">
        <v>12</v>
      </c>
      <c r="AE495" s="244">
        <v>0</v>
      </c>
      <c r="AG495" s="196" t="str">
        <f t="shared" si="7"/>
        <v>山东代表处-管理</v>
      </c>
    </row>
    <row r="496" spans="1:33" ht="24" hidden="1">
      <c r="A496" s="97" t="s">
        <v>2576</v>
      </c>
      <c r="B496" s="98" t="s">
        <v>3843</v>
      </c>
      <c r="C496" s="98" t="s">
        <v>3852</v>
      </c>
      <c r="D496" s="98"/>
      <c r="E496" s="98" t="s">
        <v>3862</v>
      </c>
      <c r="F496" s="98"/>
      <c r="G496" s="98" t="s">
        <v>1078</v>
      </c>
      <c r="H496" s="98" t="s">
        <v>1078</v>
      </c>
      <c r="I496" s="248" t="s">
        <v>1104</v>
      </c>
      <c r="J496" s="98"/>
      <c r="K496" s="98" t="s">
        <v>3237</v>
      </c>
      <c r="L496" s="211" t="s">
        <v>4166</v>
      </c>
      <c r="M496" s="98" t="s">
        <v>955</v>
      </c>
      <c r="N496" s="98" t="s">
        <v>972</v>
      </c>
      <c r="O496" s="98" t="s">
        <v>856</v>
      </c>
      <c r="P496" s="101" t="s">
        <v>1105</v>
      </c>
      <c r="Q496" s="107" t="s">
        <v>972</v>
      </c>
      <c r="R496" s="118" t="s">
        <v>864</v>
      </c>
      <c r="S496" s="101" t="s">
        <v>864</v>
      </c>
      <c r="Z496" s="98"/>
      <c r="AB496" s="98">
        <v>12</v>
      </c>
      <c r="AE496" s="244">
        <v>0</v>
      </c>
      <c r="AG496" s="196" t="str">
        <f t="shared" si="7"/>
        <v>山东代表处-管理</v>
      </c>
    </row>
    <row r="497" spans="1:33" ht="24" hidden="1">
      <c r="A497" s="97" t="s">
        <v>2577</v>
      </c>
      <c r="B497" s="98" t="s">
        <v>3831</v>
      </c>
      <c r="C497" s="98" t="s">
        <v>3833</v>
      </c>
      <c r="D497" s="98"/>
      <c r="E497" s="98" t="s">
        <v>3863</v>
      </c>
      <c r="F497" s="98"/>
      <c r="G497" s="98" t="s">
        <v>1109</v>
      </c>
      <c r="H497" s="98" t="s">
        <v>1109</v>
      </c>
      <c r="I497" s="248"/>
      <c r="J497" s="98">
        <v>10000</v>
      </c>
      <c r="K497" s="98" t="s">
        <v>3020</v>
      </c>
      <c r="L497" s="116" t="s">
        <v>4167</v>
      </c>
      <c r="M497" s="98" t="s">
        <v>981</v>
      </c>
      <c r="N497" s="98" t="s">
        <v>819</v>
      </c>
      <c r="O497" s="98" t="s">
        <v>3819</v>
      </c>
      <c r="P497" s="98" t="s">
        <v>1108</v>
      </c>
      <c r="Q497" s="107" t="s">
        <v>864</v>
      </c>
      <c r="R497" s="118" t="s">
        <v>935</v>
      </c>
      <c r="S497" s="101" t="s">
        <v>935</v>
      </c>
      <c r="Z497" s="98"/>
      <c r="AB497" s="98">
        <v>12</v>
      </c>
      <c r="AE497" s="244">
        <v>0</v>
      </c>
      <c r="AG497" s="196" t="str">
        <f t="shared" si="7"/>
        <v>内蒙代表处-管理</v>
      </c>
    </row>
    <row r="498" spans="1:33" ht="24" hidden="1">
      <c r="A498" s="97" t="s">
        <v>2578</v>
      </c>
      <c r="B498" s="98" t="s">
        <v>3831</v>
      </c>
      <c r="C498" s="98" t="s">
        <v>3833</v>
      </c>
      <c r="D498" s="98"/>
      <c r="E498" s="98" t="s">
        <v>3863</v>
      </c>
      <c r="F498" s="98"/>
      <c r="G498" s="98" t="s">
        <v>1109</v>
      </c>
      <c r="H498" s="98" t="s">
        <v>1109</v>
      </c>
      <c r="I498" s="248"/>
      <c r="J498" s="98">
        <v>10000</v>
      </c>
      <c r="K498" s="98" t="s">
        <v>3020</v>
      </c>
      <c r="L498" s="116" t="s">
        <v>4168</v>
      </c>
      <c r="M498" s="98" t="s">
        <v>985</v>
      </c>
      <c r="N498" s="98" t="s">
        <v>828</v>
      </c>
      <c r="O498" s="98" t="s">
        <v>3819</v>
      </c>
      <c r="P498" s="98" t="s">
        <v>1108</v>
      </c>
      <c r="Q498" s="107" t="s">
        <v>856</v>
      </c>
      <c r="R498" s="118" t="s">
        <v>856</v>
      </c>
      <c r="S498" s="101" t="s">
        <v>856</v>
      </c>
      <c r="Z498" s="98"/>
      <c r="AB498" s="98">
        <v>12</v>
      </c>
      <c r="AE498" s="244">
        <v>0</v>
      </c>
      <c r="AG498" s="196" t="str">
        <f t="shared" si="7"/>
        <v>内蒙代表处-管理</v>
      </c>
    </row>
    <row r="499" spans="1:33" ht="24" hidden="1">
      <c r="A499" s="97" t="s">
        <v>2579</v>
      </c>
      <c r="B499" s="98" t="s">
        <v>3834</v>
      </c>
      <c r="C499" s="98" t="s">
        <v>3836</v>
      </c>
      <c r="D499" s="98"/>
      <c r="E499" s="98" t="s">
        <v>3863</v>
      </c>
      <c r="F499" s="98"/>
      <c r="G499" s="98" t="s">
        <v>1109</v>
      </c>
      <c r="H499" s="98" t="s">
        <v>1109</v>
      </c>
      <c r="I499" s="248" t="s">
        <v>987</v>
      </c>
      <c r="J499" s="98">
        <v>3400</v>
      </c>
      <c r="K499" s="98" t="s">
        <v>3256</v>
      </c>
      <c r="L499" s="116" t="s">
        <v>3279</v>
      </c>
      <c r="M499" s="98" t="s">
        <v>988</v>
      </c>
      <c r="N499" s="98" t="s">
        <v>3818</v>
      </c>
      <c r="O499" s="98" t="s">
        <v>935</v>
      </c>
      <c r="P499" s="98" t="s">
        <v>1108</v>
      </c>
      <c r="Q499" s="107" t="s">
        <v>864</v>
      </c>
      <c r="R499" s="118" t="s">
        <v>828</v>
      </c>
      <c r="S499" s="101" t="s">
        <v>828</v>
      </c>
      <c r="Z499" s="98"/>
      <c r="AB499" s="98">
        <v>12</v>
      </c>
      <c r="AE499" s="244">
        <v>0</v>
      </c>
      <c r="AG499" s="196" t="str">
        <f t="shared" si="7"/>
        <v>内蒙代表处-管理</v>
      </c>
    </row>
    <row r="500" spans="1:33" ht="24" hidden="1">
      <c r="A500" s="97" t="s">
        <v>2580</v>
      </c>
      <c r="B500" s="98" t="s">
        <v>3834</v>
      </c>
      <c r="C500" s="98" t="s">
        <v>3836</v>
      </c>
      <c r="D500" s="98"/>
      <c r="E500" s="98" t="s">
        <v>3863</v>
      </c>
      <c r="F500" s="98"/>
      <c r="G500" s="98" t="s">
        <v>1109</v>
      </c>
      <c r="H500" s="98" t="s">
        <v>1109</v>
      </c>
      <c r="I500" s="248" t="s">
        <v>990</v>
      </c>
      <c r="J500" s="98">
        <v>5300</v>
      </c>
      <c r="K500" s="98" t="s">
        <v>3256</v>
      </c>
      <c r="L500" s="116" t="s">
        <v>3280</v>
      </c>
      <c r="M500" s="98" t="s">
        <v>988</v>
      </c>
      <c r="N500" s="98" t="s">
        <v>3818</v>
      </c>
      <c r="O500" s="98" t="s">
        <v>935</v>
      </c>
      <c r="P500" s="98" t="s">
        <v>1108</v>
      </c>
      <c r="Q500" s="107" t="s">
        <v>828</v>
      </c>
      <c r="R500" s="118" t="s">
        <v>819</v>
      </c>
      <c r="S500" s="101" t="s">
        <v>819</v>
      </c>
      <c r="Z500" s="98"/>
      <c r="AB500" s="98">
        <v>12</v>
      </c>
      <c r="AE500" s="244">
        <v>0</v>
      </c>
      <c r="AG500" s="196" t="str">
        <f t="shared" si="7"/>
        <v>内蒙代表处-管理</v>
      </c>
    </row>
    <row r="501" spans="1:33" ht="24" hidden="1">
      <c r="A501" s="97" t="s">
        <v>2581</v>
      </c>
      <c r="B501" s="98" t="s">
        <v>3834</v>
      </c>
      <c r="C501" s="98" t="s">
        <v>3836</v>
      </c>
      <c r="D501" s="98"/>
      <c r="E501" s="98" t="s">
        <v>3863</v>
      </c>
      <c r="F501" s="98"/>
      <c r="G501" s="98" t="s">
        <v>1109</v>
      </c>
      <c r="H501" s="98" t="s">
        <v>1109</v>
      </c>
      <c r="I501" s="248" t="s">
        <v>992</v>
      </c>
      <c r="J501" s="98">
        <v>1300</v>
      </c>
      <c r="K501" s="98" t="s">
        <v>3256</v>
      </c>
      <c r="L501" s="116" t="s">
        <v>3281</v>
      </c>
      <c r="M501" s="98" t="s">
        <v>988</v>
      </c>
      <c r="N501" s="98" t="s">
        <v>3818</v>
      </c>
      <c r="O501" s="98" t="s">
        <v>935</v>
      </c>
      <c r="P501" s="98" t="s">
        <v>1108</v>
      </c>
      <c r="Q501" s="107" t="s">
        <v>864</v>
      </c>
      <c r="R501" s="118" t="s">
        <v>864</v>
      </c>
      <c r="S501" s="101" t="s">
        <v>864</v>
      </c>
      <c r="Z501" s="98"/>
      <c r="AB501" s="98">
        <v>12</v>
      </c>
      <c r="AE501" s="244">
        <v>0</v>
      </c>
      <c r="AG501" s="196" t="str">
        <f t="shared" si="7"/>
        <v>内蒙代表处-管理</v>
      </c>
    </row>
    <row r="502" spans="1:33" ht="24" hidden="1">
      <c r="A502" s="97" t="s">
        <v>2582</v>
      </c>
      <c r="B502" s="98" t="s">
        <v>3834</v>
      </c>
      <c r="C502" s="98" t="s">
        <v>3835</v>
      </c>
      <c r="D502" s="98"/>
      <c r="E502" s="98" t="s">
        <v>3863</v>
      </c>
      <c r="F502" s="98"/>
      <c r="G502" s="98" t="s">
        <v>1908</v>
      </c>
      <c r="H502" s="98" t="s">
        <v>1908</v>
      </c>
      <c r="I502" s="248" t="s">
        <v>1115</v>
      </c>
      <c r="J502" s="98">
        <v>2500</v>
      </c>
      <c r="K502" s="98" t="s">
        <v>3256</v>
      </c>
      <c r="L502" s="116" t="s">
        <v>3282</v>
      </c>
      <c r="M502" s="98" t="s">
        <v>996</v>
      </c>
      <c r="N502" s="98" t="s">
        <v>972</v>
      </c>
      <c r="O502" s="98" t="s">
        <v>935</v>
      </c>
      <c r="P502" s="98" t="s">
        <v>1108</v>
      </c>
      <c r="Q502" s="107" t="s">
        <v>819</v>
      </c>
      <c r="R502" s="118" t="s">
        <v>819</v>
      </c>
      <c r="S502" s="101" t="s">
        <v>819</v>
      </c>
      <c r="Z502" s="98"/>
      <c r="AB502" s="98">
        <v>12</v>
      </c>
      <c r="AE502" s="244">
        <v>0</v>
      </c>
      <c r="AG502" s="196" t="str">
        <f t="shared" si="7"/>
        <v>内蒙代表处-内蒙3</v>
      </c>
    </row>
    <row r="503" spans="1:33" ht="24" hidden="1">
      <c r="A503" s="97" t="s">
        <v>2583</v>
      </c>
      <c r="B503" s="98" t="s">
        <v>3834</v>
      </c>
      <c r="C503" s="98" t="s">
        <v>3835</v>
      </c>
      <c r="D503" s="98"/>
      <c r="E503" s="98" t="s">
        <v>3863</v>
      </c>
      <c r="F503" s="98"/>
      <c r="G503" s="98" t="s">
        <v>4522</v>
      </c>
      <c r="H503" s="98" t="s">
        <v>4522</v>
      </c>
      <c r="I503" s="248" t="s">
        <v>1118</v>
      </c>
      <c r="J503" s="98">
        <v>2500</v>
      </c>
      <c r="K503" s="98" t="s">
        <v>3240</v>
      </c>
      <c r="L503" s="213" t="s">
        <v>3283</v>
      </c>
      <c r="M503" s="98" t="s">
        <v>996</v>
      </c>
      <c r="N503" s="98" t="s">
        <v>972</v>
      </c>
      <c r="O503" s="98" t="s">
        <v>935</v>
      </c>
      <c r="P503" s="98" t="s">
        <v>1108</v>
      </c>
      <c r="Q503" s="107" t="s">
        <v>864</v>
      </c>
      <c r="R503" s="118" t="s">
        <v>856</v>
      </c>
      <c r="S503" s="101" t="s">
        <v>856</v>
      </c>
      <c r="Z503" s="98"/>
      <c r="AB503" s="98">
        <v>12</v>
      </c>
      <c r="AE503" s="244">
        <v>0</v>
      </c>
      <c r="AG503" s="196" t="str">
        <f t="shared" si="7"/>
        <v>内蒙代表处-内蒙1</v>
      </c>
    </row>
    <row r="504" spans="1:33" ht="24" hidden="1">
      <c r="A504" s="97" t="s">
        <v>2584</v>
      </c>
      <c r="B504" s="98" t="s">
        <v>3834</v>
      </c>
      <c r="C504" s="98" t="s">
        <v>3835</v>
      </c>
      <c r="D504" s="98"/>
      <c r="E504" s="98" t="s">
        <v>3863</v>
      </c>
      <c r="F504" s="98"/>
      <c r="G504" s="98" t="s">
        <v>1907</v>
      </c>
      <c r="H504" s="98" t="s">
        <v>1907</v>
      </c>
      <c r="I504" s="248" t="s">
        <v>1121</v>
      </c>
      <c r="J504" s="98">
        <v>5000</v>
      </c>
      <c r="K504" s="100" t="s">
        <v>3038</v>
      </c>
      <c r="L504" s="116" t="s">
        <v>1122</v>
      </c>
      <c r="M504" s="98" t="s">
        <v>996</v>
      </c>
      <c r="N504" s="98" t="s">
        <v>972</v>
      </c>
      <c r="O504" s="98" t="s">
        <v>935</v>
      </c>
      <c r="P504" s="98" t="s">
        <v>1108</v>
      </c>
      <c r="Q504" s="107" t="s">
        <v>972</v>
      </c>
      <c r="R504" s="118" t="s">
        <v>819</v>
      </c>
      <c r="S504" s="101" t="s">
        <v>819</v>
      </c>
      <c r="Z504" s="98"/>
      <c r="AB504" s="98">
        <v>12</v>
      </c>
      <c r="AE504" s="244">
        <v>0</v>
      </c>
      <c r="AG504" s="196" t="str">
        <f t="shared" si="7"/>
        <v>内蒙代表处-内蒙2</v>
      </c>
    </row>
    <row r="505" spans="1:33" ht="24" hidden="1">
      <c r="A505" s="97" t="s">
        <v>2585</v>
      </c>
      <c r="B505" s="98" t="s">
        <v>3843</v>
      </c>
      <c r="C505" s="98" t="s">
        <v>3852</v>
      </c>
      <c r="D505" s="98"/>
      <c r="E505" s="98" t="s">
        <v>3863</v>
      </c>
      <c r="F505" s="98"/>
      <c r="G505" s="98" t="s">
        <v>1109</v>
      </c>
      <c r="H505" s="98" t="s">
        <v>1109</v>
      </c>
      <c r="I505" s="248" t="s">
        <v>1115</v>
      </c>
      <c r="J505" s="98"/>
      <c r="K505" s="98" t="s">
        <v>3237</v>
      </c>
      <c r="L505" s="224" t="s">
        <v>4169</v>
      </c>
      <c r="M505" s="98" t="s">
        <v>955</v>
      </c>
      <c r="N505" s="98" t="s">
        <v>972</v>
      </c>
      <c r="O505" s="98" t="s">
        <v>856</v>
      </c>
      <c r="P505" s="101" t="s">
        <v>1108</v>
      </c>
      <c r="Q505" s="107" t="s">
        <v>972</v>
      </c>
      <c r="R505" s="118" t="s">
        <v>864</v>
      </c>
      <c r="S505" s="101" t="s">
        <v>864</v>
      </c>
      <c r="Z505" s="98"/>
      <c r="AB505" s="98">
        <v>12</v>
      </c>
      <c r="AE505" s="244">
        <v>0</v>
      </c>
      <c r="AG505" s="196" t="str">
        <f t="shared" si="7"/>
        <v>内蒙代表处-管理</v>
      </c>
    </row>
    <row r="506" spans="1:33" ht="24" hidden="1">
      <c r="A506" s="97" t="s">
        <v>2586</v>
      </c>
      <c r="B506" s="98" t="s">
        <v>3843</v>
      </c>
      <c r="C506" s="98" t="s">
        <v>3852</v>
      </c>
      <c r="D506" s="98"/>
      <c r="E506" s="98" t="s">
        <v>3863</v>
      </c>
      <c r="F506" s="98"/>
      <c r="G506" s="98" t="s">
        <v>1109</v>
      </c>
      <c r="H506" s="98" t="s">
        <v>1109</v>
      </c>
      <c r="I506" s="248" t="s">
        <v>1118</v>
      </c>
      <c r="J506" s="98"/>
      <c r="K506" s="98" t="s">
        <v>3237</v>
      </c>
      <c r="L506" s="224" t="s">
        <v>4170</v>
      </c>
      <c r="M506" s="98" t="s">
        <v>955</v>
      </c>
      <c r="N506" s="98" t="s">
        <v>972</v>
      </c>
      <c r="O506" s="98" t="s">
        <v>856</v>
      </c>
      <c r="P506" s="101" t="s">
        <v>1108</v>
      </c>
      <c r="Q506" s="107" t="s">
        <v>864</v>
      </c>
      <c r="R506" s="118" t="s">
        <v>828</v>
      </c>
      <c r="S506" s="101" t="s">
        <v>828</v>
      </c>
      <c r="Z506" s="98"/>
      <c r="AB506" s="98">
        <v>12</v>
      </c>
      <c r="AE506" s="244">
        <v>0</v>
      </c>
      <c r="AG506" s="196" t="str">
        <f t="shared" si="7"/>
        <v>内蒙代表处-管理</v>
      </c>
    </row>
    <row r="507" spans="1:33" ht="24" hidden="1">
      <c r="A507" s="97" t="s">
        <v>2587</v>
      </c>
      <c r="B507" s="98" t="s">
        <v>3843</v>
      </c>
      <c r="C507" s="98" t="s">
        <v>3852</v>
      </c>
      <c r="D507" s="98"/>
      <c r="E507" s="98" t="s">
        <v>3863</v>
      </c>
      <c r="F507" s="98"/>
      <c r="G507" s="98" t="s">
        <v>1109</v>
      </c>
      <c r="H507" s="98" t="s">
        <v>1109</v>
      </c>
      <c r="I507" s="248" t="s">
        <v>1121</v>
      </c>
      <c r="J507" s="98"/>
      <c r="K507" s="98" t="s">
        <v>3237</v>
      </c>
      <c r="L507" s="224" t="s">
        <v>4171</v>
      </c>
      <c r="M507" s="98" t="s">
        <v>955</v>
      </c>
      <c r="N507" s="98" t="s">
        <v>972</v>
      </c>
      <c r="O507" s="98" t="s">
        <v>856</v>
      </c>
      <c r="P507" s="101" t="s">
        <v>1127</v>
      </c>
      <c r="Q507" s="107" t="s">
        <v>972</v>
      </c>
      <c r="R507" s="118" t="s">
        <v>828</v>
      </c>
      <c r="S507" s="101" t="s">
        <v>828</v>
      </c>
      <c r="Z507" s="98"/>
      <c r="AB507" s="98">
        <v>12</v>
      </c>
      <c r="AE507" s="244">
        <v>0</v>
      </c>
      <c r="AG507" s="196" t="str">
        <f t="shared" si="7"/>
        <v>内蒙代表处-管理</v>
      </c>
    </row>
    <row r="508" spans="1:33" ht="24" hidden="1">
      <c r="A508" s="97" t="s">
        <v>2588</v>
      </c>
      <c r="B508" s="98" t="s">
        <v>3831</v>
      </c>
      <c r="C508" s="98" t="s">
        <v>3833</v>
      </c>
      <c r="D508" s="98"/>
      <c r="E508" s="98" t="s">
        <v>3864</v>
      </c>
      <c r="F508" s="98"/>
      <c r="G508" s="98" t="s">
        <v>1131</v>
      </c>
      <c r="H508" s="98" t="s">
        <v>1131</v>
      </c>
      <c r="I508" s="248"/>
      <c r="J508" s="98">
        <v>5000</v>
      </c>
      <c r="K508" s="98" t="s">
        <v>3020</v>
      </c>
      <c r="L508" s="116" t="s">
        <v>4172</v>
      </c>
      <c r="M508" s="98" t="s">
        <v>981</v>
      </c>
      <c r="N508" s="98" t="s">
        <v>819</v>
      </c>
      <c r="O508" s="98" t="s">
        <v>3819</v>
      </c>
      <c r="P508" s="105" t="s">
        <v>1130</v>
      </c>
      <c r="Q508" s="107" t="s">
        <v>864</v>
      </c>
      <c r="R508" s="118" t="s">
        <v>856</v>
      </c>
      <c r="S508" s="101" t="s">
        <v>856</v>
      </c>
      <c r="Z508" s="98"/>
      <c r="AB508" s="98">
        <v>12</v>
      </c>
      <c r="AE508" s="244">
        <v>0</v>
      </c>
      <c r="AG508" s="196" t="str">
        <f t="shared" si="7"/>
        <v>江苏代表处-管理</v>
      </c>
    </row>
    <row r="509" spans="1:33" ht="24" hidden="1">
      <c r="A509" s="97" t="s">
        <v>2589</v>
      </c>
      <c r="B509" s="98" t="s">
        <v>3834</v>
      </c>
      <c r="C509" s="98" t="s">
        <v>3836</v>
      </c>
      <c r="D509" s="98"/>
      <c r="E509" s="98" t="s">
        <v>3864</v>
      </c>
      <c r="F509" s="98"/>
      <c r="G509" s="98" t="s">
        <v>1131</v>
      </c>
      <c r="H509" s="98" t="s">
        <v>1131</v>
      </c>
      <c r="I509" s="248" t="s">
        <v>1133</v>
      </c>
      <c r="J509" s="98">
        <v>3500</v>
      </c>
      <c r="K509" s="98" t="s">
        <v>3256</v>
      </c>
      <c r="L509" s="116" t="s">
        <v>3284</v>
      </c>
      <c r="M509" s="98" t="s">
        <v>988</v>
      </c>
      <c r="N509" s="98" t="s">
        <v>3818</v>
      </c>
      <c r="O509" s="98" t="s">
        <v>935</v>
      </c>
      <c r="P509" s="105" t="s">
        <v>1130</v>
      </c>
      <c r="Q509" s="107" t="s">
        <v>864</v>
      </c>
      <c r="R509" s="118" t="s">
        <v>828</v>
      </c>
      <c r="S509" s="101" t="s">
        <v>828</v>
      </c>
      <c r="Z509" s="98"/>
      <c r="AB509" s="98">
        <v>12</v>
      </c>
      <c r="AE509" s="244">
        <v>0</v>
      </c>
      <c r="AG509" s="196" t="str">
        <f t="shared" si="7"/>
        <v>江苏代表处-管理</v>
      </c>
    </row>
    <row r="510" spans="1:33" ht="24" hidden="1">
      <c r="A510" s="97" t="s">
        <v>2590</v>
      </c>
      <c r="B510" s="98" t="s">
        <v>3834</v>
      </c>
      <c r="C510" s="98" t="s">
        <v>3836</v>
      </c>
      <c r="D510" s="98"/>
      <c r="E510" s="98" t="s">
        <v>3864</v>
      </c>
      <c r="F510" s="98"/>
      <c r="G510" s="98" t="s">
        <v>1131</v>
      </c>
      <c r="H510" s="98" t="s">
        <v>1131</v>
      </c>
      <c r="I510" s="248" t="s">
        <v>992</v>
      </c>
      <c r="J510" s="98">
        <v>1500</v>
      </c>
      <c r="K510" s="98" t="s">
        <v>3256</v>
      </c>
      <c r="L510" s="116" t="s">
        <v>3285</v>
      </c>
      <c r="M510" s="98" t="s">
        <v>988</v>
      </c>
      <c r="N510" s="98" t="s">
        <v>3818</v>
      </c>
      <c r="O510" s="98" t="s">
        <v>935</v>
      </c>
      <c r="P510" s="105" t="s">
        <v>1130</v>
      </c>
      <c r="Q510" s="107" t="s">
        <v>864</v>
      </c>
      <c r="R510" s="118" t="s">
        <v>864</v>
      </c>
      <c r="S510" s="101" t="s">
        <v>864</v>
      </c>
      <c r="Z510" s="98"/>
      <c r="AB510" s="98">
        <v>12</v>
      </c>
      <c r="AE510" s="244">
        <v>0</v>
      </c>
      <c r="AG510" s="196" t="str">
        <f t="shared" si="7"/>
        <v>江苏代表处-管理</v>
      </c>
    </row>
    <row r="511" spans="1:33" ht="24" hidden="1">
      <c r="A511" s="97" t="s">
        <v>2591</v>
      </c>
      <c r="B511" s="98" t="s">
        <v>3834</v>
      </c>
      <c r="C511" s="98" t="s">
        <v>3835</v>
      </c>
      <c r="D511" s="98"/>
      <c r="E511" s="98" t="s">
        <v>3864</v>
      </c>
      <c r="F511" s="98"/>
      <c r="G511" s="98" t="s">
        <v>4457</v>
      </c>
      <c r="H511" s="98" t="s">
        <v>4457</v>
      </c>
      <c r="I511" s="248" t="s">
        <v>1136</v>
      </c>
      <c r="J511" s="98">
        <v>5000</v>
      </c>
      <c r="K511" s="100" t="s">
        <v>3038</v>
      </c>
      <c r="L511" s="116" t="s">
        <v>4173</v>
      </c>
      <c r="M511" s="98" t="s">
        <v>996</v>
      </c>
      <c r="N511" s="98" t="s">
        <v>972</v>
      </c>
      <c r="O511" s="98" t="s">
        <v>935</v>
      </c>
      <c r="P511" s="98" t="s">
        <v>1130</v>
      </c>
      <c r="Q511" s="107" t="s">
        <v>828</v>
      </c>
      <c r="R511" s="118" t="s">
        <v>856</v>
      </c>
      <c r="S511" s="240" t="s">
        <v>856</v>
      </c>
      <c r="Z511" s="98"/>
      <c r="AB511" s="98">
        <v>12</v>
      </c>
      <c r="AE511" s="244">
        <v>0</v>
      </c>
      <c r="AG511" s="196" t="str">
        <f t="shared" si="7"/>
        <v>江苏代表处-江苏1</v>
      </c>
    </row>
    <row r="512" spans="1:33" ht="24" hidden="1">
      <c r="A512" s="97" t="s">
        <v>2592</v>
      </c>
      <c r="B512" s="98" t="s">
        <v>3843</v>
      </c>
      <c r="C512" s="98" t="s">
        <v>3852</v>
      </c>
      <c r="D512" s="98"/>
      <c r="E512" s="98" t="s">
        <v>3864</v>
      </c>
      <c r="F512" s="98"/>
      <c r="G512" s="98" t="s">
        <v>1131</v>
      </c>
      <c r="H512" s="98" t="s">
        <v>1131</v>
      </c>
      <c r="I512" s="248" t="s">
        <v>1136</v>
      </c>
      <c r="J512" s="98"/>
      <c r="K512" s="98"/>
      <c r="L512" s="116"/>
      <c r="M512" s="98" t="s">
        <v>955</v>
      </c>
      <c r="N512" s="98" t="s">
        <v>972</v>
      </c>
      <c r="O512" s="98" t="s">
        <v>856</v>
      </c>
      <c r="P512" s="237" t="s">
        <v>1130</v>
      </c>
      <c r="Q512" s="107" t="s">
        <v>864</v>
      </c>
      <c r="R512" s="118" t="s">
        <v>864</v>
      </c>
      <c r="S512" s="101" t="s">
        <v>864</v>
      </c>
      <c r="Z512" s="98"/>
      <c r="AB512" s="98">
        <v>10</v>
      </c>
      <c r="AE512" s="244">
        <v>0</v>
      </c>
      <c r="AG512" s="196" t="str">
        <f t="shared" si="7"/>
        <v>江苏代表处-管理</v>
      </c>
    </row>
    <row r="513" spans="1:33" ht="24" hidden="1">
      <c r="A513" s="97" t="s">
        <v>2593</v>
      </c>
      <c r="B513" s="98" t="s">
        <v>3831</v>
      </c>
      <c r="C513" s="98" t="s">
        <v>3833</v>
      </c>
      <c r="D513" s="98"/>
      <c r="E513" s="98" t="s">
        <v>3865</v>
      </c>
      <c r="F513" s="98"/>
      <c r="G513" s="98" t="s">
        <v>1143</v>
      </c>
      <c r="H513" s="98" t="s">
        <v>1143</v>
      </c>
      <c r="I513" s="248"/>
      <c r="J513" s="98">
        <v>7500</v>
      </c>
      <c r="K513" s="98" t="s">
        <v>3020</v>
      </c>
      <c r="L513" s="116" t="s">
        <v>4174</v>
      </c>
      <c r="M513" s="98" t="s">
        <v>981</v>
      </c>
      <c r="N513" s="98" t="s">
        <v>819</v>
      </c>
      <c r="O513" s="98" t="s">
        <v>3819</v>
      </c>
      <c r="P513" s="98" t="s">
        <v>1142</v>
      </c>
      <c r="Q513" s="107" t="s">
        <v>1051</v>
      </c>
      <c r="R513" s="118" t="s">
        <v>935</v>
      </c>
      <c r="S513" s="241" t="s">
        <v>935</v>
      </c>
      <c r="Z513" s="98"/>
      <c r="AB513" s="98">
        <v>12</v>
      </c>
      <c r="AE513" s="244">
        <v>0</v>
      </c>
      <c r="AG513" s="196" t="str">
        <f t="shared" si="7"/>
        <v>陕西代表处-管理</v>
      </c>
    </row>
    <row r="514" spans="1:33" ht="24" hidden="1">
      <c r="A514" s="97" t="s">
        <v>2594</v>
      </c>
      <c r="B514" s="98" t="s">
        <v>3831</v>
      </c>
      <c r="C514" s="98" t="s">
        <v>3833</v>
      </c>
      <c r="D514" s="98"/>
      <c r="E514" s="98" t="s">
        <v>3865</v>
      </c>
      <c r="F514" s="98"/>
      <c r="G514" s="98" t="s">
        <v>1143</v>
      </c>
      <c r="H514" s="98" t="s">
        <v>1143</v>
      </c>
      <c r="I514" s="248"/>
      <c r="J514" s="98">
        <v>7500</v>
      </c>
      <c r="K514" s="98"/>
      <c r="L514" s="116"/>
      <c r="M514" s="98" t="s">
        <v>985</v>
      </c>
      <c r="N514" s="98" t="s">
        <v>828</v>
      </c>
      <c r="O514" s="98" t="s">
        <v>3819</v>
      </c>
      <c r="P514" s="223" t="s">
        <v>1142</v>
      </c>
      <c r="Q514" s="107" t="s">
        <v>856</v>
      </c>
      <c r="R514" s="118" t="s">
        <v>856</v>
      </c>
      <c r="S514" s="101" t="s">
        <v>856</v>
      </c>
      <c r="Z514" s="98"/>
      <c r="AB514" s="98">
        <v>10</v>
      </c>
      <c r="AE514" s="244">
        <v>0</v>
      </c>
      <c r="AG514" s="196" t="str">
        <f t="shared" si="7"/>
        <v>陕西代表处-管理</v>
      </c>
    </row>
    <row r="515" spans="1:33" ht="24" hidden="1">
      <c r="A515" s="97" t="s">
        <v>2595</v>
      </c>
      <c r="B515" s="98" t="s">
        <v>3834</v>
      </c>
      <c r="C515" s="98" t="s">
        <v>3836</v>
      </c>
      <c r="D515" s="98"/>
      <c r="E515" s="98" t="s">
        <v>3865</v>
      </c>
      <c r="F515" s="98"/>
      <c r="G515" s="98" t="s">
        <v>1143</v>
      </c>
      <c r="H515" s="98" t="s">
        <v>1143</v>
      </c>
      <c r="I515" s="248" t="s">
        <v>987</v>
      </c>
      <c r="J515" s="98"/>
      <c r="K515" s="98" t="s">
        <v>3256</v>
      </c>
      <c r="L515" s="116" t="s">
        <v>3286</v>
      </c>
      <c r="M515" s="98" t="s">
        <v>988</v>
      </c>
      <c r="N515" s="98" t="s">
        <v>3818</v>
      </c>
      <c r="O515" s="98" t="s">
        <v>935</v>
      </c>
      <c r="P515" s="98" t="s">
        <v>1142</v>
      </c>
      <c r="Q515" s="107" t="s">
        <v>819</v>
      </c>
      <c r="R515" s="118" t="s">
        <v>819</v>
      </c>
      <c r="S515" s="239" t="s">
        <v>819</v>
      </c>
      <c r="Z515" s="98"/>
      <c r="AB515" s="98">
        <v>12</v>
      </c>
      <c r="AE515" s="244">
        <v>0</v>
      </c>
      <c r="AG515" s="196" t="str">
        <f t="shared" ref="AG515:AG578" si="8">G515</f>
        <v>陕西代表处-管理</v>
      </c>
    </row>
    <row r="516" spans="1:33" ht="24" hidden="1">
      <c r="A516" s="97" t="s">
        <v>2596</v>
      </c>
      <c r="B516" s="98" t="s">
        <v>3834</v>
      </c>
      <c r="C516" s="98" t="s">
        <v>3836</v>
      </c>
      <c r="D516" s="98"/>
      <c r="E516" s="98" t="s">
        <v>3865</v>
      </c>
      <c r="F516" s="98"/>
      <c r="G516" s="98" t="s">
        <v>1143</v>
      </c>
      <c r="H516" s="98" t="s">
        <v>1143</v>
      </c>
      <c r="I516" s="248" t="s">
        <v>990</v>
      </c>
      <c r="J516" s="98"/>
      <c r="K516" s="98" t="s">
        <v>3256</v>
      </c>
      <c r="L516" s="116" t="s">
        <v>3287</v>
      </c>
      <c r="M516" s="98" t="s">
        <v>988</v>
      </c>
      <c r="N516" s="98" t="s">
        <v>3818</v>
      </c>
      <c r="O516" s="98" t="s">
        <v>935</v>
      </c>
      <c r="P516" s="98" t="s">
        <v>1142</v>
      </c>
      <c r="Q516" s="107" t="s">
        <v>819</v>
      </c>
      <c r="R516" s="118" t="s">
        <v>864</v>
      </c>
      <c r="S516" s="101" t="s">
        <v>864</v>
      </c>
      <c r="Z516" s="98"/>
      <c r="AB516" s="98">
        <v>12</v>
      </c>
      <c r="AE516" s="244">
        <v>0</v>
      </c>
      <c r="AG516" s="196" t="str">
        <f t="shared" si="8"/>
        <v>陕西代表处-管理</v>
      </c>
    </row>
    <row r="517" spans="1:33" ht="24" hidden="1">
      <c r="A517" s="97" t="s">
        <v>2597</v>
      </c>
      <c r="B517" s="98" t="s">
        <v>3834</v>
      </c>
      <c r="C517" s="98" t="s">
        <v>3836</v>
      </c>
      <c r="D517" s="98"/>
      <c r="E517" s="98" t="s">
        <v>3865</v>
      </c>
      <c r="F517" s="98"/>
      <c r="G517" s="98" t="s">
        <v>1143</v>
      </c>
      <c r="H517" s="98" t="s">
        <v>1143</v>
      </c>
      <c r="I517" s="248" t="s">
        <v>992</v>
      </c>
      <c r="J517" s="98"/>
      <c r="K517" s="98" t="s">
        <v>3035</v>
      </c>
      <c r="L517" s="213" t="s">
        <v>3288</v>
      </c>
      <c r="M517" s="98" t="s">
        <v>988</v>
      </c>
      <c r="N517" s="98" t="s">
        <v>3818</v>
      </c>
      <c r="O517" s="98" t="s">
        <v>935</v>
      </c>
      <c r="P517" s="98" t="s">
        <v>1142</v>
      </c>
      <c r="Q517" s="107" t="s">
        <v>864</v>
      </c>
      <c r="R517" s="118" t="s">
        <v>864</v>
      </c>
      <c r="S517" s="101" t="s">
        <v>864</v>
      </c>
      <c r="Z517" s="98"/>
      <c r="AB517" s="98">
        <v>12</v>
      </c>
      <c r="AE517" s="244">
        <v>0</v>
      </c>
      <c r="AG517" s="196" t="str">
        <f t="shared" si="8"/>
        <v>陕西代表处-管理</v>
      </c>
    </row>
    <row r="518" spans="1:33" ht="24" hidden="1">
      <c r="A518" s="97" t="s">
        <v>2598</v>
      </c>
      <c r="B518" s="98" t="s">
        <v>3834</v>
      </c>
      <c r="C518" s="98" t="s">
        <v>3835</v>
      </c>
      <c r="D518" s="98"/>
      <c r="E518" s="98" t="s">
        <v>3865</v>
      </c>
      <c r="F518" s="98"/>
      <c r="G518" s="98" t="s">
        <v>1802</v>
      </c>
      <c r="H518" s="98" t="s">
        <v>1802</v>
      </c>
      <c r="I518" s="248" t="s">
        <v>1149</v>
      </c>
      <c r="J518" s="98">
        <v>2500</v>
      </c>
      <c r="K518" s="98" t="s">
        <v>3256</v>
      </c>
      <c r="L518" s="116" t="s">
        <v>3289</v>
      </c>
      <c r="M518" s="98" t="s">
        <v>996</v>
      </c>
      <c r="N518" s="98" t="s">
        <v>972</v>
      </c>
      <c r="O518" s="98" t="s">
        <v>935</v>
      </c>
      <c r="P518" s="98" t="s">
        <v>1142</v>
      </c>
      <c r="Q518" s="107" t="s">
        <v>972</v>
      </c>
      <c r="R518" s="118" t="s">
        <v>819</v>
      </c>
      <c r="S518" s="101" t="s">
        <v>819</v>
      </c>
      <c r="Z518" s="98"/>
      <c r="AB518" s="98">
        <v>12</v>
      </c>
      <c r="AE518" s="244">
        <v>0</v>
      </c>
      <c r="AG518" s="196" t="str">
        <f t="shared" si="8"/>
        <v>陕西代表处-陕西1</v>
      </c>
    </row>
    <row r="519" spans="1:33" ht="24" hidden="1">
      <c r="A519" s="97" t="s">
        <v>2599</v>
      </c>
      <c r="B519" s="98" t="s">
        <v>3834</v>
      </c>
      <c r="C519" s="98" t="s">
        <v>3835</v>
      </c>
      <c r="D519" s="98"/>
      <c r="E519" s="98" t="s">
        <v>3865</v>
      </c>
      <c r="F519" s="98"/>
      <c r="G519" s="98" t="s">
        <v>1803</v>
      </c>
      <c r="H519" s="98" t="s">
        <v>1803</v>
      </c>
      <c r="I519" s="248" t="s">
        <v>1152</v>
      </c>
      <c r="J519" s="98">
        <v>4000</v>
      </c>
      <c r="K519" s="98" t="s">
        <v>3256</v>
      </c>
      <c r="L519" s="116" t="s">
        <v>3290</v>
      </c>
      <c r="M519" s="98" t="s">
        <v>996</v>
      </c>
      <c r="N519" s="98" t="s">
        <v>972</v>
      </c>
      <c r="O519" s="98" t="s">
        <v>935</v>
      </c>
      <c r="P519" s="98" t="s">
        <v>1142</v>
      </c>
      <c r="Q519" s="107" t="s">
        <v>864</v>
      </c>
      <c r="R519" s="118" t="s">
        <v>819</v>
      </c>
      <c r="S519" s="101" t="s">
        <v>819</v>
      </c>
      <c r="Z519" s="98"/>
      <c r="AB519" s="98">
        <v>12</v>
      </c>
      <c r="AE519" s="244">
        <v>0</v>
      </c>
      <c r="AG519" s="196" t="str">
        <f t="shared" si="8"/>
        <v>陕西代表处-陕西2</v>
      </c>
    </row>
    <row r="520" spans="1:33" ht="24" hidden="1">
      <c r="A520" s="97" t="s">
        <v>2600</v>
      </c>
      <c r="B520" s="98" t="s">
        <v>3834</v>
      </c>
      <c r="C520" s="98" t="s">
        <v>3835</v>
      </c>
      <c r="D520" s="98"/>
      <c r="E520" s="98" t="s">
        <v>3865</v>
      </c>
      <c r="F520" s="98"/>
      <c r="G520" s="98" t="s">
        <v>1804</v>
      </c>
      <c r="H520" s="98" t="s">
        <v>1804</v>
      </c>
      <c r="I520" s="248" t="s">
        <v>1155</v>
      </c>
      <c r="J520" s="98">
        <v>3500</v>
      </c>
      <c r="K520" s="98" t="s">
        <v>3256</v>
      </c>
      <c r="L520" s="116" t="s">
        <v>1858</v>
      </c>
      <c r="M520" s="98" t="s">
        <v>996</v>
      </c>
      <c r="N520" s="98" t="s">
        <v>972</v>
      </c>
      <c r="O520" s="98" t="s">
        <v>935</v>
      </c>
      <c r="P520" s="98" t="s">
        <v>1142</v>
      </c>
      <c r="Q520" s="107" t="s">
        <v>819</v>
      </c>
      <c r="R520" s="118" t="s">
        <v>819</v>
      </c>
      <c r="S520" s="101" t="s">
        <v>819</v>
      </c>
      <c r="Z520" s="98"/>
      <c r="AB520" s="98">
        <v>12</v>
      </c>
      <c r="AE520" s="244">
        <v>0</v>
      </c>
      <c r="AG520" s="196" t="str">
        <f t="shared" si="8"/>
        <v>陕西代表处-陕西3</v>
      </c>
    </row>
    <row r="521" spans="1:33" ht="24" hidden="1">
      <c r="A521" s="97" t="s">
        <v>2601</v>
      </c>
      <c r="B521" s="98" t="s">
        <v>3843</v>
      </c>
      <c r="C521" s="98" t="s">
        <v>3852</v>
      </c>
      <c r="D521" s="98"/>
      <c r="E521" s="98" t="s">
        <v>3865</v>
      </c>
      <c r="F521" s="98"/>
      <c r="G521" s="98" t="s">
        <v>1143</v>
      </c>
      <c r="H521" s="98" t="s">
        <v>1143</v>
      </c>
      <c r="I521" s="248" t="s">
        <v>1142</v>
      </c>
      <c r="J521" s="98"/>
      <c r="K521" s="98" t="s">
        <v>3237</v>
      </c>
      <c r="L521" s="224" t="s">
        <v>4175</v>
      </c>
      <c r="M521" s="98" t="s">
        <v>955</v>
      </c>
      <c r="N521" s="98" t="s">
        <v>972</v>
      </c>
      <c r="O521" s="98" t="s">
        <v>856</v>
      </c>
      <c r="P521" s="101" t="s">
        <v>1142</v>
      </c>
      <c r="Q521" s="107" t="s">
        <v>972</v>
      </c>
      <c r="R521" s="118" t="s">
        <v>864</v>
      </c>
      <c r="S521" s="101" t="s">
        <v>864</v>
      </c>
      <c r="Z521" s="98"/>
      <c r="AB521" s="98">
        <v>12</v>
      </c>
      <c r="AE521" s="244">
        <v>0</v>
      </c>
      <c r="AG521" s="196" t="str">
        <f t="shared" si="8"/>
        <v>陕西代表处-管理</v>
      </c>
    </row>
    <row r="522" spans="1:33" ht="24" hidden="1">
      <c r="A522" s="97" t="s">
        <v>2602</v>
      </c>
      <c r="B522" s="98" t="s">
        <v>3843</v>
      </c>
      <c r="C522" s="98" t="s">
        <v>3852</v>
      </c>
      <c r="D522" s="98"/>
      <c r="E522" s="98" t="s">
        <v>3865</v>
      </c>
      <c r="F522" s="98"/>
      <c r="G522" s="98" t="s">
        <v>1143</v>
      </c>
      <c r="H522" s="98" t="s">
        <v>1143</v>
      </c>
      <c r="I522" s="248" t="s">
        <v>1159</v>
      </c>
      <c r="J522" s="98"/>
      <c r="K522" s="98" t="s">
        <v>3237</v>
      </c>
      <c r="L522" s="211" t="s">
        <v>4176</v>
      </c>
      <c r="M522" s="98" t="s">
        <v>955</v>
      </c>
      <c r="N522" s="98" t="s">
        <v>972</v>
      </c>
      <c r="O522" s="98" t="s">
        <v>856</v>
      </c>
      <c r="P522" s="101" t="s">
        <v>1142</v>
      </c>
      <c r="Q522" s="107" t="s">
        <v>3818</v>
      </c>
      <c r="R522" s="118" t="s">
        <v>972</v>
      </c>
      <c r="S522" s="101" t="s">
        <v>972</v>
      </c>
      <c r="Z522" s="98"/>
      <c r="AB522" s="98">
        <v>12</v>
      </c>
      <c r="AE522" s="244">
        <v>0</v>
      </c>
      <c r="AG522" s="196" t="str">
        <f t="shared" si="8"/>
        <v>陕西代表处-管理</v>
      </c>
    </row>
    <row r="523" spans="1:33" ht="24" hidden="1">
      <c r="A523" s="97" t="s">
        <v>2603</v>
      </c>
      <c r="B523" s="98" t="s">
        <v>3843</v>
      </c>
      <c r="C523" s="98" t="s">
        <v>3852</v>
      </c>
      <c r="D523" s="98"/>
      <c r="E523" s="98" t="s">
        <v>3865</v>
      </c>
      <c r="F523" s="98"/>
      <c r="G523" s="98" t="s">
        <v>1143</v>
      </c>
      <c r="H523" s="98" t="s">
        <v>1143</v>
      </c>
      <c r="I523" s="248" t="s">
        <v>1161</v>
      </c>
      <c r="J523" s="98"/>
      <c r="K523" s="98" t="s">
        <v>3237</v>
      </c>
      <c r="L523" s="224" t="s">
        <v>4177</v>
      </c>
      <c r="M523" s="98" t="s">
        <v>955</v>
      </c>
      <c r="N523" s="98" t="s">
        <v>972</v>
      </c>
      <c r="O523" s="98" t="s">
        <v>856</v>
      </c>
      <c r="P523" s="101" t="s">
        <v>1142</v>
      </c>
      <c r="Q523" s="107" t="s">
        <v>972</v>
      </c>
      <c r="R523" s="118" t="s">
        <v>864</v>
      </c>
      <c r="S523" s="101" t="s">
        <v>864</v>
      </c>
      <c r="Z523" s="98"/>
      <c r="AB523" s="98">
        <v>12</v>
      </c>
      <c r="AE523" s="244">
        <v>0</v>
      </c>
      <c r="AG523" s="196" t="str">
        <f t="shared" si="8"/>
        <v>陕西代表处-管理</v>
      </c>
    </row>
    <row r="524" spans="1:33" ht="24" hidden="1">
      <c r="A524" s="97" t="s">
        <v>2604</v>
      </c>
      <c r="B524" s="98" t="s">
        <v>3843</v>
      </c>
      <c r="C524" s="98" t="s">
        <v>3852</v>
      </c>
      <c r="D524" s="98"/>
      <c r="E524" s="98" t="s">
        <v>3865</v>
      </c>
      <c r="F524" s="98"/>
      <c r="G524" s="98" t="s">
        <v>1143</v>
      </c>
      <c r="H524" s="98" t="s">
        <v>1143</v>
      </c>
      <c r="I524" s="248" t="s">
        <v>1163</v>
      </c>
      <c r="J524" s="98"/>
      <c r="K524" s="98" t="s">
        <v>3237</v>
      </c>
      <c r="L524" s="211" t="s">
        <v>4178</v>
      </c>
      <c r="M524" s="98" t="s">
        <v>955</v>
      </c>
      <c r="N524" s="98" t="s">
        <v>972</v>
      </c>
      <c r="O524" s="98" t="s">
        <v>856</v>
      </c>
      <c r="P524" s="101" t="s">
        <v>1142</v>
      </c>
      <c r="Q524" s="107" t="s">
        <v>972</v>
      </c>
      <c r="R524" s="118" t="s">
        <v>972</v>
      </c>
      <c r="S524" s="101" t="s">
        <v>972</v>
      </c>
      <c r="Z524" s="98"/>
      <c r="AB524" s="98">
        <v>12</v>
      </c>
      <c r="AE524" s="244">
        <v>0</v>
      </c>
      <c r="AG524" s="196" t="str">
        <f t="shared" si="8"/>
        <v>陕西代表处-管理</v>
      </c>
    </row>
    <row r="525" spans="1:33" ht="24" hidden="1">
      <c r="A525" s="97" t="s">
        <v>2605</v>
      </c>
      <c r="B525" s="98" t="s">
        <v>3831</v>
      </c>
      <c r="C525" s="98" t="s">
        <v>3833</v>
      </c>
      <c r="D525" s="98"/>
      <c r="E525" s="98" t="s">
        <v>3866</v>
      </c>
      <c r="F525" s="98"/>
      <c r="G525" s="98" t="s">
        <v>1167</v>
      </c>
      <c r="H525" s="98" t="s">
        <v>1167</v>
      </c>
      <c r="I525" s="248"/>
      <c r="J525" s="98">
        <v>7000</v>
      </c>
      <c r="K525" s="98" t="s">
        <v>3020</v>
      </c>
      <c r="L525" s="116" t="s">
        <v>4179</v>
      </c>
      <c r="M525" s="98" t="s">
        <v>981</v>
      </c>
      <c r="N525" s="98" t="s">
        <v>819</v>
      </c>
      <c r="O525" s="98" t="s">
        <v>3819</v>
      </c>
      <c r="P525" s="98" t="s">
        <v>1166</v>
      </c>
      <c r="Q525" s="107" t="s">
        <v>819</v>
      </c>
      <c r="R525" s="118" t="s">
        <v>935</v>
      </c>
      <c r="S525" s="101" t="s">
        <v>935</v>
      </c>
      <c r="Z525" s="98"/>
      <c r="AB525" s="98">
        <v>12</v>
      </c>
      <c r="AE525" s="244">
        <v>0</v>
      </c>
      <c r="AG525" s="196" t="str">
        <f t="shared" si="8"/>
        <v>广西代表处-管理</v>
      </c>
    </row>
    <row r="526" spans="1:33" ht="24" hidden="1">
      <c r="A526" s="97" t="s">
        <v>2606</v>
      </c>
      <c r="B526" s="98" t="s">
        <v>3834</v>
      </c>
      <c r="C526" s="98" t="s">
        <v>3836</v>
      </c>
      <c r="D526" s="98"/>
      <c r="E526" s="98" t="s">
        <v>3866</v>
      </c>
      <c r="F526" s="98"/>
      <c r="G526" s="98" t="s">
        <v>1167</v>
      </c>
      <c r="H526" s="98" t="s">
        <v>1167</v>
      </c>
      <c r="I526" s="248" t="s">
        <v>987</v>
      </c>
      <c r="J526" s="98">
        <v>5000</v>
      </c>
      <c r="K526" s="98" t="s">
        <v>3256</v>
      </c>
      <c r="L526" s="116" t="s">
        <v>3291</v>
      </c>
      <c r="M526" s="98" t="s">
        <v>988</v>
      </c>
      <c r="N526" s="98" t="s">
        <v>3818</v>
      </c>
      <c r="O526" s="98" t="s">
        <v>935</v>
      </c>
      <c r="P526" s="98" t="s">
        <v>1166</v>
      </c>
      <c r="Q526" s="107" t="s">
        <v>864</v>
      </c>
      <c r="R526" s="118" t="s">
        <v>819</v>
      </c>
      <c r="S526" s="101" t="s">
        <v>819</v>
      </c>
      <c r="Z526" s="98"/>
      <c r="AB526" s="98">
        <v>12</v>
      </c>
      <c r="AE526" s="244">
        <v>0</v>
      </c>
      <c r="AG526" s="196" t="str">
        <f t="shared" si="8"/>
        <v>广西代表处-管理</v>
      </c>
    </row>
    <row r="527" spans="1:33" ht="24" hidden="1">
      <c r="A527" s="97" t="s">
        <v>2607</v>
      </c>
      <c r="B527" s="98" t="s">
        <v>3834</v>
      </c>
      <c r="C527" s="98" t="s">
        <v>3836</v>
      </c>
      <c r="D527" s="98"/>
      <c r="E527" s="98" t="s">
        <v>3866</v>
      </c>
      <c r="F527" s="98"/>
      <c r="G527" s="98" t="s">
        <v>1167</v>
      </c>
      <c r="H527" s="98" t="s">
        <v>1167</v>
      </c>
      <c r="I527" s="248" t="s">
        <v>990</v>
      </c>
      <c r="J527" s="98">
        <v>1300</v>
      </c>
      <c r="K527" s="98" t="s">
        <v>3256</v>
      </c>
      <c r="L527" s="116" t="s">
        <v>3292</v>
      </c>
      <c r="M527" s="98" t="s">
        <v>988</v>
      </c>
      <c r="N527" s="98" t="s">
        <v>3818</v>
      </c>
      <c r="O527" s="98" t="s">
        <v>935</v>
      </c>
      <c r="P527" s="98" t="s">
        <v>1166</v>
      </c>
      <c r="Q527" s="107" t="s">
        <v>864</v>
      </c>
      <c r="R527" s="118" t="s">
        <v>864</v>
      </c>
      <c r="S527" s="101" t="s">
        <v>864</v>
      </c>
      <c r="Z527" s="98"/>
      <c r="AB527" s="98">
        <v>12</v>
      </c>
      <c r="AE527" s="244">
        <v>0</v>
      </c>
      <c r="AG527" s="196" t="str">
        <f t="shared" si="8"/>
        <v>广西代表处-管理</v>
      </c>
    </row>
    <row r="528" spans="1:33" ht="24" hidden="1">
      <c r="A528" s="97" t="s">
        <v>2608</v>
      </c>
      <c r="B528" s="98" t="s">
        <v>3834</v>
      </c>
      <c r="C528" s="98" t="s">
        <v>3836</v>
      </c>
      <c r="D528" s="98"/>
      <c r="E528" s="98" t="s">
        <v>3866</v>
      </c>
      <c r="F528" s="98"/>
      <c r="G528" s="98" t="s">
        <v>1167</v>
      </c>
      <c r="H528" s="98" t="s">
        <v>1167</v>
      </c>
      <c r="I528" s="248" t="s">
        <v>992</v>
      </c>
      <c r="J528" s="98">
        <v>700</v>
      </c>
      <c r="K528" s="98" t="s">
        <v>3277</v>
      </c>
      <c r="L528" s="116" t="s">
        <v>4180</v>
      </c>
      <c r="M528" s="98" t="s">
        <v>988</v>
      </c>
      <c r="N528" s="98" t="s">
        <v>3818</v>
      </c>
      <c r="O528" s="98" t="s">
        <v>935</v>
      </c>
      <c r="P528" s="98" t="s">
        <v>1166</v>
      </c>
      <c r="Q528" s="107" t="s">
        <v>828</v>
      </c>
      <c r="R528" s="118" t="s">
        <v>864</v>
      </c>
      <c r="S528" s="101" t="s">
        <v>864</v>
      </c>
      <c r="Z528" s="98"/>
      <c r="AB528" s="98">
        <v>12</v>
      </c>
      <c r="AE528" s="244">
        <v>0</v>
      </c>
      <c r="AG528" s="196" t="str">
        <f t="shared" si="8"/>
        <v>广西代表处-管理</v>
      </c>
    </row>
    <row r="529" spans="1:33" ht="24" hidden="1">
      <c r="A529" s="97" t="s">
        <v>2609</v>
      </c>
      <c r="B529" s="98" t="s">
        <v>3834</v>
      </c>
      <c r="C529" s="98" t="s">
        <v>3835</v>
      </c>
      <c r="D529" s="98"/>
      <c r="E529" s="98" t="s">
        <v>3866</v>
      </c>
      <c r="F529" s="98"/>
      <c r="G529" s="98" t="s">
        <v>1789</v>
      </c>
      <c r="H529" s="98" t="s">
        <v>1789</v>
      </c>
      <c r="I529" s="248" t="s">
        <v>1172</v>
      </c>
      <c r="J529" s="98">
        <v>2000</v>
      </c>
      <c r="K529" s="98" t="s">
        <v>3035</v>
      </c>
      <c r="L529" s="116" t="s">
        <v>4181</v>
      </c>
      <c r="M529" s="98" t="s">
        <v>996</v>
      </c>
      <c r="N529" s="98" t="s">
        <v>972</v>
      </c>
      <c r="O529" s="98" t="s">
        <v>935</v>
      </c>
      <c r="P529" s="98" t="s">
        <v>1166</v>
      </c>
      <c r="Q529" s="107" t="s">
        <v>856</v>
      </c>
      <c r="R529" s="118" t="s">
        <v>828</v>
      </c>
      <c r="S529" s="101" t="s">
        <v>828</v>
      </c>
      <c r="Z529" s="98"/>
      <c r="AB529" s="98">
        <v>12</v>
      </c>
      <c r="AE529" s="244">
        <v>0</v>
      </c>
      <c r="AG529" s="196" t="str">
        <f t="shared" si="8"/>
        <v>广西代表处-广西2</v>
      </c>
    </row>
    <row r="530" spans="1:33" ht="24" hidden="1">
      <c r="A530" s="97" t="s">
        <v>2610</v>
      </c>
      <c r="B530" s="98" t="s">
        <v>3834</v>
      </c>
      <c r="C530" s="98" t="s">
        <v>3835</v>
      </c>
      <c r="D530" s="98"/>
      <c r="E530" s="98" t="s">
        <v>3866</v>
      </c>
      <c r="F530" s="98"/>
      <c r="G530" s="98" t="s">
        <v>4462</v>
      </c>
      <c r="H530" s="98" t="s">
        <v>4462</v>
      </c>
      <c r="I530" s="248" t="s">
        <v>1176</v>
      </c>
      <c r="J530" s="98">
        <v>3800</v>
      </c>
      <c r="K530" s="100" t="s">
        <v>3038</v>
      </c>
      <c r="L530" s="116" t="s">
        <v>1177</v>
      </c>
      <c r="M530" s="98" t="s">
        <v>996</v>
      </c>
      <c r="N530" s="98" t="s">
        <v>972</v>
      </c>
      <c r="O530" s="98" t="s">
        <v>935</v>
      </c>
      <c r="P530" s="98" t="s">
        <v>1166</v>
      </c>
      <c r="Q530" s="107" t="s">
        <v>972</v>
      </c>
      <c r="R530" s="118" t="s">
        <v>819</v>
      </c>
      <c r="S530" s="101" t="s">
        <v>819</v>
      </c>
      <c r="Z530" s="98"/>
      <c r="AB530" s="98">
        <v>12</v>
      </c>
      <c r="AE530" s="244">
        <v>0</v>
      </c>
      <c r="AG530" s="196" t="str">
        <f t="shared" si="8"/>
        <v>广西代表处-广西1</v>
      </c>
    </row>
    <row r="531" spans="1:33" ht="36" hidden="1">
      <c r="A531" s="97" t="s">
        <v>929</v>
      </c>
      <c r="B531" s="98" t="s">
        <v>3834</v>
      </c>
      <c r="C531" s="98" t="s">
        <v>3835</v>
      </c>
      <c r="D531" s="98"/>
      <c r="E531" s="98" t="s">
        <v>3866</v>
      </c>
      <c r="F531" s="98"/>
      <c r="G531" s="98" t="s">
        <v>1788</v>
      </c>
      <c r="H531" s="98" t="s">
        <v>1788</v>
      </c>
      <c r="I531" s="248" t="s">
        <v>1180</v>
      </c>
      <c r="J531" s="98">
        <v>1200</v>
      </c>
      <c r="K531" s="100" t="s">
        <v>3038</v>
      </c>
      <c r="L531" s="116" t="s">
        <v>1181</v>
      </c>
      <c r="M531" s="98" t="s">
        <v>996</v>
      </c>
      <c r="N531" s="98" t="s">
        <v>972</v>
      </c>
      <c r="O531" s="98" t="s">
        <v>935</v>
      </c>
      <c r="P531" s="98" t="s">
        <v>1166</v>
      </c>
      <c r="Q531" s="107" t="s">
        <v>864</v>
      </c>
      <c r="R531" s="118" t="s">
        <v>864</v>
      </c>
      <c r="S531" s="101" t="s">
        <v>864</v>
      </c>
      <c r="Z531" s="98"/>
      <c r="AB531" s="98">
        <v>12</v>
      </c>
      <c r="AE531" s="244">
        <v>0</v>
      </c>
      <c r="AG531" s="196" t="str">
        <f t="shared" si="8"/>
        <v>广西代表处-广西3</v>
      </c>
    </row>
    <row r="532" spans="1:33" ht="24" hidden="1">
      <c r="A532" s="97" t="s">
        <v>932</v>
      </c>
      <c r="B532" s="98" t="s">
        <v>3843</v>
      </c>
      <c r="C532" s="98" t="s">
        <v>3852</v>
      </c>
      <c r="D532" s="98"/>
      <c r="E532" s="98" t="s">
        <v>3866</v>
      </c>
      <c r="F532" s="98"/>
      <c r="G532" s="98" t="s">
        <v>1167</v>
      </c>
      <c r="H532" s="98" t="s">
        <v>1167</v>
      </c>
      <c r="I532" s="248" t="s">
        <v>1176</v>
      </c>
      <c r="J532" s="98"/>
      <c r="K532" s="98" t="s">
        <v>3237</v>
      </c>
      <c r="L532" s="226" t="s">
        <v>4182</v>
      </c>
      <c r="M532" s="98" t="s">
        <v>955</v>
      </c>
      <c r="N532" s="98" t="s">
        <v>972</v>
      </c>
      <c r="O532" s="98" t="s">
        <v>856</v>
      </c>
      <c r="P532" s="101" t="s">
        <v>1184</v>
      </c>
      <c r="Q532" s="107" t="s">
        <v>828</v>
      </c>
      <c r="R532" s="118" t="s">
        <v>864</v>
      </c>
      <c r="S532" s="240" t="s">
        <v>864</v>
      </c>
      <c r="Z532" s="98"/>
      <c r="AB532" s="98">
        <v>12</v>
      </c>
      <c r="AE532" s="244">
        <v>0</v>
      </c>
      <c r="AG532" s="196" t="str">
        <f t="shared" si="8"/>
        <v>广西代表处-管理</v>
      </c>
    </row>
    <row r="533" spans="1:33" ht="24" hidden="1">
      <c r="A533" s="97" t="s">
        <v>934</v>
      </c>
      <c r="B533" s="98" t="s">
        <v>3843</v>
      </c>
      <c r="C533" s="98" t="s">
        <v>3852</v>
      </c>
      <c r="D533" s="98"/>
      <c r="E533" s="98" t="s">
        <v>3866</v>
      </c>
      <c r="F533" s="98"/>
      <c r="G533" s="98" t="s">
        <v>1167</v>
      </c>
      <c r="H533" s="98" t="s">
        <v>1167</v>
      </c>
      <c r="I533" s="248" t="s">
        <v>1186</v>
      </c>
      <c r="J533" s="98"/>
      <c r="K533" s="98"/>
      <c r="L533" s="116"/>
      <c r="M533" s="98" t="s">
        <v>955</v>
      </c>
      <c r="N533" s="98" t="s">
        <v>972</v>
      </c>
      <c r="O533" s="98" t="s">
        <v>856</v>
      </c>
      <c r="P533" s="237" t="s">
        <v>1187</v>
      </c>
      <c r="Q533" s="107" t="s">
        <v>972</v>
      </c>
      <c r="R533" s="118" t="s">
        <v>972</v>
      </c>
      <c r="S533" s="101" t="s">
        <v>972</v>
      </c>
      <c r="Z533" s="98"/>
      <c r="AB533" s="98">
        <v>10</v>
      </c>
      <c r="AE533" s="244">
        <v>0</v>
      </c>
      <c r="AG533" s="196" t="str">
        <f t="shared" si="8"/>
        <v>广西代表处-管理</v>
      </c>
    </row>
    <row r="534" spans="1:33" ht="24" hidden="1">
      <c r="A534" s="97" t="s">
        <v>938</v>
      </c>
      <c r="B534" s="98" t="s">
        <v>3843</v>
      </c>
      <c r="C534" s="98" t="s">
        <v>3852</v>
      </c>
      <c r="D534" s="98"/>
      <c r="E534" s="98" t="s">
        <v>3866</v>
      </c>
      <c r="F534" s="98"/>
      <c r="G534" s="98" t="s">
        <v>1167</v>
      </c>
      <c r="H534" s="98" t="s">
        <v>1167</v>
      </c>
      <c r="I534" s="248" t="s">
        <v>1189</v>
      </c>
      <c r="J534" s="98"/>
      <c r="K534" s="98" t="s">
        <v>3153</v>
      </c>
      <c r="L534" s="116" t="s">
        <v>4183</v>
      </c>
      <c r="M534" s="98" t="s">
        <v>955</v>
      </c>
      <c r="N534" s="98" t="s">
        <v>972</v>
      </c>
      <c r="O534" s="98" t="s">
        <v>856</v>
      </c>
      <c r="P534" s="101" t="s">
        <v>1173</v>
      </c>
      <c r="Q534" s="107" t="s">
        <v>972</v>
      </c>
      <c r="R534" s="118" t="s">
        <v>972</v>
      </c>
      <c r="S534" s="239" t="s">
        <v>972</v>
      </c>
      <c r="Z534" s="98"/>
      <c r="AB534" s="98">
        <v>12</v>
      </c>
      <c r="AE534" s="244">
        <v>0</v>
      </c>
      <c r="AG534" s="196" t="str">
        <f t="shared" si="8"/>
        <v>广西代表处-管理</v>
      </c>
    </row>
    <row r="535" spans="1:33" ht="24" hidden="1">
      <c r="A535" s="97" t="s">
        <v>2611</v>
      </c>
      <c r="B535" s="98" t="s">
        <v>3831</v>
      </c>
      <c r="C535" s="98" t="s">
        <v>3833</v>
      </c>
      <c r="D535" s="98"/>
      <c r="E535" s="98" t="s">
        <v>3867</v>
      </c>
      <c r="F535" s="98"/>
      <c r="G535" s="98" t="s">
        <v>1193</v>
      </c>
      <c r="H535" s="98" t="s">
        <v>1193</v>
      </c>
      <c r="I535" s="248"/>
      <c r="J535" s="98">
        <v>4000</v>
      </c>
      <c r="K535" s="98" t="s">
        <v>3020</v>
      </c>
      <c r="L535" s="116" t="s">
        <v>4184</v>
      </c>
      <c r="M535" s="98" t="s">
        <v>981</v>
      </c>
      <c r="N535" s="98" t="s">
        <v>819</v>
      </c>
      <c r="O535" s="98" t="s">
        <v>3819</v>
      </c>
      <c r="P535" s="98" t="s">
        <v>1192</v>
      </c>
      <c r="Q535" s="107" t="s">
        <v>856</v>
      </c>
      <c r="R535" s="118" t="s">
        <v>856</v>
      </c>
      <c r="S535" s="101" t="s">
        <v>856</v>
      </c>
      <c r="Z535" s="98"/>
      <c r="AB535" s="98">
        <v>12</v>
      </c>
      <c r="AE535" s="244">
        <v>0</v>
      </c>
      <c r="AG535" s="196" t="str">
        <f t="shared" si="8"/>
        <v>云南代表处-管理</v>
      </c>
    </row>
    <row r="536" spans="1:33" ht="24" hidden="1">
      <c r="A536" s="97" t="s">
        <v>2612</v>
      </c>
      <c r="B536" s="98" t="s">
        <v>3834</v>
      </c>
      <c r="C536" s="98" t="s">
        <v>3836</v>
      </c>
      <c r="D536" s="98"/>
      <c r="E536" s="98" t="s">
        <v>3867</v>
      </c>
      <c r="F536" s="98"/>
      <c r="G536" s="98" t="s">
        <v>1193</v>
      </c>
      <c r="H536" s="98" t="s">
        <v>1193</v>
      </c>
      <c r="I536" s="248" t="s">
        <v>987</v>
      </c>
      <c r="J536" s="98">
        <v>3000</v>
      </c>
      <c r="K536" s="98" t="s">
        <v>3277</v>
      </c>
      <c r="L536" s="116" t="s">
        <v>4185</v>
      </c>
      <c r="M536" s="98" t="s">
        <v>988</v>
      </c>
      <c r="N536" s="98" t="s">
        <v>3818</v>
      </c>
      <c r="O536" s="98" t="s">
        <v>935</v>
      </c>
      <c r="P536" s="98" t="s">
        <v>1192</v>
      </c>
      <c r="Q536" s="107" t="s">
        <v>828</v>
      </c>
      <c r="R536" s="118" t="s">
        <v>828</v>
      </c>
      <c r="S536" s="101" t="s">
        <v>828</v>
      </c>
      <c r="Z536" s="98"/>
      <c r="AB536" s="98">
        <v>12</v>
      </c>
      <c r="AE536" s="244">
        <v>0</v>
      </c>
      <c r="AG536" s="196" t="str">
        <f t="shared" si="8"/>
        <v>云南代表处-管理</v>
      </c>
    </row>
    <row r="537" spans="1:33" ht="24" hidden="1">
      <c r="A537" s="97" t="s">
        <v>2613</v>
      </c>
      <c r="B537" s="98" t="s">
        <v>3834</v>
      </c>
      <c r="C537" s="98" t="s">
        <v>3836</v>
      </c>
      <c r="D537" s="98"/>
      <c r="E537" s="98" t="s">
        <v>3867</v>
      </c>
      <c r="F537" s="98"/>
      <c r="G537" s="98" t="s">
        <v>1193</v>
      </c>
      <c r="H537" s="98" t="s">
        <v>1193</v>
      </c>
      <c r="I537" s="248" t="s">
        <v>990</v>
      </c>
      <c r="J537" s="98">
        <v>300</v>
      </c>
      <c r="K537" s="98" t="s">
        <v>3277</v>
      </c>
      <c r="L537" s="116" t="s">
        <v>4186</v>
      </c>
      <c r="M537" s="98" t="s">
        <v>988</v>
      </c>
      <c r="N537" s="98" t="s">
        <v>3818</v>
      </c>
      <c r="O537" s="98" t="s">
        <v>935</v>
      </c>
      <c r="P537" s="98" t="s">
        <v>1192</v>
      </c>
      <c r="Q537" s="107" t="s">
        <v>828</v>
      </c>
      <c r="R537" s="118" t="s">
        <v>864</v>
      </c>
      <c r="S537" s="101" t="s">
        <v>864</v>
      </c>
      <c r="Z537" s="98"/>
      <c r="AB537" s="98">
        <v>12</v>
      </c>
      <c r="AE537" s="244">
        <v>0</v>
      </c>
      <c r="AG537" s="196" t="str">
        <f t="shared" si="8"/>
        <v>云南代表处-管理</v>
      </c>
    </row>
    <row r="538" spans="1:33" ht="24" hidden="1">
      <c r="A538" s="97" t="s">
        <v>2614</v>
      </c>
      <c r="B538" s="98" t="s">
        <v>3834</v>
      </c>
      <c r="C538" s="98" t="s">
        <v>3836</v>
      </c>
      <c r="D538" s="98"/>
      <c r="E538" s="98" t="s">
        <v>3867</v>
      </c>
      <c r="F538" s="98"/>
      <c r="G538" s="98" t="s">
        <v>1193</v>
      </c>
      <c r="H538" s="98" t="s">
        <v>1193</v>
      </c>
      <c r="I538" s="248" t="s">
        <v>992</v>
      </c>
      <c r="J538" s="98">
        <v>700</v>
      </c>
      <c r="K538" s="98" t="s">
        <v>3240</v>
      </c>
      <c r="L538" s="213" t="s">
        <v>3294</v>
      </c>
      <c r="M538" s="98" t="s">
        <v>988</v>
      </c>
      <c r="N538" s="98" t="s">
        <v>3818</v>
      </c>
      <c r="O538" s="98" t="s">
        <v>935</v>
      </c>
      <c r="P538" s="98" t="s">
        <v>1192</v>
      </c>
      <c r="Q538" s="107" t="s">
        <v>828</v>
      </c>
      <c r="R538" s="118" t="s">
        <v>864</v>
      </c>
      <c r="S538" s="101" t="s">
        <v>864</v>
      </c>
      <c r="Z538" s="98"/>
      <c r="AB538" s="98">
        <v>12</v>
      </c>
      <c r="AE538" s="244">
        <v>0</v>
      </c>
      <c r="AG538" s="196" t="str">
        <f t="shared" si="8"/>
        <v>云南代表处-管理</v>
      </c>
    </row>
    <row r="539" spans="1:33" ht="48" hidden="1">
      <c r="A539" s="97" t="s">
        <v>2615</v>
      </c>
      <c r="B539" s="98" t="s">
        <v>3834</v>
      </c>
      <c r="C539" s="98" t="s">
        <v>3835</v>
      </c>
      <c r="D539" s="98"/>
      <c r="E539" s="98" t="s">
        <v>3867</v>
      </c>
      <c r="F539" s="98"/>
      <c r="G539" s="98" t="s">
        <v>1810</v>
      </c>
      <c r="H539" s="98" t="s">
        <v>1810</v>
      </c>
      <c r="I539" s="248" t="s">
        <v>1198</v>
      </c>
      <c r="J539" s="98">
        <v>2000</v>
      </c>
      <c r="K539" s="100" t="s">
        <v>3038</v>
      </c>
      <c r="L539" s="116" t="s">
        <v>1199</v>
      </c>
      <c r="M539" s="98" t="s">
        <v>996</v>
      </c>
      <c r="N539" s="98" t="s">
        <v>972</v>
      </c>
      <c r="O539" s="98" t="s">
        <v>935</v>
      </c>
      <c r="P539" s="98" t="s">
        <v>1192</v>
      </c>
      <c r="Q539" s="107" t="s">
        <v>972</v>
      </c>
      <c r="R539" s="118" t="s">
        <v>828</v>
      </c>
      <c r="S539" s="240" t="s">
        <v>828</v>
      </c>
      <c r="Z539" s="98"/>
      <c r="AB539" s="98">
        <v>12</v>
      </c>
      <c r="AE539" s="244">
        <v>0</v>
      </c>
      <c r="AG539" s="196" t="str">
        <f t="shared" si="8"/>
        <v>云南代表处-云南2</v>
      </c>
    </row>
    <row r="540" spans="1:33" ht="36" hidden="1">
      <c r="A540" s="97" t="s">
        <v>2616</v>
      </c>
      <c r="B540" s="98" t="s">
        <v>3834</v>
      </c>
      <c r="C540" s="98" t="s">
        <v>3835</v>
      </c>
      <c r="D540" s="98"/>
      <c r="E540" s="98" t="s">
        <v>3867</v>
      </c>
      <c r="F540" s="98"/>
      <c r="G540" s="98" t="s">
        <v>1811</v>
      </c>
      <c r="H540" s="98" t="s">
        <v>1811</v>
      </c>
      <c r="I540" s="248" t="s">
        <v>1202</v>
      </c>
      <c r="J540" s="98">
        <v>1000</v>
      </c>
      <c r="K540" s="98"/>
      <c r="L540" s="213"/>
      <c r="M540" s="98" t="s">
        <v>996</v>
      </c>
      <c r="N540" s="98" t="s">
        <v>972</v>
      </c>
      <c r="O540" s="98" t="s">
        <v>935</v>
      </c>
      <c r="P540" s="223" t="s">
        <v>1192</v>
      </c>
      <c r="Q540" s="107" t="s">
        <v>864</v>
      </c>
      <c r="R540" s="118" t="s">
        <v>864</v>
      </c>
      <c r="S540" s="101" t="s">
        <v>864</v>
      </c>
      <c r="Z540" s="98"/>
      <c r="AB540" s="98">
        <v>10</v>
      </c>
      <c r="AE540" s="244">
        <v>0</v>
      </c>
      <c r="AG540" s="196" t="str">
        <f t="shared" si="8"/>
        <v>云南代表处-云南3</v>
      </c>
    </row>
    <row r="541" spans="1:33" ht="36" hidden="1">
      <c r="A541" s="97" t="s">
        <v>2617</v>
      </c>
      <c r="B541" s="98" t="s">
        <v>3834</v>
      </c>
      <c r="C541" s="98" t="s">
        <v>3835</v>
      </c>
      <c r="D541" s="98"/>
      <c r="E541" s="98" t="s">
        <v>3867</v>
      </c>
      <c r="F541" s="98"/>
      <c r="G541" s="98" t="s">
        <v>4528</v>
      </c>
      <c r="H541" s="98" t="s">
        <v>4528</v>
      </c>
      <c r="I541" s="248" t="s">
        <v>1206</v>
      </c>
      <c r="J541" s="98">
        <v>1000</v>
      </c>
      <c r="K541" s="98" t="s">
        <v>3277</v>
      </c>
      <c r="L541" s="202" t="s">
        <v>1861</v>
      </c>
      <c r="M541" s="98" t="s">
        <v>996</v>
      </c>
      <c r="N541" s="98" t="s">
        <v>972</v>
      </c>
      <c r="O541" s="98" t="s">
        <v>935</v>
      </c>
      <c r="P541" s="98" t="s">
        <v>1192</v>
      </c>
      <c r="Q541" s="107" t="s">
        <v>864</v>
      </c>
      <c r="R541" s="118" t="s">
        <v>864</v>
      </c>
      <c r="S541" s="239" t="s">
        <v>864</v>
      </c>
      <c r="Z541" s="98"/>
      <c r="AB541" s="98">
        <v>12</v>
      </c>
      <c r="AE541" s="244">
        <v>0</v>
      </c>
      <c r="AG541" s="196" t="str">
        <f t="shared" si="8"/>
        <v>云南代表处-云南1</v>
      </c>
    </row>
    <row r="542" spans="1:33" ht="24" hidden="1">
      <c r="A542" s="97" t="s">
        <v>2618</v>
      </c>
      <c r="B542" s="98" t="s">
        <v>3843</v>
      </c>
      <c r="C542" s="98" t="s">
        <v>3852</v>
      </c>
      <c r="D542" s="98"/>
      <c r="E542" s="98" t="s">
        <v>3867</v>
      </c>
      <c r="F542" s="98"/>
      <c r="G542" s="98" t="s">
        <v>1193</v>
      </c>
      <c r="H542" s="98" t="s">
        <v>1193</v>
      </c>
      <c r="I542" s="248" t="s">
        <v>1209</v>
      </c>
      <c r="J542" s="98"/>
      <c r="K542" s="98" t="s">
        <v>3237</v>
      </c>
      <c r="L542" s="211" t="s">
        <v>4187</v>
      </c>
      <c r="M542" s="98" t="s">
        <v>955</v>
      </c>
      <c r="N542" s="98" t="s">
        <v>972</v>
      </c>
      <c r="O542" s="98" t="s">
        <v>856</v>
      </c>
      <c r="P542" s="101" t="s">
        <v>1192</v>
      </c>
      <c r="Q542" s="107" t="s">
        <v>3818</v>
      </c>
      <c r="R542" s="118" t="s">
        <v>828</v>
      </c>
      <c r="S542" s="101" t="s">
        <v>828</v>
      </c>
      <c r="Z542" s="98"/>
      <c r="AB542" s="98">
        <v>12</v>
      </c>
      <c r="AE542" s="244">
        <v>0</v>
      </c>
      <c r="AG542" s="196" t="str">
        <f t="shared" si="8"/>
        <v>云南代表处-管理</v>
      </c>
    </row>
    <row r="543" spans="1:33" ht="24" hidden="1">
      <c r="A543" s="97" t="s">
        <v>2619</v>
      </c>
      <c r="B543" s="98" t="s">
        <v>3843</v>
      </c>
      <c r="C543" s="98" t="s">
        <v>3852</v>
      </c>
      <c r="D543" s="98"/>
      <c r="E543" s="98" t="s">
        <v>3867</v>
      </c>
      <c r="F543" s="98"/>
      <c r="G543" s="98" t="s">
        <v>1193</v>
      </c>
      <c r="H543" s="98" t="s">
        <v>1193</v>
      </c>
      <c r="I543" s="248" t="s">
        <v>1211</v>
      </c>
      <c r="J543" s="98"/>
      <c r="K543" s="98" t="s">
        <v>3237</v>
      </c>
      <c r="L543" s="211" t="s">
        <v>4188</v>
      </c>
      <c r="M543" s="98" t="s">
        <v>955</v>
      </c>
      <c r="N543" s="98" t="s">
        <v>972</v>
      </c>
      <c r="O543" s="98" t="s">
        <v>856</v>
      </c>
      <c r="P543" s="101" t="s">
        <v>1192</v>
      </c>
      <c r="Q543" s="107" t="s">
        <v>3818</v>
      </c>
      <c r="R543" s="118" t="s">
        <v>972</v>
      </c>
      <c r="S543" s="240" t="s">
        <v>972</v>
      </c>
      <c r="Z543" s="98"/>
      <c r="AB543" s="98">
        <v>12</v>
      </c>
      <c r="AE543" s="244">
        <v>0</v>
      </c>
      <c r="AG543" s="196" t="str">
        <f t="shared" si="8"/>
        <v>云南代表处-管理</v>
      </c>
    </row>
    <row r="544" spans="1:33" ht="24" hidden="1">
      <c r="A544" s="97" t="s">
        <v>2620</v>
      </c>
      <c r="B544" s="98" t="s">
        <v>3843</v>
      </c>
      <c r="C544" s="98" t="s">
        <v>3852</v>
      </c>
      <c r="D544" s="98"/>
      <c r="E544" s="98" t="s">
        <v>3867</v>
      </c>
      <c r="F544" s="98"/>
      <c r="G544" s="98" t="s">
        <v>1193</v>
      </c>
      <c r="H544" s="98" t="s">
        <v>1193</v>
      </c>
      <c r="I544" s="248" t="s">
        <v>1213</v>
      </c>
      <c r="J544" s="98"/>
      <c r="K544" s="98"/>
      <c r="L544" s="116"/>
      <c r="M544" s="98" t="s">
        <v>955</v>
      </c>
      <c r="N544" s="98" t="s">
        <v>972</v>
      </c>
      <c r="O544" s="98" t="s">
        <v>856</v>
      </c>
      <c r="P544" s="237" t="s">
        <v>1192</v>
      </c>
      <c r="Q544" s="107" t="s">
        <v>972</v>
      </c>
      <c r="R544" s="118" t="s">
        <v>972</v>
      </c>
      <c r="S544" s="101" t="s">
        <v>972</v>
      </c>
      <c r="Z544" s="98"/>
      <c r="AB544" s="98">
        <v>10</v>
      </c>
      <c r="AE544" s="244">
        <v>0</v>
      </c>
      <c r="AG544" s="196" t="str">
        <f t="shared" si="8"/>
        <v>云南代表处-管理</v>
      </c>
    </row>
    <row r="545" spans="1:33" ht="24" hidden="1">
      <c r="A545" s="97" t="s">
        <v>2621</v>
      </c>
      <c r="B545" s="98" t="s">
        <v>3831</v>
      </c>
      <c r="C545" s="98" t="s">
        <v>3833</v>
      </c>
      <c r="D545" s="98"/>
      <c r="E545" s="98" t="s">
        <v>3868</v>
      </c>
      <c r="F545" s="98"/>
      <c r="G545" s="98" t="s">
        <v>1217</v>
      </c>
      <c r="H545" s="98" t="s">
        <v>1217</v>
      </c>
      <c r="I545" s="248"/>
      <c r="J545" s="98">
        <v>7000</v>
      </c>
      <c r="K545" s="98" t="s">
        <v>3020</v>
      </c>
      <c r="L545" s="116" t="s">
        <v>4189</v>
      </c>
      <c r="M545" s="98" t="s">
        <v>981</v>
      </c>
      <c r="N545" s="98" t="s">
        <v>819</v>
      </c>
      <c r="O545" s="98" t="s">
        <v>3819</v>
      </c>
      <c r="P545" s="98" t="s">
        <v>1216</v>
      </c>
      <c r="Q545" s="107" t="s">
        <v>819</v>
      </c>
      <c r="R545" s="118" t="s">
        <v>935</v>
      </c>
      <c r="S545" s="239" t="s">
        <v>935</v>
      </c>
      <c r="Z545" s="98"/>
      <c r="AB545" s="98">
        <v>12</v>
      </c>
      <c r="AE545" s="244">
        <v>0</v>
      </c>
      <c r="AG545" s="196" t="str">
        <f t="shared" si="8"/>
        <v>湖南代表处-管理</v>
      </c>
    </row>
    <row r="546" spans="1:33" ht="24" hidden="1">
      <c r="A546" s="97" t="s">
        <v>2622</v>
      </c>
      <c r="B546" s="98" t="s">
        <v>3834</v>
      </c>
      <c r="C546" s="98" t="s">
        <v>3836</v>
      </c>
      <c r="D546" s="98"/>
      <c r="E546" s="98" t="s">
        <v>3868</v>
      </c>
      <c r="F546" s="98"/>
      <c r="G546" s="98" t="s">
        <v>1217</v>
      </c>
      <c r="H546" s="98" t="s">
        <v>1217</v>
      </c>
      <c r="I546" s="248" t="s">
        <v>987</v>
      </c>
      <c r="J546" s="98">
        <v>5200</v>
      </c>
      <c r="K546" s="98" t="s">
        <v>3240</v>
      </c>
      <c r="L546" s="213" t="s">
        <v>3295</v>
      </c>
      <c r="M546" s="98" t="s">
        <v>988</v>
      </c>
      <c r="N546" s="98" t="s">
        <v>3818</v>
      </c>
      <c r="O546" s="98" t="s">
        <v>935</v>
      </c>
      <c r="P546" s="98" t="s">
        <v>1216</v>
      </c>
      <c r="Q546" s="107" t="s">
        <v>864</v>
      </c>
      <c r="R546" s="118" t="s">
        <v>819</v>
      </c>
      <c r="S546" s="101" t="s">
        <v>819</v>
      </c>
      <c r="Z546" s="98"/>
      <c r="AB546" s="98">
        <v>12</v>
      </c>
      <c r="AE546" s="244">
        <v>0</v>
      </c>
      <c r="AG546" s="196" t="str">
        <f t="shared" si="8"/>
        <v>湖南代表处-管理</v>
      </c>
    </row>
    <row r="547" spans="1:33" ht="24" hidden="1">
      <c r="A547" s="97" t="s">
        <v>2623</v>
      </c>
      <c r="B547" s="98" t="s">
        <v>3834</v>
      </c>
      <c r="C547" s="98" t="s">
        <v>3836</v>
      </c>
      <c r="D547" s="98"/>
      <c r="E547" s="98" t="s">
        <v>3868</v>
      </c>
      <c r="F547" s="98"/>
      <c r="G547" s="98" t="s">
        <v>1217</v>
      </c>
      <c r="H547" s="98" t="s">
        <v>1217</v>
      </c>
      <c r="I547" s="248" t="s">
        <v>990</v>
      </c>
      <c r="J547" s="98">
        <v>1000</v>
      </c>
      <c r="K547" s="98" t="s">
        <v>3256</v>
      </c>
      <c r="L547" s="116" t="s">
        <v>3296</v>
      </c>
      <c r="M547" s="98" t="s">
        <v>988</v>
      </c>
      <c r="N547" s="98" t="s">
        <v>3818</v>
      </c>
      <c r="O547" s="98" t="s">
        <v>935</v>
      </c>
      <c r="P547" s="98" t="s">
        <v>1216</v>
      </c>
      <c r="Q547" s="107" t="s">
        <v>828</v>
      </c>
      <c r="R547" s="118" t="s">
        <v>864</v>
      </c>
      <c r="S547" s="101" t="s">
        <v>864</v>
      </c>
      <c r="Z547" s="98"/>
      <c r="AB547" s="98">
        <v>12</v>
      </c>
      <c r="AE547" s="244">
        <v>0</v>
      </c>
      <c r="AG547" s="196" t="str">
        <f t="shared" si="8"/>
        <v>湖南代表处-管理</v>
      </c>
    </row>
    <row r="548" spans="1:33" ht="24" hidden="1">
      <c r="A548" s="97" t="s">
        <v>944</v>
      </c>
      <c r="B548" s="98" t="s">
        <v>3834</v>
      </c>
      <c r="C548" s="98" t="s">
        <v>3836</v>
      </c>
      <c r="D548" s="98"/>
      <c r="E548" s="98" t="s">
        <v>3868</v>
      </c>
      <c r="F548" s="98"/>
      <c r="G548" s="98" t="s">
        <v>1217</v>
      </c>
      <c r="H548" s="98" t="s">
        <v>1217</v>
      </c>
      <c r="I548" s="248" t="s">
        <v>992</v>
      </c>
      <c r="J548" s="98">
        <v>800</v>
      </c>
      <c r="K548" s="98" t="s">
        <v>3240</v>
      </c>
      <c r="L548" s="213" t="s">
        <v>3297</v>
      </c>
      <c r="M548" s="98" t="s">
        <v>988</v>
      </c>
      <c r="N548" s="98" t="s">
        <v>3818</v>
      </c>
      <c r="O548" s="98" t="s">
        <v>935</v>
      </c>
      <c r="P548" s="98" t="s">
        <v>1216</v>
      </c>
      <c r="Q548" s="107" t="s">
        <v>828</v>
      </c>
      <c r="R548" s="118" t="s">
        <v>864</v>
      </c>
      <c r="S548" s="101" t="s">
        <v>864</v>
      </c>
      <c r="Z548" s="98"/>
      <c r="AB548" s="98">
        <v>12</v>
      </c>
      <c r="AE548" s="244">
        <v>0</v>
      </c>
      <c r="AG548" s="196" t="str">
        <f t="shared" si="8"/>
        <v>湖南代表处-管理</v>
      </c>
    </row>
    <row r="549" spans="1:33" ht="24" hidden="1">
      <c r="A549" s="97" t="s">
        <v>945</v>
      </c>
      <c r="B549" s="98" t="s">
        <v>3834</v>
      </c>
      <c r="C549" s="98" t="s">
        <v>3835</v>
      </c>
      <c r="D549" s="98"/>
      <c r="E549" s="98" t="s">
        <v>3868</v>
      </c>
      <c r="F549" s="98"/>
      <c r="G549" s="98" t="s">
        <v>4529</v>
      </c>
      <c r="H549" s="98" t="s">
        <v>4529</v>
      </c>
      <c r="I549" s="248" t="s">
        <v>1222</v>
      </c>
      <c r="J549" s="98">
        <v>3300</v>
      </c>
      <c r="K549" s="98" t="s">
        <v>3277</v>
      </c>
      <c r="L549" s="116" t="s">
        <v>1855</v>
      </c>
      <c r="M549" s="98" t="s">
        <v>996</v>
      </c>
      <c r="N549" s="98" t="s">
        <v>972</v>
      </c>
      <c r="O549" s="98" t="s">
        <v>935</v>
      </c>
      <c r="P549" s="101" t="s">
        <v>1216</v>
      </c>
      <c r="Q549" s="107" t="s">
        <v>972</v>
      </c>
      <c r="R549" s="118" t="s">
        <v>819</v>
      </c>
      <c r="S549" s="101" t="s">
        <v>819</v>
      </c>
      <c r="Z549" s="98"/>
      <c r="AB549" s="98">
        <v>12</v>
      </c>
      <c r="AE549" s="244">
        <v>0</v>
      </c>
      <c r="AG549" s="196" t="str">
        <f t="shared" si="8"/>
        <v>湖南代表处-湖南1</v>
      </c>
    </row>
    <row r="550" spans="1:33" ht="24" hidden="1">
      <c r="A550" s="97" t="s">
        <v>948</v>
      </c>
      <c r="B550" s="98" t="s">
        <v>3834</v>
      </c>
      <c r="C550" s="98" t="s">
        <v>3835</v>
      </c>
      <c r="D550" s="98"/>
      <c r="E550" s="98" t="s">
        <v>3868</v>
      </c>
      <c r="F550" s="98"/>
      <c r="G550" s="98" t="s">
        <v>1798</v>
      </c>
      <c r="H550" s="98" t="s">
        <v>1798</v>
      </c>
      <c r="I550" s="248" t="s">
        <v>1227</v>
      </c>
      <c r="J550" s="98">
        <v>1500</v>
      </c>
      <c r="K550" s="100" t="s">
        <v>3038</v>
      </c>
      <c r="L550" s="116" t="s">
        <v>1223</v>
      </c>
      <c r="M550" s="98" t="s">
        <v>996</v>
      </c>
      <c r="N550" s="98" t="s">
        <v>972</v>
      </c>
      <c r="O550" s="98" t="s">
        <v>935</v>
      </c>
      <c r="P550" s="98" t="s">
        <v>1216</v>
      </c>
      <c r="Q550" s="107" t="s">
        <v>828</v>
      </c>
      <c r="R550" s="118" t="s">
        <v>828</v>
      </c>
      <c r="S550" s="101" t="s">
        <v>828</v>
      </c>
      <c r="Z550" s="98"/>
      <c r="AB550" s="98">
        <v>12</v>
      </c>
      <c r="AE550" s="244">
        <v>0</v>
      </c>
      <c r="AG550" s="196" t="str">
        <f t="shared" si="8"/>
        <v>湖南代表处-湖南3</v>
      </c>
    </row>
    <row r="551" spans="1:33" ht="24" hidden="1">
      <c r="A551" s="97" t="s">
        <v>949</v>
      </c>
      <c r="B551" s="98" t="s">
        <v>3834</v>
      </c>
      <c r="C551" s="98" t="s">
        <v>3835</v>
      </c>
      <c r="D551" s="98"/>
      <c r="E551" s="98" t="s">
        <v>3868</v>
      </c>
      <c r="F551" s="98"/>
      <c r="G551" s="98" t="s">
        <v>1797</v>
      </c>
      <c r="H551" s="98" t="s">
        <v>1797</v>
      </c>
      <c r="I551" s="248" t="s">
        <v>1230</v>
      </c>
      <c r="J551" s="98">
        <v>2200</v>
      </c>
      <c r="K551" s="98" t="s">
        <v>3256</v>
      </c>
      <c r="L551" s="116" t="s">
        <v>3298</v>
      </c>
      <c r="M551" s="98" t="s">
        <v>996</v>
      </c>
      <c r="N551" s="98" t="s">
        <v>972</v>
      </c>
      <c r="O551" s="98" t="s">
        <v>935</v>
      </c>
      <c r="P551" s="98" t="s">
        <v>1216</v>
      </c>
      <c r="Q551" s="107" t="s">
        <v>972</v>
      </c>
      <c r="R551" s="118" t="s">
        <v>828</v>
      </c>
      <c r="S551" s="101" t="s">
        <v>828</v>
      </c>
      <c r="Z551" s="98"/>
      <c r="AB551" s="98">
        <v>12</v>
      </c>
      <c r="AE551" s="244">
        <v>0</v>
      </c>
      <c r="AG551" s="196" t="str">
        <f t="shared" si="8"/>
        <v>湖南代表处-湖南2</v>
      </c>
    </row>
    <row r="552" spans="1:33" ht="24" hidden="1">
      <c r="A552" s="97" t="s">
        <v>950</v>
      </c>
      <c r="B552" s="98" t="s">
        <v>3843</v>
      </c>
      <c r="C552" s="98" t="s">
        <v>3852</v>
      </c>
      <c r="D552" s="98"/>
      <c r="E552" s="98" t="s">
        <v>3868</v>
      </c>
      <c r="F552" s="98"/>
      <c r="G552" s="98" t="s">
        <v>1217</v>
      </c>
      <c r="H552" s="98" t="s">
        <v>1217</v>
      </c>
      <c r="I552" s="248" t="s">
        <v>1222</v>
      </c>
      <c r="J552" s="98"/>
      <c r="K552" s="98" t="s">
        <v>3237</v>
      </c>
      <c r="L552" s="224" t="s">
        <v>4190</v>
      </c>
      <c r="M552" s="98" t="s">
        <v>955</v>
      </c>
      <c r="N552" s="98" t="s">
        <v>972</v>
      </c>
      <c r="O552" s="98" t="s">
        <v>856</v>
      </c>
      <c r="P552" s="101" t="s">
        <v>1216</v>
      </c>
      <c r="Q552" s="107" t="s">
        <v>972</v>
      </c>
      <c r="R552" s="118" t="s">
        <v>972</v>
      </c>
      <c r="S552" s="101" t="s">
        <v>972</v>
      </c>
      <c r="Z552" s="98"/>
      <c r="AB552" s="98">
        <v>12</v>
      </c>
      <c r="AE552" s="244">
        <v>0</v>
      </c>
      <c r="AG552" s="196" t="str">
        <f t="shared" si="8"/>
        <v>湖南代表处-管理</v>
      </c>
    </row>
    <row r="553" spans="1:33" ht="24" hidden="1">
      <c r="A553" s="97" t="s">
        <v>951</v>
      </c>
      <c r="B553" s="98" t="s">
        <v>3843</v>
      </c>
      <c r="C553" s="98" t="s">
        <v>3852</v>
      </c>
      <c r="D553" s="98"/>
      <c r="E553" s="98" t="s">
        <v>3868</v>
      </c>
      <c r="F553" s="98"/>
      <c r="G553" s="98" t="s">
        <v>1217</v>
      </c>
      <c r="H553" s="98" t="s">
        <v>1217</v>
      </c>
      <c r="I553" s="248" t="s">
        <v>1227</v>
      </c>
      <c r="J553" s="98"/>
      <c r="K553" s="98" t="s">
        <v>3237</v>
      </c>
      <c r="L553" s="224" t="s">
        <v>4191</v>
      </c>
      <c r="M553" s="98" t="s">
        <v>955</v>
      </c>
      <c r="N553" s="98" t="s">
        <v>972</v>
      </c>
      <c r="O553" s="98" t="s">
        <v>856</v>
      </c>
      <c r="P553" s="101" t="s">
        <v>1216</v>
      </c>
      <c r="Q553" s="107" t="s">
        <v>972</v>
      </c>
      <c r="R553" s="118" t="s">
        <v>828</v>
      </c>
      <c r="S553" s="101" t="s">
        <v>828</v>
      </c>
      <c r="Z553" s="98"/>
      <c r="AB553" s="98">
        <v>12</v>
      </c>
      <c r="AE553" s="244">
        <v>0</v>
      </c>
      <c r="AG553" s="196" t="str">
        <f t="shared" si="8"/>
        <v>湖南代表处-管理</v>
      </c>
    </row>
    <row r="554" spans="1:33" ht="24" hidden="1">
      <c r="A554" s="97" t="s">
        <v>954</v>
      </c>
      <c r="B554" s="98" t="s">
        <v>3843</v>
      </c>
      <c r="C554" s="98" t="s">
        <v>3852</v>
      </c>
      <c r="D554" s="98"/>
      <c r="E554" s="98" t="s">
        <v>3868</v>
      </c>
      <c r="F554" s="98"/>
      <c r="G554" s="98" t="s">
        <v>1217</v>
      </c>
      <c r="H554" s="98" t="s">
        <v>1217</v>
      </c>
      <c r="I554" s="248" t="s">
        <v>1230</v>
      </c>
      <c r="J554" s="98"/>
      <c r="K554" s="98" t="s">
        <v>3237</v>
      </c>
      <c r="L554" s="201" t="s">
        <v>4192</v>
      </c>
      <c r="M554" s="98" t="s">
        <v>955</v>
      </c>
      <c r="N554" s="98" t="s">
        <v>972</v>
      </c>
      <c r="O554" s="98" t="s">
        <v>856</v>
      </c>
      <c r="P554" s="101" t="s">
        <v>1216</v>
      </c>
      <c r="Q554" s="107" t="s">
        <v>3818</v>
      </c>
      <c r="R554" s="118" t="s">
        <v>972</v>
      </c>
      <c r="S554" s="101" t="s">
        <v>972</v>
      </c>
      <c r="Z554" s="98"/>
      <c r="AB554" s="98">
        <v>12</v>
      </c>
      <c r="AE554" s="244">
        <v>0</v>
      </c>
      <c r="AG554" s="196" t="str">
        <f t="shared" si="8"/>
        <v>湖南代表处-管理</v>
      </c>
    </row>
    <row r="555" spans="1:33" ht="24" hidden="1">
      <c r="A555" s="97" t="s">
        <v>956</v>
      </c>
      <c r="B555" s="98" t="s">
        <v>3831</v>
      </c>
      <c r="C555" s="98" t="s">
        <v>3833</v>
      </c>
      <c r="D555" s="98"/>
      <c r="E555" s="98" t="s">
        <v>3869</v>
      </c>
      <c r="F555" s="98"/>
      <c r="G555" s="98" t="s">
        <v>1238</v>
      </c>
      <c r="H555" s="98" t="s">
        <v>1238</v>
      </c>
      <c r="I555" s="248"/>
      <c r="J555" s="98">
        <v>7000</v>
      </c>
      <c r="K555" s="98" t="s">
        <v>3020</v>
      </c>
      <c r="L555" s="116" t="s">
        <v>4193</v>
      </c>
      <c r="M555" s="98" t="s">
        <v>981</v>
      </c>
      <c r="N555" s="98" t="s">
        <v>819</v>
      </c>
      <c r="O555" s="98" t="s">
        <v>3819</v>
      </c>
      <c r="P555" s="98" t="s">
        <v>1237</v>
      </c>
      <c r="Q555" s="107" t="s">
        <v>856</v>
      </c>
      <c r="R555" s="118" t="s">
        <v>935</v>
      </c>
      <c r="S555" s="101" t="s">
        <v>935</v>
      </c>
      <c r="Z555" s="98"/>
      <c r="AB555" s="98">
        <v>12</v>
      </c>
      <c r="AE555" s="244">
        <v>0</v>
      </c>
      <c r="AG555" s="196" t="str">
        <f t="shared" si="8"/>
        <v>甘肃代表处-管理</v>
      </c>
    </row>
    <row r="556" spans="1:33" ht="24" hidden="1">
      <c r="A556" s="97" t="s">
        <v>957</v>
      </c>
      <c r="B556" s="98" t="s">
        <v>3834</v>
      </c>
      <c r="C556" s="98" t="s">
        <v>3836</v>
      </c>
      <c r="D556" s="98"/>
      <c r="E556" s="98" t="s">
        <v>3869</v>
      </c>
      <c r="F556" s="98"/>
      <c r="G556" s="98" t="s">
        <v>1238</v>
      </c>
      <c r="H556" s="98" t="s">
        <v>1238</v>
      </c>
      <c r="I556" s="248" t="s">
        <v>987</v>
      </c>
      <c r="J556" s="98">
        <v>2800</v>
      </c>
      <c r="K556" s="98" t="s">
        <v>3256</v>
      </c>
      <c r="L556" s="116" t="s">
        <v>3299</v>
      </c>
      <c r="M556" s="98" t="s">
        <v>988</v>
      </c>
      <c r="N556" s="98" t="s">
        <v>3818</v>
      </c>
      <c r="O556" s="98" t="s">
        <v>935</v>
      </c>
      <c r="P556" s="98" t="s">
        <v>1237</v>
      </c>
      <c r="Q556" s="107" t="s">
        <v>972</v>
      </c>
      <c r="R556" s="118" t="s">
        <v>828</v>
      </c>
      <c r="S556" s="101" t="s">
        <v>828</v>
      </c>
      <c r="Z556" s="98"/>
      <c r="AB556" s="98">
        <v>12</v>
      </c>
      <c r="AE556" s="244">
        <v>0</v>
      </c>
      <c r="AG556" s="196" t="str">
        <f t="shared" si="8"/>
        <v>甘肃代表处-管理</v>
      </c>
    </row>
    <row r="557" spans="1:33" ht="24" hidden="1">
      <c r="A557" s="97" t="s">
        <v>958</v>
      </c>
      <c r="B557" s="98" t="s">
        <v>3834</v>
      </c>
      <c r="C557" s="98" t="s">
        <v>3836</v>
      </c>
      <c r="D557" s="98"/>
      <c r="E557" s="98" t="s">
        <v>3869</v>
      </c>
      <c r="F557" s="98"/>
      <c r="G557" s="98" t="s">
        <v>1238</v>
      </c>
      <c r="H557" s="98" t="s">
        <v>1238</v>
      </c>
      <c r="I557" s="248" t="s">
        <v>990</v>
      </c>
      <c r="J557" s="98">
        <v>3220</v>
      </c>
      <c r="K557" s="98" t="s">
        <v>3240</v>
      </c>
      <c r="L557" s="116" t="s">
        <v>3300</v>
      </c>
      <c r="M557" s="98" t="s">
        <v>988</v>
      </c>
      <c r="N557" s="98" t="s">
        <v>3818</v>
      </c>
      <c r="O557" s="98" t="s">
        <v>935</v>
      </c>
      <c r="P557" s="98" t="s">
        <v>1237</v>
      </c>
      <c r="Q557" s="107" t="s">
        <v>819</v>
      </c>
      <c r="R557" s="118" t="s">
        <v>828</v>
      </c>
      <c r="S557" s="101" t="s">
        <v>828</v>
      </c>
      <c r="Z557" s="98"/>
      <c r="AB557" s="98">
        <v>12</v>
      </c>
      <c r="AE557" s="244">
        <v>0</v>
      </c>
      <c r="AG557" s="196" t="str">
        <f t="shared" si="8"/>
        <v>甘肃代表处-管理</v>
      </c>
    </row>
    <row r="558" spans="1:33" ht="24" hidden="1">
      <c r="A558" s="97" t="s">
        <v>959</v>
      </c>
      <c r="B558" s="98" t="s">
        <v>3834</v>
      </c>
      <c r="C558" s="98" t="s">
        <v>3836</v>
      </c>
      <c r="D558" s="98"/>
      <c r="E558" s="98" t="s">
        <v>3869</v>
      </c>
      <c r="F558" s="98"/>
      <c r="G558" s="98" t="s">
        <v>1238</v>
      </c>
      <c r="H558" s="98" t="s">
        <v>1238</v>
      </c>
      <c r="I558" s="248" t="s">
        <v>992</v>
      </c>
      <c r="J558" s="98">
        <v>980</v>
      </c>
      <c r="K558" s="98" t="s">
        <v>3240</v>
      </c>
      <c r="L558" s="116" t="s">
        <v>3301</v>
      </c>
      <c r="M558" s="98" t="s">
        <v>988</v>
      </c>
      <c r="N558" s="98" t="s">
        <v>3818</v>
      </c>
      <c r="O558" s="98" t="s">
        <v>935</v>
      </c>
      <c r="P558" s="98" t="s">
        <v>1237</v>
      </c>
      <c r="Q558" s="107" t="s">
        <v>828</v>
      </c>
      <c r="R558" s="118" t="s">
        <v>864</v>
      </c>
      <c r="S558" s="101" t="s">
        <v>864</v>
      </c>
      <c r="Z558" s="98"/>
      <c r="AB558" s="98">
        <v>12</v>
      </c>
      <c r="AE558" s="244">
        <v>0</v>
      </c>
      <c r="AG558" s="196" t="str">
        <f t="shared" si="8"/>
        <v>甘肃代表处-管理</v>
      </c>
    </row>
    <row r="559" spans="1:33" ht="24" hidden="1">
      <c r="A559" s="97" t="s">
        <v>961</v>
      </c>
      <c r="B559" s="98" t="s">
        <v>3834</v>
      </c>
      <c r="C559" s="98" t="s">
        <v>3835</v>
      </c>
      <c r="D559" s="98"/>
      <c r="E559" s="98" t="s">
        <v>3869</v>
      </c>
      <c r="F559" s="98"/>
      <c r="G559" s="98" t="s">
        <v>4530</v>
      </c>
      <c r="H559" s="98" t="s">
        <v>4530</v>
      </c>
      <c r="I559" s="248" t="s">
        <v>1243</v>
      </c>
      <c r="J559" s="98">
        <v>4000</v>
      </c>
      <c r="K559" s="98" t="s">
        <v>3277</v>
      </c>
      <c r="L559" s="116" t="s">
        <v>1849</v>
      </c>
      <c r="M559" s="98" t="s">
        <v>996</v>
      </c>
      <c r="N559" s="98" t="s">
        <v>972</v>
      </c>
      <c r="O559" s="98" t="s">
        <v>935</v>
      </c>
      <c r="P559" s="98" t="s">
        <v>1237</v>
      </c>
      <c r="Q559" s="107" t="s">
        <v>828</v>
      </c>
      <c r="R559" s="118" t="s">
        <v>819</v>
      </c>
      <c r="S559" s="101" t="s">
        <v>819</v>
      </c>
      <c r="Z559" s="98"/>
      <c r="AB559" s="98">
        <v>12</v>
      </c>
      <c r="AE559" s="244">
        <v>0</v>
      </c>
      <c r="AG559" s="196" t="str">
        <f t="shared" si="8"/>
        <v>甘肃代表处-甘肃1</v>
      </c>
    </row>
    <row r="560" spans="1:33" ht="24" hidden="1">
      <c r="A560" s="97" t="s">
        <v>962</v>
      </c>
      <c r="B560" s="98" t="s">
        <v>3834</v>
      </c>
      <c r="C560" s="98" t="s">
        <v>3835</v>
      </c>
      <c r="D560" s="98"/>
      <c r="E560" s="98" t="s">
        <v>3869</v>
      </c>
      <c r="F560" s="98"/>
      <c r="G560" s="98" t="s">
        <v>4469</v>
      </c>
      <c r="H560" s="98" t="s">
        <v>4469</v>
      </c>
      <c r="I560" s="248" t="s">
        <v>1246</v>
      </c>
      <c r="J560" s="98">
        <v>2000</v>
      </c>
      <c r="K560" s="100" t="s">
        <v>3038</v>
      </c>
      <c r="L560" s="116" t="s">
        <v>1247</v>
      </c>
      <c r="M560" s="98" t="s">
        <v>996</v>
      </c>
      <c r="N560" s="98" t="s">
        <v>972</v>
      </c>
      <c r="O560" s="98" t="s">
        <v>935</v>
      </c>
      <c r="P560" s="98" t="s">
        <v>1237</v>
      </c>
      <c r="Q560" s="107" t="s">
        <v>972</v>
      </c>
      <c r="R560" s="118" t="s">
        <v>828</v>
      </c>
      <c r="S560" s="101" t="s">
        <v>828</v>
      </c>
      <c r="Z560" s="98"/>
      <c r="AB560" s="98">
        <v>12</v>
      </c>
      <c r="AE560" s="244">
        <v>0</v>
      </c>
      <c r="AG560" s="196" t="str">
        <f t="shared" si="8"/>
        <v>甘肃代表处-甘肃3</v>
      </c>
    </row>
    <row r="561" spans="1:33" ht="24" hidden="1">
      <c r="A561" s="97" t="s">
        <v>963</v>
      </c>
      <c r="B561" s="98" t="s">
        <v>3834</v>
      </c>
      <c r="C561" s="98" t="s">
        <v>3835</v>
      </c>
      <c r="D561" s="98"/>
      <c r="E561" s="98" t="s">
        <v>3869</v>
      </c>
      <c r="F561" s="98"/>
      <c r="G561" s="98" t="s">
        <v>1787</v>
      </c>
      <c r="H561" s="98" t="s">
        <v>1787</v>
      </c>
      <c r="I561" s="248" t="s">
        <v>1251</v>
      </c>
      <c r="J561" s="98">
        <v>1000</v>
      </c>
      <c r="K561" s="98" t="s">
        <v>3277</v>
      </c>
      <c r="L561" s="116" t="s">
        <v>1850</v>
      </c>
      <c r="M561" s="98" t="s">
        <v>996</v>
      </c>
      <c r="N561" s="98" t="s">
        <v>972</v>
      </c>
      <c r="O561" s="98" t="s">
        <v>935</v>
      </c>
      <c r="P561" s="98" t="s">
        <v>1237</v>
      </c>
      <c r="Q561" s="107" t="s">
        <v>819</v>
      </c>
      <c r="R561" s="118" t="s">
        <v>864</v>
      </c>
      <c r="S561" s="101" t="s">
        <v>864</v>
      </c>
      <c r="Z561" s="98"/>
      <c r="AB561" s="98">
        <v>12</v>
      </c>
      <c r="AE561" s="244">
        <v>0</v>
      </c>
      <c r="AG561" s="196" t="str">
        <f t="shared" si="8"/>
        <v>甘肃代表处-甘肃2</v>
      </c>
    </row>
    <row r="562" spans="1:33" ht="24" hidden="1">
      <c r="A562" s="97" t="s">
        <v>964</v>
      </c>
      <c r="B562" s="98" t="s">
        <v>3843</v>
      </c>
      <c r="C562" s="98" t="s">
        <v>3852</v>
      </c>
      <c r="D562" s="98"/>
      <c r="E562" s="98" t="s">
        <v>3869</v>
      </c>
      <c r="F562" s="98"/>
      <c r="G562" s="98" t="s">
        <v>1238</v>
      </c>
      <c r="H562" s="98" t="s">
        <v>1238</v>
      </c>
      <c r="I562" s="248" t="s">
        <v>1243</v>
      </c>
      <c r="J562" s="98"/>
      <c r="K562" s="98" t="s">
        <v>3237</v>
      </c>
      <c r="L562" s="224" t="s">
        <v>4194</v>
      </c>
      <c r="M562" s="98" t="s">
        <v>955</v>
      </c>
      <c r="N562" s="98" t="s">
        <v>972</v>
      </c>
      <c r="O562" s="98" t="s">
        <v>856</v>
      </c>
      <c r="P562" s="101" t="s">
        <v>1237</v>
      </c>
      <c r="Q562" s="107" t="s">
        <v>972</v>
      </c>
      <c r="R562" s="118" t="s">
        <v>828</v>
      </c>
      <c r="S562" s="101" t="s">
        <v>828</v>
      </c>
      <c r="Z562" s="98"/>
      <c r="AB562" s="98">
        <v>12</v>
      </c>
      <c r="AE562" s="244">
        <v>0</v>
      </c>
      <c r="AG562" s="196" t="str">
        <f t="shared" si="8"/>
        <v>甘肃代表处-管理</v>
      </c>
    </row>
    <row r="563" spans="1:33" ht="24" hidden="1">
      <c r="A563" s="97" t="s">
        <v>966</v>
      </c>
      <c r="B563" s="98" t="s">
        <v>3843</v>
      </c>
      <c r="C563" s="98" t="s">
        <v>3852</v>
      </c>
      <c r="D563" s="98"/>
      <c r="E563" s="98" t="s">
        <v>3869</v>
      </c>
      <c r="F563" s="98"/>
      <c r="G563" s="98" t="s">
        <v>1238</v>
      </c>
      <c r="H563" s="98" t="s">
        <v>1238</v>
      </c>
      <c r="I563" s="248" t="s">
        <v>1246</v>
      </c>
      <c r="J563" s="98"/>
      <c r="K563" s="98" t="s">
        <v>3237</v>
      </c>
      <c r="L563" s="227" t="s">
        <v>4195</v>
      </c>
      <c r="M563" s="98" t="s">
        <v>955</v>
      </c>
      <c r="N563" s="98" t="s">
        <v>972</v>
      </c>
      <c r="O563" s="98" t="s">
        <v>856</v>
      </c>
      <c r="P563" s="101" t="s">
        <v>1237</v>
      </c>
      <c r="Q563" s="107" t="s">
        <v>864</v>
      </c>
      <c r="R563" s="118" t="s">
        <v>828</v>
      </c>
      <c r="S563" s="101" t="s">
        <v>828</v>
      </c>
      <c r="Z563" s="98"/>
      <c r="AB563" s="98">
        <v>12</v>
      </c>
      <c r="AE563" s="244">
        <v>0</v>
      </c>
      <c r="AG563" s="196" t="str">
        <f t="shared" si="8"/>
        <v>甘肃代表处-管理</v>
      </c>
    </row>
    <row r="564" spans="1:33" ht="24" hidden="1">
      <c r="A564" s="97" t="s">
        <v>967</v>
      </c>
      <c r="B564" s="98" t="s">
        <v>3843</v>
      </c>
      <c r="C564" s="98" t="s">
        <v>3852</v>
      </c>
      <c r="D564" s="98"/>
      <c r="E564" s="98" t="s">
        <v>3869</v>
      </c>
      <c r="F564" s="98"/>
      <c r="G564" s="98" t="s">
        <v>1238</v>
      </c>
      <c r="H564" s="98" t="s">
        <v>1238</v>
      </c>
      <c r="I564" s="248" t="s">
        <v>1251</v>
      </c>
      <c r="J564" s="98"/>
      <c r="K564" s="98" t="s">
        <v>3237</v>
      </c>
      <c r="L564" s="224" t="s">
        <v>4196</v>
      </c>
      <c r="M564" s="98" t="s">
        <v>955</v>
      </c>
      <c r="N564" s="98" t="s">
        <v>972</v>
      </c>
      <c r="O564" s="98" t="s">
        <v>856</v>
      </c>
      <c r="P564" s="101" t="s">
        <v>1237</v>
      </c>
      <c r="Q564" s="107" t="s">
        <v>3818</v>
      </c>
      <c r="R564" s="118" t="s">
        <v>972</v>
      </c>
      <c r="S564" s="101" t="s">
        <v>972</v>
      </c>
      <c r="Z564" s="98"/>
      <c r="AB564" s="98">
        <v>12</v>
      </c>
      <c r="AE564" s="244">
        <v>0</v>
      </c>
      <c r="AG564" s="196" t="str">
        <f t="shared" si="8"/>
        <v>甘肃代表处-管理</v>
      </c>
    </row>
    <row r="565" spans="1:33" ht="24" hidden="1">
      <c r="A565" s="97" t="s">
        <v>968</v>
      </c>
      <c r="B565" s="98" t="s">
        <v>3831</v>
      </c>
      <c r="C565" s="98" t="s">
        <v>3833</v>
      </c>
      <c r="D565" s="98"/>
      <c r="E565" s="98" t="s">
        <v>3870</v>
      </c>
      <c r="F565" s="98"/>
      <c r="G565" s="98" t="s">
        <v>1261</v>
      </c>
      <c r="H565" s="98" t="s">
        <v>1261</v>
      </c>
      <c r="I565" s="248"/>
      <c r="J565" s="98">
        <v>7000</v>
      </c>
      <c r="K565" s="98" t="s">
        <v>3020</v>
      </c>
      <c r="L565" s="116" t="s">
        <v>4197</v>
      </c>
      <c r="M565" s="98" t="s">
        <v>981</v>
      </c>
      <c r="N565" s="98" t="s">
        <v>819</v>
      </c>
      <c r="O565" s="98" t="s">
        <v>3819</v>
      </c>
      <c r="P565" s="98" t="s">
        <v>1260</v>
      </c>
      <c r="Q565" s="107" t="s">
        <v>935</v>
      </c>
      <c r="R565" s="118" t="s">
        <v>935</v>
      </c>
      <c r="S565" s="101" t="s">
        <v>935</v>
      </c>
      <c r="Z565" s="98"/>
      <c r="AB565" s="98">
        <v>12</v>
      </c>
      <c r="AE565" s="244">
        <v>0</v>
      </c>
      <c r="AG565" s="196" t="str">
        <f t="shared" si="8"/>
        <v>四川代表处-管理</v>
      </c>
    </row>
    <row r="566" spans="1:33" ht="24" hidden="1">
      <c r="A566" s="97" t="s">
        <v>969</v>
      </c>
      <c r="B566" s="98" t="s">
        <v>3834</v>
      </c>
      <c r="C566" s="98" t="s">
        <v>3836</v>
      </c>
      <c r="D566" s="98"/>
      <c r="E566" s="98" t="s">
        <v>3870</v>
      </c>
      <c r="F566" s="98"/>
      <c r="G566" s="98" t="s">
        <v>1261</v>
      </c>
      <c r="H566" s="98" t="s">
        <v>1261</v>
      </c>
      <c r="I566" s="248" t="s">
        <v>987</v>
      </c>
      <c r="J566" s="98">
        <v>3120</v>
      </c>
      <c r="K566" s="98" t="s">
        <v>3277</v>
      </c>
      <c r="L566" s="116" t="s">
        <v>4198</v>
      </c>
      <c r="M566" s="98" t="s">
        <v>988</v>
      </c>
      <c r="N566" s="98" t="s">
        <v>3818</v>
      </c>
      <c r="O566" s="98" t="s">
        <v>935</v>
      </c>
      <c r="P566" s="98" t="s">
        <v>1260</v>
      </c>
      <c r="Q566" s="107" t="s">
        <v>864</v>
      </c>
      <c r="R566" s="118" t="s">
        <v>828</v>
      </c>
      <c r="S566" s="101" t="s">
        <v>828</v>
      </c>
      <c r="Z566" s="98"/>
      <c r="AB566" s="98">
        <v>12</v>
      </c>
      <c r="AE566" s="244">
        <v>0</v>
      </c>
      <c r="AG566" s="196" t="str">
        <f t="shared" si="8"/>
        <v>四川代表处-管理</v>
      </c>
    </row>
    <row r="567" spans="1:33" ht="24" hidden="1">
      <c r="A567" s="97" t="s">
        <v>970</v>
      </c>
      <c r="B567" s="98" t="s">
        <v>3834</v>
      </c>
      <c r="C567" s="98" t="s">
        <v>3836</v>
      </c>
      <c r="D567" s="98"/>
      <c r="E567" s="98" t="s">
        <v>3870</v>
      </c>
      <c r="F567" s="98"/>
      <c r="G567" s="98" t="s">
        <v>1261</v>
      </c>
      <c r="H567" s="98" t="s">
        <v>1261</v>
      </c>
      <c r="I567" s="248" t="s">
        <v>990</v>
      </c>
      <c r="J567" s="98">
        <v>2980</v>
      </c>
      <c r="K567" s="98" t="s">
        <v>3256</v>
      </c>
      <c r="L567" s="116" t="s">
        <v>3302</v>
      </c>
      <c r="M567" s="98" t="s">
        <v>988</v>
      </c>
      <c r="N567" s="98" t="s">
        <v>3818</v>
      </c>
      <c r="O567" s="98" t="s">
        <v>935</v>
      </c>
      <c r="P567" s="98" t="s">
        <v>1260</v>
      </c>
      <c r="Q567" s="107" t="s">
        <v>935</v>
      </c>
      <c r="R567" s="118" t="s">
        <v>828</v>
      </c>
      <c r="S567" s="101" t="s">
        <v>828</v>
      </c>
      <c r="Z567" s="98"/>
      <c r="AB567" s="98">
        <v>12</v>
      </c>
      <c r="AE567" s="244">
        <v>0</v>
      </c>
      <c r="AG567" s="196" t="str">
        <f t="shared" si="8"/>
        <v>四川代表处-管理</v>
      </c>
    </row>
    <row r="568" spans="1:33" ht="24" hidden="1">
      <c r="A568" s="97" t="s">
        <v>971</v>
      </c>
      <c r="B568" s="98" t="s">
        <v>3834</v>
      </c>
      <c r="C568" s="98" t="s">
        <v>3836</v>
      </c>
      <c r="D568" s="98"/>
      <c r="E568" s="98" t="s">
        <v>3870</v>
      </c>
      <c r="F568" s="98"/>
      <c r="G568" s="98" t="s">
        <v>1261</v>
      </c>
      <c r="H568" s="98" t="s">
        <v>1261</v>
      </c>
      <c r="I568" s="248" t="s">
        <v>992</v>
      </c>
      <c r="J568" s="98">
        <v>900</v>
      </c>
      <c r="K568" s="98" t="s">
        <v>3256</v>
      </c>
      <c r="L568" s="116" t="s">
        <v>3303</v>
      </c>
      <c r="M568" s="98" t="s">
        <v>988</v>
      </c>
      <c r="N568" s="98" t="s">
        <v>3818</v>
      </c>
      <c r="O568" s="98" t="s">
        <v>935</v>
      </c>
      <c r="P568" s="98" t="s">
        <v>1260</v>
      </c>
      <c r="Q568" s="107" t="s">
        <v>864</v>
      </c>
      <c r="R568" s="118" t="s">
        <v>864</v>
      </c>
      <c r="S568" s="101" t="s">
        <v>864</v>
      </c>
      <c r="Z568" s="98"/>
      <c r="AB568" s="98">
        <v>12</v>
      </c>
      <c r="AE568" s="244">
        <v>0</v>
      </c>
      <c r="AG568" s="196" t="str">
        <f t="shared" si="8"/>
        <v>四川代表处-管理</v>
      </c>
    </row>
    <row r="569" spans="1:33" ht="48" hidden="1">
      <c r="A569" s="97" t="s">
        <v>973</v>
      </c>
      <c r="B569" s="98" t="s">
        <v>3834</v>
      </c>
      <c r="C569" s="98" t="s">
        <v>3835</v>
      </c>
      <c r="D569" s="98"/>
      <c r="E569" s="98" t="s">
        <v>3870</v>
      </c>
      <c r="F569" s="98"/>
      <c r="G569" s="98" t="s">
        <v>1806</v>
      </c>
      <c r="H569" s="98" t="s">
        <v>1806</v>
      </c>
      <c r="I569" s="248" t="s">
        <v>1266</v>
      </c>
      <c r="J569" s="98"/>
      <c r="K569" s="100" t="s">
        <v>3038</v>
      </c>
      <c r="L569" s="116" t="s">
        <v>1267</v>
      </c>
      <c r="M569" s="98" t="s">
        <v>996</v>
      </c>
      <c r="N569" s="98" t="s">
        <v>972</v>
      </c>
      <c r="O569" s="98" t="s">
        <v>935</v>
      </c>
      <c r="P569" s="98" t="s">
        <v>1260</v>
      </c>
      <c r="Q569" s="107" t="s">
        <v>819</v>
      </c>
      <c r="R569" s="118" t="s">
        <v>819</v>
      </c>
      <c r="S569" s="101" t="s">
        <v>819</v>
      </c>
      <c r="Z569" s="98"/>
      <c r="AB569" s="98">
        <v>12</v>
      </c>
      <c r="AE569" s="244">
        <v>0</v>
      </c>
      <c r="AG569" s="196" t="str">
        <f t="shared" si="8"/>
        <v>四川代表处-四川3</v>
      </c>
    </row>
    <row r="570" spans="1:33" ht="36" hidden="1">
      <c r="A570" s="97" t="s">
        <v>975</v>
      </c>
      <c r="B570" s="98" t="s">
        <v>3834</v>
      </c>
      <c r="C570" s="98" t="s">
        <v>3835</v>
      </c>
      <c r="D570" s="98"/>
      <c r="E570" s="98" t="s">
        <v>3870</v>
      </c>
      <c r="F570" s="98"/>
      <c r="G570" s="98" t="s">
        <v>4306</v>
      </c>
      <c r="H570" s="98" t="s">
        <v>4306</v>
      </c>
      <c r="I570" s="248" t="s">
        <v>1269</v>
      </c>
      <c r="J570" s="98"/>
      <c r="K570" s="98" t="s">
        <v>3256</v>
      </c>
      <c r="L570" s="116" t="s">
        <v>3304</v>
      </c>
      <c r="M570" s="98" t="s">
        <v>996</v>
      </c>
      <c r="N570" s="98" t="s">
        <v>972</v>
      </c>
      <c r="O570" s="98" t="s">
        <v>935</v>
      </c>
      <c r="P570" s="98" t="s">
        <v>1260</v>
      </c>
      <c r="Q570" s="107" t="s">
        <v>819</v>
      </c>
      <c r="R570" s="118" t="s">
        <v>828</v>
      </c>
      <c r="S570" s="101" t="s">
        <v>828</v>
      </c>
      <c r="Z570" s="98"/>
      <c r="AB570" s="98">
        <v>12</v>
      </c>
      <c r="AE570" s="244">
        <v>0</v>
      </c>
      <c r="AG570" s="196" t="str">
        <f t="shared" si="8"/>
        <v>四川代表处-四川1</v>
      </c>
    </row>
    <row r="571" spans="1:33" ht="48" hidden="1">
      <c r="A571" s="97" t="s">
        <v>977</v>
      </c>
      <c r="B571" s="98" t="s">
        <v>3834</v>
      </c>
      <c r="C571" s="98" t="s">
        <v>3835</v>
      </c>
      <c r="D571" s="98"/>
      <c r="E571" s="98" t="s">
        <v>3870</v>
      </c>
      <c r="F571" s="98"/>
      <c r="G571" s="98" t="s">
        <v>1807</v>
      </c>
      <c r="H571" s="98" t="s">
        <v>1807</v>
      </c>
      <c r="I571" s="248" t="s">
        <v>1272</v>
      </c>
      <c r="J571" s="98"/>
      <c r="K571" s="100" t="s">
        <v>3038</v>
      </c>
      <c r="L571" s="116" t="s">
        <v>1273</v>
      </c>
      <c r="M571" s="98" t="s">
        <v>996</v>
      </c>
      <c r="N571" s="98" t="s">
        <v>972</v>
      </c>
      <c r="O571" s="98" t="s">
        <v>935</v>
      </c>
      <c r="P571" s="98" t="s">
        <v>1260</v>
      </c>
      <c r="Q571" s="107" t="s">
        <v>972</v>
      </c>
      <c r="R571" s="118" t="s">
        <v>828</v>
      </c>
      <c r="S571" s="101" t="s">
        <v>828</v>
      </c>
      <c r="Z571" s="98"/>
      <c r="AB571" s="98">
        <v>12</v>
      </c>
      <c r="AE571" s="244">
        <v>0</v>
      </c>
      <c r="AG571" s="196" t="str">
        <f t="shared" si="8"/>
        <v>四川代表处-四川2</v>
      </c>
    </row>
    <row r="572" spans="1:33" ht="36" hidden="1">
      <c r="A572" s="97" t="s">
        <v>979</v>
      </c>
      <c r="B572" s="98" t="s">
        <v>3834</v>
      </c>
      <c r="C572" s="98" t="s">
        <v>3835</v>
      </c>
      <c r="D572" s="98"/>
      <c r="E572" s="98" t="s">
        <v>3870</v>
      </c>
      <c r="F572" s="98"/>
      <c r="G572" s="98" t="s">
        <v>1920</v>
      </c>
      <c r="H572" s="98" t="s">
        <v>1920</v>
      </c>
      <c r="I572" s="248" t="s">
        <v>1887</v>
      </c>
      <c r="J572" s="98"/>
      <c r="K572" s="100" t="s">
        <v>3038</v>
      </c>
      <c r="L572" s="116" t="s">
        <v>1203</v>
      </c>
      <c r="M572" s="98" t="s">
        <v>996</v>
      </c>
      <c r="N572" s="98" t="s">
        <v>972</v>
      </c>
      <c r="O572" s="98" t="s">
        <v>935</v>
      </c>
      <c r="P572" s="98" t="s">
        <v>1260</v>
      </c>
      <c r="Q572" s="107" t="s">
        <v>819</v>
      </c>
      <c r="R572" s="118" t="s">
        <v>828</v>
      </c>
      <c r="S572" s="101" t="s">
        <v>828</v>
      </c>
      <c r="Z572" s="98"/>
      <c r="AB572" s="98">
        <v>12</v>
      </c>
      <c r="AE572" s="244">
        <v>0</v>
      </c>
      <c r="AG572" s="196" t="str">
        <f t="shared" si="8"/>
        <v>四川代表处-四川4</v>
      </c>
    </row>
    <row r="573" spans="1:33" ht="48" hidden="1">
      <c r="A573" s="97" t="s">
        <v>984</v>
      </c>
      <c r="B573" s="98" t="s">
        <v>3843</v>
      </c>
      <c r="C573" s="98" t="s">
        <v>3852</v>
      </c>
      <c r="D573" s="98"/>
      <c r="E573" s="98" t="s">
        <v>3870</v>
      </c>
      <c r="F573" s="98"/>
      <c r="G573" s="98" t="s">
        <v>1261</v>
      </c>
      <c r="H573" s="98" t="s">
        <v>1261</v>
      </c>
      <c r="I573" s="248" t="s">
        <v>1276</v>
      </c>
      <c r="J573" s="98"/>
      <c r="K573" s="98" t="s">
        <v>3153</v>
      </c>
      <c r="L573" s="116" t="s">
        <v>4199</v>
      </c>
      <c r="M573" s="98" t="s">
        <v>955</v>
      </c>
      <c r="N573" s="98" t="s">
        <v>972</v>
      </c>
      <c r="O573" s="98" t="s">
        <v>856</v>
      </c>
      <c r="P573" s="101" t="s">
        <v>1260</v>
      </c>
      <c r="Q573" s="107" t="s">
        <v>972</v>
      </c>
      <c r="R573" s="118" t="s">
        <v>828</v>
      </c>
      <c r="S573" s="101" t="s">
        <v>828</v>
      </c>
      <c r="Z573" s="98"/>
      <c r="AB573" s="98">
        <v>12</v>
      </c>
      <c r="AE573" s="244">
        <v>0</v>
      </c>
      <c r="AG573" s="196" t="str">
        <f t="shared" si="8"/>
        <v>四川代表处-管理</v>
      </c>
    </row>
    <row r="574" spans="1:33" ht="48" hidden="1">
      <c r="A574" s="97" t="s">
        <v>986</v>
      </c>
      <c r="B574" s="98" t="s">
        <v>3843</v>
      </c>
      <c r="C574" s="98" t="s">
        <v>3852</v>
      </c>
      <c r="D574" s="98"/>
      <c r="E574" s="98" t="s">
        <v>3870</v>
      </c>
      <c r="F574" s="98"/>
      <c r="G574" s="98" t="s">
        <v>1261</v>
      </c>
      <c r="H574" s="98" t="s">
        <v>1261</v>
      </c>
      <c r="I574" s="248" t="s">
        <v>1278</v>
      </c>
      <c r="J574" s="98"/>
      <c r="K574" s="98" t="s">
        <v>3237</v>
      </c>
      <c r="L574" s="211" t="s">
        <v>4200</v>
      </c>
      <c r="M574" s="98" t="s">
        <v>955</v>
      </c>
      <c r="N574" s="98" t="s">
        <v>972</v>
      </c>
      <c r="O574" s="98" t="s">
        <v>856</v>
      </c>
      <c r="P574" s="101" t="s">
        <v>1260</v>
      </c>
      <c r="Q574" s="107" t="s">
        <v>3818</v>
      </c>
      <c r="R574" s="118" t="s">
        <v>864</v>
      </c>
      <c r="S574" s="101" t="s">
        <v>864</v>
      </c>
      <c r="Z574" s="98"/>
      <c r="AB574" s="98">
        <v>12</v>
      </c>
      <c r="AE574" s="244">
        <v>0</v>
      </c>
      <c r="AG574" s="196" t="str">
        <f t="shared" si="8"/>
        <v>四川代表处-管理</v>
      </c>
    </row>
    <row r="575" spans="1:33" ht="24" hidden="1">
      <c r="A575" s="97" t="s">
        <v>989</v>
      </c>
      <c r="B575" s="98" t="s">
        <v>3831</v>
      </c>
      <c r="C575" s="98" t="s">
        <v>3833</v>
      </c>
      <c r="D575" s="98"/>
      <c r="E575" s="98" t="s">
        <v>3871</v>
      </c>
      <c r="F575" s="98"/>
      <c r="G575" s="98" t="s">
        <v>1282</v>
      </c>
      <c r="H575" s="98" t="s">
        <v>1282</v>
      </c>
      <c r="I575" s="248"/>
      <c r="J575" s="98">
        <v>8000</v>
      </c>
      <c r="K575" s="98" t="s">
        <v>3020</v>
      </c>
      <c r="L575" s="116" t="s">
        <v>4201</v>
      </c>
      <c r="M575" s="98" t="s">
        <v>981</v>
      </c>
      <c r="N575" s="98" t="s">
        <v>819</v>
      </c>
      <c r="O575" s="98" t="s">
        <v>3819</v>
      </c>
      <c r="P575" s="98" t="s">
        <v>1281</v>
      </c>
      <c r="Q575" s="107" t="s">
        <v>972</v>
      </c>
      <c r="R575" s="118" t="s">
        <v>935</v>
      </c>
      <c r="S575" s="101" t="s">
        <v>935</v>
      </c>
      <c r="Z575" s="98"/>
      <c r="AB575" s="98">
        <v>12</v>
      </c>
      <c r="AE575" s="244">
        <v>0</v>
      </c>
      <c r="AG575" s="196" t="str">
        <f t="shared" si="8"/>
        <v>河北代表处-管理</v>
      </c>
    </row>
    <row r="576" spans="1:33" ht="24" hidden="1">
      <c r="A576" s="97" t="s">
        <v>991</v>
      </c>
      <c r="B576" s="98" t="s">
        <v>3834</v>
      </c>
      <c r="C576" s="98" t="s">
        <v>3836</v>
      </c>
      <c r="D576" s="98"/>
      <c r="E576" s="98" t="s">
        <v>3871</v>
      </c>
      <c r="F576" s="98"/>
      <c r="G576" s="98" t="s">
        <v>1282</v>
      </c>
      <c r="H576" s="98" t="s">
        <v>1282</v>
      </c>
      <c r="I576" s="248" t="s">
        <v>987</v>
      </c>
      <c r="J576" s="98">
        <v>4500</v>
      </c>
      <c r="K576" s="98" t="s">
        <v>3035</v>
      </c>
      <c r="L576" s="116" t="s">
        <v>3305</v>
      </c>
      <c r="M576" s="98" t="s">
        <v>988</v>
      </c>
      <c r="N576" s="98" t="s">
        <v>3818</v>
      </c>
      <c r="O576" s="98" t="s">
        <v>935</v>
      </c>
      <c r="P576" s="98" t="s">
        <v>1281</v>
      </c>
      <c r="Q576" s="107" t="s">
        <v>828</v>
      </c>
      <c r="R576" s="118" t="s">
        <v>828</v>
      </c>
      <c r="S576" s="101" t="s">
        <v>828</v>
      </c>
      <c r="Z576" s="98"/>
      <c r="AB576" s="98">
        <v>12</v>
      </c>
      <c r="AE576" s="244">
        <v>0</v>
      </c>
      <c r="AG576" s="196" t="str">
        <f t="shared" si="8"/>
        <v>河北代表处-管理</v>
      </c>
    </row>
    <row r="577" spans="1:33" ht="24" hidden="1">
      <c r="A577" s="97" t="s">
        <v>993</v>
      </c>
      <c r="B577" s="98" t="s">
        <v>3834</v>
      </c>
      <c r="C577" s="98" t="s">
        <v>3836</v>
      </c>
      <c r="D577" s="98"/>
      <c r="E577" s="98" t="s">
        <v>3871</v>
      </c>
      <c r="F577" s="98"/>
      <c r="G577" s="98" t="s">
        <v>1282</v>
      </c>
      <c r="H577" s="98" t="s">
        <v>1282</v>
      </c>
      <c r="I577" s="248" t="s">
        <v>990</v>
      </c>
      <c r="J577" s="98">
        <v>2300</v>
      </c>
      <c r="K577" s="98" t="s">
        <v>3256</v>
      </c>
      <c r="L577" s="116" t="s">
        <v>4202</v>
      </c>
      <c r="M577" s="98" t="s">
        <v>988</v>
      </c>
      <c r="N577" s="98" t="s">
        <v>3818</v>
      </c>
      <c r="O577" s="98" t="s">
        <v>935</v>
      </c>
      <c r="P577" s="98" t="s">
        <v>1281</v>
      </c>
      <c r="Q577" s="107" t="s">
        <v>828</v>
      </c>
      <c r="R577" s="118" t="s">
        <v>864</v>
      </c>
      <c r="S577" s="101" t="s">
        <v>864</v>
      </c>
      <c r="Z577" s="98"/>
      <c r="AB577" s="98">
        <v>12</v>
      </c>
      <c r="AE577" s="244">
        <v>0</v>
      </c>
      <c r="AG577" s="196" t="str">
        <f t="shared" si="8"/>
        <v>河北代表处-管理</v>
      </c>
    </row>
    <row r="578" spans="1:33" ht="24" hidden="1">
      <c r="A578" s="97" t="s">
        <v>998</v>
      </c>
      <c r="B578" s="98" t="s">
        <v>3834</v>
      </c>
      <c r="C578" s="98" t="s">
        <v>3836</v>
      </c>
      <c r="D578" s="98"/>
      <c r="E578" s="98" t="s">
        <v>3871</v>
      </c>
      <c r="F578" s="98"/>
      <c r="G578" s="98" t="s">
        <v>1282</v>
      </c>
      <c r="H578" s="98" t="s">
        <v>1282</v>
      </c>
      <c r="I578" s="248" t="s">
        <v>992</v>
      </c>
      <c r="J578" s="98">
        <v>1200</v>
      </c>
      <c r="K578" s="98" t="s">
        <v>3256</v>
      </c>
      <c r="L578" s="116" t="s">
        <v>3306</v>
      </c>
      <c r="M578" s="98" t="s">
        <v>988</v>
      </c>
      <c r="N578" s="98" t="s">
        <v>3818</v>
      </c>
      <c r="O578" s="98" t="s">
        <v>935</v>
      </c>
      <c r="P578" s="98" t="s">
        <v>1281</v>
      </c>
      <c r="Q578" s="107" t="s">
        <v>864</v>
      </c>
      <c r="R578" s="118" t="s">
        <v>864</v>
      </c>
      <c r="S578" s="101" t="s">
        <v>864</v>
      </c>
      <c r="Z578" s="98"/>
      <c r="AB578" s="98">
        <v>12</v>
      </c>
      <c r="AE578" s="244">
        <v>0</v>
      </c>
      <c r="AG578" s="196" t="str">
        <f t="shared" si="8"/>
        <v>河北代表处-管理</v>
      </c>
    </row>
    <row r="579" spans="1:33" ht="24" hidden="1">
      <c r="A579" s="97" t="s">
        <v>1001</v>
      </c>
      <c r="B579" s="98" t="s">
        <v>3834</v>
      </c>
      <c r="C579" s="98" t="s">
        <v>3835</v>
      </c>
      <c r="D579" s="98"/>
      <c r="E579" s="98" t="s">
        <v>3871</v>
      </c>
      <c r="F579" s="98"/>
      <c r="G579" s="98" t="s">
        <v>1911</v>
      </c>
      <c r="H579" s="98" t="s">
        <v>1911</v>
      </c>
      <c r="I579" s="248" t="s">
        <v>1287</v>
      </c>
      <c r="J579" s="98">
        <v>3200</v>
      </c>
      <c r="K579" s="98" t="s">
        <v>3256</v>
      </c>
      <c r="L579" s="116" t="s">
        <v>1853</v>
      </c>
      <c r="M579" s="98" t="s">
        <v>996</v>
      </c>
      <c r="N579" s="98" t="s">
        <v>972</v>
      </c>
      <c r="O579" s="98" t="s">
        <v>935</v>
      </c>
      <c r="P579" s="98" t="s">
        <v>1281</v>
      </c>
      <c r="Q579" s="107" t="s">
        <v>972</v>
      </c>
      <c r="R579" s="118" t="s">
        <v>819</v>
      </c>
      <c r="S579" s="101" t="s">
        <v>819</v>
      </c>
      <c r="Z579" s="98"/>
      <c r="AB579" s="98">
        <v>12</v>
      </c>
      <c r="AE579" s="244">
        <v>0</v>
      </c>
      <c r="AG579" s="196" t="str">
        <f t="shared" ref="AG579:AG642" si="9">G579</f>
        <v>河北代表处-河北2</v>
      </c>
    </row>
    <row r="580" spans="1:33" ht="24" hidden="1">
      <c r="A580" s="97" t="s">
        <v>1004</v>
      </c>
      <c r="B580" s="98" t="s">
        <v>3834</v>
      </c>
      <c r="C580" s="98" t="s">
        <v>3835</v>
      </c>
      <c r="D580" s="98"/>
      <c r="E580" s="98" t="s">
        <v>3871</v>
      </c>
      <c r="F580" s="98"/>
      <c r="G580" s="98" t="s">
        <v>4428</v>
      </c>
      <c r="H580" s="98" t="s">
        <v>4428</v>
      </c>
      <c r="I580" s="248" t="s">
        <v>1290</v>
      </c>
      <c r="J580" s="98">
        <v>2700</v>
      </c>
      <c r="K580" s="100" t="s">
        <v>3038</v>
      </c>
      <c r="L580" s="116" t="s">
        <v>1854</v>
      </c>
      <c r="M580" s="98" t="s">
        <v>996</v>
      </c>
      <c r="N580" s="98" t="s">
        <v>972</v>
      </c>
      <c r="O580" s="98" t="s">
        <v>935</v>
      </c>
      <c r="P580" s="98" t="s">
        <v>1281</v>
      </c>
      <c r="Q580" s="107" t="s">
        <v>935</v>
      </c>
      <c r="R580" s="118" t="s">
        <v>819</v>
      </c>
      <c r="S580" s="101" t="s">
        <v>819</v>
      </c>
      <c r="Z580" s="98"/>
      <c r="AB580" s="98">
        <v>12</v>
      </c>
      <c r="AE580" s="244">
        <v>0</v>
      </c>
      <c r="AG580" s="196" t="str">
        <f t="shared" si="9"/>
        <v>河北代表处-河北1</v>
      </c>
    </row>
    <row r="581" spans="1:33" ht="24" hidden="1">
      <c r="A581" s="97" t="s">
        <v>1007</v>
      </c>
      <c r="B581" s="98" t="s">
        <v>3834</v>
      </c>
      <c r="C581" s="98" t="s">
        <v>3835</v>
      </c>
      <c r="D581" s="98"/>
      <c r="E581" s="98" t="s">
        <v>3871</v>
      </c>
      <c r="F581" s="98"/>
      <c r="G581" s="98" t="s">
        <v>1912</v>
      </c>
      <c r="H581" s="98" t="s">
        <v>1912</v>
      </c>
      <c r="I581" s="248" t="s">
        <v>1293</v>
      </c>
      <c r="J581" s="98">
        <v>2100</v>
      </c>
      <c r="K581" s="100" t="s">
        <v>3038</v>
      </c>
      <c r="L581" s="116" t="s">
        <v>4203</v>
      </c>
      <c r="M581" s="98" t="s">
        <v>996</v>
      </c>
      <c r="N581" s="98" t="s">
        <v>972</v>
      </c>
      <c r="O581" s="98" t="s">
        <v>935</v>
      </c>
      <c r="P581" s="98" t="s">
        <v>1281</v>
      </c>
      <c r="Q581" s="107" t="s">
        <v>828</v>
      </c>
      <c r="R581" s="118" t="s">
        <v>828</v>
      </c>
      <c r="S581" s="101" t="s">
        <v>828</v>
      </c>
      <c r="Z581" s="98"/>
      <c r="AB581" s="98">
        <v>12</v>
      </c>
      <c r="AE581" s="244">
        <v>0</v>
      </c>
      <c r="AG581" s="196" t="str">
        <f t="shared" si="9"/>
        <v>河北代表处-河北3</v>
      </c>
    </row>
    <row r="582" spans="1:33" ht="36" hidden="1">
      <c r="A582" s="97" t="s">
        <v>1010</v>
      </c>
      <c r="B582" s="98" t="s">
        <v>3843</v>
      </c>
      <c r="C582" s="98" t="s">
        <v>3852</v>
      </c>
      <c r="D582" s="98"/>
      <c r="E582" s="98" t="s">
        <v>3871</v>
      </c>
      <c r="F582" s="98"/>
      <c r="G582" s="98" t="s">
        <v>1282</v>
      </c>
      <c r="H582" s="98" t="s">
        <v>1282</v>
      </c>
      <c r="I582" s="248" t="s">
        <v>1296</v>
      </c>
      <c r="J582" s="98"/>
      <c r="K582" s="98" t="s">
        <v>3237</v>
      </c>
      <c r="L582" s="224" t="s">
        <v>4204</v>
      </c>
      <c r="M582" s="98" t="s">
        <v>955</v>
      </c>
      <c r="N582" s="98" t="s">
        <v>972</v>
      </c>
      <c r="O582" s="98" t="s">
        <v>856</v>
      </c>
      <c r="P582" s="101" t="s">
        <v>1297</v>
      </c>
      <c r="Q582" s="107" t="s">
        <v>972</v>
      </c>
      <c r="R582" s="118" t="s">
        <v>819</v>
      </c>
      <c r="S582" s="101" t="s">
        <v>819</v>
      </c>
      <c r="Z582" s="98"/>
      <c r="AB582" s="98">
        <v>12</v>
      </c>
      <c r="AE582" s="244">
        <v>0</v>
      </c>
      <c r="AG582" s="196" t="str">
        <f t="shared" si="9"/>
        <v>河北代表处-管理</v>
      </c>
    </row>
    <row r="583" spans="1:33" ht="24" hidden="1">
      <c r="A583" s="97" t="s">
        <v>1011</v>
      </c>
      <c r="B583" s="98" t="s">
        <v>3843</v>
      </c>
      <c r="C583" s="98" t="s">
        <v>3852</v>
      </c>
      <c r="D583" s="98"/>
      <c r="E583" s="98" t="s">
        <v>3871</v>
      </c>
      <c r="F583" s="98"/>
      <c r="G583" s="98" t="s">
        <v>1282</v>
      </c>
      <c r="H583" s="98" t="s">
        <v>1282</v>
      </c>
      <c r="I583" s="248" t="s">
        <v>1299</v>
      </c>
      <c r="J583" s="98"/>
      <c r="K583" s="98" t="s">
        <v>3237</v>
      </c>
      <c r="L583" s="224" t="s">
        <v>4205</v>
      </c>
      <c r="M583" s="98" t="s">
        <v>955</v>
      </c>
      <c r="N583" s="98" t="s">
        <v>972</v>
      </c>
      <c r="O583" s="98" t="s">
        <v>856</v>
      </c>
      <c r="P583" s="101" t="s">
        <v>1300</v>
      </c>
      <c r="Q583" s="107" t="s">
        <v>3818</v>
      </c>
      <c r="R583" s="118" t="s">
        <v>828</v>
      </c>
      <c r="S583" s="101" t="s">
        <v>828</v>
      </c>
      <c r="Z583" s="98"/>
      <c r="AB583" s="98">
        <v>12</v>
      </c>
      <c r="AE583" s="244">
        <v>0</v>
      </c>
      <c r="AG583" s="196" t="str">
        <f t="shared" si="9"/>
        <v>河北代表处-管理</v>
      </c>
    </row>
    <row r="584" spans="1:33" ht="24" hidden="1">
      <c r="A584" s="97" t="s">
        <v>1013</v>
      </c>
      <c r="B584" s="98" t="s">
        <v>3831</v>
      </c>
      <c r="C584" s="98" t="s">
        <v>3833</v>
      </c>
      <c r="D584" s="98"/>
      <c r="E584" s="98" t="s">
        <v>3872</v>
      </c>
      <c r="F584" s="98"/>
      <c r="G584" s="98" t="s">
        <v>1304</v>
      </c>
      <c r="H584" s="98" t="s">
        <v>1304</v>
      </c>
      <c r="I584" s="248"/>
      <c r="J584" s="98">
        <v>6000</v>
      </c>
      <c r="K584" s="98" t="s">
        <v>3020</v>
      </c>
      <c r="L584" s="116" t="s">
        <v>4206</v>
      </c>
      <c r="M584" s="98" t="s">
        <v>981</v>
      </c>
      <c r="N584" s="98" t="s">
        <v>819</v>
      </c>
      <c r="O584" s="98" t="s">
        <v>3819</v>
      </c>
      <c r="P584" s="105" t="s">
        <v>1303</v>
      </c>
      <c r="Q584" s="107" t="s">
        <v>856</v>
      </c>
      <c r="R584" s="118" t="s">
        <v>856</v>
      </c>
      <c r="S584" s="101" t="s">
        <v>856</v>
      </c>
      <c r="Z584" s="98"/>
      <c r="AB584" s="98">
        <v>12</v>
      </c>
      <c r="AE584" s="244">
        <v>0</v>
      </c>
      <c r="AG584" s="196" t="str">
        <f t="shared" si="9"/>
        <v>浙江代表处-管理</v>
      </c>
    </row>
    <row r="585" spans="1:33" ht="24" hidden="1">
      <c r="A585" s="97" t="s">
        <v>1014</v>
      </c>
      <c r="B585" s="98" t="s">
        <v>3834</v>
      </c>
      <c r="C585" s="98" t="s">
        <v>3836</v>
      </c>
      <c r="D585" s="98"/>
      <c r="E585" s="98" t="s">
        <v>3872</v>
      </c>
      <c r="F585" s="196"/>
      <c r="G585" s="196" t="s">
        <v>1304</v>
      </c>
      <c r="H585" s="196" t="s">
        <v>1304</v>
      </c>
      <c r="I585" s="248" t="s">
        <v>987</v>
      </c>
      <c r="J585" s="98">
        <v>2000</v>
      </c>
      <c r="K585" s="98" t="s">
        <v>3035</v>
      </c>
      <c r="L585" s="202" t="s">
        <v>4207</v>
      </c>
      <c r="M585" s="98" t="s">
        <v>988</v>
      </c>
      <c r="N585" s="98" t="s">
        <v>3818</v>
      </c>
      <c r="O585" s="98" t="s">
        <v>935</v>
      </c>
      <c r="P585" s="105" t="s">
        <v>1303</v>
      </c>
      <c r="Q585" s="107" t="s">
        <v>828</v>
      </c>
      <c r="R585" s="118" t="s">
        <v>864</v>
      </c>
      <c r="S585" s="101" t="s">
        <v>864</v>
      </c>
      <c r="Z585" s="98"/>
      <c r="AB585" s="98">
        <v>12</v>
      </c>
      <c r="AE585" s="244">
        <v>0</v>
      </c>
      <c r="AG585" s="196" t="str">
        <f t="shared" si="9"/>
        <v>浙江代表处-管理</v>
      </c>
    </row>
    <row r="586" spans="1:33" ht="24" hidden="1">
      <c r="A586" s="97" t="s">
        <v>1015</v>
      </c>
      <c r="B586" s="98" t="s">
        <v>3834</v>
      </c>
      <c r="C586" s="98" t="s">
        <v>3836</v>
      </c>
      <c r="D586" s="98"/>
      <c r="E586" s="98" t="s">
        <v>3872</v>
      </c>
      <c r="F586" s="98"/>
      <c r="G586" s="98" t="s">
        <v>1304</v>
      </c>
      <c r="H586" s="98" t="s">
        <v>1304</v>
      </c>
      <c r="I586" s="248" t="s">
        <v>990</v>
      </c>
      <c r="J586" s="98">
        <v>3100</v>
      </c>
      <c r="K586" s="98" t="s">
        <v>3240</v>
      </c>
      <c r="L586" s="116" t="s">
        <v>3309</v>
      </c>
      <c r="M586" s="98" t="s">
        <v>988</v>
      </c>
      <c r="N586" s="98" t="s">
        <v>3818</v>
      </c>
      <c r="O586" s="98" t="s">
        <v>935</v>
      </c>
      <c r="P586" s="105" t="s">
        <v>1303</v>
      </c>
      <c r="Q586" s="107" t="s">
        <v>828</v>
      </c>
      <c r="R586" s="118" t="s">
        <v>828</v>
      </c>
      <c r="S586" s="101" t="s">
        <v>828</v>
      </c>
      <c r="Z586" s="98"/>
      <c r="AB586" s="98">
        <v>12</v>
      </c>
      <c r="AE586" s="244">
        <v>0</v>
      </c>
      <c r="AG586" s="196" t="str">
        <f t="shared" si="9"/>
        <v>浙江代表处-管理</v>
      </c>
    </row>
    <row r="587" spans="1:33" ht="24" hidden="1">
      <c r="A587" s="97" t="s">
        <v>1016</v>
      </c>
      <c r="B587" s="98" t="s">
        <v>3834</v>
      </c>
      <c r="C587" s="98" t="s">
        <v>3836</v>
      </c>
      <c r="D587" s="98"/>
      <c r="E587" s="98" t="s">
        <v>3872</v>
      </c>
      <c r="F587" s="98"/>
      <c r="G587" s="98" t="s">
        <v>1304</v>
      </c>
      <c r="H587" s="98" t="s">
        <v>1304</v>
      </c>
      <c r="I587" s="248" t="s">
        <v>992</v>
      </c>
      <c r="J587" s="98">
        <v>900</v>
      </c>
      <c r="K587" s="98" t="s">
        <v>3277</v>
      </c>
      <c r="L587" s="202" t="s">
        <v>4208</v>
      </c>
      <c r="M587" s="98" t="s">
        <v>988</v>
      </c>
      <c r="N587" s="98" t="s">
        <v>3818</v>
      </c>
      <c r="O587" s="98" t="s">
        <v>935</v>
      </c>
      <c r="P587" s="105" t="s">
        <v>1303</v>
      </c>
      <c r="Q587" s="107" t="s">
        <v>819</v>
      </c>
      <c r="R587" s="118" t="s">
        <v>864</v>
      </c>
      <c r="S587" s="101" t="s">
        <v>864</v>
      </c>
      <c r="Z587" s="98"/>
      <c r="AB587" s="98">
        <v>12</v>
      </c>
      <c r="AE587" s="244">
        <v>0</v>
      </c>
      <c r="AG587" s="196" t="str">
        <f t="shared" si="9"/>
        <v>浙江代表处-管理</v>
      </c>
    </row>
    <row r="588" spans="1:33" ht="24" hidden="1">
      <c r="A588" s="97" t="s">
        <v>1020</v>
      </c>
      <c r="B588" s="98" t="s">
        <v>3834</v>
      </c>
      <c r="C588" s="98" t="s">
        <v>3835</v>
      </c>
      <c r="D588" s="98"/>
      <c r="E588" s="98" t="s">
        <v>3872</v>
      </c>
      <c r="F588" s="98"/>
      <c r="G588" s="98" t="s">
        <v>1923</v>
      </c>
      <c r="H588" s="98" t="s">
        <v>1923</v>
      </c>
      <c r="I588" s="248" t="s">
        <v>1309</v>
      </c>
      <c r="J588" s="98">
        <v>2500</v>
      </c>
      <c r="K588" s="100" t="s">
        <v>3038</v>
      </c>
      <c r="L588" s="116" t="s">
        <v>1313</v>
      </c>
      <c r="M588" s="98" t="s">
        <v>996</v>
      </c>
      <c r="N588" s="98" t="s">
        <v>972</v>
      </c>
      <c r="O588" s="98" t="s">
        <v>935</v>
      </c>
      <c r="P588" s="105" t="s">
        <v>1303</v>
      </c>
      <c r="Q588" s="107" t="s">
        <v>864</v>
      </c>
      <c r="R588" s="118" t="s">
        <v>819</v>
      </c>
      <c r="S588" s="101" t="s">
        <v>819</v>
      </c>
      <c r="Z588" s="98"/>
      <c r="AB588" s="98">
        <v>12</v>
      </c>
      <c r="AE588" s="244">
        <v>0</v>
      </c>
      <c r="AG588" s="196" t="str">
        <f t="shared" si="9"/>
        <v>浙江代表处-浙江2</v>
      </c>
    </row>
    <row r="589" spans="1:33" ht="24" hidden="1">
      <c r="A589" s="97" t="s">
        <v>1021</v>
      </c>
      <c r="B589" s="98" t="s">
        <v>3834</v>
      </c>
      <c r="C589" s="98" t="s">
        <v>3835</v>
      </c>
      <c r="D589" s="98"/>
      <c r="E589" s="98" t="s">
        <v>3872</v>
      </c>
      <c r="F589" s="98"/>
      <c r="G589" s="98" t="s">
        <v>1812</v>
      </c>
      <c r="H589" s="98" t="s">
        <v>1812</v>
      </c>
      <c r="I589" s="248" t="s">
        <v>1312</v>
      </c>
      <c r="J589" s="98">
        <v>2300</v>
      </c>
      <c r="K589" s="100" t="s">
        <v>3038</v>
      </c>
      <c r="L589" s="116" t="s">
        <v>1317</v>
      </c>
      <c r="M589" s="98" t="s">
        <v>996</v>
      </c>
      <c r="N589" s="98" t="s">
        <v>972</v>
      </c>
      <c r="O589" s="98" t="s">
        <v>935</v>
      </c>
      <c r="P589" s="105" t="s">
        <v>1303</v>
      </c>
      <c r="Q589" s="107" t="s">
        <v>972</v>
      </c>
      <c r="R589" s="118" t="s">
        <v>828</v>
      </c>
      <c r="S589" s="101" t="s">
        <v>828</v>
      </c>
      <c r="Z589" s="98"/>
      <c r="AB589" s="98">
        <v>12</v>
      </c>
      <c r="AE589" s="244">
        <v>0</v>
      </c>
      <c r="AG589" s="196" t="str">
        <f t="shared" si="9"/>
        <v>浙江代表处-浙江3</v>
      </c>
    </row>
    <row r="590" spans="1:33" ht="24" hidden="1">
      <c r="A590" s="97" t="s">
        <v>1022</v>
      </c>
      <c r="B590" s="98" t="s">
        <v>3834</v>
      </c>
      <c r="C590" s="98" t="s">
        <v>3835</v>
      </c>
      <c r="D590" s="98"/>
      <c r="E590" s="98" t="s">
        <v>3872</v>
      </c>
      <c r="F590" s="98"/>
      <c r="G590" s="98" t="s">
        <v>1318</v>
      </c>
      <c r="H590" s="98" t="s">
        <v>1318</v>
      </c>
      <c r="I590" s="248" t="s">
        <v>1316</v>
      </c>
      <c r="J590" s="98">
        <v>1200</v>
      </c>
      <c r="K590" s="98" t="s">
        <v>3256</v>
      </c>
      <c r="L590" s="116" t="s">
        <v>1862</v>
      </c>
      <c r="M590" s="98" t="s">
        <v>996</v>
      </c>
      <c r="N590" s="98" t="s">
        <v>972</v>
      </c>
      <c r="O590" s="98" t="s">
        <v>935</v>
      </c>
      <c r="P590" s="105" t="s">
        <v>1303</v>
      </c>
      <c r="Q590" s="107" t="s">
        <v>864</v>
      </c>
      <c r="R590" s="118" t="s">
        <v>864</v>
      </c>
      <c r="S590" s="101" t="s">
        <v>864</v>
      </c>
      <c r="Z590" s="98"/>
      <c r="AB590" s="98">
        <v>12</v>
      </c>
      <c r="AE590" s="244">
        <v>0</v>
      </c>
      <c r="AG590" s="196" t="str">
        <f t="shared" si="9"/>
        <v>浙江代表处-浙江1</v>
      </c>
    </row>
    <row r="591" spans="1:33" ht="24" hidden="1">
      <c r="A591" s="97" t="s">
        <v>1023</v>
      </c>
      <c r="B591" s="98" t="s">
        <v>3843</v>
      </c>
      <c r="C591" s="98" t="s">
        <v>3852</v>
      </c>
      <c r="D591" s="98"/>
      <c r="E591" s="98" t="s">
        <v>3872</v>
      </c>
      <c r="F591" s="98"/>
      <c r="G591" s="98" t="s">
        <v>1304</v>
      </c>
      <c r="H591" s="98" t="s">
        <v>1304</v>
      </c>
      <c r="I591" s="248" t="s">
        <v>1320</v>
      </c>
      <c r="J591" s="98"/>
      <c r="K591" s="98" t="s">
        <v>3237</v>
      </c>
      <c r="L591" s="211" t="s">
        <v>4209</v>
      </c>
      <c r="M591" s="98" t="s">
        <v>955</v>
      </c>
      <c r="N591" s="98" t="s">
        <v>972</v>
      </c>
      <c r="O591" s="98" t="s">
        <v>856</v>
      </c>
      <c r="P591" s="101" t="s">
        <v>1321</v>
      </c>
      <c r="Q591" s="107" t="s">
        <v>864</v>
      </c>
      <c r="R591" s="118" t="s">
        <v>828</v>
      </c>
      <c r="S591" s="240" t="s">
        <v>828</v>
      </c>
      <c r="Z591" s="98"/>
      <c r="AB591" s="98">
        <v>12</v>
      </c>
      <c r="AE591" s="244">
        <v>0</v>
      </c>
      <c r="AG591" s="196" t="str">
        <f t="shared" si="9"/>
        <v>浙江代表处-管理</v>
      </c>
    </row>
    <row r="592" spans="1:33" ht="24" hidden="1">
      <c r="A592" s="97" t="s">
        <v>1024</v>
      </c>
      <c r="B592" s="98" t="s">
        <v>3831</v>
      </c>
      <c r="C592" s="98" t="s">
        <v>3833</v>
      </c>
      <c r="D592" s="98"/>
      <c r="E592" s="98" t="s">
        <v>3873</v>
      </c>
      <c r="F592" s="98"/>
      <c r="G592" s="98" t="s">
        <v>1325</v>
      </c>
      <c r="H592" s="98" t="s">
        <v>1325</v>
      </c>
      <c r="I592" s="248"/>
      <c r="J592" s="98">
        <v>5500</v>
      </c>
      <c r="K592" s="98" t="s">
        <v>3020</v>
      </c>
      <c r="L592" s="116"/>
      <c r="M592" s="98" t="s">
        <v>981</v>
      </c>
      <c r="N592" s="98" t="s">
        <v>819</v>
      </c>
      <c r="O592" s="98" t="s">
        <v>3819</v>
      </c>
      <c r="P592" s="208" t="s">
        <v>1324</v>
      </c>
      <c r="Q592" s="107" t="s">
        <v>856</v>
      </c>
      <c r="R592" s="118" t="s">
        <v>856</v>
      </c>
      <c r="S592" s="101" t="s">
        <v>856</v>
      </c>
      <c r="Z592" s="98"/>
      <c r="AB592" s="98">
        <v>10</v>
      </c>
      <c r="AE592" s="244">
        <v>0</v>
      </c>
      <c r="AG592" s="196" t="str">
        <f t="shared" si="9"/>
        <v>新疆代表处-管理</v>
      </c>
    </row>
    <row r="593" spans="1:33" ht="24" hidden="1">
      <c r="A593" s="97" t="s">
        <v>1028</v>
      </c>
      <c r="B593" s="98" t="s">
        <v>3834</v>
      </c>
      <c r="C593" s="98" t="s">
        <v>3836</v>
      </c>
      <c r="D593" s="98"/>
      <c r="E593" s="98" t="s">
        <v>3873</v>
      </c>
      <c r="F593" s="98"/>
      <c r="G593" s="98" t="s">
        <v>1325</v>
      </c>
      <c r="H593" s="98" t="s">
        <v>1325</v>
      </c>
      <c r="I593" s="248" t="s">
        <v>987</v>
      </c>
      <c r="J593" s="98">
        <v>3500</v>
      </c>
      <c r="K593" s="98" t="s">
        <v>3240</v>
      </c>
      <c r="L593" s="116" t="s">
        <v>3310</v>
      </c>
      <c r="M593" s="98" t="s">
        <v>988</v>
      </c>
      <c r="N593" s="98" t="s">
        <v>3818</v>
      </c>
      <c r="O593" s="98" t="s">
        <v>935</v>
      </c>
      <c r="P593" s="105" t="s">
        <v>1324</v>
      </c>
      <c r="Q593" s="107" t="s">
        <v>864</v>
      </c>
      <c r="R593" s="118" t="s">
        <v>828</v>
      </c>
      <c r="S593" s="241" t="s">
        <v>828</v>
      </c>
      <c r="Z593" s="98"/>
      <c r="AB593" s="98">
        <v>12</v>
      </c>
      <c r="AE593" s="244">
        <v>0</v>
      </c>
      <c r="AG593" s="196" t="str">
        <f t="shared" si="9"/>
        <v>新疆代表处-管理</v>
      </c>
    </row>
    <row r="594" spans="1:33" ht="24" hidden="1">
      <c r="A594" s="97" t="s">
        <v>1031</v>
      </c>
      <c r="B594" s="98" t="s">
        <v>3834</v>
      </c>
      <c r="C594" s="98" t="s">
        <v>3836</v>
      </c>
      <c r="D594" s="98"/>
      <c r="E594" s="98" t="s">
        <v>3873</v>
      </c>
      <c r="F594" s="98"/>
      <c r="G594" s="98" t="s">
        <v>1325</v>
      </c>
      <c r="H594" s="98" t="s">
        <v>1325</v>
      </c>
      <c r="I594" s="248" t="s">
        <v>990</v>
      </c>
      <c r="J594" s="98">
        <v>1000</v>
      </c>
      <c r="K594" s="98"/>
      <c r="L594" s="116"/>
      <c r="M594" s="98" t="s">
        <v>988</v>
      </c>
      <c r="N594" s="98" t="s">
        <v>3818</v>
      </c>
      <c r="O594" s="98" t="s">
        <v>935</v>
      </c>
      <c r="P594" s="208" t="s">
        <v>1324</v>
      </c>
      <c r="Q594" s="107" t="s">
        <v>864</v>
      </c>
      <c r="R594" s="118" t="s">
        <v>864</v>
      </c>
      <c r="S594" s="101" t="s">
        <v>864</v>
      </c>
      <c r="Z594" s="98"/>
      <c r="AB594" s="98">
        <v>10</v>
      </c>
      <c r="AE594" s="244">
        <v>0</v>
      </c>
      <c r="AG594" s="196" t="str">
        <f t="shared" si="9"/>
        <v>新疆代表处-管理</v>
      </c>
    </row>
    <row r="595" spans="1:33" ht="24" hidden="1">
      <c r="A595" s="97" t="s">
        <v>1034</v>
      </c>
      <c r="B595" s="98" t="s">
        <v>3834</v>
      </c>
      <c r="C595" s="98" t="s">
        <v>3836</v>
      </c>
      <c r="D595" s="98"/>
      <c r="E595" s="98" t="s">
        <v>3873</v>
      </c>
      <c r="F595" s="98"/>
      <c r="G595" s="98" t="s">
        <v>1325</v>
      </c>
      <c r="H595" s="98" t="s">
        <v>1325</v>
      </c>
      <c r="I595" s="248" t="s">
        <v>992</v>
      </c>
      <c r="J595" s="98">
        <v>1000</v>
      </c>
      <c r="K595" s="98" t="s">
        <v>3240</v>
      </c>
      <c r="L595" s="116" t="s">
        <v>3311</v>
      </c>
      <c r="M595" s="98" t="s">
        <v>988</v>
      </c>
      <c r="N595" s="98" t="s">
        <v>3818</v>
      </c>
      <c r="O595" s="98" t="s">
        <v>935</v>
      </c>
      <c r="P595" s="105" t="s">
        <v>1324</v>
      </c>
      <c r="Q595" s="107" t="s">
        <v>828</v>
      </c>
      <c r="R595" s="118" t="s">
        <v>864</v>
      </c>
      <c r="S595" s="239" t="s">
        <v>864</v>
      </c>
      <c r="Z595" s="98"/>
      <c r="AB595" s="98">
        <v>12</v>
      </c>
      <c r="AE595" s="244">
        <v>0</v>
      </c>
      <c r="AG595" s="196" t="str">
        <f t="shared" si="9"/>
        <v>新疆代表处-管理</v>
      </c>
    </row>
    <row r="596" spans="1:33" ht="60" hidden="1">
      <c r="A596" s="97" t="s">
        <v>1037</v>
      </c>
      <c r="B596" s="98" t="s">
        <v>3834</v>
      </c>
      <c r="C596" s="98" t="s">
        <v>3835</v>
      </c>
      <c r="D596" s="98"/>
      <c r="E596" s="98" t="s">
        <v>3873</v>
      </c>
      <c r="F596" s="98"/>
      <c r="G596" s="98" t="s">
        <v>4476</v>
      </c>
      <c r="H596" s="98" t="s">
        <v>4476</v>
      </c>
      <c r="I596" s="248" t="s">
        <v>1330</v>
      </c>
      <c r="J596" s="98">
        <v>2500</v>
      </c>
      <c r="K596" s="100" t="s">
        <v>3038</v>
      </c>
      <c r="L596" s="116" t="s">
        <v>1331</v>
      </c>
      <c r="M596" s="98" t="s">
        <v>996</v>
      </c>
      <c r="N596" s="98" t="s">
        <v>972</v>
      </c>
      <c r="O596" s="98" t="s">
        <v>935</v>
      </c>
      <c r="P596" s="105" t="s">
        <v>1324</v>
      </c>
      <c r="Q596" s="107" t="s">
        <v>864</v>
      </c>
      <c r="R596" s="118" t="s">
        <v>819</v>
      </c>
      <c r="S596" s="101" t="s">
        <v>819</v>
      </c>
      <c r="Z596" s="98"/>
      <c r="AB596" s="98">
        <v>12</v>
      </c>
      <c r="AE596" s="244">
        <v>0</v>
      </c>
      <c r="AG596" s="196" t="str">
        <f t="shared" si="9"/>
        <v>新疆代表处-新疆1</v>
      </c>
    </row>
    <row r="597" spans="1:33" ht="48" hidden="1">
      <c r="A597" s="97" t="s">
        <v>1040</v>
      </c>
      <c r="B597" s="98" t="s">
        <v>3834</v>
      </c>
      <c r="C597" s="98" t="s">
        <v>3835</v>
      </c>
      <c r="D597" s="98"/>
      <c r="E597" s="98" t="s">
        <v>3873</v>
      </c>
      <c r="F597" s="98"/>
      <c r="G597" s="98" t="s">
        <v>1808</v>
      </c>
      <c r="H597" s="98" t="s">
        <v>1808</v>
      </c>
      <c r="I597" s="248" t="s">
        <v>1334</v>
      </c>
      <c r="J597" s="98">
        <v>1500</v>
      </c>
      <c r="K597" s="98" t="s">
        <v>3277</v>
      </c>
      <c r="L597" s="116" t="s">
        <v>4210</v>
      </c>
      <c r="M597" s="98" t="s">
        <v>996</v>
      </c>
      <c r="N597" s="98" t="s">
        <v>972</v>
      </c>
      <c r="O597" s="98" t="s">
        <v>935</v>
      </c>
      <c r="P597" s="105" t="s">
        <v>1324</v>
      </c>
      <c r="Q597" s="107" t="s">
        <v>864</v>
      </c>
      <c r="R597" s="118" t="s">
        <v>828</v>
      </c>
      <c r="S597" s="101" t="s">
        <v>828</v>
      </c>
      <c r="Z597" s="98"/>
      <c r="AB597" s="98">
        <v>12</v>
      </c>
      <c r="AE597" s="244">
        <v>0</v>
      </c>
      <c r="AG597" s="196" t="str">
        <f t="shared" si="9"/>
        <v>新疆代表处-新疆3</v>
      </c>
    </row>
    <row r="598" spans="1:33" ht="48" hidden="1">
      <c r="A598" s="97" t="s">
        <v>1041</v>
      </c>
      <c r="B598" s="98" t="s">
        <v>3834</v>
      </c>
      <c r="C598" s="98" t="s">
        <v>3835</v>
      </c>
      <c r="D598" s="98"/>
      <c r="E598" s="98" t="s">
        <v>3873</v>
      </c>
      <c r="F598" s="98"/>
      <c r="G598" s="98" t="s">
        <v>1809</v>
      </c>
      <c r="H598" s="98" t="s">
        <v>1809</v>
      </c>
      <c r="I598" s="248" t="s">
        <v>1337</v>
      </c>
      <c r="J598" s="98">
        <v>1500</v>
      </c>
      <c r="K598" s="98" t="s">
        <v>3277</v>
      </c>
      <c r="L598" s="116" t="s">
        <v>1860</v>
      </c>
      <c r="M598" s="98" t="s">
        <v>996</v>
      </c>
      <c r="N598" s="98" t="s">
        <v>972</v>
      </c>
      <c r="O598" s="98" t="s">
        <v>935</v>
      </c>
      <c r="P598" s="105" t="s">
        <v>1324</v>
      </c>
      <c r="Q598" s="107" t="s">
        <v>828</v>
      </c>
      <c r="R598" s="118" t="s">
        <v>828</v>
      </c>
      <c r="S598" s="101" t="s">
        <v>828</v>
      </c>
      <c r="Z598" s="98"/>
      <c r="AB598" s="98">
        <v>12</v>
      </c>
      <c r="AE598" s="244">
        <v>0</v>
      </c>
      <c r="AG598" s="196" t="str">
        <f t="shared" si="9"/>
        <v>新疆代表处-新疆2</v>
      </c>
    </row>
    <row r="599" spans="1:33" ht="96" hidden="1">
      <c r="A599" s="97" t="s">
        <v>1043</v>
      </c>
      <c r="B599" s="98" t="s">
        <v>3843</v>
      </c>
      <c r="C599" s="98" t="s">
        <v>3852</v>
      </c>
      <c r="D599" s="98"/>
      <c r="E599" s="98" t="s">
        <v>3873</v>
      </c>
      <c r="F599" s="98"/>
      <c r="G599" s="98" t="s">
        <v>1325</v>
      </c>
      <c r="H599" s="98" t="s">
        <v>1325</v>
      </c>
      <c r="I599" s="248" t="s">
        <v>1340</v>
      </c>
      <c r="J599" s="98"/>
      <c r="K599" s="98" t="s">
        <v>3237</v>
      </c>
      <c r="L599" s="224" t="s">
        <v>4211</v>
      </c>
      <c r="M599" s="98" t="s">
        <v>955</v>
      </c>
      <c r="N599" s="98" t="s">
        <v>972</v>
      </c>
      <c r="O599" s="98" t="s">
        <v>856</v>
      </c>
      <c r="P599" s="101" t="s">
        <v>1324</v>
      </c>
      <c r="Q599" s="107" t="s">
        <v>972</v>
      </c>
      <c r="R599" s="118" t="s">
        <v>828</v>
      </c>
      <c r="S599" s="240" t="s">
        <v>828</v>
      </c>
      <c r="Z599" s="98"/>
      <c r="AB599" s="98">
        <v>12</v>
      </c>
      <c r="AE599" s="244">
        <v>0</v>
      </c>
      <c r="AG599" s="196" t="str">
        <f t="shared" si="9"/>
        <v>新疆代表处-管理</v>
      </c>
    </row>
    <row r="600" spans="1:33" ht="48" hidden="1">
      <c r="A600" s="97" t="s">
        <v>1044</v>
      </c>
      <c r="B600" s="98" t="s">
        <v>3843</v>
      </c>
      <c r="C600" s="98" t="s">
        <v>3852</v>
      </c>
      <c r="D600" s="98"/>
      <c r="E600" s="98" t="s">
        <v>3873</v>
      </c>
      <c r="F600" s="98"/>
      <c r="G600" s="98" t="s">
        <v>1325</v>
      </c>
      <c r="H600" s="98" t="s">
        <v>1325</v>
      </c>
      <c r="I600" s="248" t="s">
        <v>1337</v>
      </c>
      <c r="J600" s="98"/>
      <c r="K600" s="98"/>
      <c r="L600" s="116"/>
      <c r="M600" s="98" t="s">
        <v>955</v>
      </c>
      <c r="N600" s="98" t="s">
        <v>972</v>
      </c>
      <c r="O600" s="98" t="s">
        <v>856</v>
      </c>
      <c r="P600" s="237" t="s">
        <v>1324</v>
      </c>
      <c r="Q600" s="107" t="s">
        <v>864</v>
      </c>
      <c r="R600" s="118" t="s">
        <v>864</v>
      </c>
      <c r="S600" s="101" t="s">
        <v>864</v>
      </c>
      <c r="Z600" s="98"/>
      <c r="AB600" s="98">
        <v>10</v>
      </c>
      <c r="AE600" s="244">
        <v>0</v>
      </c>
      <c r="AG600" s="196" t="str">
        <f t="shared" si="9"/>
        <v>新疆代表处-管理</v>
      </c>
    </row>
    <row r="601" spans="1:33" ht="24" hidden="1">
      <c r="A601" s="97" t="s">
        <v>1045</v>
      </c>
      <c r="B601" s="98" t="s">
        <v>3831</v>
      </c>
      <c r="C601" s="98" t="s">
        <v>3833</v>
      </c>
      <c r="D601" s="98"/>
      <c r="E601" s="98" t="s">
        <v>3874</v>
      </c>
      <c r="F601" s="98"/>
      <c r="G601" s="98" t="s">
        <v>1345</v>
      </c>
      <c r="H601" s="98" t="s">
        <v>1345</v>
      </c>
      <c r="I601" s="248"/>
      <c r="J601" s="98">
        <v>4000</v>
      </c>
      <c r="K601" s="98" t="s">
        <v>3020</v>
      </c>
      <c r="L601" s="116" t="s">
        <v>4212</v>
      </c>
      <c r="M601" s="98" t="s">
        <v>981</v>
      </c>
      <c r="N601" s="98" t="s">
        <v>819</v>
      </c>
      <c r="O601" s="98" t="s">
        <v>3819</v>
      </c>
      <c r="P601" s="105" t="s">
        <v>1344</v>
      </c>
      <c r="Q601" s="107" t="s">
        <v>856</v>
      </c>
      <c r="R601" s="118" t="s">
        <v>856</v>
      </c>
      <c r="S601" s="239" t="s">
        <v>856</v>
      </c>
      <c r="Z601" s="98"/>
      <c r="AB601" s="98">
        <v>12</v>
      </c>
      <c r="AE601" s="244">
        <v>0</v>
      </c>
      <c r="AG601" s="196" t="str">
        <f t="shared" si="9"/>
        <v>黑龙江代表处-管理</v>
      </c>
    </row>
    <row r="602" spans="1:33" ht="24" hidden="1">
      <c r="A602" s="97" t="s">
        <v>1047</v>
      </c>
      <c r="B602" s="98" t="s">
        <v>3834</v>
      </c>
      <c r="C602" s="98" t="s">
        <v>3836</v>
      </c>
      <c r="D602" s="98"/>
      <c r="E602" s="98" t="s">
        <v>3874</v>
      </c>
      <c r="F602" s="98"/>
      <c r="G602" s="98" t="s">
        <v>1345</v>
      </c>
      <c r="H602" s="98" t="s">
        <v>1345</v>
      </c>
      <c r="I602" s="248" t="s">
        <v>987</v>
      </c>
      <c r="J602" s="98">
        <v>1500</v>
      </c>
      <c r="K602" s="98" t="s">
        <v>3256</v>
      </c>
      <c r="L602" s="116" t="s">
        <v>3312</v>
      </c>
      <c r="M602" s="98" t="s">
        <v>988</v>
      </c>
      <c r="N602" s="98" t="s">
        <v>3818</v>
      </c>
      <c r="O602" s="98" t="s">
        <v>935</v>
      </c>
      <c r="P602" s="105" t="s">
        <v>1344</v>
      </c>
      <c r="Q602" s="107" t="s">
        <v>972</v>
      </c>
      <c r="R602" s="118" t="s">
        <v>864</v>
      </c>
      <c r="S602" s="101" t="s">
        <v>864</v>
      </c>
      <c r="Z602" s="98"/>
      <c r="AB602" s="98">
        <v>12</v>
      </c>
      <c r="AE602" s="244">
        <v>0</v>
      </c>
      <c r="AG602" s="196" t="str">
        <f t="shared" si="9"/>
        <v>黑龙江代表处-管理</v>
      </c>
    </row>
    <row r="603" spans="1:33" ht="24" hidden="1">
      <c r="A603" s="97" t="s">
        <v>1049</v>
      </c>
      <c r="B603" s="98" t="s">
        <v>3834</v>
      </c>
      <c r="C603" s="98" t="s">
        <v>3836</v>
      </c>
      <c r="D603" s="98"/>
      <c r="E603" s="98" t="s">
        <v>3874</v>
      </c>
      <c r="F603" s="98"/>
      <c r="G603" s="98" t="s">
        <v>1345</v>
      </c>
      <c r="H603" s="98" t="s">
        <v>1345</v>
      </c>
      <c r="I603" s="248" t="s">
        <v>990</v>
      </c>
      <c r="J603" s="98">
        <v>1700</v>
      </c>
      <c r="K603" s="98" t="s">
        <v>3256</v>
      </c>
      <c r="L603" s="116" t="s">
        <v>3313</v>
      </c>
      <c r="M603" s="98" t="s">
        <v>988</v>
      </c>
      <c r="N603" s="98" t="s">
        <v>3818</v>
      </c>
      <c r="O603" s="98" t="s">
        <v>935</v>
      </c>
      <c r="P603" s="105" t="s">
        <v>1344</v>
      </c>
      <c r="Q603" s="107" t="s">
        <v>864</v>
      </c>
      <c r="R603" s="118" t="s">
        <v>864</v>
      </c>
      <c r="S603" s="101" t="s">
        <v>864</v>
      </c>
      <c r="Z603" s="98"/>
      <c r="AB603" s="98">
        <v>12</v>
      </c>
      <c r="AE603" s="244">
        <v>0</v>
      </c>
      <c r="AG603" s="196" t="str">
        <f t="shared" si="9"/>
        <v>黑龙江代表处-管理</v>
      </c>
    </row>
    <row r="604" spans="1:33" ht="24" hidden="1">
      <c r="A604" s="97" t="s">
        <v>1053</v>
      </c>
      <c r="B604" s="98" t="s">
        <v>3834</v>
      </c>
      <c r="C604" s="98" t="s">
        <v>3836</v>
      </c>
      <c r="D604" s="98"/>
      <c r="E604" s="98" t="s">
        <v>3874</v>
      </c>
      <c r="F604" s="98"/>
      <c r="G604" s="98" t="s">
        <v>1345</v>
      </c>
      <c r="H604" s="98" t="s">
        <v>1345</v>
      </c>
      <c r="I604" s="248" t="s">
        <v>992</v>
      </c>
      <c r="J604" s="98">
        <v>800</v>
      </c>
      <c r="K604" s="98" t="s">
        <v>3240</v>
      </c>
      <c r="L604" s="213" t="s">
        <v>3314</v>
      </c>
      <c r="M604" s="98" t="s">
        <v>988</v>
      </c>
      <c r="N604" s="98" t="s">
        <v>3818</v>
      </c>
      <c r="O604" s="98" t="s">
        <v>935</v>
      </c>
      <c r="P604" s="105" t="s">
        <v>1344</v>
      </c>
      <c r="Q604" s="107" t="s">
        <v>828</v>
      </c>
      <c r="R604" s="118" t="s">
        <v>864</v>
      </c>
      <c r="S604" s="101" t="s">
        <v>864</v>
      </c>
      <c r="Z604" s="98"/>
      <c r="AB604" s="98">
        <v>12</v>
      </c>
      <c r="AE604" s="244">
        <v>0</v>
      </c>
      <c r="AG604" s="196" t="str">
        <f t="shared" si="9"/>
        <v>黑龙江代表处-管理</v>
      </c>
    </row>
    <row r="605" spans="1:33" ht="24" hidden="1">
      <c r="A605" s="97" t="s">
        <v>1054</v>
      </c>
      <c r="B605" s="98" t="s">
        <v>3834</v>
      </c>
      <c r="C605" s="98" t="s">
        <v>3835</v>
      </c>
      <c r="D605" s="98"/>
      <c r="E605" s="98" t="s">
        <v>3874</v>
      </c>
      <c r="F605" s="98"/>
      <c r="G605" s="98" t="s">
        <v>4479</v>
      </c>
      <c r="H605" s="98" t="s">
        <v>4479</v>
      </c>
      <c r="I605" s="248" t="s">
        <v>1350</v>
      </c>
      <c r="J605" s="98">
        <v>2300</v>
      </c>
      <c r="K605" s="100" t="s">
        <v>3038</v>
      </c>
      <c r="L605" s="116" t="s">
        <v>1351</v>
      </c>
      <c r="M605" s="98" t="s">
        <v>996</v>
      </c>
      <c r="N605" s="98" t="s">
        <v>972</v>
      </c>
      <c r="O605" s="98" t="s">
        <v>935</v>
      </c>
      <c r="P605" s="105" t="s">
        <v>1344</v>
      </c>
      <c r="Q605" s="107" t="s">
        <v>864</v>
      </c>
      <c r="R605" s="118" t="s">
        <v>828</v>
      </c>
      <c r="S605" s="240" t="s">
        <v>828</v>
      </c>
      <c r="Z605" s="98"/>
      <c r="AB605" s="98">
        <v>12</v>
      </c>
      <c r="AE605" s="244">
        <v>0</v>
      </c>
      <c r="AG605" s="196" t="str">
        <f t="shared" si="9"/>
        <v>黑龙江代表处-黑龙江1</v>
      </c>
    </row>
    <row r="606" spans="1:33" ht="36" hidden="1">
      <c r="A606" s="97" t="s">
        <v>1055</v>
      </c>
      <c r="B606" s="98" t="s">
        <v>3834</v>
      </c>
      <c r="C606" s="98" t="s">
        <v>3835</v>
      </c>
      <c r="D606" s="98"/>
      <c r="E606" s="98" t="s">
        <v>3874</v>
      </c>
      <c r="F606" s="98"/>
      <c r="G606" s="98" t="s">
        <v>1792</v>
      </c>
      <c r="H606" s="98" t="s">
        <v>1792</v>
      </c>
      <c r="I606" s="248" t="s">
        <v>1354</v>
      </c>
      <c r="J606" s="98">
        <v>1700</v>
      </c>
      <c r="K606" s="100" t="s">
        <v>3969</v>
      </c>
      <c r="L606" s="213" t="s">
        <v>4833</v>
      </c>
      <c r="M606" s="98" t="s">
        <v>996</v>
      </c>
      <c r="N606" s="98" t="s">
        <v>972</v>
      </c>
      <c r="O606" s="98" t="s">
        <v>935</v>
      </c>
      <c r="P606" s="208" t="s">
        <v>1344</v>
      </c>
      <c r="Q606" s="107" t="s">
        <v>828</v>
      </c>
      <c r="R606" s="118" t="s">
        <v>828</v>
      </c>
      <c r="S606" s="101" t="s">
        <v>828</v>
      </c>
      <c r="Z606" s="98"/>
      <c r="AB606" s="98">
        <v>12</v>
      </c>
      <c r="AE606" s="244">
        <v>0</v>
      </c>
      <c r="AG606" s="196" t="str">
        <f t="shared" si="9"/>
        <v>黑龙江代表处-黑龙江2</v>
      </c>
    </row>
    <row r="607" spans="1:33" ht="24" hidden="1">
      <c r="A607" s="97" t="s">
        <v>1056</v>
      </c>
      <c r="B607" s="98" t="s">
        <v>3843</v>
      </c>
      <c r="C607" s="98" t="s">
        <v>3852</v>
      </c>
      <c r="D607" s="98"/>
      <c r="E607" s="98" t="s">
        <v>3874</v>
      </c>
      <c r="F607" s="98"/>
      <c r="G607" s="98" t="s">
        <v>1345</v>
      </c>
      <c r="H607" s="98" t="s">
        <v>1345</v>
      </c>
      <c r="I607" s="248" t="s">
        <v>1350</v>
      </c>
      <c r="J607" s="98"/>
      <c r="K607" s="98" t="s">
        <v>3237</v>
      </c>
      <c r="L607" s="224" t="s">
        <v>4213</v>
      </c>
      <c r="M607" s="98" t="s">
        <v>955</v>
      </c>
      <c r="N607" s="98" t="s">
        <v>972</v>
      </c>
      <c r="O607" s="98" t="s">
        <v>856</v>
      </c>
      <c r="P607" s="101" t="s">
        <v>1344</v>
      </c>
      <c r="Q607" s="107" t="s">
        <v>972</v>
      </c>
      <c r="R607" s="118" t="s">
        <v>864</v>
      </c>
      <c r="S607" s="239" t="s">
        <v>864</v>
      </c>
      <c r="Z607" s="98"/>
      <c r="AB607" s="98">
        <v>12</v>
      </c>
      <c r="AE607" s="244">
        <v>0</v>
      </c>
      <c r="AG607" s="196" t="str">
        <f t="shared" si="9"/>
        <v>黑龙江代表处-管理</v>
      </c>
    </row>
    <row r="608" spans="1:33" ht="36" hidden="1">
      <c r="A608" s="97" t="s">
        <v>1057</v>
      </c>
      <c r="B608" s="98" t="s">
        <v>3843</v>
      </c>
      <c r="C608" s="98" t="s">
        <v>3852</v>
      </c>
      <c r="D608" s="98"/>
      <c r="E608" s="98" t="s">
        <v>3874</v>
      </c>
      <c r="F608" s="98"/>
      <c r="G608" s="98" t="s">
        <v>1345</v>
      </c>
      <c r="H608" s="98" t="s">
        <v>1345</v>
      </c>
      <c r="I608" s="248" t="s">
        <v>1354</v>
      </c>
      <c r="J608" s="98"/>
      <c r="K608" s="98" t="s">
        <v>3237</v>
      </c>
      <c r="L608" s="224" t="s">
        <v>4214</v>
      </c>
      <c r="M608" s="98" t="s">
        <v>955</v>
      </c>
      <c r="N608" s="98" t="s">
        <v>972</v>
      </c>
      <c r="O608" s="98" t="s">
        <v>856</v>
      </c>
      <c r="P608" s="101" t="s">
        <v>1344</v>
      </c>
      <c r="Q608" s="107" t="s">
        <v>972</v>
      </c>
      <c r="R608" s="118" t="s">
        <v>972</v>
      </c>
      <c r="S608" s="101" t="s">
        <v>972</v>
      </c>
      <c r="Z608" s="98"/>
      <c r="AB608" s="98">
        <v>12</v>
      </c>
      <c r="AE608" s="244">
        <v>0</v>
      </c>
      <c r="AG608" s="196" t="str">
        <f t="shared" si="9"/>
        <v>黑龙江代表处-管理</v>
      </c>
    </row>
    <row r="609" spans="1:33" ht="24" hidden="1">
      <c r="A609" s="97" t="s">
        <v>1061</v>
      </c>
      <c r="B609" s="98" t="s">
        <v>3831</v>
      </c>
      <c r="C609" s="98" t="s">
        <v>3833</v>
      </c>
      <c r="D609" s="98"/>
      <c r="E609" s="98" t="s">
        <v>3875</v>
      </c>
      <c r="F609" s="98"/>
      <c r="G609" s="228" t="s">
        <v>1361</v>
      </c>
      <c r="H609" s="228" t="s">
        <v>1361</v>
      </c>
      <c r="I609" s="249"/>
      <c r="J609" s="98">
        <v>5000</v>
      </c>
      <c r="K609" s="228" t="s">
        <v>3020</v>
      </c>
      <c r="L609" s="229" t="s">
        <v>4215</v>
      </c>
      <c r="M609" s="228" t="s">
        <v>981</v>
      </c>
      <c r="N609" s="98" t="s">
        <v>819</v>
      </c>
      <c r="O609" s="98" t="s">
        <v>3819</v>
      </c>
      <c r="P609" s="105" t="s">
        <v>1130</v>
      </c>
      <c r="Q609" s="107" t="s">
        <v>819</v>
      </c>
      <c r="R609" s="118" t="s">
        <v>856</v>
      </c>
      <c r="S609" s="101" t="s">
        <v>856</v>
      </c>
      <c r="Z609" s="98"/>
      <c r="AB609" s="98">
        <v>12</v>
      </c>
      <c r="AE609" s="244">
        <v>0</v>
      </c>
      <c r="AG609" s="196" t="str">
        <f t="shared" si="9"/>
        <v>河南代表处-管理</v>
      </c>
    </row>
    <row r="610" spans="1:33" ht="24" hidden="1">
      <c r="A610" s="97" t="s">
        <v>1064</v>
      </c>
      <c r="B610" s="98" t="s">
        <v>3834</v>
      </c>
      <c r="C610" s="98" t="s">
        <v>3836</v>
      </c>
      <c r="D610" s="98"/>
      <c r="E610" s="98" t="s">
        <v>3875</v>
      </c>
      <c r="F610" s="98"/>
      <c r="G610" s="98" t="s">
        <v>1361</v>
      </c>
      <c r="H610" s="98" t="s">
        <v>1361</v>
      </c>
      <c r="I610" s="248" t="s">
        <v>987</v>
      </c>
      <c r="J610" s="98">
        <v>2850</v>
      </c>
      <c r="K610" s="98" t="s">
        <v>3240</v>
      </c>
      <c r="L610" s="116" t="s">
        <v>3315</v>
      </c>
      <c r="M610" s="98" t="s">
        <v>988</v>
      </c>
      <c r="N610" s="98" t="s">
        <v>3818</v>
      </c>
      <c r="O610" s="98" t="s">
        <v>935</v>
      </c>
      <c r="P610" s="105" t="s">
        <v>1368</v>
      </c>
      <c r="Q610" s="107" t="s">
        <v>819</v>
      </c>
      <c r="R610" s="118" t="s">
        <v>828</v>
      </c>
      <c r="S610" s="101" t="s">
        <v>828</v>
      </c>
      <c r="Z610" s="98"/>
      <c r="AB610" s="98">
        <v>12</v>
      </c>
      <c r="AE610" s="244">
        <v>0</v>
      </c>
      <c r="AG610" s="196" t="str">
        <f t="shared" si="9"/>
        <v>河南代表处-管理</v>
      </c>
    </row>
    <row r="611" spans="1:33" ht="24" hidden="1">
      <c r="A611" s="97" t="s">
        <v>1067</v>
      </c>
      <c r="B611" s="98" t="s">
        <v>3834</v>
      </c>
      <c r="C611" s="98" t="s">
        <v>3836</v>
      </c>
      <c r="D611" s="98"/>
      <c r="E611" s="98" t="s">
        <v>3875</v>
      </c>
      <c r="F611" s="98"/>
      <c r="G611" s="98" t="s">
        <v>1361</v>
      </c>
      <c r="H611" s="98" t="s">
        <v>1361</v>
      </c>
      <c r="I611" s="248" t="s">
        <v>990</v>
      </c>
      <c r="J611" s="98">
        <v>1450</v>
      </c>
      <c r="K611" s="98" t="s">
        <v>3240</v>
      </c>
      <c r="L611" s="116" t="s">
        <v>3316</v>
      </c>
      <c r="M611" s="98" t="s">
        <v>988</v>
      </c>
      <c r="N611" s="98" t="s">
        <v>3818</v>
      </c>
      <c r="O611" s="98" t="s">
        <v>935</v>
      </c>
      <c r="P611" s="105" t="s">
        <v>1368</v>
      </c>
      <c r="Q611" s="107" t="s">
        <v>828</v>
      </c>
      <c r="R611" s="118" t="s">
        <v>864</v>
      </c>
      <c r="S611" s="101" t="s">
        <v>864</v>
      </c>
      <c r="Z611" s="98"/>
      <c r="AB611" s="98">
        <v>12</v>
      </c>
      <c r="AE611" s="244">
        <v>0</v>
      </c>
      <c r="AG611" s="196" t="str">
        <f t="shared" si="9"/>
        <v>河南代表处-管理</v>
      </c>
    </row>
    <row r="612" spans="1:33" ht="24" hidden="1">
      <c r="A612" s="97" t="s">
        <v>1070</v>
      </c>
      <c r="B612" s="98" t="s">
        <v>3834</v>
      </c>
      <c r="C612" s="98" t="s">
        <v>3836</v>
      </c>
      <c r="D612" s="98"/>
      <c r="E612" s="98" t="s">
        <v>3875</v>
      </c>
      <c r="F612" s="98"/>
      <c r="G612" s="98" t="s">
        <v>1361</v>
      </c>
      <c r="H612" s="98" t="s">
        <v>1361</v>
      </c>
      <c r="I612" s="248" t="s">
        <v>992</v>
      </c>
      <c r="J612" s="98">
        <v>700</v>
      </c>
      <c r="K612" s="98" t="s">
        <v>3256</v>
      </c>
      <c r="L612" s="116" t="s">
        <v>3317</v>
      </c>
      <c r="M612" s="98" t="s">
        <v>988</v>
      </c>
      <c r="N612" s="98" t="s">
        <v>3818</v>
      </c>
      <c r="O612" s="98" t="s">
        <v>935</v>
      </c>
      <c r="P612" s="105" t="s">
        <v>1368</v>
      </c>
      <c r="Q612" s="107" t="s">
        <v>864</v>
      </c>
      <c r="R612" s="118" t="s">
        <v>864</v>
      </c>
      <c r="S612" s="101" t="s">
        <v>864</v>
      </c>
      <c r="Z612" s="98"/>
      <c r="AB612" s="98">
        <v>12</v>
      </c>
      <c r="AE612" s="244">
        <v>0</v>
      </c>
      <c r="AG612" s="196" t="str">
        <f t="shared" si="9"/>
        <v>河南代表处-管理</v>
      </c>
    </row>
    <row r="613" spans="1:33" ht="24" hidden="1">
      <c r="A613" s="97" t="s">
        <v>1072</v>
      </c>
      <c r="B613" s="98" t="s">
        <v>3834</v>
      </c>
      <c r="C613" s="98" t="s">
        <v>3835</v>
      </c>
      <c r="D613" s="98"/>
      <c r="E613" s="98" t="s">
        <v>3875</v>
      </c>
      <c r="F613" s="98"/>
      <c r="G613" s="98" t="s">
        <v>4482</v>
      </c>
      <c r="H613" s="98" t="s">
        <v>4482</v>
      </c>
      <c r="I613" s="248" t="s">
        <v>1366</v>
      </c>
      <c r="J613" s="98">
        <v>3000</v>
      </c>
      <c r="K613" s="100" t="s">
        <v>3038</v>
      </c>
      <c r="L613" s="116" t="s">
        <v>1367</v>
      </c>
      <c r="M613" s="98" t="s">
        <v>996</v>
      </c>
      <c r="N613" s="98" t="s">
        <v>972</v>
      </c>
      <c r="O613" s="98" t="s">
        <v>935</v>
      </c>
      <c r="P613" s="105" t="s">
        <v>1368</v>
      </c>
      <c r="Q613" s="107" t="s">
        <v>972</v>
      </c>
      <c r="R613" s="118" t="s">
        <v>819</v>
      </c>
      <c r="S613" s="101" t="s">
        <v>819</v>
      </c>
      <c r="Z613" s="98"/>
      <c r="AB613" s="98">
        <v>12</v>
      </c>
      <c r="AE613" s="244">
        <v>0</v>
      </c>
      <c r="AG613" s="196" t="str">
        <f t="shared" si="9"/>
        <v>河南代表处-河南1</v>
      </c>
    </row>
    <row r="614" spans="1:33" ht="24" hidden="1">
      <c r="A614" s="97" t="s">
        <v>1074</v>
      </c>
      <c r="B614" s="98" t="s">
        <v>3834</v>
      </c>
      <c r="C614" s="98" t="s">
        <v>3835</v>
      </c>
      <c r="D614" s="98"/>
      <c r="E614" s="98" t="s">
        <v>3875</v>
      </c>
      <c r="F614" s="98"/>
      <c r="G614" s="98" t="s">
        <v>1790</v>
      </c>
      <c r="H614" s="98" t="s">
        <v>1790</v>
      </c>
      <c r="I614" s="248" t="s">
        <v>1371</v>
      </c>
      <c r="J614" s="98">
        <v>1500</v>
      </c>
      <c r="K614" s="100" t="s">
        <v>3038</v>
      </c>
      <c r="L614" s="116" t="s">
        <v>1372</v>
      </c>
      <c r="M614" s="98" t="s">
        <v>996</v>
      </c>
      <c r="N614" s="98" t="s">
        <v>972</v>
      </c>
      <c r="O614" s="98" t="s">
        <v>935</v>
      </c>
      <c r="P614" s="105" t="s">
        <v>1368</v>
      </c>
      <c r="Q614" s="107" t="s">
        <v>972</v>
      </c>
      <c r="R614" s="118" t="s">
        <v>828</v>
      </c>
      <c r="S614" s="101" t="s">
        <v>828</v>
      </c>
      <c r="Z614" s="98"/>
      <c r="AB614" s="98">
        <v>12</v>
      </c>
      <c r="AE614" s="244">
        <v>0</v>
      </c>
      <c r="AG614" s="196" t="str">
        <f t="shared" si="9"/>
        <v>河南代表处-河南3</v>
      </c>
    </row>
    <row r="615" spans="1:33" ht="24" hidden="1">
      <c r="A615" s="97" t="s">
        <v>1075</v>
      </c>
      <c r="B615" s="98" t="s">
        <v>3834</v>
      </c>
      <c r="C615" s="98" t="s">
        <v>3835</v>
      </c>
      <c r="D615" s="98"/>
      <c r="E615" s="98" t="s">
        <v>3875</v>
      </c>
      <c r="F615" s="98"/>
      <c r="G615" s="98" t="s">
        <v>1791</v>
      </c>
      <c r="H615" s="98" t="s">
        <v>1791</v>
      </c>
      <c r="I615" s="248" t="s">
        <v>1375</v>
      </c>
      <c r="J615" s="98">
        <v>500</v>
      </c>
      <c r="K615" s="100" t="s">
        <v>3038</v>
      </c>
      <c r="L615" s="116" t="s">
        <v>1376</v>
      </c>
      <c r="M615" s="98" t="s">
        <v>996</v>
      </c>
      <c r="N615" s="98" t="s">
        <v>972</v>
      </c>
      <c r="O615" s="98" t="s">
        <v>935</v>
      </c>
      <c r="P615" s="105" t="s">
        <v>1368</v>
      </c>
      <c r="Q615" s="107" t="s">
        <v>972</v>
      </c>
      <c r="R615" s="118" t="s">
        <v>864</v>
      </c>
      <c r="S615" s="101" t="s">
        <v>864</v>
      </c>
      <c r="Z615" s="98"/>
      <c r="AB615" s="98">
        <v>12</v>
      </c>
      <c r="AE615" s="244">
        <v>0</v>
      </c>
      <c r="AG615" s="196" t="str">
        <f t="shared" si="9"/>
        <v>河南代表处-河南2</v>
      </c>
    </row>
    <row r="616" spans="1:33" ht="24" hidden="1">
      <c r="A616" s="97" t="s">
        <v>1079</v>
      </c>
      <c r="B616" s="98" t="s">
        <v>3843</v>
      </c>
      <c r="C616" s="98" t="s">
        <v>3852</v>
      </c>
      <c r="D616" s="98"/>
      <c r="E616" s="98" t="s">
        <v>3875</v>
      </c>
      <c r="F616" s="98"/>
      <c r="G616" s="98" t="s">
        <v>1361</v>
      </c>
      <c r="H616" s="98" t="s">
        <v>1361</v>
      </c>
      <c r="I616" s="248" t="s">
        <v>1366</v>
      </c>
      <c r="J616" s="98"/>
      <c r="K616" s="98" t="s">
        <v>3237</v>
      </c>
      <c r="L616" s="224" t="s">
        <v>3318</v>
      </c>
      <c r="M616" s="98" t="s">
        <v>955</v>
      </c>
      <c r="N616" s="98" t="s">
        <v>972</v>
      </c>
      <c r="O616" s="98" t="s">
        <v>856</v>
      </c>
      <c r="P616" s="101" t="s">
        <v>1368</v>
      </c>
      <c r="Q616" s="107" t="s">
        <v>864</v>
      </c>
      <c r="R616" s="118" t="s">
        <v>819</v>
      </c>
      <c r="S616" s="101" t="s">
        <v>819</v>
      </c>
      <c r="Z616" s="98"/>
      <c r="AB616" s="98">
        <v>12</v>
      </c>
      <c r="AE616" s="244">
        <v>0</v>
      </c>
      <c r="AG616" s="196" t="str">
        <f t="shared" si="9"/>
        <v>河南代表处-管理</v>
      </c>
    </row>
    <row r="617" spans="1:33" ht="48" hidden="1">
      <c r="A617" s="97" t="s">
        <v>1080</v>
      </c>
      <c r="B617" s="98" t="s">
        <v>3843</v>
      </c>
      <c r="C617" s="98" t="s">
        <v>3852</v>
      </c>
      <c r="D617" s="98"/>
      <c r="E617" s="98" t="s">
        <v>3875</v>
      </c>
      <c r="F617" s="98"/>
      <c r="G617" s="98" t="s">
        <v>1361</v>
      </c>
      <c r="H617" s="98" t="s">
        <v>1361</v>
      </c>
      <c r="I617" s="248" t="s">
        <v>1380</v>
      </c>
      <c r="J617" s="98"/>
      <c r="K617" s="98" t="s">
        <v>3237</v>
      </c>
      <c r="L617" s="224" t="s">
        <v>4216</v>
      </c>
      <c r="M617" s="98" t="s">
        <v>955</v>
      </c>
      <c r="N617" s="98" t="s">
        <v>972</v>
      </c>
      <c r="O617" s="98" t="s">
        <v>856</v>
      </c>
      <c r="P617" s="101" t="s">
        <v>1381</v>
      </c>
      <c r="Q617" s="107" t="s">
        <v>972</v>
      </c>
      <c r="R617" s="118" t="s">
        <v>972</v>
      </c>
      <c r="S617" s="101" t="s">
        <v>972</v>
      </c>
      <c r="Z617" s="98"/>
      <c r="AB617" s="98">
        <v>12</v>
      </c>
      <c r="AE617" s="244">
        <v>0</v>
      </c>
      <c r="AG617" s="196" t="str">
        <f t="shared" si="9"/>
        <v>河南代表处-管理</v>
      </c>
    </row>
    <row r="618" spans="1:33" ht="24" hidden="1">
      <c r="A618" s="97" t="s">
        <v>1081</v>
      </c>
      <c r="B618" s="98" t="s">
        <v>3831</v>
      </c>
      <c r="C618" s="98" t="s">
        <v>3833</v>
      </c>
      <c r="D618" s="98"/>
      <c r="E618" s="98" t="s">
        <v>3876</v>
      </c>
      <c r="F618" s="98"/>
      <c r="G618" s="98" t="s">
        <v>1385</v>
      </c>
      <c r="H618" s="98" t="s">
        <v>1385</v>
      </c>
      <c r="I618" s="248"/>
      <c r="J618" s="98">
        <v>5000</v>
      </c>
      <c r="K618" s="98" t="s">
        <v>3020</v>
      </c>
      <c r="L618" s="116" t="s">
        <v>4217</v>
      </c>
      <c r="M618" s="98" t="s">
        <v>981</v>
      </c>
      <c r="N618" s="98" t="s">
        <v>819</v>
      </c>
      <c r="O618" s="98" t="s">
        <v>3819</v>
      </c>
      <c r="P618" s="105" t="s">
        <v>1384</v>
      </c>
      <c r="Q618" s="107" t="s">
        <v>935</v>
      </c>
      <c r="R618" s="118" t="s">
        <v>856</v>
      </c>
      <c r="S618" s="101" t="s">
        <v>856</v>
      </c>
      <c r="Z618" s="98"/>
      <c r="AB618" s="98">
        <v>12</v>
      </c>
      <c r="AE618" s="244">
        <v>0</v>
      </c>
      <c r="AG618" s="196" t="str">
        <f t="shared" si="9"/>
        <v>上海代表处-管理</v>
      </c>
    </row>
    <row r="619" spans="1:33" ht="24" hidden="1">
      <c r="A619" s="97" t="s">
        <v>1082</v>
      </c>
      <c r="B619" s="98" t="s">
        <v>3834</v>
      </c>
      <c r="C619" s="98" t="s">
        <v>3836</v>
      </c>
      <c r="D619" s="98"/>
      <c r="E619" s="98" t="s">
        <v>3876</v>
      </c>
      <c r="F619" s="98"/>
      <c r="G619" s="98" t="s">
        <v>1385</v>
      </c>
      <c r="H619" s="98" t="s">
        <v>1385</v>
      </c>
      <c r="I619" s="248" t="s">
        <v>987</v>
      </c>
      <c r="J619" s="98">
        <v>1620</v>
      </c>
      <c r="K619" s="98" t="s">
        <v>3256</v>
      </c>
      <c r="L619" s="116" t="s">
        <v>3319</v>
      </c>
      <c r="M619" s="98" t="s">
        <v>988</v>
      </c>
      <c r="N619" s="98" t="s">
        <v>3818</v>
      </c>
      <c r="O619" s="98" t="s">
        <v>935</v>
      </c>
      <c r="P619" s="105" t="s">
        <v>1384</v>
      </c>
      <c r="Q619" s="107" t="s">
        <v>856</v>
      </c>
      <c r="R619" s="118" t="s">
        <v>828</v>
      </c>
      <c r="S619" s="101" t="s">
        <v>828</v>
      </c>
      <c r="Z619" s="98"/>
      <c r="AB619" s="98">
        <v>12</v>
      </c>
      <c r="AE619" s="244">
        <v>0</v>
      </c>
      <c r="AG619" s="196" t="str">
        <f t="shared" si="9"/>
        <v>上海代表处-管理</v>
      </c>
    </row>
    <row r="620" spans="1:33" ht="24" hidden="1">
      <c r="A620" s="97" t="s">
        <v>1083</v>
      </c>
      <c r="B620" s="98" t="s">
        <v>3834</v>
      </c>
      <c r="C620" s="98" t="s">
        <v>3836</v>
      </c>
      <c r="D620" s="98"/>
      <c r="E620" s="98" t="s">
        <v>3876</v>
      </c>
      <c r="F620" s="98"/>
      <c r="G620" s="98" t="s">
        <v>1385</v>
      </c>
      <c r="H620" s="98" t="s">
        <v>1385</v>
      </c>
      <c r="I620" s="248" t="s">
        <v>990</v>
      </c>
      <c r="J620" s="98">
        <v>2480</v>
      </c>
      <c r="K620" s="98" t="s">
        <v>3256</v>
      </c>
      <c r="L620" s="116" t="s">
        <v>3320</v>
      </c>
      <c r="M620" s="98" t="s">
        <v>988</v>
      </c>
      <c r="N620" s="98" t="s">
        <v>3818</v>
      </c>
      <c r="O620" s="98" t="s">
        <v>935</v>
      </c>
      <c r="P620" s="105" t="s">
        <v>1384</v>
      </c>
      <c r="Q620" s="107" t="s">
        <v>864</v>
      </c>
      <c r="R620" s="118" t="s">
        <v>864</v>
      </c>
      <c r="S620" s="101" t="s">
        <v>864</v>
      </c>
      <c r="Z620" s="98"/>
      <c r="AB620" s="98">
        <v>12</v>
      </c>
      <c r="AE620" s="244">
        <v>0</v>
      </c>
      <c r="AG620" s="196" t="str">
        <f t="shared" si="9"/>
        <v>上海代表处-管理</v>
      </c>
    </row>
    <row r="621" spans="1:33" ht="24" hidden="1">
      <c r="A621" s="97" t="s">
        <v>1087</v>
      </c>
      <c r="B621" s="98" t="s">
        <v>3834</v>
      </c>
      <c r="C621" s="98" t="s">
        <v>3836</v>
      </c>
      <c r="D621" s="98"/>
      <c r="E621" s="98" t="s">
        <v>3876</v>
      </c>
      <c r="F621" s="98"/>
      <c r="G621" s="98" t="s">
        <v>1385</v>
      </c>
      <c r="H621" s="98" t="s">
        <v>1385</v>
      </c>
      <c r="I621" s="248" t="s">
        <v>992</v>
      </c>
      <c r="J621" s="98">
        <v>900</v>
      </c>
      <c r="K621" s="98" t="s">
        <v>3277</v>
      </c>
      <c r="L621" s="116" t="s">
        <v>4218</v>
      </c>
      <c r="M621" s="98" t="s">
        <v>988</v>
      </c>
      <c r="N621" s="98" t="s">
        <v>3818</v>
      </c>
      <c r="O621" s="98" t="s">
        <v>935</v>
      </c>
      <c r="P621" s="105" t="s">
        <v>1384</v>
      </c>
      <c r="Q621" s="107" t="s">
        <v>828</v>
      </c>
      <c r="R621" s="118" t="s">
        <v>864</v>
      </c>
      <c r="S621" s="101" t="s">
        <v>864</v>
      </c>
      <c r="Z621" s="98"/>
      <c r="AB621" s="98">
        <v>12</v>
      </c>
      <c r="AE621" s="244">
        <v>0</v>
      </c>
      <c r="AG621" s="196" t="str">
        <f t="shared" si="9"/>
        <v>上海代表处-管理</v>
      </c>
    </row>
    <row r="622" spans="1:33" ht="24" hidden="1">
      <c r="A622" s="97" t="s">
        <v>1091</v>
      </c>
      <c r="B622" s="98" t="s">
        <v>3834</v>
      </c>
      <c r="C622" s="98" t="s">
        <v>3835</v>
      </c>
      <c r="D622" s="98"/>
      <c r="E622" s="98" t="s">
        <v>3876</v>
      </c>
      <c r="F622" s="98"/>
      <c r="G622" s="98" t="s">
        <v>4485</v>
      </c>
      <c r="H622" s="98" t="s">
        <v>4485</v>
      </c>
      <c r="I622" s="248" t="s">
        <v>1389</v>
      </c>
      <c r="J622" s="98">
        <v>2500</v>
      </c>
      <c r="K622" s="100" t="s">
        <v>3038</v>
      </c>
      <c r="L622" s="116" t="s">
        <v>1390</v>
      </c>
      <c r="M622" s="98" t="s">
        <v>996</v>
      </c>
      <c r="N622" s="98" t="s">
        <v>972</v>
      </c>
      <c r="O622" s="98" t="s">
        <v>935</v>
      </c>
      <c r="P622" s="105" t="s">
        <v>1384</v>
      </c>
      <c r="Q622" s="107" t="s">
        <v>972</v>
      </c>
      <c r="R622" s="118" t="s">
        <v>819</v>
      </c>
      <c r="S622" s="101" t="s">
        <v>819</v>
      </c>
      <c r="Z622" s="98"/>
      <c r="AB622" s="98">
        <v>12</v>
      </c>
      <c r="AE622" s="244">
        <v>0</v>
      </c>
      <c r="AG622" s="196" t="str">
        <f t="shared" si="9"/>
        <v>上海代表处-上海1</v>
      </c>
    </row>
    <row r="623" spans="1:33" ht="24" hidden="1">
      <c r="A623" s="97" t="s">
        <v>1095</v>
      </c>
      <c r="B623" s="98" t="s">
        <v>3834</v>
      </c>
      <c r="C623" s="98" t="s">
        <v>3835</v>
      </c>
      <c r="D623" s="98"/>
      <c r="E623" s="98" t="s">
        <v>3876</v>
      </c>
      <c r="F623" s="98"/>
      <c r="G623" s="98" t="s">
        <v>1805</v>
      </c>
      <c r="H623" s="98" t="s">
        <v>1805</v>
      </c>
      <c r="I623" s="248" t="s">
        <v>1393</v>
      </c>
      <c r="J623" s="98">
        <v>2500</v>
      </c>
      <c r="K623" s="100" t="s">
        <v>3038</v>
      </c>
      <c r="L623" s="116" t="s">
        <v>1394</v>
      </c>
      <c r="M623" s="98" t="s">
        <v>996</v>
      </c>
      <c r="N623" s="98" t="s">
        <v>972</v>
      </c>
      <c r="O623" s="98" t="s">
        <v>935</v>
      </c>
      <c r="P623" s="105" t="s">
        <v>1384</v>
      </c>
      <c r="Q623" s="107" t="s">
        <v>864</v>
      </c>
      <c r="R623" s="118" t="s">
        <v>819</v>
      </c>
      <c r="S623" s="240" t="s">
        <v>819</v>
      </c>
      <c r="Z623" s="98"/>
      <c r="AB623" s="98">
        <v>12</v>
      </c>
      <c r="AE623" s="244">
        <v>0</v>
      </c>
      <c r="AG623" s="196" t="str">
        <f t="shared" si="9"/>
        <v>上海代表处-上海2</v>
      </c>
    </row>
    <row r="624" spans="1:33" ht="24" hidden="1">
      <c r="A624" s="97" t="s">
        <v>1099</v>
      </c>
      <c r="B624" s="98" t="s">
        <v>3843</v>
      </c>
      <c r="C624" s="98" t="s">
        <v>3852</v>
      </c>
      <c r="D624" s="98"/>
      <c r="E624" s="98" t="s">
        <v>3876</v>
      </c>
      <c r="F624" s="98"/>
      <c r="G624" s="98" t="s">
        <v>1385</v>
      </c>
      <c r="H624" s="98" t="s">
        <v>1385</v>
      </c>
      <c r="I624" s="248" t="s">
        <v>1384</v>
      </c>
      <c r="J624" s="98"/>
      <c r="K624" s="98"/>
      <c r="L624" s="116" t="s">
        <v>5079</v>
      </c>
      <c r="M624" s="98" t="s">
        <v>955</v>
      </c>
      <c r="N624" s="98" t="s">
        <v>972</v>
      </c>
      <c r="O624" s="98" t="s">
        <v>856</v>
      </c>
      <c r="P624" s="237" t="s">
        <v>1384</v>
      </c>
      <c r="Q624" s="107" t="s">
        <v>864</v>
      </c>
      <c r="R624" s="118" t="s">
        <v>828</v>
      </c>
      <c r="S624" s="101" t="s">
        <v>828</v>
      </c>
      <c r="Z624" s="98"/>
      <c r="AB624" s="98">
        <v>10</v>
      </c>
      <c r="AE624" s="244">
        <v>0</v>
      </c>
      <c r="AG624" s="196" t="str">
        <f t="shared" si="9"/>
        <v>上海代表处-管理</v>
      </c>
    </row>
    <row r="625" spans="1:33" ht="24" hidden="1">
      <c r="A625" s="97" t="s">
        <v>1101</v>
      </c>
      <c r="B625" s="98" t="s">
        <v>3831</v>
      </c>
      <c r="C625" s="98" t="s">
        <v>3833</v>
      </c>
      <c r="D625" s="98"/>
      <c r="E625" s="98" t="s">
        <v>3877</v>
      </c>
      <c r="F625" s="98"/>
      <c r="G625" s="98" t="s">
        <v>1400</v>
      </c>
      <c r="H625" s="98" t="s">
        <v>1400</v>
      </c>
      <c r="I625" s="248"/>
      <c r="J625" s="98">
        <v>5000</v>
      </c>
      <c r="K625" s="98" t="s">
        <v>3020</v>
      </c>
      <c r="L625" s="116" t="s">
        <v>4219</v>
      </c>
      <c r="M625" s="98" t="s">
        <v>981</v>
      </c>
      <c r="N625" s="98" t="s">
        <v>819</v>
      </c>
      <c r="O625" s="98" t="s">
        <v>3819</v>
      </c>
      <c r="P625" s="105" t="s">
        <v>1399</v>
      </c>
      <c r="Q625" s="107" t="s">
        <v>828</v>
      </c>
      <c r="R625" s="118" t="s">
        <v>856</v>
      </c>
      <c r="S625" s="239" t="s">
        <v>856</v>
      </c>
      <c r="Z625" s="98"/>
      <c r="AB625" s="98">
        <v>12</v>
      </c>
      <c r="AE625" s="244">
        <v>0</v>
      </c>
      <c r="AG625" s="196" t="str">
        <f t="shared" si="9"/>
        <v>青海代表处-管理</v>
      </c>
    </row>
    <row r="626" spans="1:33" ht="24" hidden="1">
      <c r="A626" s="97" t="s">
        <v>1103</v>
      </c>
      <c r="B626" s="98" t="s">
        <v>3834</v>
      </c>
      <c r="C626" s="98" t="s">
        <v>3836</v>
      </c>
      <c r="D626" s="98"/>
      <c r="E626" s="98" t="s">
        <v>3877</v>
      </c>
      <c r="F626" s="98"/>
      <c r="G626" s="98" t="s">
        <v>1400</v>
      </c>
      <c r="H626" s="98" t="s">
        <v>1400</v>
      </c>
      <c r="I626" s="248" t="s">
        <v>987</v>
      </c>
      <c r="J626" s="98">
        <v>3550</v>
      </c>
      <c r="K626" s="98" t="s">
        <v>3237</v>
      </c>
      <c r="L626" s="116" t="s">
        <v>3321</v>
      </c>
      <c r="M626" s="98" t="s">
        <v>988</v>
      </c>
      <c r="N626" s="98" t="s">
        <v>3818</v>
      </c>
      <c r="O626" s="98" t="s">
        <v>935</v>
      </c>
      <c r="P626" s="105" t="s">
        <v>1399</v>
      </c>
      <c r="Q626" s="107" t="s">
        <v>972</v>
      </c>
      <c r="R626" s="118" t="s">
        <v>828</v>
      </c>
      <c r="S626" s="240" t="s">
        <v>828</v>
      </c>
      <c r="Z626" s="98"/>
      <c r="AB626" s="98">
        <v>12</v>
      </c>
      <c r="AE626" s="244">
        <v>0</v>
      </c>
      <c r="AG626" s="196" t="str">
        <f t="shared" si="9"/>
        <v>青海代表处-管理</v>
      </c>
    </row>
    <row r="627" spans="1:33" ht="24" hidden="1">
      <c r="A627" s="97" t="s">
        <v>1106</v>
      </c>
      <c r="B627" s="98" t="s">
        <v>3834</v>
      </c>
      <c r="C627" s="98" t="s">
        <v>3836</v>
      </c>
      <c r="D627" s="98"/>
      <c r="E627" s="98" t="s">
        <v>3877</v>
      </c>
      <c r="F627" s="98"/>
      <c r="G627" s="228" t="s">
        <v>1400</v>
      </c>
      <c r="H627" s="228" t="s">
        <v>1400</v>
      </c>
      <c r="I627" s="249" t="s">
        <v>990</v>
      </c>
      <c r="J627" s="98">
        <v>850</v>
      </c>
      <c r="K627" s="228"/>
      <c r="L627" s="213"/>
      <c r="M627" s="228" t="s">
        <v>988</v>
      </c>
      <c r="N627" s="98" t="s">
        <v>3818</v>
      </c>
      <c r="O627" s="98" t="s">
        <v>935</v>
      </c>
      <c r="P627" s="208" t="s">
        <v>1399</v>
      </c>
      <c r="Q627" s="107" t="s">
        <v>864</v>
      </c>
      <c r="R627" s="118" t="s">
        <v>864</v>
      </c>
      <c r="S627" s="101" t="s">
        <v>864</v>
      </c>
      <c r="Z627" s="98"/>
      <c r="AB627" s="98">
        <v>10</v>
      </c>
      <c r="AE627" s="244">
        <v>0</v>
      </c>
      <c r="AG627" s="196" t="str">
        <f t="shared" si="9"/>
        <v>青海代表处-管理</v>
      </c>
    </row>
    <row r="628" spans="1:33" ht="24" hidden="1">
      <c r="A628" s="97" t="s">
        <v>1110</v>
      </c>
      <c r="B628" s="98" t="s">
        <v>3834</v>
      </c>
      <c r="C628" s="98" t="s">
        <v>3836</v>
      </c>
      <c r="D628" s="98"/>
      <c r="E628" s="98" t="s">
        <v>3877</v>
      </c>
      <c r="F628" s="98"/>
      <c r="G628" s="98" t="s">
        <v>1400</v>
      </c>
      <c r="H628" s="98" t="s">
        <v>1400</v>
      </c>
      <c r="I628" s="248" t="s">
        <v>992</v>
      </c>
      <c r="J628" s="98">
        <v>600</v>
      </c>
      <c r="K628" s="98" t="s">
        <v>3240</v>
      </c>
      <c r="L628" s="116" t="s">
        <v>3322</v>
      </c>
      <c r="M628" s="98" t="s">
        <v>988</v>
      </c>
      <c r="N628" s="98" t="s">
        <v>3818</v>
      </c>
      <c r="O628" s="98" t="s">
        <v>935</v>
      </c>
      <c r="P628" s="105" t="s">
        <v>1399</v>
      </c>
      <c r="Q628" s="107" t="s">
        <v>864</v>
      </c>
      <c r="R628" s="118" t="s">
        <v>864</v>
      </c>
      <c r="S628" s="239" t="s">
        <v>864</v>
      </c>
      <c r="Z628" s="98"/>
      <c r="AB628" s="98">
        <v>12</v>
      </c>
      <c r="AE628" s="244">
        <v>0</v>
      </c>
      <c r="AG628" s="196" t="str">
        <f t="shared" si="9"/>
        <v>青海代表处-管理</v>
      </c>
    </row>
    <row r="629" spans="1:33" ht="24" hidden="1">
      <c r="A629" s="97" t="s">
        <v>1111</v>
      </c>
      <c r="B629" s="98" t="s">
        <v>3834</v>
      </c>
      <c r="C629" s="98" t="s">
        <v>3835</v>
      </c>
      <c r="D629" s="98"/>
      <c r="E629" s="98" t="s">
        <v>3877</v>
      </c>
      <c r="F629" s="98"/>
      <c r="G629" s="98" t="s">
        <v>1938</v>
      </c>
      <c r="H629" s="98" t="s">
        <v>1938</v>
      </c>
      <c r="I629" s="248" t="s">
        <v>1405</v>
      </c>
      <c r="J629" s="98">
        <v>4000</v>
      </c>
      <c r="K629" s="98" t="s">
        <v>3256</v>
      </c>
      <c r="L629" s="116" t="s">
        <v>3323</v>
      </c>
      <c r="M629" s="98" t="s">
        <v>996</v>
      </c>
      <c r="N629" s="98" t="s">
        <v>972</v>
      </c>
      <c r="O629" s="98" t="s">
        <v>935</v>
      </c>
      <c r="P629" s="105" t="s">
        <v>1399</v>
      </c>
      <c r="Q629" s="107" t="s">
        <v>819</v>
      </c>
      <c r="R629" s="118" t="s">
        <v>819</v>
      </c>
      <c r="S629" s="101" t="s">
        <v>819</v>
      </c>
      <c r="Z629" s="98"/>
      <c r="AB629" s="98">
        <v>12</v>
      </c>
      <c r="AE629" s="244">
        <v>0</v>
      </c>
      <c r="AG629" s="196" t="str">
        <f t="shared" si="9"/>
        <v>青海代表处-青海2</v>
      </c>
    </row>
    <row r="630" spans="1:33" ht="24" hidden="1">
      <c r="A630" s="97" t="s">
        <v>1112</v>
      </c>
      <c r="B630" s="98" t="s">
        <v>3834</v>
      </c>
      <c r="C630" s="98" t="s">
        <v>3835</v>
      </c>
      <c r="D630" s="98"/>
      <c r="E630" s="98" t="s">
        <v>3877</v>
      </c>
      <c r="F630" s="98"/>
      <c r="G630" s="98" t="s">
        <v>1410</v>
      </c>
      <c r="H630" s="98" t="s">
        <v>1410</v>
      </c>
      <c r="I630" s="248" t="s">
        <v>1408</v>
      </c>
      <c r="J630" s="98">
        <v>1000</v>
      </c>
      <c r="K630" s="100" t="s">
        <v>3038</v>
      </c>
      <c r="L630" s="116" t="s">
        <v>1409</v>
      </c>
      <c r="M630" s="98" t="s">
        <v>996</v>
      </c>
      <c r="N630" s="98" t="s">
        <v>972</v>
      </c>
      <c r="O630" s="98" t="s">
        <v>935</v>
      </c>
      <c r="P630" s="105" t="s">
        <v>1399</v>
      </c>
      <c r="Q630" s="107" t="s">
        <v>3818</v>
      </c>
      <c r="R630" s="118" t="s">
        <v>864</v>
      </c>
      <c r="S630" s="101" t="s">
        <v>864</v>
      </c>
      <c r="Z630" s="98"/>
      <c r="AB630" s="98">
        <v>12</v>
      </c>
      <c r="AE630" s="244">
        <v>0</v>
      </c>
      <c r="AG630" s="196" t="str">
        <f t="shared" si="9"/>
        <v>青海代表处-青海1</v>
      </c>
    </row>
    <row r="631" spans="1:33" ht="24" hidden="1">
      <c r="A631" s="97" t="s">
        <v>1113</v>
      </c>
      <c r="B631" s="98" t="s">
        <v>3843</v>
      </c>
      <c r="C631" s="98" t="s">
        <v>3852</v>
      </c>
      <c r="D631" s="98"/>
      <c r="E631" s="98" t="s">
        <v>3877</v>
      </c>
      <c r="F631" s="98"/>
      <c r="G631" s="98" t="s">
        <v>1400</v>
      </c>
      <c r="H631" s="98" t="s">
        <v>1400</v>
      </c>
      <c r="I631" s="248" t="s">
        <v>1412</v>
      </c>
      <c r="J631" s="98"/>
      <c r="K631" s="98" t="s">
        <v>3237</v>
      </c>
      <c r="L631" s="226" t="s">
        <v>3324</v>
      </c>
      <c r="M631" s="98" t="s">
        <v>955</v>
      </c>
      <c r="N631" s="98" t="s">
        <v>972</v>
      </c>
      <c r="O631" s="98" t="s">
        <v>856</v>
      </c>
      <c r="P631" s="101" t="s">
        <v>1399</v>
      </c>
      <c r="Q631" s="107" t="s">
        <v>3818</v>
      </c>
      <c r="R631" s="118" t="s">
        <v>972</v>
      </c>
      <c r="S631" s="101" t="s">
        <v>972</v>
      </c>
      <c r="Z631" s="98"/>
      <c r="AB631" s="98">
        <v>12</v>
      </c>
      <c r="AE631" s="244">
        <v>0</v>
      </c>
      <c r="AG631" s="196" t="str">
        <f t="shared" si="9"/>
        <v>青海代表处-管理</v>
      </c>
    </row>
    <row r="632" spans="1:33" ht="24" hidden="1">
      <c r="A632" s="97" t="s">
        <v>1114</v>
      </c>
      <c r="B632" s="98" t="s">
        <v>3843</v>
      </c>
      <c r="C632" s="98" t="s">
        <v>3852</v>
      </c>
      <c r="D632" s="98"/>
      <c r="E632" s="98" t="s">
        <v>3877</v>
      </c>
      <c r="F632" s="98"/>
      <c r="G632" s="98" t="s">
        <v>1400</v>
      </c>
      <c r="H632" s="98" t="s">
        <v>1400</v>
      </c>
      <c r="I632" s="248" t="s">
        <v>1412</v>
      </c>
      <c r="J632" s="98"/>
      <c r="K632" s="98" t="s">
        <v>3237</v>
      </c>
      <c r="L632" s="224" t="s">
        <v>4220</v>
      </c>
      <c r="M632" s="98" t="s">
        <v>955</v>
      </c>
      <c r="N632" s="98" t="s">
        <v>972</v>
      </c>
      <c r="O632" s="98" t="s">
        <v>856</v>
      </c>
      <c r="P632" s="101" t="s">
        <v>1399</v>
      </c>
      <c r="Q632" s="107" t="s">
        <v>3818</v>
      </c>
      <c r="R632" s="118" t="s">
        <v>972</v>
      </c>
      <c r="S632" s="240" t="s">
        <v>972</v>
      </c>
      <c r="Z632" s="98"/>
      <c r="AB632" s="98">
        <v>12</v>
      </c>
      <c r="AE632" s="244">
        <v>0</v>
      </c>
      <c r="AG632" s="196" t="str">
        <f t="shared" si="9"/>
        <v>青海代表处-管理</v>
      </c>
    </row>
    <row r="633" spans="1:33" ht="24" hidden="1">
      <c r="A633" s="97" t="s">
        <v>1117</v>
      </c>
      <c r="B633" s="98" t="s">
        <v>3843</v>
      </c>
      <c r="C633" s="98" t="s">
        <v>3852</v>
      </c>
      <c r="D633" s="98"/>
      <c r="E633" s="98" t="s">
        <v>3877</v>
      </c>
      <c r="F633" s="98"/>
      <c r="G633" s="98" t="s">
        <v>1400</v>
      </c>
      <c r="H633" s="98" t="s">
        <v>1400</v>
      </c>
      <c r="I633" s="248" t="s">
        <v>1415</v>
      </c>
      <c r="J633" s="98"/>
      <c r="K633" s="98"/>
      <c r="L633" s="224"/>
      <c r="M633" s="98" t="s">
        <v>955</v>
      </c>
      <c r="N633" s="98" t="s">
        <v>972</v>
      </c>
      <c r="O633" s="98" t="s">
        <v>856</v>
      </c>
      <c r="P633" s="237" t="s">
        <v>1399</v>
      </c>
      <c r="Q633" s="107" t="s">
        <v>972</v>
      </c>
      <c r="R633" s="118" t="s">
        <v>972</v>
      </c>
      <c r="S633" s="101" t="s">
        <v>972</v>
      </c>
      <c r="Z633" s="98"/>
      <c r="AB633" s="98">
        <v>10</v>
      </c>
      <c r="AE633" s="244">
        <v>0</v>
      </c>
      <c r="AG633" s="196" t="str">
        <f t="shared" si="9"/>
        <v>青海代表处-管理</v>
      </c>
    </row>
    <row r="634" spans="1:33" ht="24" hidden="1">
      <c r="A634" s="97" t="s">
        <v>1120</v>
      </c>
      <c r="B634" s="98" t="s">
        <v>3843</v>
      </c>
      <c r="C634" s="98" t="s">
        <v>3852</v>
      </c>
      <c r="D634" s="98"/>
      <c r="E634" s="98" t="s">
        <v>3877</v>
      </c>
      <c r="F634" s="98"/>
      <c r="G634" s="98" t="s">
        <v>1400</v>
      </c>
      <c r="H634" s="98" t="s">
        <v>1400</v>
      </c>
      <c r="I634" s="248" t="s">
        <v>1408</v>
      </c>
      <c r="J634" s="98"/>
      <c r="K634" s="98"/>
      <c r="L634" s="116"/>
      <c r="M634" s="98" t="s">
        <v>955</v>
      </c>
      <c r="N634" s="98" t="s">
        <v>972</v>
      </c>
      <c r="O634" s="98" t="s">
        <v>856</v>
      </c>
      <c r="P634" s="237" t="s">
        <v>1399</v>
      </c>
      <c r="Q634" s="107" t="s">
        <v>972</v>
      </c>
      <c r="R634" s="118" t="s">
        <v>972</v>
      </c>
      <c r="S634" s="101" t="s">
        <v>972</v>
      </c>
      <c r="Z634" s="98"/>
      <c r="AB634" s="98">
        <v>10</v>
      </c>
      <c r="AE634" s="244">
        <v>0</v>
      </c>
      <c r="AG634" s="196" t="str">
        <f t="shared" si="9"/>
        <v>青海代表处-管理</v>
      </c>
    </row>
    <row r="635" spans="1:33" ht="24" hidden="1">
      <c r="A635" s="97" t="s">
        <v>1124</v>
      </c>
      <c r="B635" s="98" t="s">
        <v>3831</v>
      </c>
      <c r="C635" s="98" t="s">
        <v>3833</v>
      </c>
      <c r="D635" s="98"/>
      <c r="E635" s="98" t="s">
        <v>3878</v>
      </c>
      <c r="F635" s="98"/>
      <c r="G635" s="228" t="s">
        <v>1420</v>
      </c>
      <c r="H635" s="228" t="s">
        <v>1420</v>
      </c>
      <c r="I635" s="249"/>
      <c r="J635" s="98">
        <v>5000</v>
      </c>
      <c r="K635" s="228" t="s">
        <v>3020</v>
      </c>
      <c r="L635" s="229" t="s">
        <v>1426</v>
      </c>
      <c r="M635" s="228" t="s">
        <v>981</v>
      </c>
      <c r="N635" s="98" t="s">
        <v>819</v>
      </c>
      <c r="O635" s="98" t="s">
        <v>3819</v>
      </c>
      <c r="P635" s="105" t="s">
        <v>1419</v>
      </c>
      <c r="Q635" s="107" t="s">
        <v>864</v>
      </c>
      <c r="R635" s="118" t="s">
        <v>856</v>
      </c>
      <c r="S635" s="239" t="s">
        <v>856</v>
      </c>
      <c r="Z635" s="98"/>
      <c r="AB635" s="98">
        <v>12</v>
      </c>
      <c r="AE635" s="244">
        <v>0</v>
      </c>
      <c r="AG635" s="196" t="str">
        <f t="shared" si="9"/>
        <v>重庆代表处-管理</v>
      </c>
    </row>
    <row r="636" spans="1:33" ht="24" hidden="1">
      <c r="A636" s="97" t="s">
        <v>1125</v>
      </c>
      <c r="B636" s="98" t="s">
        <v>3834</v>
      </c>
      <c r="C636" s="98" t="s">
        <v>3836</v>
      </c>
      <c r="D636" s="98"/>
      <c r="E636" s="98" t="s">
        <v>3878</v>
      </c>
      <c r="F636" s="98"/>
      <c r="G636" s="98" t="s">
        <v>1420</v>
      </c>
      <c r="H636" s="98" t="s">
        <v>1420</v>
      </c>
      <c r="I636" s="248" t="s">
        <v>987</v>
      </c>
      <c r="J636" s="98">
        <v>2000</v>
      </c>
      <c r="K636" s="98" t="s">
        <v>3240</v>
      </c>
      <c r="L636" s="116" t="s">
        <v>3325</v>
      </c>
      <c r="M636" s="98" t="s">
        <v>988</v>
      </c>
      <c r="N636" s="98" t="s">
        <v>3818</v>
      </c>
      <c r="O636" s="98" t="s">
        <v>935</v>
      </c>
      <c r="P636" s="105" t="s">
        <v>1419</v>
      </c>
      <c r="Q636" s="107" t="s">
        <v>828</v>
      </c>
      <c r="R636" s="118" t="s">
        <v>864</v>
      </c>
      <c r="S636" s="101" t="s">
        <v>864</v>
      </c>
      <c r="Z636" s="98"/>
      <c r="AB636" s="98">
        <v>12</v>
      </c>
      <c r="AE636" s="244">
        <v>0</v>
      </c>
      <c r="AG636" s="196" t="str">
        <f t="shared" si="9"/>
        <v>重庆代表处-管理</v>
      </c>
    </row>
    <row r="637" spans="1:33" ht="24" hidden="1">
      <c r="A637" s="97" t="s">
        <v>1126</v>
      </c>
      <c r="B637" s="98" t="s">
        <v>3834</v>
      </c>
      <c r="C637" s="98" t="s">
        <v>3836</v>
      </c>
      <c r="D637" s="98"/>
      <c r="E637" s="98" t="s">
        <v>3878</v>
      </c>
      <c r="F637" s="98"/>
      <c r="G637" s="98" t="s">
        <v>1420</v>
      </c>
      <c r="H637" s="98" t="s">
        <v>1420</v>
      </c>
      <c r="I637" s="248" t="s">
        <v>990</v>
      </c>
      <c r="J637" s="98">
        <v>2000</v>
      </c>
      <c r="K637" s="98" t="s">
        <v>3035</v>
      </c>
      <c r="L637" s="116" t="s">
        <v>4221</v>
      </c>
      <c r="M637" s="98" t="s">
        <v>988</v>
      </c>
      <c r="N637" s="98" t="s">
        <v>3818</v>
      </c>
      <c r="O637" s="98" t="s">
        <v>935</v>
      </c>
      <c r="P637" s="105" t="s">
        <v>1419</v>
      </c>
      <c r="Q637" s="107" t="s">
        <v>935</v>
      </c>
      <c r="R637" s="118" t="s">
        <v>864</v>
      </c>
      <c r="S637" s="101" t="s">
        <v>864</v>
      </c>
      <c r="Z637" s="98"/>
      <c r="AB637" s="98">
        <v>12</v>
      </c>
      <c r="AE637" s="244">
        <v>0</v>
      </c>
      <c r="AG637" s="196" t="str">
        <f t="shared" si="9"/>
        <v>重庆代表处-管理</v>
      </c>
    </row>
    <row r="638" spans="1:33" ht="24" hidden="1">
      <c r="A638" s="97" t="s">
        <v>1128</v>
      </c>
      <c r="B638" s="98" t="s">
        <v>3834</v>
      </c>
      <c r="C638" s="98" t="s">
        <v>3836</v>
      </c>
      <c r="D638" s="98"/>
      <c r="E638" s="98" t="s">
        <v>3878</v>
      </c>
      <c r="F638" s="98"/>
      <c r="G638" s="228" t="s">
        <v>1420</v>
      </c>
      <c r="H638" s="228" t="s">
        <v>1420</v>
      </c>
      <c r="I638" s="249" t="s">
        <v>992</v>
      </c>
      <c r="J638" s="98">
        <v>1000</v>
      </c>
      <c r="K638" s="228" t="s">
        <v>3256</v>
      </c>
      <c r="L638" s="229" t="s">
        <v>3327</v>
      </c>
      <c r="M638" s="228" t="s">
        <v>988</v>
      </c>
      <c r="N638" s="98" t="s">
        <v>3818</v>
      </c>
      <c r="O638" s="98" t="s">
        <v>935</v>
      </c>
      <c r="P638" s="105" t="s">
        <v>1419</v>
      </c>
      <c r="Q638" s="107" t="s">
        <v>864</v>
      </c>
      <c r="R638" s="118" t="s">
        <v>864</v>
      </c>
      <c r="S638" s="101" t="s">
        <v>864</v>
      </c>
      <c r="Z638" s="98"/>
      <c r="AB638" s="98">
        <v>12</v>
      </c>
      <c r="AE638" s="244">
        <v>0</v>
      </c>
      <c r="AG638" s="196" t="str">
        <f t="shared" si="9"/>
        <v>重庆代表处-管理</v>
      </c>
    </row>
    <row r="639" spans="1:33" ht="48" hidden="1">
      <c r="A639" s="97" t="s">
        <v>1132</v>
      </c>
      <c r="B639" s="98" t="s">
        <v>3834</v>
      </c>
      <c r="C639" s="98" t="s">
        <v>3835</v>
      </c>
      <c r="D639" s="98"/>
      <c r="E639" s="98" t="s">
        <v>3878</v>
      </c>
      <c r="F639" s="98"/>
      <c r="G639" s="98" t="s">
        <v>1941</v>
      </c>
      <c r="H639" s="98" t="s">
        <v>1941</v>
      </c>
      <c r="I639" s="248" t="s">
        <v>1425</v>
      </c>
      <c r="J639" s="98">
        <v>3000</v>
      </c>
      <c r="K639" s="98" t="s">
        <v>3240</v>
      </c>
      <c r="L639" s="116" t="s">
        <v>1863</v>
      </c>
      <c r="M639" s="98" t="s">
        <v>996</v>
      </c>
      <c r="N639" s="98" t="s">
        <v>972</v>
      </c>
      <c r="O639" s="98" t="s">
        <v>935</v>
      </c>
      <c r="P639" s="105" t="s">
        <v>1419</v>
      </c>
      <c r="Q639" s="107" t="s">
        <v>828</v>
      </c>
      <c r="R639" s="118" t="s">
        <v>819</v>
      </c>
      <c r="S639" s="101" t="s">
        <v>819</v>
      </c>
      <c r="Z639" s="98"/>
      <c r="AB639" s="98">
        <v>12</v>
      </c>
      <c r="AE639" s="244">
        <v>0</v>
      </c>
      <c r="AG639" s="196" t="str">
        <f t="shared" si="9"/>
        <v>重庆代表处-重庆2</v>
      </c>
    </row>
    <row r="640" spans="1:33" ht="24" hidden="1">
      <c r="A640" s="97" t="s">
        <v>1134</v>
      </c>
      <c r="B640" s="98" t="s">
        <v>3834</v>
      </c>
      <c r="C640" s="98" t="s">
        <v>3835</v>
      </c>
      <c r="D640" s="98"/>
      <c r="E640" s="98" t="s">
        <v>3878</v>
      </c>
      <c r="F640" s="98"/>
      <c r="G640" s="98" t="s">
        <v>1430</v>
      </c>
      <c r="H640" s="98" t="s">
        <v>1430</v>
      </c>
      <c r="I640" s="248" t="s">
        <v>1429</v>
      </c>
      <c r="J640" s="98">
        <v>2000</v>
      </c>
      <c r="K640" s="100" t="s">
        <v>3038</v>
      </c>
      <c r="L640" s="116" t="s">
        <v>1441</v>
      </c>
      <c r="M640" s="98" t="s">
        <v>996</v>
      </c>
      <c r="N640" s="98" t="s">
        <v>972</v>
      </c>
      <c r="O640" s="98" t="s">
        <v>935</v>
      </c>
      <c r="P640" s="105" t="s">
        <v>1419</v>
      </c>
      <c r="Q640" s="107" t="s">
        <v>864</v>
      </c>
      <c r="R640" s="118" t="s">
        <v>828</v>
      </c>
      <c r="S640" s="101" t="s">
        <v>828</v>
      </c>
      <c r="Z640" s="98"/>
      <c r="AB640" s="98">
        <v>12</v>
      </c>
      <c r="AE640" s="244">
        <v>0</v>
      </c>
      <c r="AG640" s="196" t="str">
        <f t="shared" si="9"/>
        <v>重庆代表处-重庆1</v>
      </c>
    </row>
    <row r="641" spans="1:33" ht="48" hidden="1">
      <c r="A641" s="97" t="s">
        <v>1135</v>
      </c>
      <c r="B641" s="98" t="s">
        <v>3843</v>
      </c>
      <c r="C641" s="98" t="s">
        <v>3852</v>
      </c>
      <c r="D641" s="98"/>
      <c r="E641" s="98" t="s">
        <v>3878</v>
      </c>
      <c r="F641" s="98"/>
      <c r="G641" s="98" t="s">
        <v>1420</v>
      </c>
      <c r="H641" s="98" t="s">
        <v>1420</v>
      </c>
      <c r="I641" s="248" t="s">
        <v>1425</v>
      </c>
      <c r="J641" s="98"/>
      <c r="K641" s="98" t="s">
        <v>3237</v>
      </c>
      <c r="L641" s="226" t="s">
        <v>4222</v>
      </c>
      <c r="M641" s="98" t="s">
        <v>955</v>
      </c>
      <c r="N641" s="98" t="s">
        <v>972</v>
      </c>
      <c r="O641" s="98" t="s">
        <v>856</v>
      </c>
      <c r="P641" s="101" t="s">
        <v>1419</v>
      </c>
      <c r="Q641" s="107" t="s">
        <v>972</v>
      </c>
      <c r="R641" s="118" t="s">
        <v>972</v>
      </c>
      <c r="S641" s="101" t="s">
        <v>972</v>
      </c>
      <c r="Z641" s="98"/>
      <c r="AB641" s="98">
        <v>12</v>
      </c>
      <c r="AE641" s="244">
        <v>0</v>
      </c>
      <c r="AG641" s="196" t="str">
        <f t="shared" si="9"/>
        <v>重庆代表处-管理</v>
      </c>
    </row>
    <row r="642" spans="1:33" ht="24" hidden="1">
      <c r="A642" s="97" t="s">
        <v>1139</v>
      </c>
      <c r="B642" s="98" t="s">
        <v>3843</v>
      </c>
      <c r="C642" s="98" t="s">
        <v>3852</v>
      </c>
      <c r="D642" s="98"/>
      <c r="E642" s="98" t="s">
        <v>3878</v>
      </c>
      <c r="F642" s="98"/>
      <c r="G642" s="98" t="s">
        <v>1420</v>
      </c>
      <c r="H642" s="98" t="s">
        <v>1420</v>
      </c>
      <c r="I642" s="248" t="s">
        <v>1429</v>
      </c>
      <c r="J642" s="98"/>
      <c r="K642" s="98" t="s">
        <v>3153</v>
      </c>
      <c r="L642" s="116" t="s">
        <v>4223</v>
      </c>
      <c r="M642" s="98" t="s">
        <v>955</v>
      </c>
      <c r="N642" s="98" t="s">
        <v>972</v>
      </c>
      <c r="O642" s="98" t="s">
        <v>856</v>
      </c>
      <c r="P642" s="101" t="s">
        <v>1419</v>
      </c>
      <c r="Q642" s="107" t="s">
        <v>972</v>
      </c>
      <c r="R642" s="118" t="s">
        <v>972</v>
      </c>
      <c r="S642" s="101" t="s">
        <v>972</v>
      </c>
      <c r="Z642" s="98"/>
      <c r="AB642" s="98">
        <v>12</v>
      </c>
      <c r="AE642" s="244">
        <v>0</v>
      </c>
      <c r="AG642" s="196" t="str">
        <f t="shared" si="9"/>
        <v>重庆代表处-管理</v>
      </c>
    </row>
    <row r="643" spans="1:33" ht="24" hidden="1">
      <c r="A643" s="97" t="s">
        <v>1140</v>
      </c>
      <c r="B643" s="98" t="s">
        <v>3831</v>
      </c>
      <c r="C643" s="98" t="s">
        <v>3833</v>
      </c>
      <c r="D643" s="98"/>
      <c r="E643" s="98" t="s">
        <v>3879</v>
      </c>
      <c r="F643" s="98"/>
      <c r="G643" s="228" t="s">
        <v>1436</v>
      </c>
      <c r="H643" s="228" t="s">
        <v>1436</v>
      </c>
      <c r="I643" s="249"/>
      <c r="J643" s="98">
        <v>3000</v>
      </c>
      <c r="K643" s="228" t="s">
        <v>3020</v>
      </c>
      <c r="L643" s="229" t="s">
        <v>4224</v>
      </c>
      <c r="M643" s="228" t="s">
        <v>981</v>
      </c>
      <c r="N643" s="98" t="s">
        <v>819</v>
      </c>
      <c r="O643" s="98" t="s">
        <v>3819</v>
      </c>
      <c r="P643" s="105" t="s">
        <v>1435</v>
      </c>
      <c r="Q643" s="107" t="s">
        <v>856</v>
      </c>
      <c r="R643" s="118" t="s">
        <v>819</v>
      </c>
      <c r="S643" s="101" t="s">
        <v>819</v>
      </c>
      <c r="Z643" s="98"/>
      <c r="AB643" s="98">
        <v>12</v>
      </c>
      <c r="AE643" s="244">
        <v>0</v>
      </c>
      <c r="AG643" s="196" t="str">
        <f t="shared" ref="AG643:AG706" si="10">G643</f>
        <v>贵州代表处-管理</v>
      </c>
    </row>
    <row r="644" spans="1:33" ht="24" hidden="1">
      <c r="A644" s="97" t="s">
        <v>1144</v>
      </c>
      <c r="B644" s="98" t="s">
        <v>3834</v>
      </c>
      <c r="C644" s="98" t="s">
        <v>3836</v>
      </c>
      <c r="D644" s="98"/>
      <c r="E644" s="98" t="s">
        <v>3879</v>
      </c>
      <c r="F644" s="98"/>
      <c r="G644" s="98" t="s">
        <v>1436</v>
      </c>
      <c r="H644" s="98" t="s">
        <v>1436</v>
      </c>
      <c r="I644" s="248" t="s">
        <v>1133</v>
      </c>
      <c r="J644" s="98">
        <v>2500</v>
      </c>
      <c r="K644" s="98" t="s">
        <v>3240</v>
      </c>
      <c r="L644" s="116" t="s">
        <v>3328</v>
      </c>
      <c r="M644" s="98" t="s">
        <v>988</v>
      </c>
      <c r="N644" s="98" t="s">
        <v>3818</v>
      </c>
      <c r="O644" s="98" t="s">
        <v>935</v>
      </c>
      <c r="P644" s="105" t="s">
        <v>1435</v>
      </c>
      <c r="Q644" s="107" t="s">
        <v>864</v>
      </c>
      <c r="R644" s="118" t="s">
        <v>828</v>
      </c>
      <c r="S644" s="101" t="s">
        <v>828</v>
      </c>
      <c r="Z644" s="98"/>
      <c r="AB644" s="98">
        <v>12</v>
      </c>
      <c r="AE644" s="244">
        <v>0</v>
      </c>
      <c r="AG644" s="196" t="str">
        <f t="shared" si="10"/>
        <v>贵州代表处-管理</v>
      </c>
    </row>
    <row r="645" spans="1:33" ht="24" hidden="1">
      <c r="A645" s="97" t="s">
        <v>1145</v>
      </c>
      <c r="B645" s="98" t="s">
        <v>3834</v>
      </c>
      <c r="C645" s="98" t="s">
        <v>3836</v>
      </c>
      <c r="D645" s="98"/>
      <c r="E645" s="98" t="s">
        <v>3879</v>
      </c>
      <c r="F645" s="98"/>
      <c r="G645" s="228" t="s">
        <v>1420</v>
      </c>
      <c r="H645" s="228" t="s">
        <v>1420</v>
      </c>
      <c r="I645" s="249" t="s">
        <v>992</v>
      </c>
      <c r="J645" s="98">
        <v>500</v>
      </c>
      <c r="K645" s="228" t="s">
        <v>3256</v>
      </c>
      <c r="L645" s="229" t="s">
        <v>3329</v>
      </c>
      <c r="M645" s="228" t="s">
        <v>988</v>
      </c>
      <c r="N645" s="98" t="s">
        <v>3818</v>
      </c>
      <c r="O645" s="98" t="s">
        <v>935</v>
      </c>
      <c r="P645" s="105" t="s">
        <v>1435</v>
      </c>
      <c r="Q645" s="107" t="s">
        <v>828</v>
      </c>
      <c r="R645" s="118" t="s">
        <v>864</v>
      </c>
      <c r="S645" s="101" t="s">
        <v>864</v>
      </c>
      <c r="Z645" s="98"/>
      <c r="AB645" s="98">
        <v>12</v>
      </c>
      <c r="AE645" s="244">
        <v>0</v>
      </c>
      <c r="AG645" s="196" t="str">
        <f t="shared" si="10"/>
        <v>重庆代表处-管理</v>
      </c>
    </row>
    <row r="646" spans="1:33" ht="24" hidden="1">
      <c r="A646" s="97" t="s">
        <v>1146</v>
      </c>
      <c r="B646" s="98" t="s">
        <v>3834</v>
      </c>
      <c r="C646" s="98" t="s">
        <v>3835</v>
      </c>
      <c r="D646" s="98"/>
      <c r="E646" s="98" t="s">
        <v>3879</v>
      </c>
      <c r="F646" s="98"/>
      <c r="G646" s="98" t="s">
        <v>1971</v>
      </c>
      <c r="H646" s="98" t="s">
        <v>1971</v>
      </c>
      <c r="I646" s="248" t="s">
        <v>1440</v>
      </c>
      <c r="J646" s="98">
        <v>1800</v>
      </c>
      <c r="K646" s="98" t="s">
        <v>3240</v>
      </c>
      <c r="L646" s="116" t="s">
        <v>1851</v>
      </c>
      <c r="M646" s="98" t="s">
        <v>996</v>
      </c>
      <c r="N646" s="98" t="s">
        <v>972</v>
      </c>
      <c r="O646" s="98" t="s">
        <v>935</v>
      </c>
      <c r="P646" s="98" t="s">
        <v>1435</v>
      </c>
      <c r="Q646" s="107" t="s">
        <v>828</v>
      </c>
      <c r="R646" s="118" t="s">
        <v>828</v>
      </c>
      <c r="S646" s="101" t="s">
        <v>828</v>
      </c>
      <c r="Z646" s="98"/>
      <c r="AB646" s="98">
        <v>12</v>
      </c>
      <c r="AE646" s="244">
        <v>0</v>
      </c>
      <c r="AG646" s="196" t="str">
        <f t="shared" si="10"/>
        <v>贵州代表处-贵州2</v>
      </c>
    </row>
    <row r="647" spans="1:33" ht="24" hidden="1">
      <c r="A647" s="97" t="s">
        <v>1147</v>
      </c>
      <c r="B647" s="98" t="s">
        <v>3834</v>
      </c>
      <c r="C647" s="98" t="s">
        <v>3835</v>
      </c>
      <c r="D647" s="98"/>
      <c r="E647" s="98" t="s">
        <v>3879</v>
      </c>
      <c r="F647" s="98"/>
      <c r="G647" s="98" t="s">
        <v>1445</v>
      </c>
      <c r="H647" s="98" t="s">
        <v>1445</v>
      </c>
      <c r="I647" s="248" t="s">
        <v>1444</v>
      </c>
      <c r="J647" s="98">
        <v>1200</v>
      </c>
      <c r="K647" s="98" t="s">
        <v>3277</v>
      </c>
      <c r="L647" s="116" t="s">
        <v>1852</v>
      </c>
      <c r="M647" s="98" t="s">
        <v>996</v>
      </c>
      <c r="N647" s="98" t="s">
        <v>972</v>
      </c>
      <c r="O647" s="98" t="s">
        <v>935</v>
      </c>
      <c r="P647" s="98" t="s">
        <v>1435</v>
      </c>
      <c r="Q647" s="107" t="s">
        <v>864</v>
      </c>
      <c r="R647" s="118" t="s">
        <v>864</v>
      </c>
      <c r="S647" s="101" t="s">
        <v>864</v>
      </c>
      <c r="Z647" s="98"/>
      <c r="AB647" s="98">
        <v>12</v>
      </c>
      <c r="AE647" s="244">
        <v>0</v>
      </c>
      <c r="AG647" s="196" t="str">
        <f t="shared" si="10"/>
        <v>贵州代表处-贵州1</v>
      </c>
    </row>
    <row r="648" spans="1:33" ht="24" hidden="1">
      <c r="A648" s="97" t="s">
        <v>1148</v>
      </c>
      <c r="B648" s="98" t="s">
        <v>3843</v>
      </c>
      <c r="C648" s="98" t="s">
        <v>3852</v>
      </c>
      <c r="D648" s="98"/>
      <c r="E648" s="98" t="s">
        <v>3879</v>
      </c>
      <c r="F648" s="98"/>
      <c r="G648" s="98" t="s">
        <v>1436</v>
      </c>
      <c r="H648" s="98" t="s">
        <v>1436</v>
      </c>
      <c r="I648" s="248" t="s">
        <v>1447</v>
      </c>
      <c r="J648" s="98"/>
      <c r="K648" s="98" t="s">
        <v>3237</v>
      </c>
      <c r="L648" s="116" t="s">
        <v>4225</v>
      </c>
      <c r="M648" s="98" t="s">
        <v>955</v>
      </c>
      <c r="N648" s="98" t="s">
        <v>972</v>
      </c>
      <c r="O648" s="98" t="s">
        <v>856</v>
      </c>
      <c r="P648" s="101" t="s">
        <v>1435</v>
      </c>
      <c r="Q648" s="107" t="s">
        <v>972</v>
      </c>
      <c r="R648" s="118" t="s">
        <v>828</v>
      </c>
      <c r="S648" s="101" t="s">
        <v>828</v>
      </c>
      <c r="Z648" s="98"/>
      <c r="AB648" s="98">
        <v>12</v>
      </c>
      <c r="AE648" s="244">
        <v>0</v>
      </c>
      <c r="AG648" s="196" t="str">
        <f t="shared" si="10"/>
        <v>贵州代表处-管理</v>
      </c>
    </row>
    <row r="649" spans="1:33" ht="24" hidden="1">
      <c r="A649" s="97" t="s">
        <v>1151</v>
      </c>
      <c r="B649" s="98" t="s">
        <v>3831</v>
      </c>
      <c r="C649" s="98" t="s">
        <v>3833</v>
      </c>
      <c r="D649" s="98"/>
      <c r="E649" s="98" t="s">
        <v>3880</v>
      </c>
      <c r="F649" s="98"/>
      <c r="G649" s="98" t="s">
        <v>1451</v>
      </c>
      <c r="H649" s="98" t="s">
        <v>1451</v>
      </c>
      <c r="I649" s="248"/>
      <c r="J649" s="98">
        <v>4000</v>
      </c>
      <c r="K649" s="98" t="s">
        <v>3020</v>
      </c>
      <c r="L649" s="116" t="s">
        <v>4226</v>
      </c>
      <c r="M649" s="98" t="s">
        <v>981</v>
      </c>
      <c r="N649" s="98" t="s">
        <v>819</v>
      </c>
      <c r="O649" s="98" t="s">
        <v>3819</v>
      </c>
      <c r="P649" s="98" t="s">
        <v>1450</v>
      </c>
      <c r="Q649" s="107" t="s">
        <v>856</v>
      </c>
      <c r="R649" s="118" t="s">
        <v>856</v>
      </c>
      <c r="S649" s="101" t="s">
        <v>856</v>
      </c>
      <c r="Z649" s="98"/>
      <c r="AB649" s="98">
        <v>12</v>
      </c>
      <c r="AE649" s="244">
        <v>0</v>
      </c>
      <c r="AG649" s="196" t="str">
        <f t="shared" si="10"/>
        <v>江西代表处-管理</v>
      </c>
    </row>
    <row r="650" spans="1:33" ht="24" hidden="1">
      <c r="A650" s="97" t="s">
        <v>1154</v>
      </c>
      <c r="B650" s="98" t="s">
        <v>3834</v>
      </c>
      <c r="C650" s="98" t="s">
        <v>3836</v>
      </c>
      <c r="D650" s="98"/>
      <c r="E650" s="98" t="s">
        <v>3880</v>
      </c>
      <c r="F650" s="98"/>
      <c r="G650" s="98" t="s">
        <v>1451</v>
      </c>
      <c r="H650" s="98" t="s">
        <v>1451</v>
      </c>
      <c r="I650" s="248" t="s">
        <v>987</v>
      </c>
      <c r="J650" s="98">
        <v>2950</v>
      </c>
      <c r="K650" s="98" t="s">
        <v>3256</v>
      </c>
      <c r="L650" s="116" t="s">
        <v>3330</v>
      </c>
      <c r="M650" s="98" t="s">
        <v>988</v>
      </c>
      <c r="N650" s="98" t="s">
        <v>3818</v>
      </c>
      <c r="O650" s="98" t="s">
        <v>935</v>
      </c>
      <c r="P650" s="98" t="s">
        <v>1450</v>
      </c>
      <c r="Q650" s="107" t="s">
        <v>819</v>
      </c>
      <c r="R650" s="118" t="s">
        <v>828</v>
      </c>
      <c r="S650" s="101" t="s">
        <v>828</v>
      </c>
      <c r="Z650" s="98"/>
      <c r="AB650" s="98">
        <v>12</v>
      </c>
      <c r="AE650" s="244">
        <v>0</v>
      </c>
      <c r="AG650" s="196" t="str">
        <f t="shared" si="10"/>
        <v>江西代表处-管理</v>
      </c>
    </row>
    <row r="651" spans="1:33" ht="24" hidden="1">
      <c r="A651" s="97" t="s">
        <v>1157</v>
      </c>
      <c r="B651" s="98" t="s">
        <v>3834</v>
      </c>
      <c r="C651" s="98" t="s">
        <v>3836</v>
      </c>
      <c r="D651" s="98"/>
      <c r="E651" s="98" t="s">
        <v>3880</v>
      </c>
      <c r="F651" s="98"/>
      <c r="G651" s="98" t="s">
        <v>1451</v>
      </c>
      <c r="H651" s="98" t="s">
        <v>1451</v>
      </c>
      <c r="I651" s="248" t="s">
        <v>990</v>
      </c>
      <c r="J651" s="98">
        <v>750</v>
      </c>
      <c r="K651" s="98" t="s">
        <v>3256</v>
      </c>
      <c r="L651" s="116" t="s">
        <v>3331</v>
      </c>
      <c r="M651" s="98" t="s">
        <v>988</v>
      </c>
      <c r="N651" s="98" t="s">
        <v>3818</v>
      </c>
      <c r="O651" s="98" t="s">
        <v>935</v>
      </c>
      <c r="P651" s="98" t="s">
        <v>1450</v>
      </c>
      <c r="Q651" s="107" t="s">
        <v>828</v>
      </c>
      <c r="R651" s="118" t="s">
        <v>864</v>
      </c>
      <c r="S651" s="101" t="s">
        <v>864</v>
      </c>
      <c r="Z651" s="98"/>
      <c r="AB651" s="98">
        <v>12</v>
      </c>
      <c r="AE651" s="244">
        <v>0</v>
      </c>
      <c r="AG651" s="196" t="str">
        <f t="shared" si="10"/>
        <v>江西代表处-管理</v>
      </c>
    </row>
    <row r="652" spans="1:33" ht="24" hidden="1">
      <c r="A652" s="97" t="s">
        <v>1158</v>
      </c>
      <c r="B652" s="98" t="s">
        <v>3834</v>
      </c>
      <c r="C652" s="98" t="s">
        <v>3836</v>
      </c>
      <c r="D652" s="98"/>
      <c r="E652" s="98" t="s">
        <v>3880</v>
      </c>
      <c r="F652" s="98"/>
      <c r="G652" s="98" t="s">
        <v>1451</v>
      </c>
      <c r="H652" s="98" t="s">
        <v>1451</v>
      </c>
      <c r="I652" s="248" t="s">
        <v>992</v>
      </c>
      <c r="J652" s="98">
        <v>300</v>
      </c>
      <c r="K652" s="98" t="s">
        <v>3256</v>
      </c>
      <c r="L652" s="116" t="s">
        <v>3332</v>
      </c>
      <c r="M652" s="98" t="s">
        <v>988</v>
      </c>
      <c r="N652" s="98" t="s">
        <v>3818</v>
      </c>
      <c r="O652" s="98" t="s">
        <v>935</v>
      </c>
      <c r="P652" s="98" t="s">
        <v>1450</v>
      </c>
      <c r="Q652" s="107" t="s">
        <v>864</v>
      </c>
      <c r="R652" s="118" t="s">
        <v>864</v>
      </c>
      <c r="S652" s="101" t="s">
        <v>864</v>
      </c>
      <c r="Z652" s="98"/>
      <c r="AB652" s="98">
        <v>12</v>
      </c>
      <c r="AE652" s="244">
        <v>0</v>
      </c>
      <c r="AG652" s="196" t="str">
        <f t="shared" si="10"/>
        <v>江西代表处-管理</v>
      </c>
    </row>
    <row r="653" spans="1:33" ht="24" hidden="1">
      <c r="A653" s="97" t="s">
        <v>1160</v>
      </c>
      <c r="B653" s="98" t="s">
        <v>3834</v>
      </c>
      <c r="C653" s="98" t="s">
        <v>3835</v>
      </c>
      <c r="D653" s="98"/>
      <c r="E653" s="98" t="s">
        <v>3880</v>
      </c>
      <c r="F653" s="98"/>
      <c r="G653" s="98" t="s">
        <v>4495</v>
      </c>
      <c r="H653" s="98" t="s">
        <v>4495</v>
      </c>
      <c r="I653" s="248" t="s">
        <v>1456</v>
      </c>
      <c r="J653" s="98">
        <v>2500</v>
      </c>
      <c r="K653" s="100" t="s">
        <v>3038</v>
      </c>
      <c r="L653" s="116" t="s">
        <v>4227</v>
      </c>
      <c r="M653" s="98" t="s">
        <v>996</v>
      </c>
      <c r="N653" s="98" t="s">
        <v>972</v>
      </c>
      <c r="O653" s="98" t="s">
        <v>935</v>
      </c>
      <c r="P653" s="98" t="s">
        <v>1450</v>
      </c>
      <c r="Q653" s="107" t="s">
        <v>828</v>
      </c>
      <c r="R653" s="118" t="s">
        <v>819</v>
      </c>
      <c r="S653" s="101" t="s">
        <v>819</v>
      </c>
      <c r="Z653" s="98"/>
      <c r="AB653" s="98">
        <v>12</v>
      </c>
      <c r="AE653" s="244">
        <v>0</v>
      </c>
      <c r="AG653" s="196" t="str">
        <f t="shared" si="10"/>
        <v>江西代表处-江西1</v>
      </c>
    </row>
    <row r="654" spans="1:33" ht="24" hidden="1">
      <c r="A654" s="97" t="s">
        <v>1162</v>
      </c>
      <c r="B654" s="98" t="s">
        <v>3834</v>
      </c>
      <c r="C654" s="98" t="s">
        <v>3835</v>
      </c>
      <c r="D654" s="98"/>
      <c r="E654" s="98" t="s">
        <v>3880</v>
      </c>
      <c r="F654" s="98"/>
      <c r="G654" s="98" t="s">
        <v>1956</v>
      </c>
      <c r="H654" s="98" t="s">
        <v>1956</v>
      </c>
      <c r="I654" s="248" t="s">
        <v>1460</v>
      </c>
      <c r="J654" s="98">
        <v>1500</v>
      </c>
      <c r="K654" s="98" t="s">
        <v>3256</v>
      </c>
      <c r="L654" s="116" t="s">
        <v>3333</v>
      </c>
      <c r="M654" s="98" t="s">
        <v>996</v>
      </c>
      <c r="N654" s="98" t="s">
        <v>972</v>
      </c>
      <c r="O654" s="98" t="s">
        <v>935</v>
      </c>
      <c r="P654" s="98" t="s">
        <v>1450</v>
      </c>
      <c r="Q654" s="107" t="s">
        <v>819</v>
      </c>
      <c r="R654" s="118" t="s">
        <v>828</v>
      </c>
      <c r="S654" s="101" t="s">
        <v>828</v>
      </c>
      <c r="Z654" s="98"/>
      <c r="AB654" s="98">
        <v>12</v>
      </c>
      <c r="AE654" s="244">
        <v>0</v>
      </c>
      <c r="AG654" s="196" t="str">
        <f t="shared" si="10"/>
        <v>江西代表处-江西2</v>
      </c>
    </row>
    <row r="655" spans="1:33" ht="24" hidden="1">
      <c r="A655" s="97" t="s">
        <v>1164</v>
      </c>
      <c r="B655" s="98" t="s">
        <v>3843</v>
      </c>
      <c r="C655" s="98" t="s">
        <v>3852</v>
      </c>
      <c r="D655" s="98"/>
      <c r="E655" s="98" t="s">
        <v>3880</v>
      </c>
      <c r="F655" s="98"/>
      <c r="G655" s="98" t="s">
        <v>1451</v>
      </c>
      <c r="H655" s="98" t="s">
        <v>1451</v>
      </c>
      <c r="I655" s="248" t="s">
        <v>1463</v>
      </c>
      <c r="J655" s="98"/>
      <c r="K655" s="98" t="s">
        <v>3237</v>
      </c>
      <c r="L655" s="226" t="s">
        <v>4228</v>
      </c>
      <c r="M655" s="98" t="s">
        <v>955</v>
      </c>
      <c r="N655" s="98" t="s">
        <v>972</v>
      </c>
      <c r="O655" s="98" t="s">
        <v>856</v>
      </c>
      <c r="P655" s="101" t="s">
        <v>1450</v>
      </c>
      <c r="Q655" s="107" t="s">
        <v>3818</v>
      </c>
      <c r="R655" s="118" t="s">
        <v>972</v>
      </c>
      <c r="S655" s="101" t="s">
        <v>972</v>
      </c>
      <c r="Z655" s="98"/>
      <c r="AB655" s="98">
        <v>12</v>
      </c>
      <c r="AE655" s="244">
        <v>0</v>
      </c>
      <c r="AG655" s="196" t="str">
        <f t="shared" si="10"/>
        <v>江西代表处-管理</v>
      </c>
    </row>
    <row r="656" spans="1:33" ht="24" hidden="1">
      <c r="A656" s="97" t="s">
        <v>1168</v>
      </c>
      <c r="B656" s="98" t="s">
        <v>3843</v>
      </c>
      <c r="C656" s="98" t="s">
        <v>3852</v>
      </c>
      <c r="D656" s="98"/>
      <c r="E656" s="98" t="s">
        <v>3880</v>
      </c>
      <c r="F656" s="98"/>
      <c r="G656" s="98" t="s">
        <v>1451</v>
      </c>
      <c r="H656" s="98" t="s">
        <v>1451</v>
      </c>
      <c r="I656" s="248" t="s">
        <v>1465</v>
      </c>
      <c r="J656" s="98"/>
      <c r="K656" s="98" t="s">
        <v>3237</v>
      </c>
      <c r="L656" s="224" t="s">
        <v>4229</v>
      </c>
      <c r="M656" s="98" t="s">
        <v>955</v>
      </c>
      <c r="N656" s="98" t="s">
        <v>972</v>
      </c>
      <c r="O656" s="98" t="s">
        <v>856</v>
      </c>
      <c r="P656" s="101" t="s">
        <v>1466</v>
      </c>
      <c r="Q656" s="107" t="s">
        <v>3818</v>
      </c>
      <c r="R656" s="118" t="s">
        <v>972</v>
      </c>
      <c r="S656" s="101" t="s">
        <v>972</v>
      </c>
      <c r="Z656" s="98"/>
      <c r="AB656" s="98">
        <v>12</v>
      </c>
      <c r="AE656" s="244">
        <v>0</v>
      </c>
      <c r="AG656" s="196" t="str">
        <f t="shared" si="10"/>
        <v>江西代表处-管理</v>
      </c>
    </row>
    <row r="657" spans="1:33" ht="24" hidden="1">
      <c r="A657" s="97" t="s">
        <v>1169</v>
      </c>
      <c r="B657" s="98" t="s">
        <v>3831</v>
      </c>
      <c r="C657" s="98" t="s">
        <v>3833</v>
      </c>
      <c r="D657" s="98"/>
      <c r="E657" s="98" t="s">
        <v>3881</v>
      </c>
      <c r="F657" s="98"/>
      <c r="G657" s="98" t="s">
        <v>1470</v>
      </c>
      <c r="H657" s="98" t="s">
        <v>1470</v>
      </c>
      <c r="I657" s="248"/>
      <c r="J657" s="98">
        <v>4000</v>
      </c>
      <c r="K657" s="98" t="s">
        <v>3020</v>
      </c>
      <c r="L657" s="116" t="s">
        <v>4230</v>
      </c>
      <c r="M657" s="98" t="s">
        <v>981</v>
      </c>
      <c r="N657" s="98" t="s">
        <v>819</v>
      </c>
      <c r="O657" s="98" t="s">
        <v>3819</v>
      </c>
      <c r="P657" s="98" t="s">
        <v>1469</v>
      </c>
      <c r="Q657" s="107" t="s">
        <v>819</v>
      </c>
      <c r="R657" s="118" t="s">
        <v>856</v>
      </c>
      <c r="S657" s="101" t="s">
        <v>856</v>
      </c>
      <c r="Z657" s="98"/>
      <c r="AB657" s="98">
        <v>12</v>
      </c>
      <c r="AE657" s="244">
        <v>0</v>
      </c>
      <c r="AG657" s="196" t="str">
        <f t="shared" si="10"/>
        <v>安徽代表处-管理</v>
      </c>
    </row>
    <row r="658" spans="1:33" ht="24" hidden="1">
      <c r="A658" s="97" t="s">
        <v>1170</v>
      </c>
      <c r="B658" s="98" t="s">
        <v>3834</v>
      </c>
      <c r="C658" s="98" t="s">
        <v>3836</v>
      </c>
      <c r="D658" s="98"/>
      <c r="E658" s="98" t="s">
        <v>3881</v>
      </c>
      <c r="F658" s="98"/>
      <c r="G658" s="98" t="s">
        <v>1470</v>
      </c>
      <c r="H658" s="98" t="s">
        <v>1470</v>
      </c>
      <c r="I658" s="248" t="s">
        <v>987</v>
      </c>
      <c r="J658" s="98">
        <v>2600</v>
      </c>
      <c r="K658" s="98" t="s">
        <v>3277</v>
      </c>
      <c r="L658" s="116" t="s">
        <v>4231</v>
      </c>
      <c r="M658" s="98" t="s">
        <v>988</v>
      </c>
      <c r="N658" s="98" t="s">
        <v>3818</v>
      </c>
      <c r="O658" s="98" t="s">
        <v>935</v>
      </c>
      <c r="P658" s="98" t="s">
        <v>1469</v>
      </c>
      <c r="Q658" s="107" t="s">
        <v>828</v>
      </c>
      <c r="R658" s="118" t="s">
        <v>828</v>
      </c>
      <c r="S658" s="240" t="s">
        <v>828</v>
      </c>
      <c r="Z658" s="98"/>
      <c r="AB658" s="98">
        <v>12</v>
      </c>
      <c r="AE658" s="244">
        <v>0</v>
      </c>
      <c r="AG658" s="196" t="str">
        <f t="shared" si="10"/>
        <v>安徽代表处-管理</v>
      </c>
    </row>
    <row r="659" spans="1:33" ht="24" hidden="1">
      <c r="A659" s="97" t="s">
        <v>1171</v>
      </c>
      <c r="B659" s="98" t="s">
        <v>3834</v>
      </c>
      <c r="C659" s="98" t="s">
        <v>3836</v>
      </c>
      <c r="D659" s="98"/>
      <c r="E659" s="98" t="s">
        <v>3881</v>
      </c>
      <c r="F659" s="98"/>
      <c r="G659" s="98" t="s">
        <v>1470</v>
      </c>
      <c r="H659" s="98" t="s">
        <v>1470</v>
      </c>
      <c r="I659" s="248" t="s">
        <v>990</v>
      </c>
      <c r="J659" s="98">
        <v>800</v>
      </c>
      <c r="K659" s="98"/>
      <c r="L659" s="213"/>
      <c r="M659" s="98" t="s">
        <v>988</v>
      </c>
      <c r="N659" s="98" t="s">
        <v>3818</v>
      </c>
      <c r="O659" s="98" t="s">
        <v>935</v>
      </c>
      <c r="P659" s="223" t="s">
        <v>1469</v>
      </c>
      <c r="Q659" s="107" t="s">
        <v>864</v>
      </c>
      <c r="R659" s="118" t="s">
        <v>864</v>
      </c>
      <c r="S659" s="101" t="s">
        <v>864</v>
      </c>
      <c r="Z659" s="98"/>
      <c r="AB659" s="98">
        <v>10</v>
      </c>
      <c r="AE659" s="244">
        <v>0</v>
      </c>
      <c r="AG659" s="196" t="str">
        <f t="shared" si="10"/>
        <v>安徽代表处-管理</v>
      </c>
    </row>
    <row r="660" spans="1:33" ht="24" hidden="1">
      <c r="A660" s="97" t="s">
        <v>1175</v>
      </c>
      <c r="B660" s="98" t="s">
        <v>3834</v>
      </c>
      <c r="C660" s="98" t="s">
        <v>3836</v>
      </c>
      <c r="D660" s="98"/>
      <c r="E660" s="98" t="s">
        <v>3881</v>
      </c>
      <c r="F660" s="98"/>
      <c r="G660" s="98" t="s">
        <v>1470</v>
      </c>
      <c r="H660" s="98" t="s">
        <v>1470</v>
      </c>
      <c r="I660" s="248" t="s">
        <v>992</v>
      </c>
      <c r="J660" s="98">
        <v>600</v>
      </c>
      <c r="K660" s="98" t="s">
        <v>3277</v>
      </c>
      <c r="L660" s="116" t="s">
        <v>4232</v>
      </c>
      <c r="M660" s="98" t="s">
        <v>988</v>
      </c>
      <c r="N660" s="98" t="s">
        <v>3818</v>
      </c>
      <c r="O660" s="98" t="s">
        <v>935</v>
      </c>
      <c r="P660" s="98" t="s">
        <v>1469</v>
      </c>
      <c r="Q660" s="107" t="s">
        <v>864</v>
      </c>
      <c r="R660" s="118" t="s">
        <v>864</v>
      </c>
      <c r="S660" s="239" t="s">
        <v>864</v>
      </c>
      <c r="Z660" s="98"/>
      <c r="AB660" s="98">
        <v>12</v>
      </c>
      <c r="AE660" s="244">
        <v>0</v>
      </c>
      <c r="AG660" s="196" t="str">
        <f t="shared" si="10"/>
        <v>安徽代表处-管理</v>
      </c>
    </row>
    <row r="661" spans="1:33" ht="24" hidden="1">
      <c r="A661" s="97" t="s">
        <v>1179</v>
      </c>
      <c r="B661" s="98" t="s">
        <v>3834</v>
      </c>
      <c r="C661" s="98" t="s">
        <v>3835</v>
      </c>
      <c r="D661" s="98"/>
      <c r="E661" s="98" t="s">
        <v>3881</v>
      </c>
      <c r="F661" s="98"/>
      <c r="G661" s="98" t="s">
        <v>1962</v>
      </c>
      <c r="H661" s="98" t="s">
        <v>1962</v>
      </c>
      <c r="I661" s="248" t="s">
        <v>1475</v>
      </c>
      <c r="J661" s="98">
        <v>2200</v>
      </c>
      <c r="K661" s="100" t="s">
        <v>3038</v>
      </c>
      <c r="L661" s="116" t="s">
        <v>1476</v>
      </c>
      <c r="M661" s="98" t="s">
        <v>996</v>
      </c>
      <c r="N661" s="98" t="s">
        <v>972</v>
      </c>
      <c r="O661" s="98" t="s">
        <v>935</v>
      </c>
      <c r="P661" s="98" t="s">
        <v>1469</v>
      </c>
      <c r="Q661" s="107" t="s">
        <v>864</v>
      </c>
      <c r="R661" s="118" t="s">
        <v>828</v>
      </c>
      <c r="S661" s="240" t="s">
        <v>828</v>
      </c>
      <c r="Z661" s="98"/>
      <c r="AB661" s="98">
        <v>12</v>
      </c>
      <c r="AE661" s="244">
        <v>0</v>
      </c>
      <c r="AG661" s="196" t="str">
        <f t="shared" si="10"/>
        <v>安徽代表处-安徽2</v>
      </c>
    </row>
    <row r="662" spans="1:33" ht="24" hidden="1">
      <c r="A662" s="97" t="s">
        <v>1183</v>
      </c>
      <c r="B662" s="98" t="s">
        <v>3834</v>
      </c>
      <c r="C662" s="98" t="s">
        <v>3835</v>
      </c>
      <c r="D662" s="98"/>
      <c r="E662" s="98" t="s">
        <v>3881</v>
      </c>
      <c r="F662" s="98"/>
      <c r="G662" s="98" t="s">
        <v>4798</v>
      </c>
      <c r="H662" s="98" t="s">
        <v>4798</v>
      </c>
      <c r="I662" s="248" t="s">
        <v>1479</v>
      </c>
      <c r="J662" s="98">
        <v>1800</v>
      </c>
      <c r="K662" s="98" t="s">
        <v>4247</v>
      </c>
      <c r="L662" s="116" t="s">
        <v>5080</v>
      </c>
      <c r="M662" s="98" t="s">
        <v>996</v>
      </c>
      <c r="N662" s="98" t="s">
        <v>972</v>
      </c>
      <c r="O662" s="98" t="s">
        <v>935</v>
      </c>
      <c r="P662" s="223" t="s">
        <v>1469</v>
      </c>
      <c r="Q662" s="107" t="s">
        <v>828</v>
      </c>
      <c r="R662" s="118" t="s">
        <v>828</v>
      </c>
      <c r="S662" s="101" t="s">
        <v>828</v>
      </c>
      <c r="Z662" s="98"/>
      <c r="AB662" s="98">
        <v>12</v>
      </c>
      <c r="AE662" s="244">
        <v>0</v>
      </c>
      <c r="AG662" s="196" t="str">
        <f t="shared" si="10"/>
        <v>安徽代表处-安徽1</v>
      </c>
    </row>
    <row r="663" spans="1:33" ht="24" hidden="1">
      <c r="A663" s="97" t="s">
        <v>1185</v>
      </c>
      <c r="B663" s="98" t="s">
        <v>3843</v>
      </c>
      <c r="C663" s="98" t="s">
        <v>3852</v>
      </c>
      <c r="D663" s="98"/>
      <c r="E663" s="98" t="s">
        <v>3881</v>
      </c>
      <c r="F663" s="98"/>
      <c r="G663" s="98" t="s">
        <v>1470</v>
      </c>
      <c r="H663" s="98" t="s">
        <v>1470</v>
      </c>
      <c r="I663" s="248" t="s">
        <v>1475</v>
      </c>
      <c r="J663" s="98"/>
      <c r="K663" s="98" t="s">
        <v>3237</v>
      </c>
      <c r="L663" s="226" t="s">
        <v>4233</v>
      </c>
      <c r="M663" s="98" t="s">
        <v>955</v>
      </c>
      <c r="N663" s="98" t="s">
        <v>972</v>
      </c>
      <c r="O663" s="98" t="s">
        <v>856</v>
      </c>
      <c r="P663" s="101" t="s">
        <v>1482</v>
      </c>
      <c r="Q663" s="107" t="s">
        <v>972</v>
      </c>
      <c r="R663" s="118" t="s">
        <v>972</v>
      </c>
      <c r="S663" s="241" t="s">
        <v>972</v>
      </c>
      <c r="Z663" s="98"/>
      <c r="AB663" s="98">
        <v>12</v>
      </c>
      <c r="AE663" s="244">
        <v>0</v>
      </c>
      <c r="AG663" s="196" t="str">
        <f t="shared" si="10"/>
        <v>安徽代表处-管理</v>
      </c>
    </row>
    <row r="664" spans="1:33" ht="24" hidden="1">
      <c r="A664" s="97" t="s">
        <v>1188</v>
      </c>
      <c r="B664" s="98" t="s">
        <v>3843</v>
      </c>
      <c r="C664" s="98" t="s">
        <v>3852</v>
      </c>
      <c r="D664" s="98"/>
      <c r="E664" s="98" t="s">
        <v>3881</v>
      </c>
      <c r="F664" s="98"/>
      <c r="G664" s="98" t="s">
        <v>1470</v>
      </c>
      <c r="H664" s="98" t="s">
        <v>1470</v>
      </c>
      <c r="I664" s="248" t="s">
        <v>1479</v>
      </c>
      <c r="J664" s="98"/>
      <c r="K664" s="98"/>
      <c r="L664" s="116"/>
      <c r="M664" s="98" t="s">
        <v>955</v>
      </c>
      <c r="N664" s="98" t="s">
        <v>972</v>
      </c>
      <c r="O664" s="98" t="s">
        <v>856</v>
      </c>
      <c r="P664" s="237" t="s">
        <v>1484</v>
      </c>
      <c r="Q664" s="107" t="s">
        <v>972</v>
      </c>
      <c r="R664" s="118" t="s">
        <v>972</v>
      </c>
      <c r="S664" s="101" t="s">
        <v>972</v>
      </c>
      <c r="Z664" s="98"/>
      <c r="AB664" s="98">
        <v>10</v>
      </c>
      <c r="AE664" s="244">
        <v>0</v>
      </c>
      <c r="AG664" s="196" t="str">
        <f t="shared" si="10"/>
        <v>安徽代表处-管理</v>
      </c>
    </row>
    <row r="665" spans="1:33" ht="24" hidden="1">
      <c r="A665" s="97" t="s">
        <v>1190</v>
      </c>
      <c r="B665" s="98" t="s">
        <v>3831</v>
      </c>
      <c r="C665" s="98" t="s">
        <v>3833</v>
      </c>
      <c r="D665" s="98"/>
      <c r="E665" s="98" t="s">
        <v>3882</v>
      </c>
      <c r="F665" s="98"/>
      <c r="G665" s="98" t="s">
        <v>1488</v>
      </c>
      <c r="H665" s="98" t="s">
        <v>1488</v>
      </c>
      <c r="I665" s="248"/>
      <c r="J665" s="98">
        <v>3300</v>
      </c>
      <c r="K665" s="98" t="s">
        <v>3020</v>
      </c>
      <c r="L665" s="116" t="s">
        <v>4234</v>
      </c>
      <c r="M665" s="98" t="s">
        <v>981</v>
      </c>
      <c r="N665" s="98" t="s">
        <v>819</v>
      </c>
      <c r="O665" s="98" t="s">
        <v>3819</v>
      </c>
      <c r="P665" s="98" t="s">
        <v>1487</v>
      </c>
      <c r="Q665" s="107" t="s">
        <v>935</v>
      </c>
      <c r="R665" s="118" t="s">
        <v>819</v>
      </c>
      <c r="S665" s="239" t="s">
        <v>819</v>
      </c>
      <c r="Z665" s="98"/>
      <c r="AB665" s="98">
        <v>12</v>
      </c>
      <c r="AE665" s="244">
        <v>0</v>
      </c>
      <c r="AG665" s="196" t="str">
        <f t="shared" si="10"/>
        <v>辽宁代表处-管理</v>
      </c>
    </row>
    <row r="666" spans="1:33" ht="24" hidden="1">
      <c r="A666" s="97" t="s">
        <v>1194</v>
      </c>
      <c r="B666" s="98" t="s">
        <v>3834</v>
      </c>
      <c r="C666" s="98" t="s">
        <v>3836</v>
      </c>
      <c r="D666" s="98"/>
      <c r="E666" s="98" t="s">
        <v>3882</v>
      </c>
      <c r="F666" s="98"/>
      <c r="G666" s="228" t="s">
        <v>1488</v>
      </c>
      <c r="H666" s="228" t="s">
        <v>1488</v>
      </c>
      <c r="I666" s="249" t="s">
        <v>1133</v>
      </c>
      <c r="J666" s="98">
        <v>2600</v>
      </c>
      <c r="K666" s="228" t="s">
        <v>3256</v>
      </c>
      <c r="L666" s="229" t="s">
        <v>3334</v>
      </c>
      <c r="M666" s="228" t="s">
        <v>988</v>
      </c>
      <c r="N666" s="98" t="s">
        <v>3818</v>
      </c>
      <c r="O666" s="98" t="s">
        <v>935</v>
      </c>
      <c r="P666" s="98" t="s">
        <v>1487</v>
      </c>
      <c r="Q666" s="107" t="s">
        <v>828</v>
      </c>
      <c r="R666" s="118" t="s">
        <v>828</v>
      </c>
      <c r="S666" s="101" t="s">
        <v>828</v>
      </c>
      <c r="Z666" s="98"/>
      <c r="AB666" s="98">
        <v>12</v>
      </c>
      <c r="AE666" s="244">
        <v>0</v>
      </c>
      <c r="AG666" s="196" t="str">
        <f t="shared" si="10"/>
        <v>辽宁代表处-管理</v>
      </c>
    </row>
    <row r="667" spans="1:33" ht="24" hidden="1">
      <c r="A667" s="97" t="s">
        <v>1195</v>
      </c>
      <c r="B667" s="98" t="s">
        <v>3834</v>
      </c>
      <c r="C667" s="98" t="s">
        <v>3836</v>
      </c>
      <c r="D667" s="98"/>
      <c r="E667" s="98" t="s">
        <v>3882</v>
      </c>
      <c r="F667" s="98"/>
      <c r="G667" s="98" t="s">
        <v>1488</v>
      </c>
      <c r="H667" s="98" t="s">
        <v>1488</v>
      </c>
      <c r="I667" s="248" t="s">
        <v>992</v>
      </c>
      <c r="J667" s="98">
        <v>700</v>
      </c>
      <c r="K667" s="98" t="s">
        <v>3240</v>
      </c>
      <c r="L667" s="116" t="s">
        <v>3335</v>
      </c>
      <c r="M667" s="98" t="s">
        <v>988</v>
      </c>
      <c r="N667" s="98" t="s">
        <v>3818</v>
      </c>
      <c r="O667" s="98" t="s">
        <v>935</v>
      </c>
      <c r="P667" s="98" t="s">
        <v>1487</v>
      </c>
      <c r="Q667" s="107" t="s">
        <v>828</v>
      </c>
      <c r="R667" s="118" t="s">
        <v>864</v>
      </c>
      <c r="S667" s="101" t="s">
        <v>864</v>
      </c>
      <c r="Z667" s="98"/>
      <c r="AB667" s="98">
        <v>12</v>
      </c>
      <c r="AE667" s="244">
        <v>0</v>
      </c>
      <c r="AG667" s="196" t="str">
        <f t="shared" si="10"/>
        <v>辽宁代表处-管理</v>
      </c>
    </row>
    <row r="668" spans="1:33" ht="24" hidden="1">
      <c r="A668" s="97" t="s">
        <v>1196</v>
      </c>
      <c r="B668" s="98" t="s">
        <v>3834</v>
      </c>
      <c r="C668" s="98" t="s">
        <v>3835</v>
      </c>
      <c r="D668" s="98"/>
      <c r="E668" s="98" t="s">
        <v>3882</v>
      </c>
      <c r="F668" s="98"/>
      <c r="G668" s="98" t="s">
        <v>1967</v>
      </c>
      <c r="H668" s="98" t="s">
        <v>1967</v>
      </c>
      <c r="I668" s="248" t="s">
        <v>1492</v>
      </c>
      <c r="J668" s="98">
        <v>1800</v>
      </c>
      <c r="K668" s="100" t="s">
        <v>3038</v>
      </c>
      <c r="L668" s="116" t="s">
        <v>1493</v>
      </c>
      <c r="M668" s="98" t="s">
        <v>996</v>
      </c>
      <c r="N668" s="98" t="s">
        <v>972</v>
      </c>
      <c r="O668" s="98" t="s">
        <v>935</v>
      </c>
      <c r="P668" s="98" t="s">
        <v>1487</v>
      </c>
      <c r="Q668" s="107" t="s">
        <v>972</v>
      </c>
      <c r="R668" s="118" t="s">
        <v>828</v>
      </c>
      <c r="S668" s="101" t="s">
        <v>828</v>
      </c>
      <c r="Z668" s="98"/>
      <c r="AB668" s="98">
        <v>12</v>
      </c>
      <c r="AE668" s="244">
        <v>0</v>
      </c>
      <c r="AG668" s="196" t="str">
        <f t="shared" si="10"/>
        <v>辽宁代表处-辽宁2</v>
      </c>
    </row>
    <row r="669" spans="1:33" ht="24" hidden="1">
      <c r="A669" s="97" t="s">
        <v>1197</v>
      </c>
      <c r="B669" s="98" t="s">
        <v>3834</v>
      </c>
      <c r="C669" s="98" t="s">
        <v>3835</v>
      </c>
      <c r="D669" s="98"/>
      <c r="E669" s="98" t="s">
        <v>3882</v>
      </c>
      <c r="F669" s="98"/>
      <c r="G669" s="98" t="s">
        <v>4500</v>
      </c>
      <c r="H669" s="98" t="s">
        <v>4500</v>
      </c>
      <c r="I669" s="248" t="s">
        <v>1496</v>
      </c>
      <c r="J669" s="98">
        <v>1500</v>
      </c>
      <c r="K669" s="100" t="s">
        <v>3038</v>
      </c>
      <c r="L669" s="116" t="s">
        <v>1497</v>
      </c>
      <c r="M669" s="98" t="s">
        <v>996</v>
      </c>
      <c r="N669" s="98" t="s">
        <v>972</v>
      </c>
      <c r="O669" s="98" t="s">
        <v>935</v>
      </c>
      <c r="P669" s="98" t="s">
        <v>1487</v>
      </c>
      <c r="Q669" s="107" t="s">
        <v>972</v>
      </c>
      <c r="R669" s="118" t="s">
        <v>828</v>
      </c>
      <c r="S669" s="101" t="s">
        <v>828</v>
      </c>
      <c r="Z669" s="98"/>
      <c r="AB669" s="98">
        <v>12</v>
      </c>
      <c r="AE669" s="244">
        <v>0</v>
      </c>
      <c r="AG669" s="196" t="str">
        <f t="shared" si="10"/>
        <v>辽宁代表处-辽宁1</v>
      </c>
    </row>
    <row r="670" spans="1:33" ht="24" hidden="1">
      <c r="A670" s="97" t="s">
        <v>1201</v>
      </c>
      <c r="B670" s="98" t="s">
        <v>3843</v>
      </c>
      <c r="C670" s="98" t="s">
        <v>3852</v>
      </c>
      <c r="D670" s="98"/>
      <c r="E670" s="98" t="s">
        <v>3882</v>
      </c>
      <c r="F670" s="98"/>
      <c r="G670" s="98" t="s">
        <v>1488</v>
      </c>
      <c r="H670" s="98" t="s">
        <v>1488</v>
      </c>
      <c r="I670" s="248" t="s">
        <v>1500</v>
      </c>
      <c r="J670" s="98"/>
      <c r="K670" s="98" t="s">
        <v>3237</v>
      </c>
      <c r="L670" s="224" t="s">
        <v>4235</v>
      </c>
      <c r="M670" s="98" t="s">
        <v>955</v>
      </c>
      <c r="N670" s="98" t="s">
        <v>972</v>
      </c>
      <c r="O670" s="98" t="s">
        <v>856</v>
      </c>
      <c r="P670" s="101" t="s">
        <v>1487</v>
      </c>
      <c r="Q670" s="107" t="s">
        <v>972</v>
      </c>
      <c r="R670" s="118" t="s">
        <v>972</v>
      </c>
      <c r="S670" s="240" t="s">
        <v>972</v>
      </c>
      <c r="Z670" s="98"/>
      <c r="AB670" s="98">
        <v>12</v>
      </c>
      <c r="AE670" s="244">
        <v>0</v>
      </c>
      <c r="AG670" s="196" t="str">
        <f t="shared" si="10"/>
        <v>辽宁代表处-管理</v>
      </c>
    </row>
    <row r="671" spans="1:33" ht="24" hidden="1">
      <c r="A671" s="97" t="s">
        <v>1205</v>
      </c>
      <c r="B671" s="98" t="s">
        <v>3831</v>
      </c>
      <c r="C671" s="98" t="s">
        <v>3833</v>
      </c>
      <c r="D671" s="98"/>
      <c r="E671" s="98" t="s">
        <v>3883</v>
      </c>
      <c r="F671" s="98"/>
      <c r="G671" s="98" t="s">
        <v>1504</v>
      </c>
      <c r="H671" s="98" t="s">
        <v>1504</v>
      </c>
      <c r="I671" s="248"/>
      <c r="J671" s="98">
        <v>4700</v>
      </c>
      <c r="K671" s="98" t="s">
        <v>3020</v>
      </c>
      <c r="L671" s="116" t="s">
        <v>3641</v>
      </c>
      <c r="M671" s="98" t="s">
        <v>981</v>
      </c>
      <c r="N671" s="98" t="s">
        <v>819</v>
      </c>
      <c r="O671" s="98" t="s">
        <v>3819</v>
      </c>
      <c r="P671" s="223" t="s">
        <v>1503</v>
      </c>
      <c r="Q671" s="107" t="s">
        <v>856</v>
      </c>
      <c r="R671" s="118" t="s">
        <v>856</v>
      </c>
      <c r="S671" s="101" t="s">
        <v>856</v>
      </c>
      <c r="Z671" s="98"/>
      <c r="AB671" s="98">
        <v>12</v>
      </c>
      <c r="AE671" s="244">
        <v>0</v>
      </c>
      <c r="AG671" s="196" t="str">
        <f t="shared" si="10"/>
        <v>吉林代表处-管理</v>
      </c>
    </row>
    <row r="672" spans="1:33" ht="24" hidden="1">
      <c r="A672" s="97" t="s">
        <v>1208</v>
      </c>
      <c r="B672" s="98" t="s">
        <v>3834</v>
      </c>
      <c r="C672" s="98" t="s">
        <v>3836</v>
      </c>
      <c r="D672" s="98"/>
      <c r="E672" s="98" t="s">
        <v>3883</v>
      </c>
      <c r="F672" s="98"/>
      <c r="G672" s="228" t="s">
        <v>1504</v>
      </c>
      <c r="H672" s="228" t="s">
        <v>1504</v>
      </c>
      <c r="I672" s="249" t="s">
        <v>987</v>
      </c>
      <c r="J672" s="98">
        <v>950</v>
      </c>
      <c r="K672" s="228" t="s">
        <v>3277</v>
      </c>
      <c r="L672" s="229" t="s">
        <v>4236</v>
      </c>
      <c r="M672" s="228" t="s">
        <v>988</v>
      </c>
      <c r="N672" s="98" t="s">
        <v>3818</v>
      </c>
      <c r="O672" s="98" t="s">
        <v>935</v>
      </c>
      <c r="P672" s="98" t="s">
        <v>1503</v>
      </c>
      <c r="Q672" s="107" t="s">
        <v>828</v>
      </c>
      <c r="R672" s="118" t="s">
        <v>864</v>
      </c>
      <c r="S672" s="239" t="s">
        <v>864</v>
      </c>
      <c r="Z672" s="98"/>
      <c r="AB672" s="98">
        <v>12</v>
      </c>
      <c r="AE672" s="244">
        <v>0</v>
      </c>
      <c r="AG672" s="196" t="str">
        <f t="shared" si="10"/>
        <v>吉林代表处-管理</v>
      </c>
    </row>
    <row r="673" spans="1:33" ht="24" hidden="1">
      <c r="A673" s="97" t="s">
        <v>1210</v>
      </c>
      <c r="B673" s="98" t="s">
        <v>3834</v>
      </c>
      <c r="C673" s="98" t="s">
        <v>3836</v>
      </c>
      <c r="D673" s="98"/>
      <c r="E673" s="98" t="s">
        <v>3883</v>
      </c>
      <c r="F673" s="98"/>
      <c r="G673" s="98" t="s">
        <v>1504</v>
      </c>
      <c r="H673" s="98" t="s">
        <v>1504</v>
      </c>
      <c r="I673" s="248" t="s">
        <v>990</v>
      </c>
      <c r="J673" s="98">
        <v>3350</v>
      </c>
      <c r="K673" s="98" t="s">
        <v>3240</v>
      </c>
      <c r="L673" s="116" t="s">
        <v>3336</v>
      </c>
      <c r="M673" s="98" t="s">
        <v>988</v>
      </c>
      <c r="N673" s="98" t="s">
        <v>3818</v>
      </c>
      <c r="O673" s="98" t="s">
        <v>935</v>
      </c>
      <c r="P673" s="98" t="s">
        <v>1503</v>
      </c>
      <c r="Q673" s="107" t="s">
        <v>828</v>
      </c>
      <c r="R673" s="118" t="s">
        <v>828</v>
      </c>
      <c r="S673" s="101" t="s">
        <v>828</v>
      </c>
      <c r="Z673" s="98"/>
      <c r="AB673" s="98">
        <v>12</v>
      </c>
      <c r="AE673" s="244">
        <v>0</v>
      </c>
      <c r="AG673" s="196" t="str">
        <f t="shared" si="10"/>
        <v>吉林代表处-管理</v>
      </c>
    </row>
    <row r="674" spans="1:33" ht="24" hidden="1">
      <c r="A674" s="97" t="s">
        <v>1212</v>
      </c>
      <c r="B674" s="98" t="s">
        <v>3834</v>
      </c>
      <c r="C674" s="98" t="s">
        <v>3836</v>
      </c>
      <c r="D674" s="98"/>
      <c r="E674" s="98" t="s">
        <v>3883</v>
      </c>
      <c r="F674" s="98"/>
      <c r="G674" s="98" t="s">
        <v>1504</v>
      </c>
      <c r="H674" s="98" t="s">
        <v>1504</v>
      </c>
      <c r="I674" s="248" t="s">
        <v>992</v>
      </c>
      <c r="J674" s="98">
        <v>400</v>
      </c>
      <c r="K674" s="98" t="s">
        <v>3240</v>
      </c>
      <c r="L674" s="116" t="s">
        <v>3337</v>
      </c>
      <c r="M674" s="98" t="s">
        <v>988</v>
      </c>
      <c r="N674" s="98" t="s">
        <v>3818</v>
      </c>
      <c r="O674" s="98" t="s">
        <v>935</v>
      </c>
      <c r="P674" s="98" t="s">
        <v>1503</v>
      </c>
      <c r="Q674" s="107" t="s">
        <v>828</v>
      </c>
      <c r="R674" s="118" t="s">
        <v>864</v>
      </c>
      <c r="S674" s="101" t="s">
        <v>864</v>
      </c>
      <c r="Z674" s="98"/>
      <c r="AB674" s="98">
        <v>12</v>
      </c>
      <c r="AE674" s="244">
        <v>0</v>
      </c>
      <c r="AG674" s="196" t="str">
        <f t="shared" si="10"/>
        <v>吉林代表处-管理</v>
      </c>
    </row>
    <row r="675" spans="1:33" ht="24" hidden="1">
      <c r="A675" s="97" t="s">
        <v>1214</v>
      </c>
      <c r="B675" s="98" t="s">
        <v>3834</v>
      </c>
      <c r="C675" s="98" t="s">
        <v>3835</v>
      </c>
      <c r="D675" s="98"/>
      <c r="E675" s="98" t="s">
        <v>3883</v>
      </c>
      <c r="F675" s="98"/>
      <c r="G675" s="98" t="s">
        <v>1799</v>
      </c>
      <c r="H675" s="98" t="s">
        <v>1799</v>
      </c>
      <c r="I675" s="248" t="s">
        <v>1509</v>
      </c>
      <c r="J675" s="98">
        <v>2700</v>
      </c>
      <c r="K675" s="100" t="s">
        <v>3038</v>
      </c>
      <c r="L675" s="230" t="s">
        <v>4237</v>
      </c>
      <c r="M675" s="98" t="s">
        <v>996</v>
      </c>
      <c r="N675" s="98" t="s">
        <v>972</v>
      </c>
      <c r="O675" s="98" t="s">
        <v>935</v>
      </c>
      <c r="P675" s="98" t="s">
        <v>1503</v>
      </c>
      <c r="Q675" s="107" t="s">
        <v>972</v>
      </c>
      <c r="R675" s="118" t="s">
        <v>819</v>
      </c>
      <c r="S675" s="101" t="s">
        <v>819</v>
      </c>
      <c r="Z675" s="98"/>
      <c r="AB675" s="98">
        <v>12</v>
      </c>
      <c r="AE675" s="244">
        <v>0</v>
      </c>
      <c r="AG675" s="196" t="str">
        <f t="shared" si="10"/>
        <v>吉林代表处-吉林2</v>
      </c>
    </row>
    <row r="676" spans="1:33" ht="24" hidden="1">
      <c r="A676" s="97" t="s">
        <v>1218</v>
      </c>
      <c r="B676" s="98" t="s">
        <v>3834</v>
      </c>
      <c r="C676" s="98" t="s">
        <v>3835</v>
      </c>
      <c r="D676" s="98"/>
      <c r="E676" s="98" t="s">
        <v>3883</v>
      </c>
      <c r="F676" s="98"/>
      <c r="G676" s="98" t="s">
        <v>1511</v>
      </c>
      <c r="H676" s="98" t="s">
        <v>1511</v>
      </c>
      <c r="I676" s="248" t="s">
        <v>1513</v>
      </c>
      <c r="J676" s="98">
        <v>2000</v>
      </c>
      <c r="K676" s="100" t="s">
        <v>3038</v>
      </c>
      <c r="L676" s="116" t="s">
        <v>1510</v>
      </c>
      <c r="M676" s="98" t="s">
        <v>996</v>
      </c>
      <c r="N676" s="98" t="s">
        <v>972</v>
      </c>
      <c r="O676" s="98" t="s">
        <v>935</v>
      </c>
      <c r="P676" s="98" t="s">
        <v>1503</v>
      </c>
      <c r="Q676" s="107" t="s">
        <v>819</v>
      </c>
      <c r="R676" s="118" t="s">
        <v>828</v>
      </c>
      <c r="S676" s="101" t="s">
        <v>828</v>
      </c>
      <c r="Z676" s="98"/>
      <c r="AB676" s="98">
        <v>12</v>
      </c>
      <c r="AE676" s="244">
        <v>0</v>
      </c>
      <c r="AG676" s="196" t="str">
        <f t="shared" si="10"/>
        <v>吉林代表处-吉林1</v>
      </c>
    </row>
    <row r="677" spans="1:33" ht="24" hidden="1">
      <c r="A677" s="97" t="s">
        <v>1219</v>
      </c>
      <c r="B677" s="98" t="s">
        <v>3843</v>
      </c>
      <c r="C677" s="98" t="s">
        <v>3852</v>
      </c>
      <c r="D677" s="98"/>
      <c r="E677" s="98" t="s">
        <v>3883</v>
      </c>
      <c r="F677" s="98"/>
      <c r="G677" s="98" t="s">
        <v>1504</v>
      </c>
      <c r="H677" s="98" t="s">
        <v>1504</v>
      </c>
      <c r="I677" s="248" t="s">
        <v>1518</v>
      </c>
      <c r="J677" s="98"/>
      <c r="K677" s="98" t="s">
        <v>3237</v>
      </c>
      <c r="L677" s="116" t="s">
        <v>4238</v>
      </c>
      <c r="M677" s="98" t="s">
        <v>955</v>
      </c>
      <c r="N677" s="98" t="s">
        <v>972</v>
      </c>
      <c r="O677" s="98" t="s">
        <v>856</v>
      </c>
      <c r="P677" s="101" t="s">
        <v>1503</v>
      </c>
      <c r="Q677" s="107" t="s">
        <v>3818</v>
      </c>
      <c r="R677" s="118" t="s">
        <v>828</v>
      </c>
      <c r="S677" s="101" t="s">
        <v>828</v>
      </c>
      <c r="Z677" s="98"/>
      <c r="AB677" s="98">
        <v>12</v>
      </c>
      <c r="AE677" s="244">
        <v>0</v>
      </c>
      <c r="AG677" s="196" t="str">
        <f t="shared" si="10"/>
        <v>吉林代表处-管理</v>
      </c>
    </row>
    <row r="678" spans="1:33" ht="24" hidden="1">
      <c r="A678" s="97" t="s">
        <v>1220</v>
      </c>
      <c r="B678" s="98" t="s">
        <v>3831</v>
      </c>
      <c r="C678" s="98" t="s">
        <v>3833</v>
      </c>
      <c r="D678" s="98"/>
      <c r="E678" s="98" t="s">
        <v>3884</v>
      </c>
      <c r="F678" s="98"/>
      <c r="G678" s="98" t="s">
        <v>1522</v>
      </c>
      <c r="H678" s="98" t="s">
        <v>1522</v>
      </c>
      <c r="I678" s="248"/>
      <c r="J678" s="98">
        <v>3000</v>
      </c>
      <c r="K678" s="98" t="s">
        <v>3020</v>
      </c>
      <c r="L678" s="116" t="s">
        <v>4239</v>
      </c>
      <c r="M678" s="98" t="s">
        <v>981</v>
      </c>
      <c r="N678" s="98" t="s">
        <v>819</v>
      </c>
      <c r="O678" s="98" t="s">
        <v>3819</v>
      </c>
      <c r="P678" s="98" t="s">
        <v>1521</v>
      </c>
      <c r="Q678" s="107" t="s">
        <v>819</v>
      </c>
      <c r="R678" s="118" t="s">
        <v>819</v>
      </c>
      <c r="S678" s="101" t="s">
        <v>819</v>
      </c>
      <c r="Z678" s="98"/>
      <c r="AB678" s="98">
        <v>12</v>
      </c>
      <c r="AE678" s="244">
        <v>0</v>
      </c>
      <c r="AG678" s="196" t="str">
        <f t="shared" si="10"/>
        <v>宁夏代表处-管理</v>
      </c>
    </row>
    <row r="679" spans="1:33" ht="24" hidden="1">
      <c r="A679" s="97" t="s">
        <v>1221</v>
      </c>
      <c r="B679" s="98" t="s">
        <v>3834</v>
      </c>
      <c r="C679" s="98" t="s">
        <v>3836</v>
      </c>
      <c r="D679" s="98"/>
      <c r="E679" s="98" t="s">
        <v>3884</v>
      </c>
      <c r="F679" s="98"/>
      <c r="G679" s="98" t="s">
        <v>1522</v>
      </c>
      <c r="H679" s="98" t="s">
        <v>1522</v>
      </c>
      <c r="I679" s="248" t="s">
        <v>1133</v>
      </c>
      <c r="J679" s="98">
        <v>2300</v>
      </c>
      <c r="K679" s="98" t="s">
        <v>3277</v>
      </c>
      <c r="L679" s="116" t="s">
        <v>4240</v>
      </c>
      <c r="M679" s="98" t="s">
        <v>988</v>
      </c>
      <c r="N679" s="98" t="s">
        <v>3818</v>
      </c>
      <c r="O679" s="98" t="s">
        <v>935</v>
      </c>
      <c r="P679" s="98" t="s">
        <v>1521</v>
      </c>
      <c r="Q679" s="107" t="s">
        <v>828</v>
      </c>
      <c r="R679" s="118" t="s">
        <v>864</v>
      </c>
      <c r="S679" s="240" t="s">
        <v>864</v>
      </c>
      <c r="Z679" s="98"/>
      <c r="AB679" s="98">
        <v>12</v>
      </c>
      <c r="AE679" s="244">
        <v>0</v>
      </c>
      <c r="AG679" s="196" t="str">
        <f t="shared" si="10"/>
        <v>宁夏代表处-管理</v>
      </c>
    </row>
    <row r="680" spans="1:33" ht="24" hidden="1">
      <c r="A680" s="97" t="s">
        <v>1226</v>
      </c>
      <c r="B680" s="98" t="s">
        <v>3834</v>
      </c>
      <c r="C680" s="98" t="s">
        <v>3836</v>
      </c>
      <c r="D680" s="98"/>
      <c r="E680" s="98" t="s">
        <v>3884</v>
      </c>
      <c r="F680" s="98"/>
      <c r="G680" s="98" t="s">
        <v>1522</v>
      </c>
      <c r="H680" s="98" t="s">
        <v>1522</v>
      </c>
      <c r="I680" s="248" t="s">
        <v>992</v>
      </c>
      <c r="J680" s="98">
        <v>700</v>
      </c>
      <c r="K680" s="98"/>
      <c r="L680" s="116"/>
      <c r="M680" s="98" t="s">
        <v>988</v>
      </c>
      <c r="N680" s="98" t="s">
        <v>3818</v>
      </c>
      <c r="O680" s="98" t="s">
        <v>935</v>
      </c>
      <c r="P680" s="223" t="s">
        <v>1521</v>
      </c>
      <c r="Q680" s="107" t="s">
        <v>864</v>
      </c>
      <c r="R680" s="118" t="s">
        <v>864</v>
      </c>
      <c r="S680" s="101" t="s">
        <v>864</v>
      </c>
      <c r="Z680" s="98"/>
      <c r="AB680" s="98">
        <v>10</v>
      </c>
      <c r="AE680" s="244">
        <v>0</v>
      </c>
      <c r="AG680" s="196" t="str">
        <f t="shared" si="10"/>
        <v>宁夏代表处-管理</v>
      </c>
    </row>
    <row r="681" spans="1:33" ht="24" hidden="1">
      <c r="A681" s="97" t="s">
        <v>1229</v>
      </c>
      <c r="B681" s="98" t="s">
        <v>3834</v>
      </c>
      <c r="C681" s="98" t="s">
        <v>3835</v>
      </c>
      <c r="D681" s="98"/>
      <c r="E681" s="98" t="s">
        <v>3884</v>
      </c>
      <c r="F681" s="98"/>
      <c r="G681" s="98" t="s">
        <v>1977</v>
      </c>
      <c r="H681" s="98" t="s">
        <v>1977</v>
      </c>
      <c r="I681" s="248" t="s">
        <v>1526</v>
      </c>
      <c r="J681" s="98">
        <v>2000</v>
      </c>
      <c r="K681" s="98" t="s">
        <v>3256</v>
      </c>
      <c r="L681" s="116" t="s">
        <v>1856</v>
      </c>
      <c r="M681" s="98" t="s">
        <v>996</v>
      </c>
      <c r="N681" s="98" t="s">
        <v>972</v>
      </c>
      <c r="O681" s="98" t="s">
        <v>935</v>
      </c>
      <c r="P681" s="98" t="s">
        <v>1521</v>
      </c>
      <c r="Q681" s="107" t="s">
        <v>828</v>
      </c>
      <c r="R681" s="118" t="s">
        <v>828</v>
      </c>
      <c r="S681" s="239" t="s">
        <v>828</v>
      </c>
      <c r="Z681" s="98"/>
      <c r="AB681" s="98">
        <v>12</v>
      </c>
      <c r="AE681" s="244">
        <v>0</v>
      </c>
      <c r="AG681" s="196" t="str">
        <f t="shared" si="10"/>
        <v>宁夏代表处-宁夏2</v>
      </c>
    </row>
    <row r="682" spans="1:33" ht="24" hidden="1">
      <c r="A682" s="97" t="s">
        <v>1232</v>
      </c>
      <c r="B682" s="98" t="s">
        <v>3834</v>
      </c>
      <c r="C682" s="98" t="s">
        <v>3835</v>
      </c>
      <c r="D682" s="98"/>
      <c r="E682" s="98" t="s">
        <v>3884</v>
      </c>
      <c r="F682" s="98"/>
      <c r="G682" s="98" t="s">
        <v>1530</v>
      </c>
      <c r="H682" s="98" t="s">
        <v>1530</v>
      </c>
      <c r="I682" s="248" t="s">
        <v>1529</v>
      </c>
      <c r="J682" s="98">
        <v>1000</v>
      </c>
      <c r="K682" s="98" t="s">
        <v>3277</v>
      </c>
      <c r="L682" s="116" t="s">
        <v>1857</v>
      </c>
      <c r="M682" s="98" t="s">
        <v>996</v>
      </c>
      <c r="N682" s="98" t="s">
        <v>972</v>
      </c>
      <c r="O682" s="98" t="s">
        <v>935</v>
      </c>
      <c r="P682" s="98" t="s">
        <v>1521</v>
      </c>
      <c r="Q682" s="107" t="s">
        <v>864</v>
      </c>
      <c r="R682" s="118" t="s">
        <v>864</v>
      </c>
      <c r="S682" s="240" t="s">
        <v>864</v>
      </c>
      <c r="Z682" s="98"/>
      <c r="AB682" s="98">
        <v>12</v>
      </c>
      <c r="AE682" s="244">
        <v>0</v>
      </c>
      <c r="AG682" s="196" t="str">
        <f t="shared" si="10"/>
        <v>宁夏代表处-宁夏1</v>
      </c>
    </row>
    <row r="683" spans="1:33" ht="24" hidden="1">
      <c r="A683" s="97" t="s">
        <v>1233</v>
      </c>
      <c r="B683" s="98" t="s">
        <v>3843</v>
      </c>
      <c r="C683" s="98" t="s">
        <v>3852</v>
      </c>
      <c r="D683" s="98"/>
      <c r="E683" s="98" t="s">
        <v>3884</v>
      </c>
      <c r="F683" s="98"/>
      <c r="G683" s="98" t="s">
        <v>1522</v>
      </c>
      <c r="H683" s="98" t="s">
        <v>1522</v>
      </c>
      <c r="I683" s="248" t="s">
        <v>1526</v>
      </c>
      <c r="J683" s="98"/>
      <c r="K683" s="98"/>
      <c r="L683" s="116"/>
      <c r="M683" s="98" t="s">
        <v>955</v>
      </c>
      <c r="N683" s="98" t="s">
        <v>972</v>
      </c>
      <c r="O683" s="98" t="s">
        <v>856</v>
      </c>
      <c r="P683" s="237" t="s">
        <v>1521</v>
      </c>
      <c r="Q683" s="107" t="s">
        <v>972</v>
      </c>
      <c r="R683" s="118" t="s">
        <v>972</v>
      </c>
      <c r="S683" s="101" t="s">
        <v>972</v>
      </c>
      <c r="Z683" s="98"/>
      <c r="AB683" s="98">
        <v>10</v>
      </c>
      <c r="AE683" s="244">
        <v>0</v>
      </c>
      <c r="AG683" s="196" t="str">
        <f t="shared" si="10"/>
        <v>宁夏代表处-管理</v>
      </c>
    </row>
    <row r="684" spans="1:33" ht="24" hidden="1">
      <c r="A684" s="97" t="s">
        <v>1234</v>
      </c>
      <c r="B684" s="98" t="s">
        <v>3843</v>
      </c>
      <c r="C684" s="98" t="s">
        <v>3852</v>
      </c>
      <c r="D684" s="98"/>
      <c r="E684" s="98" t="s">
        <v>3884</v>
      </c>
      <c r="F684" s="98"/>
      <c r="G684" s="98" t="s">
        <v>1522</v>
      </c>
      <c r="H684" s="98" t="s">
        <v>1522</v>
      </c>
      <c r="I684" s="248" t="s">
        <v>1533</v>
      </c>
      <c r="J684" s="98"/>
      <c r="K684" s="98" t="s">
        <v>3237</v>
      </c>
      <c r="L684" s="224" t="s">
        <v>4241</v>
      </c>
      <c r="M684" s="98" t="s">
        <v>955</v>
      </c>
      <c r="N684" s="98" t="s">
        <v>972</v>
      </c>
      <c r="O684" s="98" t="s">
        <v>856</v>
      </c>
      <c r="P684" s="101" t="s">
        <v>1521</v>
      </c>
      <c r="Q684" s="107" t="s">
        <v>972</v>
      </c>
      <c r="R684" s="118" t="s">
        <v>972</v>
      </c>
      <c r="S684" s="239" t="s">
        <v>972</v>
      </c>
      <c r="Z684" s="98"/>
      <c r="AB684" s="98">
        <v>12</v>
      </c>
      <c r="AE684" s="244">
        <v>0</v>
      </c>
      <c r="AG684" s="196" t="str">
        <f t="shared" si="10"/>
        <v>宁夏代表处-管理</v>
      </c>
    </row>
    <row r="685" spans="1:33" ht="24" hidden="1">
      <c r="A685" s="97" t="s">
        <v>1235</v>
      </c>
      <c r="B685" s="98" t="s">
        <v>3843</v>
      </c>
      <c r="C685" s="98" t="s">
        <v>3852</v>
      </c>
      <c r="D685" s="98"/>
      <c r="E685" s="98" t="s">
        <v>3884</v>
      </c>
      <c r="F685" s="98"/>
      <c r="G685" s="98" t="s">
        <v>1522</v>
      </c>
      <c r="H685" s="98" t="s">
        <v>1522</v>
      </c>
      <c r="I685" s="248" t="s">
        <v>1535</v>
      </c>
      <c r="J685" s="98"/>
      <c r="K685" s="98" t="s">
        <v>3237</v>
      </c>
      <c r="L685" s="224" t="s">
        <v>4242</v>
      </c>
      <c r="M685" s="98" t="s">
        <v>955</v>
      </c>
      <c r="N685" s="98" t="s">
        <v>972</v>
      </c>
      <c r="O685" s="98" t="s">
        <v>856</v>
      </c>
      <c r="P685" s="101" t="s">
        <v>1521</v>
      </c>
      <c r="Q685" s="107" t="s">
        <v>3818</v>
      </c>
      <c r="R685" s="118" t="s">
        <v>972</v>
      </c>
      <c r="S685" s="101" t="s">
        <v>972</v>
      </c>
      <c r="Z685" s="98"/>
      <c r="AB685" s="98">
        <v>12</v>
      </c>
      <c r="AE685" s="244">
        <v>0</v>
      </c>
      <c r="AG685" s="196" t="str">
        <f t="shared" si="10"/>
        <v>宁夏代表处-管理</v>
      </c>
    </row>
    <row r="686" spans="1:33" ht="24" hidden="1">
      <c r="A686" s="97" t="s">
        <v>1239</v>
      </c>
      <c r="B686" s="98" t="s">
        <v>3831</v>
      </c>
      <c r="C686" s="98" t="s">
        <v>3833</v>
      </c>
      <c r="D686" s="98"/>
      <c r="E686" s="98" t="s">
        <v>3885</v>
      </c>
      <c r="F686" s="98"/>
      <c r="G686" s="98" t="s">
        <v>1539</v>
      </c>
      <c r="H686" s="98" t="s">
        <v>1539</v>
      </c>
      <c r="I686" s="248"/>
      <c r="J686" s="98">
        <v>3000</v>
      </c>
      <c r="K686" s="98" t="s">
        <v>3020</v>
      </c>
      <c r="L686" s="116" t="s">
        <v>4243</v>
      </c>
      <c r="M686" s="98" t="s">
        <v>981</v>
      </c>
      <c r="N686" s="98" t="s">
        <v>819</v>
      </c>
      <c r="O686" s="98" t="s">
        <v>3819</v>
      </c>
      <c r="P686" s="98" t="s">
        <v>1538</v>
      </c>
      <c r="Q686" s="107" t="s">
        <v>856</v>
      </c>
      <c r="R686" s="118" t="s">
        <v>819</v>
      </c>
      <c r="S686" s="101" t="s">
        <v>819</v>
      </c>
      <c r="Z686" s="98"/>
      <c r="AB686" s="98">
        <v>12</v>
      </c>
      <c r="AE686" s="244">
        <v>0</v>
      </c>
      <c r="AG686" s="196" t="str">
        <f t="shared" si="10"/>
        <v>海南代表处-管理</v>
      </c>
    </row>
    <row r="687" spans="1:33" ht="24" hidden="1">
      <c r="A687" s="97" t="s">
        <v>1240</v>
      </c>
      <c r="B687" s="98" t="s">
        <v>3834</v>
      </c>
      <c r="C687" s="98" t="s">
        <v>3836</v>
      </c>
      <c r="D687" s="98"/>
      <c r="E687" s="98" t="s">
        <v>3885</v>
      </c>
      <c r="F687" s="98"/>
      <c r="G687" s="98" t="s">
        <v>1539</v>
      </c>
      <c r="H687" s="98" t="s">
        <v>1539</v>
      </c>
      <c r="I687" s="248" t="s">
        <v>1541</v>
      </c>
      <c r="J687" s="98">
        <v>3000</v>
      </c>
      <c r="K687" s="98" t="s">
        <v>3256</v>
      </c>
      <c r="L687" s="116" t="s">
        <v>3338</v>
      </c>
      <c r="M687" s="98" t="s">
        <v>988</v>
      </c>
      <c r="N687" s="98" t="s">
        <v>3818</v>
      </c>
      <c r="O687" s="98" t="s">
        <v>935</v>
      </c>
      <c r="P687" s="98" t="s">
        <v>1538</v>
      </c>
      <c r="Q687" s="107" t="s">
        <v>828</v>
      </c>
      <c r="R687" s="118" t="s">
        <v>828</v>
      </c>
      <c r="S687" s="240" t="s">
        <v>828</v>
      </c>
      <c r="Z687" s="98"/>
      <c r="AB687" s="98">
        <v>12</v>
      </c>
      <c r="AE687" s="244">
        <v>0</v>
      </c>
      <c r="AG687" s="196" t="str">
        <f t="shared" si="10"/>
        <v>海南代表处-管理</v>
      </c>
    </row>
    <row r="688" spans="1:33" ht="24" hidden="1">
      <c r="A688" s="97" t="s">
        <v>1241</v>
      </c>
      <c r="B688" s="98" t="s">
        <v>3834</v>
      </c>
      <c r="C688" s="98" t="s">
        <v>3835</v>
      </c>
      <c r="D688" s="98"/>
      <c r="E688" s="98" t="s">
        <v>3885</v>
      </c>
      <c r="F688" s="98"/>
      <c r="G688" s="98" t="s">
        <v>4994</v>
      </c>
      <c r="H688" s="98" t="s">
        <v>4994</v>
      </c>
      <c r="I688" s="248" t="s">
        <v>1541</v>
      </c>
      <c r="J688" s="98">
        <v>3000</v>
      </c>
      <c r="K688" s="98"/>
      <c r="L688" s="116"/>
      <c r="M688" s="98" t="s">
        <v>996</v>
      </c>
      <c r="N688" s="98" t="s">
        <v>972</v>
      </c>
      <c r="O688" s="98" t="s">
        <v>935</v>
      </c>
      <c r="P688" s="223" t="s">
        <v>1538</v>
      </c>
      <c r="Q688" s="107" t="s">
        <v>819</v>
      </c>
      <c r="R688" s="118" t="s">
        <v>819</v>
      </c>
      <c r="S688" s="101" t="s">
        <v>819</v>
      </c>
      <c r="Z688" s="98"/>
      <c r="AB688" s="98">
        <v>10</v>
      </c>
      <c r="AE688" s="244">
        <v>0</v>
      </c>
      <c r="AG688" s="196" t="str">
        <f t="shared" si="10"/>
        <v>海南代表处-海南1</v>
      </c>
    </row>
    <row r="689" spans="1:33" ht="24" hidden="1">
      <c r="A689" s="97" t="s">
        <v>1242</v>
      </c>
      <c r="B689" s="98" t="s">
        <v>3843</v>
      </c>
      <c r="C689" s="98" t="s">
        <v>3852</v>
      </c>
      <c r="D689" s="98"/>
      <c r="E689" s="98" t="s">
        <v>3885</v>
      </c>
      <c r="F689" s="98"/>
      <c r="G689" s="98" t="s">
        <v>1539</v>
      </c>
      <c r="H689" s="98" t="s">
        <v>1539</v>
      </c>
      <c r="I689" s="248" t="s">
        <v>1545</v>
      </c>
      <c r="J689" s="98"/>
      <c r="K689" s="98"/>
      <c r="L689" s="116"/>
      <c r="M689" s="98" t="s">
        <v>955</v>
      </c>
      <c r="N689" s="98" t="s">
        <v>972</v>
      </c>
      <c r="O689" s="98" t="s">
        <v>856</v>
      </c>
      <c r="P689" s="237" t="s">
        <v>1538</v>
      </c>
      <c r="Q689" s="107" t="s">
        <v>972</v>
      </c>
      <c r="R689" s="118" t="s">
        <v>972</v>
      </c>
      <c r="S689" s="101" t="s">
        <v>972</v>
      </c>
      <c r="Z689" s="98"/>
      <c r="AB689" s="98">
        <v>10</v>
      </c>
      <c r="AE689" s="244">
        <v>0</v>
      </c>
      <c r="AG689" s="196" t="str">
        <f t="shared" si="10"/>
        <v>海南代表处-管理</v>
      </c>
    </row>
    <row r="690" spans="1:33" ht="24" hidden="1">
      <c r="A690" s="97" t="s">
        <v>1245</v>
      </c>
      <c r="B690" s="98" t="s">
        <v>3831</v>
      </c>
      <c r="C690" s="98" t="s">
        <v>3833</v>
      </c>
      <c r="D690" s="98"/>
      <c r="E690" s="98" t="s">
        <v>3886</v>
      </c>
      <c r="F690" s="98"/>
      <c r="G690" s="98" t="s">
        <v>1549</v>
      </c>
      <c r="H690" s="98" t="s">
        <v>1549</v>
      </c>
      <c r="I690" s="248"/>
      <c r="J690" s="98">
        <v>3000</v>
      </c>
      <c r="K690" s="98" t="s">
        <v>3020</v>
      </c>
      <c r="L690" s="116" t="s">
        <v>4244</v>
      </c>
      <c r="M690" s="98" t="s">
        <v>981</v>
      </c>
      <c r="N690" s="98" t="s">
        <v>819</v>
      </c>
      <c r="O690" s="98" t="s">
        <v>3819</v>
      </c>
      <c r="P690" s="98" t="s">
        <v>1548</v>
      </c>
      <c r="Q690" s="107" t="s">
        <v>935</v>
      </c>
      <c r="R690" s="118" t="s">
        <v>819</v>
      </c>
      <c r="S690" s="239" t="s">
        <v>819</v>
      </c>
      <c r="Z690" s="98"/>
      <c r="AB690" s="98">
        <v>12</v>
      </c>
      <c r="AE690" s="244">
        <v>0</v>
      </c>
      <c r="AG690" s="196" t="str">
        <f t="shared" si="10"/>
        <v>福建代表处-管理</v>
      </c>
    </row>
    <row r="691" spans="1:33" ht="24" hidden="1">
      <c r="A691" s="97" t="s">
        <v>1250</v>
      </c>
      <c r="B691" s="98" t="s">
        <v>3834</v>
      </c>
      <c r="C691" s="98" t="s">
        <v>3836</v>
      </c>
      <c r="D691" s="98"/>
      <c r="E691" s="98" t="s">
        <v>3886</v>
      </c>
      <c r="F691" s="98"/>
      <c r="G691" s="98" t="s">
        <v>1549</v>
      </c>
      <c r="H691" s="98" t="s">
        <v>1549</v>
      </c>
      <c r="I691" s="248" t="s">
        <v>1133</v>
      </c>
      <c r="J691" s="98">
        <v>2750</v>
      </c>
      <c r="K691" s="98" t="s">
        <v>3240</v>
      </c>
      <c r="L691" s="116" t="s">
        <v>3339</v>
      </c>
      <c r="M691" s="98" t="s">
        <v>988</v>
      </c>
      <c r="N691" s="98" t="s">
        <v>3818</v>
      </c>
      <c r="O691" s="98" t="s">
        <v>935</v>
      </c>
      <c r="P691" s="98" t="s">
        <v>1548</v>
      </c>
      <c r="Q691" s="107" t="s">
        <v>864</v>
      </c>
      <c r="R691" s="118" t="s">
        <v>828</v>
      </c>
      <c r="S691" s="101" t="s">
        <v>828</v>
      </c>
      <c r="Z691" s="98"/>
      <c r="AB691" s="98">
        <v>12</v>
      </c>
      <c r="AE691" s="244">
        <v>0</v>
      </c>
      <c r="AG691" s="196" t="str">
        <f t="shared" si="10"/>
        <v>福建代表处-管理</v>
      </c>
    </row>
    <row r="692" spans="1:33" ht="24" hidden="1">
      <c r="A692" s="97" t="s">
        <v>1255</v>
      </c>
      <c r="B692" s="98" t="s">
        <v>3834</v>
      </c>
      <c r="C692" s="98" t="s">
        <v>3836</v>
      </c>
      <c r="D692" s="98"/>
      <c r="E692" s="98" t="s">
        <v>3886</v>
      </c>
      <c r="F692" s="98"/>
      <c r="G692" s="98" t="s">
        <v>1549</v>
      </c>
      <c r="H692" s="98" t="s">
        <v>1549</v>
      </c>
      <c r="I692" s="248" t="s">
        <v>992</v>
      </c>
      <c r="J692" s="98">
        <v>250</v>
      </c>
      <c r="K692" s="98"/>
      <c r="L692" s="116" t="s">
        <v>4245</v>
      </c>
      <c r="M692" s="98" t="s">
        <v>988</v>
      </c>
      <c r="N692" s="98" t="s">
        <v>3818</v>
      </c>
      <c r="O692" s="98" t="s">
        <v>935</v>
      </c>
      <c r="P692" s="98" t="s">
        <v>1548</v>
      </c>
      <c r="Q692" s="107" t="s">
        <v>864</v>
      </c>
      <c r="R692" s="118" t="s">
        <v>864</v>
      </c>
      <c r="S692" s="101" t="s">
        <v>864</v>
      </c>
      <c r="Z692" s="98"/>
      <c r="AB692" s="98">
        <v>12</v>
      </c>
      <c r="AE692" s="244">
        <v>0</v>
      </c>
      <c r="AG692" s="196" t="str">
        <f t="shared" si="10"/>
        <v>福建代表处-管理</v>
      </c>
    </row>
    <row r="693" spans="1:33" ht="24" hidden="1">
      <c r="A693" s="97" t="s">
        <v>1256</v>
      </c>
      <c r="B693" s="98" t="s">
        <v>3834</v>
      </c>
      <c r="C693" s="98" t="s">
        <v>3835</v>
      </c>
      <c r="D693" s="98"/>
      <c r="E693" s="98" t="s">
        <v>3886</v>
      </c>
      <c r="F693" s="98"/>
      <c r="G693" s="98" t="s">
        <v>1554</v>
      </c>
      <c r="H693" s="98" t="s">
        <v>1554</v>
      </c>
      <c r="I693" s="248" t="s">
        <v>1553</v>
      </c>
      <c r="J693" s="98">
        <v>1000</v>
      </c>
      <c r="K693" s="100" t="s">
        <v>3038</v>
      </c>
      <c r="L693" s="116" t="s">
        <v>1252</v>
      </c>
      <c r="M693" s="98" t="s">
        <v>996</v>
      </c>
      <c r="N693" s="98" t="s">
        <v>972</v>
      </c>
      <c r="O693" s="98" t="s">
        <v>935</v>
      </c>
      <c r="P693" s="98" t="s">
        <v>1548</v>
      </c>
      <c r="Q693" s="107" t="s">
        <v>828</v>
      </c>
      <c r="R693" s="118" t="s">
        <v>864</v>
      </c>
      <c r="S693" s="240" t="s">
        <v>864</v>
      </c>
      <c r="Z693" s="98"/>
      <c r="AB693" s="98">
        <v>12</v>
      </c>
      <c r="AE693" s="244">
        <v>0</v>
      </c>
      <c r="AG693" s="196" t="str">
        <f t="shared" si="10"/>
        <v>福建代表处-福建1</v>
      </c>
    </row>
    <row r="694" spans="1:33" ht="24" hidden="1">
      <c r="A694" s="97" t="s">
        <v>1257</v>
      </c>
      <c r="B694" s="98" t="s">
        <v>3834</v>
      </c>
      <c r="C694" s="98" t="s">
        <v>3835</v>
      </c>
      <c r="D694" s="98"/>
      <c r="E694" s="98" t="s">
        <v>3886</v>
      </c>
      <c r="F694" s="98"/>
      <c r="G694" s="98" t="s">
        <v>1557</v>
      </c>
      <c r="H694" s="98" t="s">
        <v>1557</v>
      </c>
      <c r="I694" s="248" t="s">
        <v>1556</v>
      </c>
      <c r="J694" s="98">
        <v>2000</v>
      </c>
      <c r="K694" s="98"/>
      <c r="L694" s="116"/>
      <c r="M694" s="98" t="s">
        <v>996</v>
      </c>
      <c r="N694" s="98" t="s">
        <v>972</v>
      </c>
      <c r="O694" s="98" t="s">
        <v>935</v>
      </c>
      <c r="P694" s="223" t="s">
        <v>1548</v>
      </c>
      <c r="Q694" s="107" t="s">
        <v>828</v>
      </c>
      <c r="R694" s="118" t="s">
        <v>828</v>
      </c>
      <c r="S694" s="101" t="s">
        <v>828</v>
      </c>
      <c r="Z694" s="98"/>
      <c r="AB694" s="98">
        <v>10</v>
      </c>
      <c r="AE694" s="244">
        <v>0</v>
      </c>
      <c r="AG694" s="196" t="str">
        <f t="shared" si="10"/>
        <v>福建代表处-福建2</v>
      </c>
    </row>
    <row r="695" spans="1:33" ht="24" hidden="1">
      <c r="A695" s="97" t="s">
        <v>1258</v>
      </c>
      <c r="B695" s="98" t="s">
        <v>3843</v>
      </c>
      <c r="C695" s="98" t="s">
        <v>3852</v>
      </c>
      <c r="D695" s="98"/>
      <c r="E695" s="98" t="s">
        <v>3886</v>
      </c>
      <c r="F695" s="98"/>
      <c r="G695" s="98" t="s">
        <v>1549</v>
      </c>
      <c r="H695" s="98" t="s">
        <v>1549</v>
      </c>
      <c r="I695" s="248" t="s">
        <v>1559</v>
      </c>
      <c r="J695" s="98"/>
      <c r="K695" s="98"/>
      <c r="L695" s="116"/>
      <c r="M695" s="98" t="s">
        <v>955</v>
      </c>
      <c r="N695" s="98" t="s">
        <v>972</v>
      </c>
      <c r="O695" s="98" t="s">
        <v>856</v>
      </c>
      <c r="P695" s="237" t="s">
        <v>1548</v>
      </c>
      <c r="Q695" s="107" t="s">
        <v>864</v>
      </c>
      <c r="R695" s="118" t="s">
        <v>864</v>
      </c>
      <c r="S695" s="101" t="s">
        <v>864</v>
      </c>
      <c r="Z695" s="98"/>
      <c r="AB695" s="98">
        <v>10</v>
      </c>
      <c r="AE695" s="244">
        <v>0</v>
      </c>
      <c r="AG695" s="196" t="str">
        <f t="shared" si="10"/>
        <v>福建代表处-管理</v>
      </c>
    </row>
    <row r="696" spans="1:33" ht="24" hidden="1">
      <c r="A696" s="97" t="s">
        <v>1262</v>
      </c>
      <c r="B696" s="98" t="s">
        <v>3831</v>
      </c>
      <c r="C696" s="98" t="s">
        <v>3833</v>
      </c>
      <c r="D696" s="98"/>
      <c r="E696" s="98" t="s">
        <v>3887</v>
      </c>
      <c r="F696" s="98"/>
      <c r="G696" s="98" t="s">
        <v>1563</v>
      </c>
      <c r="H696" s="98" t="s">
        <v>1563</v>
      </c>
      <c r="I696" s="248"/>
      <c r="J696" s="98">
        <v>3000</v>
      </c>
      <c r="K696" s="98" t="s">
        <v>3020</v>
      </c>
      <c r="L696" s="116" t="s">
        <v>4246</v>
      </c>
      <c r="M696" s="98" t="s">
        <v>981</v>
      </c>
      <c r="N696" s="98" t="s">
        <v>819</v>
      </c>
      <c r="O696" s="98" t="s">
        <v>3819</v>
      </c>
      <c r="P696" s="98" t="s">
        <v>1562</v>
      </c>
      <c r="Q696" s="107" t="s">
        <v>856</v>
      </c>
      <c r="R696" s="118" t="s">
        <v>819</v>
      </c>
      <c r="S696" s="239" t="s">
        <v>819</v>
      </c>
      <c r="Z696" s="98"/>
      <c r="AB696" s="98">
        <v>12</v>
      </c>
      <c r="AE696" s="244">
        <v>0</v>
      </c>
      <c r="AG696" s="196" t="str">
        <f t="shared" si="10"/>
        <v>山西代表处-管理</v>
      </c>
    </row>
    <row r="697" spans="1:33" ht="24" hidden="1">
      <c r="A697" s="97" t="s">
        <v>1263</v>
      </c>
      <c r="B697" s="98" t="s">
        <v>3834</v>
      </c>
      <c r="C697" s="98" t="s">
        <v>3836</v>
      </c>
      <c r="D697" s="98"/>
      <c r="E697" s="98" t="s">
        <v>3887</v>
      </c>
      <c r="F697" s="98"/>
      <c r="G697" s="98" t="s">
        <v>1563</v>
      </c>
      <c r="H697" s="98" t="s">
        <v>1563</v>
      </c>
      <c r="I697" s="248" t="s">
        <v>1133</v>
      </c>
      <c r="J697" s="98">
        <v>2470</v>
      </c>
      <c r="K697" s="98" t="s">
        <v>3256</v>
      </c>
      <c r="L697" s="116" t="s">
        <v>3341</v>
      </c>
      <c r="M697" s="98" t="s">
        <v>988</v>
      </c>
      <c r="N697" s="98" t="s">
        <v>3818</v>
      </c>
      <c r="O697" s="98" t="s">
        <v>935</v>
      </c>
      <c r="P697" s="98" t="s">
        <v>1562</v>
      </c>
      <c r="Q697" s="107" t="s">
        <v>828</v>
      </c>
      <c r="R697" s="118" t="s">
        <v>864</v>
      </c>
      <c r="S697" s="101" t="s">
        <v>864</v>
      </c>
      <c r="Z697" s="98"/>
      <c r="AB697" s="98">
        <v>12</v>
      </c>
      <c r="AE697" s="244">
        <v>0</v>
      </c>
      <c r="AG697" s="196" t="str">
        <f t="shared" si="10"/>
        <v>山西代表处-管理</v>
      </c>
    </row>
    <row r="698" spans="1:33" ht="24" hidden="1">
      <c r="A698" s="97" t="s">
        <v>1264</v>
      </c>
      <c r="B698" s="98" t="s">
        <v>3834</v>
      </c>
      <c r="C698" s="98" t="s">
        <v>3836</v>
      </c>
      <c r="D698" s="98"/>
      <c r="E698" s="98" t="s">
        <v>3887</v>
      </c>
      <c r="F698" s="98"/>
      <c r="G698" s="98" t="s">
        <v>1563</v>
      </c>
      <c r="H698" s="98" t="s">
        <v>1563</v>
      </c>
      <c r="I698" s="248" t="s">
        <v>992</v>
      </c>
      <c r="J698" s="98">
        <v>530</v>
      </c>
      <c r="K698" s="98" t="s">
        <v>3256</v>
      </c>
      <c r="L698" s="116" t="s">
        <v>3342</v>
      </c>
      <c r="M698" s="98" t="s">
        <v>988</v>
      </c>
      <c r="N698" s="98" t="s">
        <v>3818</v>
      </c>
      <c r="O698" s="98" t="s">
        <v>935</v>
      </c>
      <c r="P698" s="98" t="s">
        <v>1562</v>
      </c>
      <c r="Q698" s="107" t="s">
        <v>864</v>
      </c>
      <c r="R698" s="118" t="s">
        <v>864</v>
      </c>
      <c r="S698" s="101" t="s">
        <v>864</v>
      </c>
      <c r="Z698" s="98"/>
      <c r="AB698" s="98">
        <v>12</v>
      </c>
      <c r="AE698" s="244">
        <v>0</v>
      </c>
      <c r="AG698" s="196" t="str">
        <f t="shared" si="10"/>
        <v>山西代表处-管理</v>
      </c>
    </row>
    <row r="699" spans="1:33" ht="24" hidden="1">
      <c r="A699" s="97" t="s">
        <v>1265</v>
      </c>
      <c r="B699" s="98" t="s">
        <v>3834</v>
      </c>
      <c r="C699" s="98" t="s">
        <v>3835</v>
      </c>
      <c r="D699" s="98"/>
      <c r="E699" s="98" t="s">
        <v>3887</v>
      </c>
      <c r="F699" s="98"/>
      <c r="G699" s="98" t="s">
        <v>4511</v>
      </c>
      <c r="H699" s="98" t="s">
        <v>4511</v>
      </c>
      <c r="I699" s="248" t="s">
        <v>1567</v>
      </c>
      <c r="J699" s="98">
        <v>1500</v>
      </c>
      <c r="K699" s="100" t="s">
        <v>3038</v>
      </c>
      <c r="L699" s="116" t="s">
        <v>1568</v>
      </c>
      <c r="M699" s="98" t="s">
        <v>996</v>
      </c>
      <c r="N699" s="98" t="s">
        <v>972</v>
      </c>
      <c r="O699" s="98" t="s">
        <v>935</v>
      </c>
      <c r="P699" s="98" t="s">
        <v>1562</v>
      </c>
      <c r="Q699" s="107" t="s">
        <v>972</v>
      </c>
      <c r="R699" s="118" t="s">
        <v>828</v>
      </c>
      <c r="S699" s="101" t="s">
        <v>828</v>
      </c>
      <c r="Z699" s="98"/>
      <c r="AB699" s="98">
        <v>12</v>
      </c>
      <c r="AE699" s="244">
        <v>0</v>
      </c>
      <c r="AG699" s="196" t="str">
        <f t="shared" si="10"/>
        <v>山西代表处-山西1</v>
      </c>
    </row>
    <row r="700" spans="1:33" ht="24" hidden="1">
      <c r="A700" s="97" t="s">
        <v>1268</v>
      </c>
      <c r="B700" s="98" t="s">
        <v>3834</v>
      </c>
      <c r="C700" s="98" t="s">
        <v>3835</v>
      </c>
      <c r="D700" s="98"/>
      <c r="E700" s="98" t="s">
        <v>3887</v>
      </c>
      <c r="F700" s="98"/>
      <c r="G700" s="98" t="s">
        <v>1988</v>
      </c>
      <c r="H700" s="98" t="s">
        <v>1988</v>
      </c>
      <c r="I700" s="248" t="s">
        <v>1571</v>
      </c>
      <c r="J700" s="98">
        <v>1500</v>
      </c>
      <c r="K700" s="100" t="s">
        <v>3038</v>
      </c>
      <c r="L700" s="116" t="s">
        <v>1572</v>
      </c>
      <c r="M700" s="98" t="s">
        <v>996</v>
      </c>
      <c r="N700" s="98" t="s">
        <v>972</v>
      </c>
      <c r="O700" s="98" t="s">
        <v>935</v>
      </c>
      <c r="P700" s="98" t="s">
        <v>1562</v>
      </c>
      <c r="Q700" s="107" t="s">
        <v>972</v>
      </c>
      <c r="R700" s="118" t="s">
        <v>828</v>
      </c>
      <c r="S700" s="101" t="s">
        <v>828</v>
      </c>
      <c r="Z700" s="98"/>
      <c r="AB700" s="98">
        <v>12</v>
      </c>
      <c r="AE700" s="244">
        <v>0</v>
      </c>
      <c r="AG700" s="196" t="str">
        <f t="shared" si="10"/>
        <v>山西代表处-山西2</v>
      </c>
    </row>
    <row r="701" spans="1:33" ht="24" hidden="1">
      <c r="A701" s="97" t="s">
        <v>1271</v>
      </c>
      <c r="B701" s="98" t="s">
        <v>3843</v>
      </c>
      <c r="C701" s="98" t="s">
        <v>3852</v>
      </c>
      <c r="D701" s="98"/>
      <c r="E701" s="98" t="s">
        <v>3887</v>
      </c>
      <c r="F701" s="98"/>
      <c r="G701" s="98" t="s">
        <v>1563</v>
      </c>
      <c r="H701" s="98" t="s">
        <v>1563</v>
      </c>
      <c r="I701" s="248" t="s">
        <v>1567</v>
      </c>
      <c r="J701" s="98"/>
      <c r="K701" s="98" t="s">
        <v>3237</v>
      </c>
      <c r="L701" s="224" t="s">
        <v>3343</v>
      </c>
      <c r="M701" s="98" t="s">
        <v>955</v>
      </c>
      <c r="N701" s="98" t="s">
        <v>972</v>
      </c>
      <c r="O701" s="98" t="s">
        <v>856</v>
      </c>
      <c r="P701" s="101" t="s">
        <v>1562</v>
      </c>
      <c r="Q701" s="107" t="s">
        <v>972</v>
      </c>
      <c r="R701" s="118" t="s">
        <v>819</v>
      </c>
      <c r="S701" s="101" t="s">
        <v>819</v>
      </c>
      <c r="Z701" s="98"/>
      <c r="AB701" s="98">
        <v>12</v>
      </c>
      <c r="AE701" s="244">
        <v>0</v>
      </c>
      <c r="AG701" s="196" t="str">
        <f t="shared" si="10"/>
        <v>山西代表处-管理</v>
      </c>
    </row>
    <row r="702" spans="1:33" ht="24" hidden="1">
      <c r="A702" s="97" t="s">
        <v>1275</v>
      </c>
      <c r="B702" s="98" t="s">
        <v>3843</v>
      </c>
      <c r="C702" s="98" t="s">
        <v>3852</v>
      </c>
      <c r="D702" s="98"/>
      <c r="E702" s="98" t="s">
        <v>3887</v>
      </c>
      <c r="F702" s="98"/>
      <c r="G702" s="98" t="s">
        <v>1563</v>
      </c>
      <c r="H702" s="98" t="s">
        <v>1563</v>
      </c>
      <c r="I702" s="248" t="s">
        <v>1576</v>
      </c>
      <c r="J702" s="98"/>
      <c r="K702" s="98" t="s">
        <v>3237</v>
      </c>
      <c r="L702" s="224" t="s">
        <v>3344</v>
      </c>
      <c r="M702" s="98" t="s">
        <v>955</v>
      </c>
      <c r="N702" s="98" t="s">
        <v>972</v>
      </c>
      <c r="O702" s="98" t="s">
        <v>856</v>
      </c>
      <c r="P702" s="101" t="s">
        <v>1562</v>
      </c>
      <c r="Q702" s="107" t="s">
        <v>3818</v>
      </c>
      <c r="R702" s="118" t="s">
        <v>972</v>
      </c>
      <c r="S702" s="101" t="s">
        <v>972</v>
      </c>
      <c r="Z702" s="98"/>
      <c r="AB702" s="98">
        <v>12</v>
      </c>
      <c r="AE702" s="244">
        <v>0</v>
      </c>
      <c r="AG702" s="196" t="str">
        <f t="shared" si="10"/>
        <v>山西代表处-管理</v>
      </c>
    </row>
    <row r="703" spans="1:33" ht="24" hidden="1">
      <c r="A703" s="97" t="s">
        <v>1277</v>
      </c>
      <c r="B703" s="98" t="s">
        <v>3843</v>
      </c>
      <c r="C703" s="98" t="s">
        <v>3852</v>
      </c>
      <c r="D703" s="98"/>
      <c r="E703" s="98" t="s">
        <v>3887</v>
      </c>
      <c r="F703" s="98"/>
      <c r="G703" s="98" t="s">
        <v>1563</v>
      </c>
      <c r="H703" s="98" t="s">
        <v>1563</v>
      </c>
      <c r="I703" s="248" t="s">
        <v>1578</v>
      </c>
      <c r="J703" s="98"/>
      <c r="K703" s="98" t="s">
        <v>4247</v>
      </c>
      <c r="L703" s="116" t="s">
        <v>4248</v>
      </c>
      <c r="M703" s="98" t="s">
        <v>955</v>
      </c>
      <c r="N703" s="98" t="s">
        <v>972</v>
      </c>
      <c r="O703" s="98" t="s">
        <v>856</v>
      </c>
      <c r="P703" s="101" t="s">
        <v>1562</v>
      </c>
      <c r="Q703" s="107" t="s">
        <v>3818</v>
      </c>
      <c r="R703" s="118" t="s">
        <v>972</v>
      </c>
      <c r="S703" s="101" t="s">
        <v>972</v>
      </c>
      <c r="Z703" s="98"/>
      <c r="AB703" s="98">
        <v>12</v>
      </c>
      <c r="AE703" s="244">
        <v>0</v>
      </c>
      <c r="AG703" s="196" t="str">
        <f t="shared" si="10"/>
        <v>山西代表处-管理</v>
      </c>
    </row>
    <row r="704" spans="1:33" ht="24" hidden="1">
      <c r="A704" s="97" t="s">
        <v>1279</v>
      </c>
      <c r="B704" s="98" t="s">
        <v>3831</v>
      </c>
      <c r="C704" s="98" t="s">
        <v>3833</v>
      </c>
      <c r="D704" s="98"/>
      <c r="E704" s="98" t="s">
        <v>3888</v>
      </c>
      <c r="F704" s="98"/>
      <c r="G704" s="98" t="s">
        <v>1582</v>
      </c>
      <c r="H704" s="98" t="s">
        <v>1582</v>
      </c>
      <c r="I704" s="248"/>
      <c r="J704" s="98">
        <v>5000</v>
      </c>
      <c r="K704" s="98" t="s">
        <v>3020</v>
      </c>
      <c r="L704" s="116" t="s">
        <v>4249</v>
      </c>
      <c r="M704" s="98" t="s">
        <v>981</v>
      </c>
      <c r="N704" s="98" t="s">
        <v>819</v>
      </c>
      <c r="O704" s="98" t="s">
        <v>3819</v>
      </c>
      <c r="P704" s="98" t="s">
        <v>1581</v>
      </c>
      <c r="Q704" s="107" t="s">
        <v>935</v>
      </c>
      <c r="R704" s="118" t="s">
        <v>856</v>
      </c>
      <c r="S704" s="101" t="s">
        <v>856</v>
      </c>
      <c r="Z704" s="98"/>
      <c r="AB704" s="98">
        <v>12</v>
      </c>
      <c r="AE704" s="244">
        <v>0</v>
      </c>
      <c r="AG704" s="196" t="str">
        <f t="shared" si="10"/>
        <v>天津代表处-管理</v>
      </c>
    </row>
    <row r="705" spans="1:33" ht="24" hidden="1">
      <c r="A705" s="97" t="s">
        <v>1283</v>
      </c>
      <c r="B705" s="98" t="s">
        <v>3834</v>
      </c>
      <c r="C705" s="98" t="s">
        <v>3836</v>
      </c>
      <c r="D705" s="98"/>
      <c r="E705" s="98" t="s">
        <v>3888</v>
      </c>
      <c r="F705" s="98"/>
      <c r="G705" s="98" t="s">
        <v>1582</v>
      </c>
      <c r="H705" s="98" t="s">
        <v>1582</v>
      </c>
      <c r="I705" s="248" t="s">
        <v>987</v>
      </c>
      <c r="J705" s="98">
        <v>1550</v>
      </c>
      <c r="K705" s="98" t="s">
        <v>3256</v>
      </c>
      <c r="L705" s="116" t="s">
        <v>3345</v>
      </c>
      <c r="M705" s="98" t="s">
        <v>988</v>
      </c>
      <c r="N705" s="98" t="s">
        <v>3818</v>
      </c>
      <c r="O705" s="98" t="s">
        <v>935</v>
      </c>
      <c r="P705" s="98" t="s">
        <v>1581</v>
      </c>
      <c r="Q705" s="107" t="s">
        <v>819</v>
      </c>
      <c r="R705" s="118" t="s">
        <v>864</v>
      </c>
      <c r="S705" s="101" t="s">
        <v>864</v>
      </c>
      <c r="Z705" s="98"/>
      <c r="AB705" s="98">
        <v>12</v>
      </c>
      <c r="AE705" s="244">
        <v>0</v>
      </c>
      <c r="AG705" s="196" t="str">
        <f t="shared" si="10"/>
        <v>天津代表处-管理</v>
      </c>
    </row>
    <row r="706" spans="1:33" ht="24" hidden="1">
      <c r="A706" s="97" t="s">
        <v>1284</v>
      </c>
      <c r="B706" s="98" t="s">
        <v>3834</v>
      </c>
      <c r="C706" s="98" t="s">
        <v>3836</v>
      </c>
      <c r="D706" s="98"/>
      <c r="E706" s="98" t="s">
        <v>3888</v>
      </c>
      <c r="F706" s="98"/>
      <c r="G706" s="98" t="s">
        <v>1582</v>
      </c>
      <c r="H706" s="98" t="s">
        <v>1582</v>
      </c>
      <c r="I706" s="248" t="s">
        <v>990</v>
      </c>
      <c r="J706" s="98">
        <v>3000</v>
      </c>
      <c r="K706" s="98" t="s">
        <v>3256</v>
      </c>
      <c r="L706" s="116" t="s">
        <v>3346</v>
      </c>
      <c r="M706" s="98" t="s">
        <v>988</v>
      </c>
      <c r="N706" s="98" t="s">
        <v>3818</v>
      </c>
      <c r="O706" s="98" t="s">
        <v>935</v>
      </c>
      <c r="P706" s="98" t="s">
        <v>1581</v>
      </c>
      <c r="Q706" s="107" t="s">
        <v>819</v>
      </c>
      <c r="R706" s="118" t="s">
        <v>828</v>
      </c>
      <c r="S706" s="101" t="s">
        <v>828</v>
      </c>
      <c r="Z706" s="98"/>
      <c r="AB706" s="98">
        <v>12</v>
      </c>
      <c r="AE706" s="244">
        <v>0</v>
      </c>
      <c r="AG706" s="196" t="str">
        <f t="shared" si="10"/>
        <v>天津代表处-管理</v>
      </c>
    </row>
    <row r="707" spans="1:33" ht="24" hidden="1">
      <c r="A707" s="97" t="s">
        <v>1285</v>
      </c>
      <c r="B707" s="98" t="s">
        <v>3834</v>
      </c>
      <c r="C707" s="98" t="s">
        <v>3836</v>
      </c>
      <c r="D707" s="98"/>
      <c r="E707" s="98" t="s">
        <v>3888</v>
      </c>
      <c r="F707" s="98"/>
      <c r="G707" s="98" t="s">
        <v>1582</v>
      </c>
      <c r="H707" s="98" t="s">
        <v>1582</v>
      </c>
      <c r="I707" s="248" t="s">
        <v>992</v>
      </c>
      <c r="J707" s="98">
        <v>450</v>
      </c>
      <c r="K707" s="98" t="s">
        <v>3256</v>
      </c>
      <c r="L707" s="116" t="s">
        <v>3347</v>
      </c>
      <c r="M707" s="98" t="s">
        <v>988</v>
      </c>
      <c r="N707" s="98" t="s">
        <v>3818</v>
      </c>
      <c r="O707" s="98" t="s">
        <v>935</v>
      </c>
      <c r="P707" s="98" t="s">
        <v>1581</v>
      </c>
      <c r="Q707" s="107" t="s">
        <v>828</v>
      </c>
      <c r="R707" s="118" t="s">
        <v>864</v>
      </c>
      <c r="S707" s="101" t="s">
        <v>864</v>
      </c>
      <c r="Z707" s="98"/>
      <c r="AB707" s="98">
        <v>12</v>
      </c>
      <c r="AE707" s="244">
        <v>0</v>
      </c>
      <c r="AG707" s="196" t="str">
        <f t="shared" ref="AG707:AG770" si="11">G707</f>
        <v>天津代表处-管理</v>
      </c>
    </row>
    <row r="708" spans="1:33" ht="36" hidden="1">
      <c r="A708" s="97" t="s">
        <v>1286</v>
      </c>
      <c r="B708" s="98" t="s">
        <v>3834</v>
      </c>
      <c r="C708" s="98" t="s">
        <v>3835</v>
      </c>
      <c r="D708" s="98"/>
      <c r="E708" s="98" t="s">
        <v>3888</v>
      </c>
      <c r="F708" s="98"/>
      <c r="G708" s="98" t="s">
        <v>1945</v>
      </c>
      <c r="H708" s="98" t="s">
        <v>1945</v>
      </c>
      <c r="I708" s="248" t="s">
        <v>1587</v>
      </c>
      <c r="J708" s="98">
        <v>2500</v>
      </c>
      <c r="K708" s="100" t="s">
        <v>3038</v>
      </c>
      <c r="L708" s="116" t="s">
        <v>1588</v>
      </c>
      <c r="M708" s="98" t="s">
        <v>996</v>
      </c>
      <c r="N708" s="98" t="s">
        <v>972</v>
      </c>
      <c r="O708" s="98" t="s">
        <v>935</v>
      </c>
      <c r="P708" s="98" t="s">
        <v>1581</v>
      </c>
      <c r="Q708" s="107" t="s">
        <v>864</v>
      </c>
      <c r="R708" s="118" t="s">
        <v>819</v>
      </c>
      <c r="S708" s="101" t="s">
        <v>819</v>
      </c>
      <c r="Z708" s="98"/>
      <c r="AB708" s="98">
        <v>12</v>
      </c>
      <c r="AE708" s="244">
        <v>0</v>
      </c>
      <c r="AG708" s="196" t="str">
        <f t="shared" si="11"/>
        <v>天津代表处-天津2</v>
      </c>
    </row>
    <row r="709" spans="1:33" ht="36" hidden="1">
      <c r="A709" s="97" t="s">
        <v>1289</v>
      </c>
      <c r="B709" s="98" t="s">
        <v>3834</v>
      </c>
      <c r="C709" s="98" t="s">
        <v>3835</v>
      </c>
      <c r="D709" s="98"/>
      <c r="E709" s="98" t="s">
        <v>3888</v>
      </c>
      <c r="F709" s="98"/>
      <c r="G709" s="98" t="s">
        <v>4514</v>
      </c>
      <c r="H709" s="98" t="s">
        <v>4514</v>
      </c>
      <c r="I709" s="248" t="s">
        <v>1591</v>
      </c>
      <c r="J709" s="98">
        <v>2500</v>
      </c>
      <c r="K709" s="100" t="s">
        <v>3038</v>
      </c>
      <c r="L709" s="116" t="s">
        <v>1592</v>
      </c>
      <c r="M709" s="98" t="s">
        <v>996</v>
      </c>
      <c r="N709" s="98" t="s">
        <v>972</v>
      </c>
      <c r="O709" s="98" t="s">
        <v>935</v>
      </c>
      <c r="P709" s="98" t="s">
        <v>1581</v>
      </c>
      <c r="Q709" s="107" t="s">
        <v>828</v>
      </c>
      <c r="R709" s="118" t="s">
        <v>819</v>
      </c>
      <c r="S709" s="101" t="s">
        <v>819</v>
      </c>
      <c r="Z709" s="98"/>
      <c r="AB709" s="98">
        <v>12</v>
      </c>
      <c r="AE709" s="244">
        <v>0</v>
      </c>
      <c r="AG709" s="196" t="str">
        <f t="shared" si="11"/>
        <v>天津代表处-天津1</v>
      </c>
    </row>
    <row r="710" spans="1:33" ht="24" hidden="1">
      <c r="A710" s="97" t="s">
        <v>1292</v>
      </c>
      <c r="B710" s="98" t="s">
        <v>3843</v>
      </c>
      <c r="C710" s="98" t="s">
        <v>3852</v>
      </c>
      <c r="D710" s="98"/>
      <c r="E710" s="98" t="s">
        <v>3888</v>
      </c>
      <c r="F710" s="98"/>
      <c r="G710" s="98" t="s">
        <v>1582</v>
      </c>
      <c r="H710" s="98" t="s">
        <v>1582</v>
      </c>
      <c r="I710" s="248" t="s">
        <v>1581</v>
      </c>
      <c r="J710" s="98"/>
      <c r="K710" s="98" t="s">
        <v>3153</v>
      </c>
      <c r="L710" s="116" t="s">
        <v>4250</v>
      </c>
      <c r="M710" s="98" t="s">
        <v>955</v>
      </c>
      <c r="N710" s="98" t="s">
        <v>972</v>
      </c>
      <c r="O710" s="98" t="s">
        <v>856</v>
      </c>
      <c r="P710" s="101" t="s">
        <v>1581</v>
      </c>
      <c r="Q710" s="107" t="s">
        <v>972</v>
      </c>
      <c r="R710" s="118" t="s">
        <v>864</v>
      </c>
      <c r="S710" s="101" t="s">
        <v>864</v>
      </c>
      <c r="Z710" s="98"/>
      <c r="AB710" s="98">
        <v>12</v>
      </c>
      <c r="AE710" s="244">
        <v>0</v>
      </c>
      <c r="AG710" s="196" t="str">
        <f t="shared" si="11"/>
        <v>天津代表处-管理</v>
      </c>
    </row>
    <row r="711" spans="1:33" ht="24" hidden="1">
      <c r="A711" s="97" t="s">
        <v>1295</v>
      </c>
      <c r="B711" s="98" t="s">
        <v>3831</v>
      </c>
      <c r="C711" s="98" t="s">
        <v>3833</v>
      </c>
      <c r="D711" s="98"/>
      <c r="E711" s="98" t="s">
        <v>3889</v>
      </c>
      <c r="F711" s="98"/>
      <c r="G711" s="98" t="s">
        <v>1598</v>
      </c>
      <c r="H711" s="98" t="s">
        <v>1598</v>
      </c>
      <c r="I711" s="248"/>
      <c r="J711" s="98">
        <v>2000</v>
      </c>
      <c r="K711" s="100" t="s">
        <v>3020</v>
      </c>
      <c r="L711" s="116" t="s">
        <v>1602</v>
      </c>
      <c r="M711" s="98" t="s">
        <v>981</v>
      </c>
      <c r="N711" s="98" t="s">
        <v>819</v>
      </c>
      <c r="O711" s="98" t="s">
        <v>3819</v>
      </c>
      <c r="P711" s="98" t="s">
        <v>1597</v>
      </c>
      <c r="Q711" s="107" t="s">
        <v>819</v>
      </c>
      <c r="R711" s="118" t="s">
        <v>819</v>
      </c>
      <c r="S711" s="240" t="s">
        <v>819</v>
      </c>
      <c r="Z711" s="98"/>
      <c r="AB711" s="98">
        <v>12</v>
      </c>
      <c r="AE711" s="244">
        <v>0</v>
      </c>
      <c r="AG711" s="196" t="str">
        <f t="shared" si="11"/>
        <v>西藏代表处-管理</v>
      </c>
    </row>
    <row r="712" spans="1:33" ht="24" hidden="1">
      <c r="A712" s="97" t="s">
        <v>1298</v>
      </c>
      <c r="B712" s="98" t="s">
        <v>3834</v>
      </c>
      <c r="C712" s="98" t="s">
        <v>3836</v>
      </c>
      <c r="D712" s="98"/>
      <c r="E712" s="98" t="s">
        <v>3889</v>
      </c>
      <c r="F712" s="98"/>
      <c r="G712" s="228" t="s">
        <v>1598</v>
      </c>
      <c r="H712" s="228" t="s">
        <v>1598</v>
      </c>
      <c r="I712" s="249" t="s">
        <v>1541</v>
      </c>
      <c r="J712" s="98">
        <v>2000</v>
      </c>
      <c r="K712" s="228"/>
      <c r="L712" s="229"/>
      <c r="M712" s="228" t="s">
        <v>988</v>
      </c>
      <c r="N712" s="98" t="s">
        <v>3818</v>
      </c>
      <c r="O712" s="98" t="s">
        <v>935</v>
      </c>
      <c r="P712" s="223" t="s">
        <v>1597</v>
      </c>
      <c r="Q712" s="107" t="s">
        <v>864</v>
      </c>
      <c r="R712" s="118" t="s">
        <v>864</v>
      </c>
      <c r="S712" s="101" t="s">
        <v>864</v>
      </c>
      <c r="Z712" s="98"/>
      <c r="AB712" s="98">
        <v>10</v>
      </c>
      <c r="AE712" s="244">
        <v>0</v>
      </c>
      <c r="AG712" s="196" t="str">
        <f t="shared" si="11"/>
        <v>西藏代表处-管理</v>
      </c>
    </row>
    <row r="713" spans="1:33" ht="24" hidden="1">
      <c r="A713" s="97" t="s">
        <v>1301</v>
      </c>
      <c r="B713" s="98" t="s">
        <v>3834</v>
      </c>
      <c r="C713" s="98" t="s">
        <v>3835</v>
      </c>
      <c r="D713" s="98"/>
      <c r="E713" s="98" t="s">
        <v>3889</v>
      </c>
      <c r="F713" s="98"/>
      <c r="G713" s="98" t="s">
        <v>4527</v>
      </c>
      <c r="H713" s="98" t="s">
        <v>4527</v>
      </c>
      <c r="I713" s="248" t="s">
        <v>1601</v>
      </c>
      <c r="J713" s="98">
        <v>2000</v>
      </c>
      <c r="K713" s="98" t="s">
        <v>3240</v>
      </c>
      <c r="L713" s="116" t="s">
        <v>1859</v>
      </c>
      <c r="M713" s="98" t="s">
        <v>996</v>
      </c>
      <c r="N713" s="98" t="s">
        <v>972</v>
      </c>
      <c r="O713" s="98" t="s">
        <v>935</v>
      </c>
      <c r="P713" s="98" t="s">
        <v>1597</v>
      </c>
      <c r="Q713" s="107" t="s">
        <v>819</v>
      </c>
      <c r="R713" s="118" t="s">
        <v>828</v>
      </c>
      <c r="S713" s="239" t="s">
        <v>828</v>
      </c>
      <c r="Z713" s="98"/>
      <c r="AB713" s="98">
        <v>12</v>
      </c>
      <c r="AE713" s="244">
        <v>0</v>
      </c>
      <c r="AG713" s="196" t="str">
        <f t="shared" si="11"/>
        <v>西藏代表处-西藏1</v>
      </c>
    </row>
    <row r="714" spans="1:33" ht="24" hidden="1">
      <c r="A714" s="97" t="s">
        <v>1305</v>
      </c>
      <c r="B714" s="98" t="s">
        <v>3843</v>
      </c>
      <c r="C714" s="98" t="s">
        <v>3852</v>
      </c>
      <c r="D714" s="98"/>
      <c r="E714" s="98" t="s">
        <v>3889</v>
      </c>
      <c r="F714" s="98"/>
      <c r="G714" s="98" t="s">
        <v>1598</v>
      </c>
      <c r="H714" s="98" t="s">
        <v>1598</v>
      </c>
      <c r="I714" s="248" t="s">
        <v>1605</v>
      </c>
      <c r="J714" s="98"/>
      <c r="K714" s="98"/>
      <c r="L714" s="116" t="s">
        <v>4251</v>
      </c>
      <c r="M714" s="98" t="s">
        <v>955</v>
      </c>
      <c r="N714" s="98" t="s">
        <v>972</v>
      </c>
      <c r="O714" s="98" t="s">
        <v>856</v>
      </c>
      <c r="P714" s="101" t="s">
        <v>1597</v>
      </c>
      <c r="Q714" s="107" t="s">
        <v>972</v>
      </c>
      <c r="R714" s="118" t="s">
        <v>864</v>
      </c>
      <c r="S714" s="101" t="s">
        <v>864</v>
      </c>
      <c r="Z714" s="98"/>
      <c r="AB714" s="98">
        <v>12</v>
      </c>
      <c r="AE714" s="244">
        <v>0</v>
      </c>
      <c r="AG714" s="196" t="str">
        <f t="shared" si="11"/>
        <v>西藏代表处-管理</v>
      </c>
    </row>
    <row r="715" spans="1:33" ht="24" hidden="1">
      <c r="A715" s="97" t="s">
        <v>1306</v>
      </c>
      <c r="B715" s="98" t="s">
        <v>3828</v>
      </c>
      <c r="C715" s="98" t="s">
        <v>3830</v>
      </c>
      <c r="D715" s="98" t="s">
        <v>883</v>
      </c>
      <c r="E715" s="98" t="s">
        <v>884</v>
      </c>
      <c r="F715" s="98" t="s">
        <v>2305</v>
      </c>
      <c r="G715" s="98" t="s">
        <v>4367</v>
      </c>
      <c r="H715" s="98" t="s">
        <v>4367</v>
      </c>
      <c r="I715" s="248" t="s">
        <v>4252</v>
      </c>
      <c r="J715" s="98"/>
      <c r="K715" s="98"/>
      <c r="L715" s="116"/>
      <c r="M715" s="98" t="s">
        <v>3148</v>
      </c>
      <c r="N715" s="98" t="s">
        <v>3818</v>
      </c>
      <c r="O715" s="98" t="s">
        <v>935</v>
      </c>
      <c r="P715" s="98" t="s">
        <v>818</v>
      </c>
      <c r="Q715" s="107" t="s">
        <v>819</v>
      </c>
      <c r="R715" s="118" t="s">
        <v>819</v>
      </c>
      <c r="S715" s="101" t="s">
        <v>819</v>
      </c>
      <c r="Z715" s="98"/>
      <c r="AB715" s="98">
        <v>10</v>
      </c>
      <c r="AE715" s="244">
        <v>0</v>
      </c>
      <c r="AG715" s="196" t="str">
        <f t="shared" si="11"/>
        <v>第一事业部-分流设备</v>
      </c>
    </row>
    <row r="716" spans="1:33" ht="24" hidden="1">
      <c r="A716" s="97" t="s">
        <v>1307</v>
      </c>
      <c r="B716" s="98" t="s">
        <v>3828</v>
      </c>
      <c r="C716" s="98" t="s">
        <v>3830</v>
      </c>
      <c r="D716" s="98" t="s">
        <v>883</v>
      </c>
      <c r="E716" s="98" t="s">
        <v>884</v>
      </c>
      <c r="F716" s="98" t="s">
        <v>2305</v>
      </c>
      <c r="G716" s="98" t="s">
        <v>4367</v>
      </c>
      <c r="H716" s="98" t="s">
        <v>4367</v>
      </c>
      <c r="I716" s="248" t="s">
        <v>4252</v>
      </c>
      <c r="J716" s="98"/>
      <c r="K716" s="98" t="s">
        <v>3153</v>
      </c>
      <c r="L716" s="116" t="s">
        <v>4253</v>
      </c>
      <c r="M716" s="98" t="s">
        <v>3148</v>
      </c>
      <c r="N716" s="98" t="s">
        <v>3818</v>
      </c>
      <c r="O716" s="98" t="s">
        <v>935</v>
      </c>
      <c r="P716" s="98" t="s">
        <v>818</v>
      </c>
      <c r="Q716" s="107" t="s">
        <v>819</v>
      </c>
      <c r="R716" s="118" t="s">
        <v>819</v>
      </c>
      <c r="S716" s="101" t="s">
        <v>819</v>
      </c>
      <c r="Z716" s="98"/>
      <c r="AB716" s="98">
        <v>12</v>
      </c>
      <c r="AE716" s="244">
        <v>0</v>
      </c>
      <c r="AG716" s="196" t="str">
        <f t="shared" si="11"/>
        <v>第一事业部-分流设备</v>
      </c>
    </row>
    <row r="717" spans="1:33" ht="24" hidden="1">
      <c r="A717" s="97" t="s">
        <v>1308</v>
      </c>
      <c r="B717" s="98" t="s">
        <v>3828</v>
      </c>
      <c r="C717" s="98" t="s">
        <v>3830</v>
      </c>
      <c r="D717" s="98" t="s">
        <v>883</v>
      </c>
      <c r="E717" s="98" t="s">
        <v>884</v>
      </c>
      <c r="F717" s="98" t="s">
        <v>2305</v>
      </c>
      <c r="G717" s="98" t="s">
        <v>4367</v>
      </c>
      <c r="H717" s="98" t="s">
        <v>4367</v>
      </c>
      <c r="I717" s="248" t="s">
        <v>4252</v>
      </c>
      <c r="J717" s="98"/>
      <c r="K717" s="98" t="s">
        <v>3153</v>
      </c>
      <c r="L717" s="116" t="s">
        <v>3349</v>
      </c>
      <c r="M717" s="98" t="s">
        <v>3031</v>
      </c>
      <c r="N717" s="98" t="s">
        <v>972</v>
      </c>
      <c r="O717" s="98" t="s">
        <v>935</v>
      </c>
      <c r="P717" s="98" t="s">
        <v>818</v>
      </c>
      <c r="Q717" s="107" t="s">
        <v>935</v>
      </c>
      <c r="R717" s="118" t="s">
        <v>935</v>
      </c>
      <c r="S717" s="101" t="s">
        <v>935</v>
      </c>
      <c r="Z717" s="98"/>
      <c r="AB717" s="98">
        <v>12</v>
      </c>
      <c r="AE717" s="244">
        <v>0</v>
      </c>
      <c r="AG717" s="196" t="str">
        <f t="shared" si="11"/>
        <v>第一事业部-分流设备</v>
      </c>
    </row>
    <row r="718" spans="1:33" ht="24" hidden="1">
      <c r="A718" s="97" t="s">
        <v>1311</v>
      </c>
      <c r="B718" s="98" t="s">
        <v>3828</v>
      </c>
      <c r="C718" s="98" t="s">
        <v>3830</v>
      </c>
      <c r="D718" s="98" t="s">
        <v>883</v>
      </c>
      <c r="E718" s="98" t="s">
        <v>884</v>
      </c>
      <c r="F718" s="98" t="s">
        <v>2305</v>
      </c>
      <c r="G718" s="98" t="s">
        <v>4367</v>
      </c>
      <c r="H718" s="98" t="s">
        <v>4367</v>
      </c>
      <c r="I718" s="248" t="s">
        <v>4252</v>
      </c>
      <c r="J718" s="98"/>
      <c r="K718" s="98" t="s">
        <v>3153</v>
      </c>
      <c r="L718" s="116" t="s">
        <v>3351</v>
      </c>
      <c r="M718" s="98" t="s">
        <v>3148</v>
      </c>
      <c r="N718" s="98" t="s">
        <v>3818</v>
      </c>
      <c r="O718" s="98" t="s">
        <v>935</v>
      </c>
      <c r="P718" s="98" t="s">
        <v>818</v>
      </c>
      <c r="Q718" s="107" t="s">
        <v>828</v>
      </c>
      <c r="R718" s="118" t="s">
        <v>828</v>
      </c>
      <c r="S718" s="101" t="s">
        <v>828</v>
      </c>
      <c r="Z718" s="98"/>
      <c r="AB718" s="98">
        <v>12</v>
      </c>
      <c r="AE718" s="244">
        <v>0</v>
      </c>
      <c r="AG718" s="196" t="str">
        <f t="shared" si="11"/>
        <v>第一事业部-分流设备</v>
      </c>
    </row>
    <row r="719" spans="1:33" ht="24" hidden="1">
      <c r="A719" s="97" t="s">
        <v>1315</v>
      </c>
      <c r="B719" s="98" t="s">
        <v>3834</v>
      </c>
      <c r="C719" s="98" t="s">
        <v>3836</v>
      </c>
      <c r="D719" s="98" t="s">
        <v>883</v>
      </c>
      <c r="E719" s="114" t="s">
        <v>3850</v>
      </c>
      <c r="F719" s="114" t="s">
        <v>2625</v>
      </c>
      <c r="G719" s="114" t="s">
        <v>4300</v>
      </c>
      <c r="H719" s="114" t="s">
        <v>4300</v>
      </c>
      <c r="I719" s="248"/>
      <c r="J719" s="98"/>
      <c r="K719" s="98"/>
      <c r="L719" s="220" t="s">
        <v>3352</v>
      </c>
      <c r="M719" s="105" t="s">
        <v>3167</v>
      </c>
      <c r="N719" s="98" t="s">
        <v>3818</v>
      </c>
      <c r="O719" s="98" t="s">
        <v>935</v>
      </c>
      <c r="P719" s="98" t="s">
        <v>818</v>
      </c>
      <c r="Q719" s="107" t="s">
        <v>972</v>
      </c>
      <c r="R719" s="118" t="s">
        <v>972</v>
      </c>
      <c r="S719" s="101" t="s">
        <v>972</v>
      </c>
      <c r="Z719" s="98"/>
      <c r="AB719" s="98">
        <v>12</v>
      </c>
      <c r="AE719" s="244">
        <v>0</v>
      </c>
      <c r="AG719" s="196" t="str">
        <f t="shared" si="11"/>
        <v>第十事业部-等保测评部</v>
      </c>
    </row>
    <row r="720" spans="1:33" ht="24" hidden="1">
      <c r="A720" s="97" t="s">
        <v>1319</v>
      </c>
      <c r="B720" s="98" t="s">
        <v>3834</v>
      </c>
      <c r="C720" s="98" t="s">
        <v>3836</v>
      </c>
      <c r="D720" s="98" t="s">
        <v>883</v>
      </c>
      <c r="E720" s="114" t="s">
        <v>3850</v>
      </c>
      <c r="F720" s="114" t="s">
        <v>2625</v>
      </c>
      <c r="G720" s="114" t="s">
        <v>4300</v>
      </c>
      <c r="H720" s="114" t="s">
        <v>4300</v>
      </c>
      <c r="I720" s="248"/>
      <c r="J720" s="98"/>
      <c r="K720" s="98"/>
      <c r="L720" s="220" t="s">
        <v>3353</v>
      </c>
      <c r="M720" s="105" t="s">
        <v>3167</v>
      </c>
      <c r="N720" s="98" t="s">
        <v>3818</v>
      </c>
      <c r="O720" s="98" t="s">
        <v>935</v>
      </c>
      <c r="P720" s="98" t="s">
        <v>818</v>
      </c>
      <c r="Q720" s="107" t="s">
        <v>972</v>
      </c>
      <c r="R720" s="118" t="s">
        <v>972</v>
      </c>
      <c r="S720" s="101" t="s">
        <v>972</v>
      </c>
      <c r="Z720" s="98"/>
      <c r="AB720" s="98">
        <v>12</v>
      </c>
      <c r="AE720" s="244">
        <v>0</v>
      </c>
      <c r="AG720" s="196" t="str">
        <f t="shared" si="11"/>
        <v>第十事业部-等保测评部</v>
      </c>
    </row>
    <row r="721" spans="1:33" ht="24" hidden="1">
      <c r="A721" s="97" t="s">
        <v>1322</v>
      </c>
      <c r="B721" s="98" t="s">
        <v>3834</v>
      </c>
      <c r="C721" s="98" t="s">
        <v>3836</v>
      </c>
      <c r="D721" s="98" t="s">
        <v>883</v>
      </c>
      <c r="E721" s="114" t="s">
        <v>3850</v>
      </c>
      <c r="F721" s="114" t="s">
        <v>2625</v>
      </c>
      <c r="G721" s="114" t="s">
        <v>4300</v>
      </c>
      <c r="H721" s="114" t="s">
        <v>4300</v>
      </c>
      <c r="I721" s="248"/>
      <c r="J721" s="98"/>
      <c r="K721" s="98"/>
      <c r="L721" s="220" t="s">
        <v>3354</v>
      </c>
      <c r="M721" s="105" t="s">
        <v>3167</v>
      </c>
      <c r="N721" s="98" t="s">
        <v>3818</v>
      </c>
      <c r="O721" s="98" t="s">
        <v>935</v>
      </c>
      <c r="P721" s="98" t="s">
        <v>818</v>
      </c>
      <c r="Q721" s="107" t="s">
        <v>972</v>
      </c>
      <c r="R721" s="118" t="s">
        <v>972</v>
      </c>
      <c r="S721" s="101" t="s">
        <v>972</v>
      </c>
      <c r="Z721" s="98"/>
      <c r="AB721" s="98">
        <v>12</v>
      </c>
      <c r="AE721" s="244">
        <v>0</v>
      </c>
      <c r="AG721" s="196" t="str">
        <f t="shared" si="11"/>
        <v>第十事业部-等保测评部</v>
      </c>
    </row>
    <row r="722" spans="1:33" ht="24" hidden="1">
      <c r="A722" s="97" t="s">
        <v>1326</v>
      </c>
      <c r="B722" s="98" t="s">
        <v>3834</v>
      </c>
      <c r="C722" s="98" t="s">
        <v>3836</v>
      </c>
      <c r="D722" s="98" t="s">
        <v>883</v>
      </c>
      <c r="E722" s="114" t="s">
        <v>3850</v>
      </c>
      <c r="F722" s="114" t="s">
        <v>2625</v>
      </c>
      <c r="G722" s="114" t="s">
        <v>4300</v>
      </c>
      <c r="H722" s="114" t="s">
        <v>4300</v>
      </c>
      <c r="I722" s="248"/>
      <c r="J722" s="98"/>
      <c r="K722" s="98"/>
      <c r="L722" s="220" t="s">
        <v>3355</v>
      </c>
      <c r="M722" s="105" t="s">
        <v>3167</v>
      </c>
      <c r="N722" s="98" t="s">
        <v>3818</v>
      </c>
      <c r="O722" s="98" t="s">
        <v>935</v>
      </c>
      <c r="P722" s="98" t="s">
        <v>818</v>
      </c>
      <c r="Q722" s="107" t="s">
        <v>972</v>
      </c>
      <c r="R722" s="118" t="s">
        <v>972</v>
      </c>
      <c r="S722" s="101" t="s">
        <v>972</v>
      </c>
      <c r="Z722" s="98"/>
      <c r="AB722" s="98">
        <v>12</v>
      </c>
      <c r="AE722" s="244">
        <v>0</v>
      </c>
      <c r="AG722" s="196" t="str">
        <f t="shared" si="11"/>
        <v>第十事业部-等保测评部</v>
      </c>
    </row>
    <row r="723" spans="1:33" ht="24" hidden="1">
      <c r="A723" s="97" t="s">
        <v>1327</v>
      </c>
      <c r="B723" s="98" t="s">
        <v>3834</v>
      </c>
      <c r="C723" s="98" t="s">
        <v>3836</v>
      </c>
      <c r="D723" s="98" t="s">
        <v>883</v>
      </c>
      <c r="E723" s="114" t="s">
        <v>3850</v>
      </c>
      <c r="F723" s="114" t="s">
        <v>2625</v>
      </c>
      <c r="G723" s="114" t="s">
        <v>4300</v>
      </c>
      <c r="H723" s="114" t="s">
        <v>4300</v>
      </c>
      <c r="I723" s="248"/>
      <c r="J723" s="98"/>
      <c r="K723" s="98"/>
      <c r="L723" s="220" t="s">
        <v>3356</v>
      </c>
      <c r="M723" s="105" t="s">
        <v>3167</v>
      </c>
      <c r="N723" s="98" t="s">
        <v>3818</v>
      </c>
      <c r="O723" s="98" t="s">
        <v>935</v>
      </c>
      <c r="P723" s="98" t="s">
        <v>818</v>
      </c>
      <c r="Q723" s="107" t="s">
        <v>864</v>
      </c>
      <c r="R723" s="118" t="s">
        <v>864</v>
      </c>
      <c r="S723" s="101" t="s">
        <v>864</v>
      </c>
      <c r="Z723" s="98"/>
      <c r="AB723" s="98">
        <v>12</v>
      </c>
      <c r="AE723" s="244">
        <v>0</v>
      </c>
      <c r="AG723" s="196" t="str">
        <f t="shared" si="11"/>
        <v>第十事业部-等保测评部</v>
      </c>
    </row>
    <row r="724" spans="1:33" ht="24" hidden="1">
      <c r="A724" s="97" t="s">
        <v>1328</v>
      </c>
      <c r="B724" s="98" t="s">
        <v>3831</v>
      </c>
      <c r="C724" s="98" t="s">
        <v>3833</v>
      </c>
      <c r="D724" s="98"/>
      <c r="E724" s="98" t="s">
        <v>2626</v>
      </c>
      <c r="F724" s="98" t="s">
        <v>2113</v>
      </c>
      <c r="G724" s="98" t="s">
        <v>661</v>
      </c>
      <c r="H724" s="98" t="s">
        <v>661</v>
      </c>
      <c r="I724" s="248"/>
      <c r="J724" s="98"/>
      <c r="K724" s="98" t="s">
        <v>3020</v>
      </c>
      <c r="L724" s="210" t="s">
        <v>3357</v>
      </c>
      <c r="M724" s="98" t="s">
        <v>3033</v>
      </c>
      <c r="N724" s="98" t="s">
        <v>819</v>
      </c>
      <c r="O724" s="98" t="s">
        <v>3819</v>
      </c>
      <c r="P724" s="98" t="s">
        <v>960</v>
      </c>
      <c r="Q724" s="107" t="s">
        <v>1051</v>
      </c>
      <c r="R724" s="118" t="s">
        <v>1051</v>
      </c>
      <c r="S724" s="101" t="s">
        <v>1051</v>
      </c>
      <c r="Z724" s="98"/>
      <c r="AB724" s="98">
        <v>12</v>
      </c>
      <c r="AE724" s="244">
        <v>0</v>
      </c>
      <c r="AG724" s="196" t="str">
        <f t="shared" si="11"/>
        <v>开发中心-管理</v>
      </c>
    </row>
    <row r="725" spans="1:33" ht="24" hidden="1">
      <c r="A725" s="97" t="s">
        <v>1329</v>
      </c>
      <c r="B725" s="98" t="s">
        <v>3831</v>
      </c>
      <c r="C725" s="98" t="s">
        <v>3833</v>
      </c>
      <c r="D725" s="98"/>
      <c r="E725" s="98" t="s">
        <v>2626</v>
      </c>
      <c r="F725" s="98" t="s">
        <v>2113</v>
      </c>
      <c r="G725" s="98" t="s">
        <v>661</v>
      </c>
      <c r="H725" s="98" t="s">
        <v>661</v>
      </c>
      <c r="I725" s="248"/>
      <c r="J725" s="98"/>
      <c r="K725" s="98"/>
      <c r="L725" s="210" t="s">
        <v>3358</v>
      </c>
      <c r="M725" s="98" t="s">
        <v>4254</v>
      </c>
      <c r="N725" s="98" t="s">
        <v>828</v>
      </c>
      <c r="O725" s="98" t="s">
        <v>3819</v>
      </c>
      <c r="P725" s="98" t="s">
        <v>960</v>
      </c>
      <c r="Q725" s="107" t="s">
        <v>935</v>
      </c>
      <c r="R725" s="118" t="s">
        <v>935</v>
      </c>
      <c r="S725" s="101" t="s">
        <v>935</v>
      </c>
      <c r="Z725" s="98"/>
      <c r="AB725" s="98">
        <v>12</v>
      </c>
      <c r="AE725" s="244">
        <v>0</v>
      </c>
      <c r="AG725" s="196" t="str">
        <f t="shared" si="11"/>
        <v>开发中心-管理</v>
      </c>
    </row>
    <row r="726" spans="1:33" ht="24" hidden="1">
      <c r="A726" s="97" t="s">
        <v>1333</v>
      </c>
      <c r="B726" s="98" t="s">
        <v>3840</v>
      </c>
      <c r="C726" s="98" t="s">
        <v>3890</v>
      </c>
      <c r="D726" s="98"/>
      <c r="E726" s="98" t="s">
        <v>2626</v>
      </c>
      <c r="F726" s="98" t="s">
        <v>2627</v>
      </c>
      <c r="G726" s="98" t="s">
        <v>664</v>
      </c>
      <c r="H726" s="98" t="s">
        <v>664</v>
      </c>
      <c r="I726" s="248"/>
      <c r="J726" s="98"/>
      <c r="K726" s="98"/>
      <c r="L726" s="210" t="s">
        <v>3359</v>
      </c>
      <c r="M726" s="98" t="s">
        <v>3360</v>
      </c>
      <c r="N726" s="98" t="s">
        <v>972</v>
      </c>
      <c r="O726" s="98" t="s">
        <v>819</v>
      </c>
      <c r="P726" s="98" t="s">
        <v>960</v>
      </c>
      <c r="Q726" s="107" t="s">
        <v>972</v>
      </c>
      <c r="R726" s="118" t="s">
        <v>972</v>
      </c>
      <c r="S726" s="240" t="s">
        <v>972</v>
      </c>
      <c r="Z726" s="98"/>
      <c r="AB726" s="98">
        <v>12</v>
      </c>
      <c r="AE726" s="244">
        <v>0</v>
      </c>
      <c r="AG726" s="196" t="str">
        <f t="shared" si="11"/>
        <v>开发中心-综合部</v>
      </c>
    </row>
    <row r="727" spans="1:33" ht="24" hidden="1">
      <c r="A727" s="97" t="s">
        <v>1336</v>
      </c>
      <c r="B727" s="98" t="s">
        <v>3828</v>
      </c>
      <c r="C727" s="98" t="s">
        <v>3830</v>
      </c>
      <c r="D727" s="98"/>
      <c r="E727" s="98" t="s">
        <v>2626</v>
      </c>
      <c r="F727" s="98" t="s">
        <v>2628</v>
      </c>
      <c r="G727" s="98" t="s">
        <v>662</v>
      </c>
      <c r="H727" s="98" t="s">
        <v>662</v>
      </c>
      <c r="I727" s="248"/>
      <c r="J727" s="98"/>
      <c r="K727" s="98"/>
      <c r="L727" s="210"/>
      <c r="M727" s="98" t="s">
        <v>3025</v>
      </c>
      <c r="N727" s="98" t="s">
        <v>828</v>
      </c>
      <c r="O727" s="98" t="s">
        <v>4279</v>
      </c>
      <c r="P727" s="223" t="s">
        <v>960</v>
      </c>
      <c r="Q727" s="107" t="s">
        <v>819</v>
      </c>
      <c r="R727" s="118" t="s">
        <v>819</v>
      </c>
      <c r="S727" s="101" t="s">
        <v>819</v>
      </c>
      <c r="Z727" s="98"/>
      <c r="AB727" s="98">
        <v>10</v>
      </c>
      <c r="AE727" s="244">
        <v>0</v>
      </c>
      <c r="AG727" s="196" t="str">
        <f t="shared" si="11"/>
        <v>开发中心-架构设计部</v>
      </c>
    </row>
    <row r="728" spans="1:33" ht="24" hidden="1">
      <c r="A728" s="97" t="s">
        <v>1339</v>
      </c>
      <c r="B728" s="98" t="s">
        <v>3840</v>
      </c>
      <c r="C728" s="98" t="s">
        <v>3891</v>
      </c>
      <c r="D728" s="98"/>
      <c r="E728" s="98" t="s">
        <v>2626</v>
      </c>
      <c r="F728" s="98" t="s">
        <v>2627</v>
      </c>
      <c r="G728" s="98" t="s">
        <v>664</v>
      </c>
      <c r="H728" s="98" t="s">
        <v>664</v>
      </c>
      <c r="I728" s="248"/>
      <c r="J728" s="98"/>
      <c r="K728" s="98"/>
      <c r="L728" s="210" t="s">
        <v>3361</v>
      </c>
      <c r="M728" s="98" t="s">
        <v>3362</v>
      </c>
      <c r="N728" s="98" t="s">
        <v>3818</v>
      </c>
      <c r="O728" s="98" t="s">
        <v>828</v>
      </c>
      <c r="P728" s="98" t="s">
        <v>960</v>
      </c>
      <c r="Q728" s="107" t="s">
        <v>972</v>
      </c>
      <c r="R728" s="118" t="s">
        <v>972</v>
      </c>
      <c r="S728" s="241" t="s">
        <v>972</v>
      </c>
      <c r="Z728" s="98"/>
      <c r="AB728" s="98">
        <v>12</v>
      </c>
      <c r="AE728" s="244">
        <v>0</v>
      </c>
      <c r="AG728" s="196" t="str">
        <f t="shared" si="11"/>
        <v>开发中心-综合部</v>
      </c>
    </row>
    <row r="729" spans="1:33" ht="24" hidden="1">
      <c r="A729" s="97" t="s">
        <v>1341</v>
      </c>
      <c r="B729" s="98" t="s">
        <v>3828</v>
      </c>
      <c r="C729" s="98" t="s">
        <v>3830</v>
      </c>
      <c r="D729" s="98"/>
      <c r="E729" s="98" t="s">
        <v>2626</v>
      </c>
      <c r="F729" s="98" t="s">
        <v>2628</v>
      </c>
      <c r="G729" s="98" t="s">
        <v>662</v>
      </c>
      <c r="H729" s="98" t="s">
        <v>662</v>
      </c>
      <c r="I729" s="248"/>
      <c r="J729" s="98"/>
      <c r="K729" s="98"/>
      <c r="L729" s="210"/>
      <c r="M729" s="98" t="s">
        <v>3025</v>
      </c>
      <c r="N729" s="98" t="s">
        <v>828</v>
      </c>
      <c r="O729" s="98" t="s">
        <v>4279</v>
      </c>
      <c r="P729" s="223" t="s">
        <v>960</v>
      </c>
      <c r="Q729" s="107" t="s">
        <v>828</v>
      </c>
      <c r="R729" s="118" t="s">
        <v>828</v>
      </c>
      <c r="S729" s="101" t="s">
        <v>828</v>
      </c>
      <c r="Z729" s="98"/>
      <c r="AB729" s="98">
        <v>10</v>
      </c>
      <c r="AE729" s="244">
        <v>0</v>
      </c>
      <c r="AG729" s="196" t="str">
        <f t="shared" si="11"/>
        <v>开发中心-架构设计部</v>
      </c>
    </row>
    <row r="730" spans="1:33" ht="24" hidden="1">
      <c r="A730" s="97" t="s">
        <v>1342</v>
      </c>
      <c r="B730" s="98" t="s">
        <v>3828</v>
      </c>
      <c r="C730" s="98" t="s">
        <v>3830</v>
      </c>
      <c r="D730" s="98"/>
      <c r="E730" s="98" t="s">
        <v>2626</v>
      </c>
      <c r="F730" s="98" t="s">
        <v>5046</v>
      </c>
      <c r="G730" s="98" t="s">
        <v>4932</v>
      </c>
      <c r="H730" s="98" t="s">
        <v>4932</v>
      </c>
      <c r="I730" s="248"/>
      <c r="J730" s="98"/>
      <c r="K730" s="98"/>
      <c r="L730" s="210" t="s">
        <v>3363</v>
      </c>
      <c r="M730" s="98" t="s">
        <v>3165</v>
      </c>
      <c r="N730" s="98" t="s">
        <v>3818</v>
      </c>
      <c r="O730" s="98" t="s">
        <v>935</v>
      </c>
      <c r="P730" s="98" t="s">
        <v>818</v>
      </c>
      <c r="Q730" s="107" t="s">
        <v>3818</v>
      </c>
      <c r="R730" s="118" t="s">
        <v>972</v>
      </c>
      <c r="S730" s="239" t="s">
        <v>972</v>
      </c>
      <c r="Z730" s="98"/>
      <c r="AB730" s="98">
        <v>12</v>
      </c>
      <c r="AE730" s="244">
        <v>0</v>
      </c>
      <c r="AG730" s="196" t="str">
        <f t="shared" si="11"/>
        <v>开发中心-研发四部</v>
      </c>
    </row>
    <row r="731" spans="1:33" ht="24" hidden="1">
      <c r="A731" s="97" t="s">
        <v>1346</v>
      </c>
      <c r="B731" s="98" t="s">
        <v>3840</v>
      </c>
      <c r="C731" s="98" t="s">
        <v>3892</v>
      </c>
      <c r="D731" s="98"/>
      <c r="E731" s="98" t="s">
        <v>2626</v>
      </c>
      <c r="F731" s="98" t="s">
        <v>2627</v>
      </c>
      <c r="G731" s="98" t="s">
        <v>664</v>
      </c>
      <c r="H731" s="98" t="s">
        <v>664</v>
      </c>
      <c r="I731" s="248"/>
      <c r="J731" s="98"/>
      <c r="K731" s="98"/>
      <c r="L731" s="210" t="s">
        <v>3364</v>
      </c>
      <c r="M731" s="98" t="s">
        <v>3365</v>
      </c>
      <c r="N731" s="98" t="s">
        <v>3818</v>
      </c>
      <c r="O731" s="98" t="s">
        <v>856</v>
      </c>
      <c r="P731" s="98" t="s">
        <v>960</v>
      </c>
      <c r="Q731" s="107" t="s">
        <v>972</v>
      </c>
      <c r="R731" s="118" t="s">
        <v>972</v>
      </c>
      <c r="S731" s="101" t="s">
        <v>972</v>
      </c>
      <c r="Z731" s="98"/>
      <c r="AB731" s="98">
        <v>12</v>
      </c>
      <c r="AE731" s="244">
        <v>0</v>
      </c>
      <c r="AG731" s="196" t="str">
        <f t="shared" si="11"/>
        <v>开发中心-综合部</v>
      </c>
    </row>
    <row r="732" spans="1:33" ht="24" hidden="1">
      <c r="A732" s="97" t="s">
        <v>1347</v>
      </c>
      <c r="B732" s="98" t="s">
        <v>3828</v>
      </c>
      <c r="C732" s="98" t="s">
        <v>3830</v>
      </c>
      <c r="D732" s="98"/>
      <c r="E732" s="98" t="s">
        <v>2626</v>
      </c>
      <c r="F732" s="98" t="s">
        <v>5047</v>
      </c>
      <c r="G732" s="98" t="s">
        <v>4931</v>
      </c>
      <c r="H732" s="98" t="s">
        <v>4931</v>
      </c>
      <c r="I732" s="248"/>
      <c r="J732" s="98"/>
      <c r="K732" s="98"/>
      <c r="L732" s="210" t="s">
        <v>3366</v>
      </c>
      <c r="M732" s="98" t="s">
        <v>3165</v>
      </c>
      <c r="N732" s="98" t="s">
        <v>3818</v>
      </c>
      <c r="O732" s="98" t="s">
        <v>935</v>
      </c>
      <c r="P732" s="98" t="s">
        <v>960</v>
      </c>
      <c r="Q732" s="107" t="s">
        <v>972</v>
      </c>
      <c r="R732" s="118" t="s">
        <v>972</v>
      </c>
      <c r="S732" s="101" t="s">
        <v>972</v>
      </c>
      <c r="Z732" s="98"/>
      <c r="AB732" s="98">
        <v>12</v>
      </c>
      <c r="AE732" s="244">
        <v>0</v>
      </c>
      <c r="AG732" s="196" t="str">
        <f t="shared" si="11"/>
        <v>开发中心-研发三部</v>
      </c>
    </row>
    <row r="733" spans="1:33" ht="24" hidden="1">
      <c r="A733" s="97" t="s">
        <v>1348</v>
      </c>
      <c r="B733" s="98" t="s">
        <v>3828</v>
      </c>
      <c r="C733" s="98" t="s">
        <v>3830</v>
      </c>
      <c r="D733" s="98"/>
      <c r="E733" s="98" t="s">
        <v>2626</v>
      </c>
      <c r="F733" s="98" t="s">
        <v>5048</v>
      </c>
      <c r="G733" s="98" t="s">
        <v>4933</v>
      </c>
      <c r="H733" s="98" t="s">
        <v>4933</v>
      </c>
      <c r="I733" s="248"/>
      <c r="J733" s="98"/>
      <c r="K733" s="98"/>
      <c r="L733" s="210" t="s">
        <v>3367</v>
      </c>
      <c r="M733" s="98" t="s">
        <v>3165</v>
      </c>
      <c r="N733" s="98" t="s">
        <v>3818</v>
      </c>
      <c r="O733" s="98" t="s">
        <v>935</v>
      </c>
      <c r="P733" s="98" t="s">
        <v>960</v>
      </c>
      <c r="Q733" s="107" t="s">
        <v>972</v>
      </c>
      <c r="R733" s="118" t="s">
        <v>972</v>
      </c>
      <c r="S733" s="101" t="s">
        <v>972</v>
      </c>
      <c r="Z733" s="98"/>
      <c r="AB733" s="98">
        <v>12</v>
      </c>
      <c r="AE733" s="244">
        <v>0</v>
      </c>
      <c r="AG733" s="196" t="str">
        <f t="shared" si="11"/>
        <v>开发中心-研发一部</v>
      </c>
    </row>
    <row r="734" spans="1:33" ht="24" hidden="1">
      <c r="A734" s="97" t="s">
        <v>1349</v>
      </c>
      <c r="B734" s="98" t="s">
        <v>3828</v>
      </c>
      <c r="C734" s="98" t="s">
        <v>3830</v>
      </c>
      <c r="D734" s="98"/>
      <c r="E734" s="98" t="s">
        <v>2626</v>
      </c>
      <c r="F734" s="98" t="s">
        <v>5048</v>
      </c>
      <c r="G734" s="98" t="s">
        <v>4933</v>
      </c>
      <c r="H734" s="98" t="s">
        <v>4933</v>
      </c>
      <c r="I734" s="248"/>
      <c r="J734" s="98"/>
      <c r="K734" s="98"/>
      <c r="L734" s="210" t="s">
        <v>3368</v>
      </c>
      <c r="M734" s="98" t="s">
        <v>3165</v>
      </c>
      <c r="N734" s="98" t="s">
        <v>3818</v>
      </c>
      <c r="O734" s="98" t="s">
        <v>935</v>
      </c>
      <c r="P734" s="98" t="s">
        <v>960</v>
      </c>
      <c r="Q734" s="107" t="s">
        <v>972</v>
      </c>
      <c r="R734" s="118" t="s">
        <v>972</v>
      </c>
      <c r="S734" s="101" t="s">
        <v>972</v>
      </c>
      <c r="Z734" s="98"/>
      <c r="AB734" s="98">
        <v>12</v>
      </c>
      <c r="AE734" s="244">
        <v>0</v>
      </c>
      <c r="AG734" s="196" t="str">
        <f t="shared" si="11"/>
        <v>开发中心-研发一部</v>
      </c>
    </row>
    <row r="735" spans="1:33" ht="24" hidden="1">
      <c r="A735" s="97" t="s">
        <v>1353</v>
      </c>
      <c r="B735" s="98" t="s">
        <v>3828</v>
      </c>
      <c r="C735" s="98" t="s">
        <v>3830</v>
      </c>
      <c r="D735" s="98"/>
      <c r="E735" s="98" t="s">
        <v>2626</v>
      </c>
      <c r="F735" s="98" t="s">
        <v>5048</v>
      </c>
      <c r="G735" s="98" t="s">
        <v>4933</v>
      </c>
      <c r="H735" s="98" t="s">
        <v>4933</v>
      </c>
      <c r="I735" s="248"/>
      <c r="J735" s="98"/>
      <c r="K735" s="98"/>
      <c r="L735" s="210" t="s">
        <v>3369</v>
      </c>
      <c r="M735" s="98" t="s">
        <v>3165</v>
      </c>
      <c r="N735" s="98" t="s">
        <v>3818</v>
      </c>
      <c r="O735" s="98" t="s">
        <v>935</v>
      </c>
      <c r="P735" s="98" t="s">
        <v>960</v>
      </c>
      <c r="Q735" s="107" t="s">
        <v>864</v>
      </c>
      <c r="R735" s="118" t="s">
        <v>864</v>
      </c>
      <c r="S735" s="101" t="s">
        <v>864</v>
      </c>
      <c r="Z735" s="98"/>
      <c r="AB735" s="98">
        <v>12</v>
      </c>
      <c r="AE735" s="244">
        <v>0</v>
      </c>
      <c r="AG735" s="196" t="str">
        <f t="shared" si="11"/>
        <v>开发中心-研发一部</v>
      </c>
    </row>
    <row r="736" spans="1:33" ht="24" hidden="1">
      <c r="A736" s="97" t="s">
        <v>1357</v>
      </c>
      <c r="B736" s="98" t="s">
        <v>3828</v>
      </c>
      <c r="C736" s="98" t="s">
        <v>3830</v>
      </c>
      <c r="D736" s="98"/>
      <c r="E736" s="98" t="s">
        <v>2626</v>
      </c>
      <c r="F736" s="98" t="s">
        <v>5048</v>
      </c>
      <c r="G736" s="98" t="s">
        <v>4933</v>
      </c>
      <c r="H736" s="98" t="s">
        <v>4933</v>
      </c>
      <c r="I736" s="248"/>
      <c r="J736" s="98"/>
      <c r="K736" s="98"/>
      <c r="L736" s="210" t="s">
        <v>3370</v>
      </c>
      <c r="M736" s="98" t="s">
        <v>3165</v>
      </c>
      <c r="N736" s="98" t="s">
        <v>3818</v>
      </c>
      <c r="O736" s="98" t="s">
        <v>935</v>
      </c>
      <c r="P736" s="98" t="s">
        <v>960</v>
      </c>
      <c r="Q736" s="107" t="s">
        <v>972</v>
      </c>
      <c r="R736" s="118" t="s">
        <v>972</v>
      </c>
      <c r="S736" s="101" t="s">
        <v>972</v>
      </c>
      <c r="Z736" s="98"/>
      <c r="AB736" s="98">
        <v>12</v>
      </c>
      <c r="AE736" s="244">
        <v>0</v>
      </c>
      <c r="AG736" s="196" t="str">
        <f t="shared" si="11"/>
        <v>开发中心-研发一部</v>
      </c>
    </row>
    <row r="737" spans="1:33" ht="24" hidden="1">
      <c r="A737" s="97" t="s">
        <v>1358</v>
      </c>
      <c r="B737" s="98" t="s">
        <v>3828</v>
      </c>
      <c r="C737" s="98" t="s">
        <v>3830</v>
      </c>
      <c r="D737" s="98"/>
      <c r="E737" s="98" t="s">
        <v>2626</v>
      </c>
      <c r="F737" s="98" t="s">
        <v>5048</v>
      </c>
      <c r="G737" s="98" t="s">
        <v>4933</v>
      </c>
      <c r="H737" s="98" t="s">
        <v>4933</v>
      </c>
      <c r="I737" s="248"/>
      <c r="J737" s="98"/>
      <c r="K737" s="98"/>
      <c r="L737" s="210" t="s">
        <v>3371</v>
      </c>
      <c r="M737" s="98" t="s">
        <v>3165</v>
      </c>
      <c r="N737" s="98" t="s">
        <v>3818</v>
      </c>
      <c r="O737" s="98" t="s">
        <v>935</v>
      </c>
      <c r="P737" s="98" t="s">
        <v>960</v>
      </c>
      <c r="Q737" s="107" t="s">
        <v>972</v>
      </c>
      <c r="R737" s="118" t="s">
        <v>972</v>
      </c>
      <c r="S737" s="101" t="s">
        <v>972</v>
      </c>
      <c r="Z737" s="98"/>
      <c r="AB737" s="98">
        <v>12</v>
      </c>
      <c r="AE737" s="244">
        <v>0</v>
      </c>
      <c r="AG737" s="196" t="str">
        <f t="shared" si="11"/>
        <v>开发中心-研发一部</v>
      </c>
    </row>
    <row r="738" spans="1:33" ht="24" hidden="1">
      <c r="A738" s="97" t="s">
        <v>1359</v>
      </c>
      <c r="B738" s="98" t="s">
        <v>3828</v>
      </c>
      <c r="C738" s="98" t="s">
        <v>3830</v>
      </c>
      <c r="D738" s="98"/>
      <c r="E738" s="98" t="s">
        <v>2626</v>
      </c>
      <c r="F738" s="98" t="s">
        <v>5048</v>
      </c>
      <c r="G738" s="98" t="s">
        <v>4933</v>
      </c>
      <c r="H738" s="98" t="s">
        <v>4933</v>
      </c>
      <c r="I738" s="248"/>
      <c r="J738" s="98"/>
      <c r="K738" s="98"/>
      <c r="L738" s="210" t="s">
        <v>3372</v>
      </c>
      <c r="M738" s="98" t="s">
        <v>3165</v>
      </c>
      <c r="N738" s="98" t="s">
        <v>3818</v>
      </c>
      <c r="O738" s="98" t="s">
        <v>935</v>
      </c>
      <c r="P738" s="98" t="s">
        <v>960</v>
      </c>
      <c r="Q738" s="107" t="s">
        <v>972</v>
      </c>
      <c r="R738" s="118" t="s">
        <v>972</v>
      </c>
      <c r="S738" s="101" t="s">
        <v>972</v>
      </c>
      <c r="Z738" s="98"/>
      <c r="AB738" s="98">
        <v>12</v>
      </c>
      <c r="AE738" s="244">
        <v>0</v>
      </c>
      <c r="AG738" s="196" t="str">
        <f t="shared" si="11"/>
        <v>开发中心-研发一部</v>
      </c>
    </row>
    <row r="739" spans="1:33" ht="24" hidden="1">
      <c r="A739" s="97" t="s">
        <v>1362</v>
      </c>
      <c r="B739" s="98" t="s">
        <v>3828</v>
      </c>
      <c r="C739" s="98" t="s">
        <v>3830</v>
      </c>
      <c r="D739" s="98"/>
      <c r="E739" s="98" t="s">
        <v>2626</v>
      </c>
      <c r="F739" s="98" t="s">
        <v>5048</v>
      </c>
      <c r="G739" s="98" t="s">
        <v>4933</v>
      </c>
      <c r="H739" s="98" t="s">
        <v>4933</v>
      </c>
      <c r="I739" s="248"/>
      <c r="J739" s="98"/>
      <c r="K739" s="98"/>
      <c r="L739" s="210" t="s">
        <v>3373</v>
      </c>
      <c r="M739" s="98" t="s">
        <v>3165</v>
      </c>
      <c r="N739" s="98" t="s">
        <v>3818</v>
      </c>
      <c r="O739" s="98" t="s">
        <v>935</v>
      </c>
      <c r="P739" s="98" t="s">
        <v>960</v>
      </c>
      <c r="Q739" s="107" t="s">
        <v>972</v>
      </c>
      <c r="R739" s="118" t="s">
        <v>972</v>
      </c>
      <c r="S739" s="101" t="s">
        <v>972</v>
      </c>
      <c r="Z739" s="98"/>
      <c r="AB739" s="98">
        <v>12</v>
      </c>
      <c r="AE739" s="244">
        <v>0</v>
      </c>
      <c r="AG739" s="196" t="str">
        <f t="shared" si="11"/>
        <v>开发中心-研发一部</v>
      </c>
    </row>
    <row r="740" spans="1:33" ht="24" hidden="1">
      <c r="A740" s="97" t="s">
        <v>1363</v>
      </c>
      <c r="B740" s="98" t="s">
        <v>3828</v>
      </c>
      <c r="C740" s="98" t="s">
        <v>3830</v>
      </c>
      <c r="D740" s="98"/>
      <c r="E740" s="98" t="s">
        <v>2626</v>
      </c>
      <c r="F740" s="98" t="s">
        <v>5048</v>
      </c>
      <c r="G740" s="98" t="s">
        <v>4933</v>
      </c>
      <c r="H740" s="98" t="s">
        <v>4933</v>
      </c>
      <c r="I740" s="248"/>
      <c r="J740" s="98"/>
      <c r="K740" s="98"/>
      <c r="L740" s="210" t="s">
        <v>3374</v>
      </c>
      <c r="M740" s="98" t="s">
        <v>3165</v>
      </c>
      <c r="N740" s="98" t="s">
        <v>3818</v>
      </c>
      <c r="O740" s="98" t="s">
        <v>935</v>
      </c>
      <c r="P740" s="98" t="s">
        <v>960</v>
      </c>
      <c r="Q740" s="107" t="s">
        <v>972</v>
      </c>
      <c r="R740" s="118" t="s">
        <v>972</v>
      </c>
      <c r="S740" s="101" t="s">
        <v>972</v>
      </c>
      <c r="Z740" s="98"/>
      <c r="AB740" s="98">
        <v>12</v>
      </c>
      <c r="AE740" s="244">
        <v>0</v>
      </c>
      <c r="AG740" s="196" t="str">
        <f t="shared" si="11"/>
        <v>开发中心-研发一部</v>
      </c>
    </row>
    <row r="741" spans="1:33" ht="24" hidden="1">
      <c r="A741" s="97" t="s">
        <v>1364</v>
      </c>
      <c r="B741" s="98" t="s">
        <v>3828</v>
      </c>
      <c r="C741" s="98" t="s">
        <v>3830</v>
      </c>
      <c r="D741" s="98"/>
      <c r="E741" s="98" t="s">
        <v>2626</v>
      </c>
      <c r="F741" s="98" t="s">
        <v>5048</v>
      </c>
      <c r="G741" s="98" t="s">
        <v>4933</v>
      </c>
      <c r="H741" s="98" t="s">
        <v>4933</v>
      </c>
      <c r="I741" s="248"/>
      <c r="J741" s="98"/>
      <c r="K741" s="98"/>
      <c r="L741" s="210" t="s">
        <v>3375</v>
      </c>
      <c r="M741" s="98" t="s">
        <v>3165</v>
      </c>
      <c r="N741" s="98" t="s">
        <v>3818</v>
      </c>
      <c r="O741" s="98" t="s">
        <v>935</v>
      </c>
      <c r="P741" s="98" t="s">
        <v>960</v>
      </c>
      <c r="Q741" s="107" t="s">
        <v>972</v>
      </c>
      <c r="R741" s="118" t="s">
        <v>972</v>
      </c>
      <c r="S741" s="101" t="s">
        <v>972</v>
      </c>
      <c r="Z741" s="98"/>
      <c r="AB741" s="98">
        <v>12</v>
      </c>
      <c r="AE741" s="244">
        <v>0</v>
      </c>
      <c r="AG741" s="196" t="str">
        <f t="shared" si="11"/>
        <v>开发中心-研发一部</v>
      </c>
    </row>
    <row r="742" spans="1:33" ht="24" hidden="1">
      <c r="A742" s="97" t="s">
        <v>1365</v>
      </c>
      <c r="B742" s="98" t="s">
        <v>3828</v>
      </c>
      <c r="C742" s="98" t="s">
        <v>3830</v>
      </c>
      <c r="D742" s="98"/>
      <c r="E742" s="98" t="s">
        <v>2626</v>
      </c>
      <c r="F742" s="98" t="s">
        <v>5048</v>
      </c>
      <c r="G742" s="98" t="s">
        <v>4933</v>
      </c>
      <c r="H742" s="98" t="s">
        <v>4933</v>
      </c>
      <c r="I742" s="248"/>
      <c r="J742" s="98"/>
      <c r="K742" s="98"/>
      <c r="L742" s="210" t="s">
        <v>3376</v>
      </c>
      <c r="M742" s="98" t="s">
        <v>3165</v>
      </c>
      <c r="N742" s="98" t="s">
        <v>3818</v>
      </c>
      <c r="O742" s="98" t="s">
        <v>935</v>
      </c>
      <c r="P742" s="98" t="s">
        <v>960</v>
      </c>
      <c r="Q742" s="107" t="s">
        <v>864</v>
      </c>
      <c r="R742" s="118" t="s">
        <v>864</v>
      </c>
      <c r="S742" s="101" t="s">
        <v>864</v>
      </c>
      <c r="Z742" s="98"/>
      <c r="AB742" s="98">
        <v>12</v>
      </c>
      <c r="AE742" s="244">
        <v>0</v>
      </c>
      <c r="AG742" s="196" t="str">
        <f t="shared" si="11"/>
        <v>开发中心-研发一部</v>
      </c>
    </row>
    <row r="743" spans="1:33" ht="24" hidden="1">
      <c r="A743" s="97" t="s">
        <v>1370</v>
      </c>
      <c r="B743" s="98" t="s">
        <v>3828</v>
      </c>
      <c r="C743" s="98" t="s">
        <v>3830</v>
      </c>
      <c r="D743" s="98"/>
      <c r="E743" s="98" t="s">
        <v>2626</v>
      </c>
      <c r="F743" s="98" t="s">
        <v>5048</v>
      </c>
      <c r="G743" s="98" t="s">
        <v>4933</v>
      </c>
      <c r="H743" s="98" t="s">
        <v>4933</v>
      </c>
      <c r="I743" s="248"/>
      <c r="J743" s="98"/>
      <c r="K743" s="98"/>
      <c r="L743" s="210" t="s">
        <v>3377</v>
      </c>
      <c r="M743" s="98" t="s">
        <v>3165</v>
      </c>
      <c r="N743" s="98" t="s">
        <v>3818</v>
      </c>
      <c r="O743" s="98" t="s">
        <v>935</v>
      </c>
      <c r="P743" s="98" t="s">
        <v>960</v>
      </c>
      <c r="Q743" s="107" t="s">
        <v>972</v>
      </c>
      <c r="R743" s="118" t="s">
        <v>972</v>
      </c>
      <c r="S743" s="101" t="s">
        <v>972</v>
      </c>
      <c r="Z743" s="98"/>
      <c r="AB743" s="98">
        <v>12</v>
      </c>
      <c r="AE743" s="244">
        <v>0</v>
      </c>
      <c r="AG743" s="196" t="str">
        <f t="shared" si="11"/>
        <v>开发中心-研发一部</v>
      </c>
    </row>
    <row r="744" spans="1:33" ht="24" hidden="1">
      <c r="A744" s="97" t="s">
        <v>1374</v>
      </c>
      <c r="B744" s="98" t="s">
        <v>3828</v>
      </c>
      <c r="C744" s="98" t="s">
        <v>3830</v>
      </c>
      <c r="D744" s="98"/>
      <c r="E744" s="98" t="s">
        <v>2626</v>
      </c>
      <c r="F744" s="98" t="s">
        <v>5048</v>
      </c>
      <c r="G744" s="98" t="s">
        <v>4933</v>
      </c>
      <c r="H744" s="98" t="s">
        <v>4933</v>
      </c>
      <c r="I744" s="248"/>
      <c r="J744" s="98"/>
      <c r="K744" s="98"/>
      <c r="L744" s="210" t="s">
        <v>3378</v>
      </c>
      <c r="M744" s="98" t="s">
        <v>3165</v>
      </c>
      <c r="N744" s="98" t="s">
        <v>3818</v>
      </c>
      <c r="O744" s="98" t="s">
        <v>935</v>
      </c>
      <c r="P744" s="98" t="s">
        <v>960</v>
      </c>
      <c r="Q744" s="107" t="s">
        <v>864</v>
      </c>
      <c r="R744" s="118" t="s">
        <v>864</v>
      </c>
      <c r="S744" s="101" t="s">
        <v>864</v>
      </c>
      <c r="Z744" s="98"/>
      <c r="AB744" s="98">
        <v>12</v>
      </c>
      <c r="AE744" s="244">
        <v>0</v>
      </c>
      <c r="AG744" s="196" t="str">
        <f t="shared" si="11"/>
        <v>开发中心-研发一部</v>
      </c>
    </row>
    <row r="745" spans="1:33" ht="24" hidden="1">
      <c r="A745" s="97" t="s">
        <v>1378</v>
      </c>
      <c r="B745" s="98" t="s">
        <v>3828</v>
      </c>
      <c r="C745" s="98" t="s">
        <v>3830</v>
      </c>
      <c r="D745" s="98"/>
      <c r="E745" s="98" t="s">
        <v>2626</v>
      </c>
      <c r="F745" s="98" t="s">
        <v>5049</v>
      </c>
      <c r="G745" s="98" t="s">
        <v>4930</v>
      </c>
      <c r="H745" s="98" t="s">
        <v>4930</v>
      </c>
      <c r="I745" s="248"/>
      <c r="J745" s="98"/>
      <c r="K745" s="98"/>
      <c r="L745" s="210" t="s">
        <v>3379</v>
      </c>
      <c r="M745" s="98" t="s">
        <v>3165</v>
      </c>
      <c r="N745" s="98" t="s">
        <v>3818</v>
      </c>
      <c r="O745" s="98" t="s">
        <v>935</v>
      </c>
      <c r="P745" s="98" t="s">
        <v>960</v>
      </c>
      <c r="Q745" s="107" t="s">
        <v>972</v>
      </c>
      <c r="R745" s="118" t="s">
        <v>972</v>
      </c>
      <c r="S745" s="101" t="s">
        <v>972</v>
      </c>
      <c r="Z745" s="98"/>
      <c r="AB745" s="98">
        <v>12</v>
      </c>
      <c r="AE745" s="244">
        <v>0</v>
      </c>
      <c r="AG745" s="196" t="str">
        <f t="shared" si="11"/>
        <v>开发中心-研发二部</v>
      </c>
    </row>
    <row r="746" spans="1:33" ht="24" hidden="1">
      <c r="A746" s="97" t="s">
        <v>1379</v>
      </c>
      <c r="B746" s="98" t="s">
        <v>3828</v>
      </c>
      <c r="C746" s="98" t="s">
        <v>3830</v>
      </c>
      <c r="D746" s="98"/>
      <c r="E746" s="98" t="s">
        <v>2626</v>
      </c>
      <c r="F746" s="98" t="s">
        <v>5049</v>
      </c>
      <c r="G746" s="98" t="s">
        <v>4930</v>
      </c>
      <c r="H746" s="98" t="s">
        <v>4930</v>
      </c>
      <c r="I746" s="248"/>
      <c r="J746" s="98"/>
      <c r="K746" s="98"/>
      <c r="L746" s="210" t="s">
        <v>3380</v>
      </c>
      <c r="M746" s="98" t="s">
        <v>3165</v>
      </c>
      <c r="N746" s="98" t="s">
        <v>3818</v>
      </c>
      <c r="O746" s="98" t="s">
        <v>935</v>
      </c>
      <c r="P746" s="98" t="s">
        <v>960</v>
      </c>
      <c r="Q746" s="107" t="s">
        <v>972</v>
      </c>
      <c r="R746" s="118" t="s">
        <v>972</v>
      </c>
      <c r="S746" s="240" t="s">
        <v>972</v>
      </c>
      <c r="Z746" s="98"/>
      <c r="AB746" s="98">
        <v>12</v>
      </c>
      <c r="AE746" s="244">
        <v>0</v>
      </c>
      <c r="AG746" s="196" t="str">
        <f t="shared" si="11"/>
        <v>开发中心-研发二部</v>
      </c>
    </row>
    <row r="747" spans="1:33" ht="24" hidden="1">
      <c r="A747" s="97" t="s">
        <v>1382</v>
      </c>
      <c r="B747" s="98" t="s">
        <v>3828</v>
      </c>
      <c r="C747" s="98" t="s">
        <v>3830</v>
      </c>
      <c r="D747" s="98"/>
      <c r="E747" s="98" t="s">
        <v>2626</v>
      </c>
      <c r="F747" s="98" t="s">
        <v>5049</v>
      </c>
      <c r="G747" s="98" t="s">
        <v>4930</v>
      </c>
      <c r="H747" s="98" t="s">
        <v>4930</v>
      </c>
      <c r="I747" s="248"/>
      <c r="J747" s="98"/>
      <c r="K747" s="98"/>
      <c r="L747" s="210"/>
      <c r="M747" s="98" t="s">
        <v>3165</v>
      </c>
      <c r="N747" s="98" t="s">
        <v>3818</v>
      </c>
      <c r="O747" s="98" t="s">
        <v>935</v>
      </c>
      <c r="P747" s="223" t="s">
        <v>960</v>
      </c>
      <c r="Q747" s="107" t="s">
        <v>972</v>
      </c>
      <c r="R747" s="118" t="s">
        <v>972</v>
      </c>
      <c r="S747" s="101" t="s">
        <v>972</v>
      </c>
      <c r="Z747" s="98"/>
      <c r="AB747" s="98">
        <v>10</v>
      </c>
      <c r="AE747" s="244">
        <v>0</v>
      </c>
      <c r="AG747" s="196" t="str">
        <f t="shared" si="11"/>
        <v>开发中心-研发二部</v>
      </c>
    </row>
    <row r="748" spans="1:33" ht="24" hidden="1">
      <c r="A748" s="97" t="s">
        <v>1386</v>
      </c>
      <c r="B748" s="98" t="s">
        <v>3828</v>
      </c>
      <c r="C748" s="98" t="s">
        <v>3830</v>
      </c>
      <c r="D748" s="98"/>
      <c r="E748" s="98" t="s">
        <v>2626</v>
      </c>
      <c r="F748" s="98" t="s">
        <v>5049</v>
      </c>
      <c r="G748" s="98" t="s">
        <v>4930</v>
      </c>
      <c r="H748" s="98" t="s">
        <v>4930</v>
      </c>
      <c r="I748" s="248"/>
      <c r="J748" s="98"/>
      <c r="K748" s="98"/>
      <c r="L748" s="210" t="s">
        <v>3381</v>
      </c>
      <c r="M748" s="98" t="s">
        <v>3165</v>
      </c>
      <c r="N748" s="98" t="s">
        <v>3818</v>
      </c>
      <c r="O748" s="98" t="s">
        <v>935</v>
      </c>
      <c r="P748" s="98" t="s">
        <v>960</v>
      </c>
      <c r="Q748" s="107" t="s">
        <v>972</v>
      </c>
      <c r="R748" s="118" t="s">
        <v>972</v>
      </c>
      <c r="S748" s="239" t="s">
        <v>972</v>
      </c>
      <c r="Z748" s="98"/>
      <c r="AB748" s="98">
        <v>12</v>
      </c>
      <c r="AE748" s="244">
        <v>0</v>
      </c>
      <c r="AG748" s="196" t="str">
        <f t="shared" si="11"/>
        <v>开发中心-研发二部</v>
      </c>
    </row>
    <row r="749" spans="1:33" ht="24" hidden="1">
      <c r="A749" s="97" t="s">
        <v>1387</v>
      </c>
      <c r="B749" s="98" t="s">
        <v>3828</v>
      </c>
      <c r="C749" s="98" t="s">
        <v>3830</v>
      </c>
      <c r="D749" s="98"/>
      <c r="E749" s="98" t="s">
        <v>2626</v>
      </c>
      <c r="F749" s="98" t="s">
        <v>5049</v>
      </c>
      <c r="G749" s="98" t="s">
        <v>4930</v>
      </c>
      <c r="H749" s="98" t="s">
        <v>4930</v>
      </c>
      <c r="I749" s="248"/>
      <c r="J749" s="98"/>
      <c r="K749" s="98"/>
      <c r="L749" s="210" t="s">
        <v>3382</v>
      </c>
      <c r="M749" s="98" t="s">
        <v>3165</v>
      </c>
      <c r="N749" s="98" t="s">
        <v>3818</v>
      </c>
      <c r="O749" s="98" t="s">
        <v>935</v>
      </c>
      <c r="P749" s="98" t="s">
        <v>960</v>
      </c>
      <c r="Q749" s="107" t="s">
        <v>3818</v>
      </c>
      <c r="R749" s="118" t="s">
        <v>972</v>
      </c>
      <c r="S749" s="101" t="s">
        <v>972</v>
      </c>
      <c r="Z749" s="98"/>
      <c r="AB749" s="98">
        <v>12</v>
      </c>
      <c r="AE749" s="244">
        <v>0</v>
      </c>
      <c r="AG749" s="196" t="str">
        <f t="shared" si="11"/>
        <v>开发中心-研发二部</v>
      </c>
    </row>
    <row r="750" spans="1:33" ht="24" hidden="1">
      <c r="A750" s="97" t="s">
        <v>1388</v>
      </c>
      <c r="B750" s="98" t="s">
        <v>3828</v>
      </c>
      <c r="C750" s="98" t="s">
        <v>3830</v>
      </c>
      <c r="D750" s="98"/>
      <c r="E750" s="98" t="s">
        <v>2626</v>
      </c>
      <c r="F750" s="98" t="s">
        <v>5049</v>
      </c>
      <c r="G750" s="98" t="s">
        <v>4930</v>
      </c>
      <c r="H750" s="98" t="s">
        <v>4930</v>
      </c>
      <c r="I750" s="248"/>
      <c r="J750" s="98"/>
      <c r="K750" s="98"/>
      <c r="L750" s="210" t="s">
        <v>3383</v>
      </c>
      <c r="M750" s="98" t="s">
        <v>3165</v>
      </c>
      <c r="N750" s="98" t="s">
        <v>3818</v>
      </c>
      <c r="O750" s="98" t="s">
        <v>935</v>
      </c>
      <c r="P750" s="98" t="s">
        <v>960</v>
      </c>
      <c r="Q750" s="107" t="s">
        <v>972</v>
      </c>
      <c r="R750" s="118" t="s">
        <v>864</v>
      </c>
      <c r="S750" s="101" t="s">
        <v>864</v>
      </c>
      <c r="Z750" s="98"/>
      <c r="AB750" s="98">
        <v>12</v>
      </c>
      <c r="AE750" s="244">
        <v>0</v>
      </c>
      <c r="AG750" s="196" t="str">
        <f t="shared" si="11"/>
        <v>开发中心-研发二部</v>
      </c>
    </row>
    <row r="751" spans="1:33" ht="24" hidden="1">
      <c r="A751" s="97" t="s">
        <v>1392</v>
      </c>
      <c r="B751" s="98" t="s">
        <v>3828</v>
      </c>
      <c r="C751" s="98" t="s">
        <v>3830</v>
      </c>
      <c r="D751" s="98"/>
      <c r="E751" s="98" t="s">
        <v>2626</v>
      </c>
      <c r="F751" s="98" t="s">
        <v>5049</v>
      </c>
      <c r="G751" s="98" t="s">
        <v>4930</v>
      </c>
      <c r="H751" s="98" t="s">
        <v>4930</v>
      </c>
      <c r="I751" s="248"/>
      <c r="J751" s="98"/>
      <c r="K751" s="98"/>
      <c r="L751" s="210" t="s">
        <v>3384</v>
      </c>
      <c r="M751" s="98" t="s">
        <v>3165</v>
      </c>
      <c r="N751" s="98" t="s">
        <v>3818</v>
      </c>
      <c r="O751" s="98" t="s">
        <v>935</v>
      </c>
      <c r="P751" s="98" t="s">
        <v>960</v>
      </c>
      <c r="Q751" s="107" t="s">
        <v>972</v>
      </c>
      <c r="R751" s="118" t="s">
        <v>972</v>
      </c>
      <c r="S751" s="101" t="s">
        <v>972</v>
      </c>
      <c r="Z751" s="98"/>
      <c r="AB751" s="98">
        <v>12</v>
      </c>
      <c r="AE751" s="244">
        <v>0</v>
      </c>
      <c r="AG751" s="196" t="str">
        <f t="shared" si="11"/>
        <v>开发中心-研发二部</v>
      </c>
    </row>
    <row r="752" spans="1:33" ht="24" hidden="1">
      <c r="A752" s="97" t="s">
        <v>1396</v>
      </c>
      <c r="B752" s="98" t="s">
        <v>3828</v>
      </c>
      <c r="C752" s="98" t="s">
        <v>3830</v>
      </c>
      <c r="D752" s="98"/>
      <c r="E752" s="98" t="s">
        <v>2626</v>
      </c>
      <c r="F752" s="98" t="s">
        <v>5049</v>
      </c>
      <c r="G752" s="98" t="s">
        <v>4930</v>
      </c>
      <c r="H752" s="98" t="s">
        <v>4930</v>
      </c>
      <c r="I752" s="248"/>
      <c r="J752" s="98"/>
      <c r="K752" s="98"/>
      <c r="L752" s="210" t="s">
        <v>3385</v>
      </c>
      <c r="M752" s="98" t="s">
        <v>3165</v>
      </c>
      <c r="N752" s="98" t="s">
        <v>3818</v>
      </c>
      <c r="O752" s="98" t="s">
        <v>935</v>
      </c>
      <c r="P752" s="98" t="s">
        <v>960</v>
      </c>
      <c r="Q752" s="107" t="s">
        <v>864</v>
      </c>
      <c r="R752" s="118" t="s">
        <v>864</v>
      </c>
      <c r="S752" s="101" t="s">
        <v>864</v>
      </c>
      <c r="Z752" s="98"/>
      <c r="AB752" s="98">
        <v>12</v>
      </c>
      <c r="AE752" s="244">
        <v>0</v>
      </c>
      <c r="AG752" s="196" t="str">
        <f t="shared" si="11"/>
        <v>开发中心-研发二部</v>
      </c>
    </row>
    <row r="753" spans="1:33" ht="24" hidden="1">
      <c r="A753" s="97" t="s">
        <v>1397</v>
      </c>
      <c r="B753" s="98" t="s">
        <v>3828</v>
      </c>
      <c r="C753" s="98" t="s">
        <v>3830</v>
      </c>
      <c r="D753" s="98"/>
      <c r="E753" s="98" t="s">
        <v>2626</v>
      </c>
      <c r="F753" s="98" t="s">
        <v>5049</v>
      </c>
      <c r="G753" s="98" t="s">
        <v>4930</v>
      </c>
      <c r="H753" s="98" t="s">
        <v>4930</v>
      </c>
      <c r="I753" s="248"/>
      <c r="J753" s="98"/>
      <c r="K753" s="98"/>
      <c r="L753" s="210" t="s">
        <v>3386</v>
      </c>
      <c r="M753" s="98" t="s">
        <v>3165</v>
      </c>
      <c r="N753" s="98" t="s">
        <v>3818</v>
      </c>
      <c r="O753" s="98" t="s">
        <v>935</v>
      </c>
      <c r="P753" s="98" t="s">
        <v>960</v>
      </c>
      <c r="Q753" s="107" t="s">
        <v>972</v>
      </c>
      <c r="R753" s="118" t="s">
        <v>864</v>
      </c>
      <c r="S753" s="101" t="s">
        <v>864</v>
      </c>
      <c r="Z753" s="98"/>
      <c r="AB753" s="98">
        <v>12</v>
      </c>
      <c r="AE753" s="244">
        <v>0</v>
      </c>
      <c r="AG753" s="196" t="str">
        <f t="shared" si="11"/>
        <v>开发中心-研发二部</v>
      </c>
    </row>
    <row r="754" spans="1:33" ht="24" hidden="1">
      <c r="A754" s="97" t="s">
        <v>1401</v>
      </c>
      <c r="B754" s="98" t="s">
        <v>3828</v>
      </c>
      <c r="C754" s="98" t="s">
        <v>3830</v>
      </c>
      <c r="D754" s="98"/>
      <c r="E754" s="98" t="s">
        <v>2626</v>
      </c>
      <c r="F754" s="98" t="s">
        <v>5049</v>
      </c>
      <c r="G754" s="98" t="s">
        <v>4930</v>
      </c>
      <c r="H754" s="98" t="s">
        <v>4930</v>
      </c>
      <c r="I754" s="248"/>
      <c r="J754" s="98"/>
      <c r="K754" s="98"/>
      <c r="L754" s="210" t="s">
        <v>3387</v>
      </c>
      <c r="M754" s="98" t="s">
        <v>3165</v>
      </c>
      <c r="N754" s="98" t="s">
        <v>3818</v>
      </c>
      <c r="O754" s="98" t="s">
        <v>935</v>
      </c>
      <c r="P754" s="98" t="s">
        <v>960</v>
      </c>
      <c r="Q754" s="107" t="s">
        <v>972</v>
      </c>
      <c r="R754" s="118" t="s">
        <v>972</v>
      </c>
      <c r="S754" s="101" t="s">
        <v>972</v>
      </c>
      <c r="Z754" s="98"/>
      <c r="AB754" s="98">
        <v>12</v>
      </c>
      <c r="AE754" s="244">
        <v>0</v>
      </c>
      <c r="AG754" s="196" t="str">
        <f t="shared" si="11"/>
        <v>开发中心-研发二部</v>
      </c>
    </row>
    <row r="755" spans="1:33" ht="24" hidden="1">
      <c r="A755" s="97" t="s">
        <v>1402</v>
      </c>
      <c r="B755" s="98" t="s">
        <v>3828</v>
      </c>
      <c r="C755" s="98" t="s">
        <v>3830</v>
      </c>
      <c r="D755" s="98"/>
      <c r="E755" s="98" t="s">
        <v>2626</v>
      </c>
      <c r="F755" s="98" t="s">
        <v>5049</v>
      </c>
      <c r="G755" s="98" t="s">
        <v>4930</v>
      </c>
      <c r="H755" s="98" t="s">
        <v>4930</v>
      </c>
      <c r="I755" s="248"/>
      <c r="J755" s="98"/>
      <c r="K755" s="98"/>
      <c r="L755" s="210" t="s">
        <v>3388</v>
      </c>
      <c r="M755" s="98" t="s">
        <v>3165</v>
      </c>
      <c r="N755" s="98" t="s">
        <v>3818</v>
      </c>
      <c r="O755" s="98" t="s">
        <v>935</v>
      </c>
      <c r="P755" s="98" t="s">
        <v>960</v>
      </c>
      <c r="Q755" s="107" t="s">
        <v>972</v>
      </c>
      <c r="R755" s="118" t="s">
        <v>972</v>
      </c>
      <c r="S755" s="101" t="s">
        <v>972</v>
      </c>
      <c r="Z755" s="98"/>
      <c r="AB755" s="98">
        <v>12</v>
      </c>
      <c r="AE755" s="244">
        <v>0</v>
      </c>
      <c r="AG755" s="196" t="str">
        <f t="shared" si="11"/>
        <v>开发中心-研发二部</v>
      </c>
    </row>
    <row r="756" spans="1:33" ht="24" hidden="1">
      <c r="A756" s="97" t="s">
        <v>1403</v>
      </c>
      <c r="B756" s="98" t="s">
        <v>3828</v>
      </c>
      <c r="C756" s="98" t="s">
        <v>3830</v>
      </c>
      <c r="D756" s="98"/>
      <c r="E756" s="98" t="s">
        <v>2626</v>
      </c>
      <c r="F756" s="98" t="s">
        <v>5049</v>
      </c>
      <c r="G756" s="98" t="s">
        <v>4930</v>
      </c>
      <c r="H756" s="98" t="s">
        <v>4930</v>
      </c>
      <c r="I756" s="248"/>
      <c r="J756" s="98"/>
      <c r="K756" s="98"/>
      <c r="L756" s="210" t="s">
        <v>3389</v>
      </c>
      <c r="M756" s="98" t="s">
        <v>3165</v>
      </c>
      <c r="N756" s="98" t="s">
        <v>3818</v>
      </c>
      <c r="O756" s="98" t="s">
        <v>935</v>
      </c>
      <c r="P756" s="98" t="s">
        <v>960</v>
      </c>
      <c r="Q756" s="107" t="s">
        <v>3818</v>
      </c>
      <c r="R756" s="118" t="s">
        <v>972</v>
      </c>
      <c r="S756" s="101" t="s">
        <v>972</v>
      </c>
      <c r="Z756" s="98"/>
      <c r="AB756" s="98">
        <v>12</v>
      </c>
      <c r="AE756" s="244">
        <v>0</v>
      </c>
      <c r="AG756" s="196" t="str">
        <f t="shared" si="11"/>
        <v>开发中心-研发二部</v>
      </c>
    </row>
    <row r="757" spans="1:33" ht="24" hidden="1">
      <c r="A757" s="97" t="s">
        <v>1404</v>
      </c>
      <c r="B757" s="98" t="s">
        <v>3828</v>
      </c>
      <c r="C757" s="98" t="s">
        <v>3830</v>
      </c>
      <c r="D757" s="98"/>
      <c r="E757" s="98" t="s">
        <v>2626</v>
      </c>
      <c r="F757" s="98" t="s">
        <v>5049</v>
      </c>
      <c r="G757" s="98" t="s">
        <v>4930</v>
      </c>
      <c r="H757" s="98" t="s">
        <v>4930</v>
      </c>
      <c r="I757" s="248"/>
      <c r="J757" s="98"/>
      <c r="K757" s="98"/>
      <c r="L757" s="210" t="s">
        <v>3390</v>
      </c>
      <c r="M757" s="98" t="s">
        <v>3165</v>
      </c>
      <c r="N757" s="98" t="s">
        <v>3818</v>
      </c>
      <c r="O757" s="98" t="s">
        <v>935</v>
      </c>
      <c r="P757" s="98" t="s">
        <v>960</v>
      </c>
      <c r="Q757" s="107" t="s">
        <v>972</v>
      </c>
      <c r="R757" s="118" t="s">
        <v>972</v>
      </c>
      <c r="S757" s="101" t="s">
        <v>972</v>
      </c>
      <c r="Z757" s="98"/>
      <c r="AB757" s="98">
        <v>12</v>
      </c>
      <c r="AE757" s="244">
        <v>0</v>
      </c>
      <c r="AG757" s="196" t="str">
        <f t="shared" si="11"/>
        <v>开发中心-研发二部</v>
      </c>
    </row>
    <row r="758" spans="1:33" ht="24" hidden="1">
      <c r="A758" s="97" t="s">
        <v>1407</v>
      </c>
      <c r="B758" s="98" t="s">
        <v>3828</v>
      </c>
      <c r="C758" s="98" t="s">
        <v>3830</v>
      </c>
      <c r="D758" s="98"/>
      <c r="E758" s="98" t="s">
        <v>2626</v>
      </c>
      <c r="F758" s="98" t="s">
        <v>5049</v>
      </c>
      <c r="G758" s="98" t="s">
        <v>4930</v>
      </c>
      <c r="H758" s="98" t="s">
        <v>4930</v>
      </c>
      <c r="I758" s="248"/>
      <c r="J758" s="98"/>
      <c r="K758" s="98"/>
      <c r="L758" s="210" t="s">
        <v>3391</v>
      </c>
      <c r="M758" s="98" t="s">
        <v>3165</v>
      </c>
      <c r="N758" s="98" t="s">
        <v>3818</v>
      </c>
      <c r="O758" s="98" t="s">
        <v>935</v>
      </c>
      <c r="P758" s="98" t="s">
        <v>960</v>
      </c>
      <c r="Q758" s="107" t="s">
        <v>864</v>
      </c>
      <c r="R758" s="118" t="s">
        <v>864</v>
      </c>
      <c r="S758" s="101" t="s">
        <v>864</v>
      </c>
      <c r="Z758" s="98"/>
      <c r="AB758" s="98">
        <v>12</v>
      </c>
      <c r="AE758" s="244">
        <v>0</v>
      </c>
      <c r="AG758" s="196" t="str">
        <f t="shared" si="11"/>
        <v>开发中心-研发二部</v>
      </c>
    </row>
    <row r="759" spans="1:33" ht="24" hidden="1">
      <c r="A759" s="97" t="s">
        <v>1411</v>
      </c>
      <c r="B759" s="98" t="s">
        <v>3828</v>
      </c>
      <c r="C759" s="98" t="s">
        <v>3830</v>
      </c>
      <c r="D759" s="98"/>
      <c r="E759" s="98" t="s">
        <v>2626</v>
      </c>
      <c r="F759" s="98" t="s">
        <v>5049</v>
      </c>
      <c r="G759" s="98" t="s">
        <v>4930</v>
      </c>
      <c r="H759" s="98" t="s">
        <v>4930</v>
      </c>
      <c r="I759" s="248"/>
      <c r="J759" s="98"/>
      <c r="K759" s="98"/>
      <c r="L759" s="210" t="s">
        <v>3392</v>
      </c>
      <c r="M759" s="98" t="s">
        <v>3165</v>
      </c>
      <c r="N759" s="98" t="s">
        <v>3818</v>
      </c>
      <c r="O759" s="98" t="s">
        <v>935</v>
      </c>
      <c r="P759" s="98" t="s">
        <v>960</v>
      </c>
      <c r="Q759" s="107" t="s">
        <v>864</v>
      </c>
      <c r="R759" s="118" t="s">
        <v>864</v>
      </c>
      <c r="S759" s="101" t="s">
        <v>864</v>
      </c>
      <c r="Z759" s="98"/>
      <c r="AB759" s="98">
        <v>12</v>
      </c>
      <c r="AE759" s="244">
        <v>0</v>
      </c>
      <c r="AG759" s="196" t="str">
        <f t="shared" si="11"/>
        <v>开发中心-研发二部</v>
      </c>
    </row>
    <row r="760" spans="1:33" ht="24" hidden="1">
      <c r="A760" s="97" t="s">
        <v>1413</v>
      </c>
      <c r="B760" s="98" t="s">
        <v>3828</v>
      </c>
      <c r="C760" s="98" t="s">
        <v>3830</v>
      </c>
      <c r="D760" s="98"/>
      <c r="E760" s="98" t="s">
        <v>2626</v>
      </c>
      <c r="F760" s="98" t="s">
        <v>5049</v>
      </c>
      <c r="G760" s="98" t="s">
        <v>4930</v>
      </c>
      <c r="H760" s="98" t="s">
        <v>4930</v>
      </c>
      <c r="I760" s="248"/>
      <c r="J760" s="98"/>
      <c r="K760" s="98"/>
      <c r="L760" s="210" t="s">
        <v>3393</v>
      </c>
      <c r="M760" s="98" t="s">
        <v>3165</v>
      </c>
      <c r="N760" s="98" t="s">
        <v>3818</v>
      </c>
      <c r="O760" s="98" t="s">
        <v>935</v>
      </c>
      <c r="P760" s="98" t="s">
        <v>960</v>
      </c>
      <c r="Q760" s="107" t="s">
        <v>972</v>
      </c>
      <c r="R760" s="118" t="s">
        <v>972</v>
      </c>
      <c r="S760" s="101" t="s">
        <v>972</v>
      </c>
      <c r="Z760" s="98"/>
      <c r="AB760" s="98">
        <v>12</v>
      </c>
      <c r="AE760" s="244">
        <v>0</v>
      </c>
      <c r="AG760" s="196" t="str">
        <f t="shared" si="11"/>
        <v>开发中心-研发二部</v>
      </c>
    </row>
    <row r="761" spans="1:33" ht="24" hidden="1">
      <c r="A761" s="97" t="s">
        <v>1414</v>
      </c>
      <c r="B761" s="98" t="s">
        <v>3831</v>
      </c>
      <c r="C761" s="98" t="s">
        <v>3832</v>
      </c>
      <c r="D761" s="98"/>
      <c r="E761" s="98" t="s">
        <v>2626</v>
      </c>
      <c r="F761" s="98" t="s">
        <v>5049</v>
      </c>
      <c r="G761" s="98" t="s">
        <v>4930</v>
      </c>
      <c r="H761" s="98" t="s">
        <v>4930</v>
      </c>
      <c r="I761" s="248"/>
      <c r="J761" s="98"/>
      <c r="K761" s="98"/>
      <c r="L761" s="210" t="s">
        <v>3394</v>
      </c>
      <c r="M761" s="98" t="s">
        <v>953</v>
      </c>
      <c r="N761" s="98" t="s">
        <v>864</v>
      </c>
      <c r="O761" s="98" t="s">
        <v>1051</v>
      </c>
      <c r="P761" s="98" t="s">
        <v>960</v>
      </c>
      <c r="Q761" s="107" t="s">
        <v>828</v>
      </c>
      <c r="R761" s="118" t="s">
        <v>819</v>
      </c>
      <c r="S761" s="101" t="s">
        <v>819</v>
      </c>
      <c r="Z761" s="98"/>
      <c r="AB761" s="98">
        <v>12</v>
      </c>
      <c r="AE761" s="244">
        <v>0</v>
      </c>
      <c r="AG761" s="196" t="str">
        <f t="shared" si="11"/>
        <v>开发中心-研发二部</v>
      </c>
    </row>
    <row r="762" spans="1:33" ht="24" hidden="1">
      <c r="A762" s="97" t="s">
        <v>1416</v>
      </c>
      <c r="B762" s="98" t="s">
        <v>3828</v>
      </c>
      <c r="C762" s="98" t="s">
        <v>3830</v>
      </c>
      <c r="D762" s="98"/>
      <c r="E762" s="98" t="s">
        <v>2626</v>
      </c>
      <c r="F762" s="98" t="s">
        <v>5049</v>
      </c>
      <c r="G762" s="98" t="s">
        <v>4930</v>
      </c>
      <c r="H762" s="98" t="s">
        <v>4930</v>
      </c>
      <c r="I762" s="248"/>
      <c r="J762" s="98"/>
      <c r="K762" s="98"/>
      <c r="L762" s="210" t="s">
        <v>3395</v>
      </c>
      <c r="M762" s="98" t="s">
        <v>3165</v>
      </c>
      <c r="N762" s="98" t="s">
        <v>3818</v>
      </c>
      <c r="O762" s="98" t="s">
        <v>935</v>
      </c>
      <c r="P762" s="98" t="s">
        <v>960</v>
      </c>
      <c r="Q762" s="107" t="s">
        <v>972</v>
      </c>
      <c r="R762" s="118" t="s">
        <v>972</v>
      </c>
      <c r="S762" s="101" t="s">
        <v>972</v>
      </c>
      <c r="Z762" s="98"/>
      <c r="AB762" s="98">
        <v>12</v>
      </c>
      <c r="AE762" s="244">
        <v>0</v>
      </c>
      <c r="AG762" s="196" t="str">
        <f t="shared" si="11"/>
        <v>开发中心-研发二部</v>
      </c>
    </row>
    <row r="763" spans="1:33" ht="24" hidden="1">
      <c r="A763" s="97" t="s">
        <v>1417</v>
      </c>
      <c r="B763" s="98" t="s">
        <v>3828</v>
      </c>
      <c r="C763" s="98" t="s">
        <v>3830</v>
      </c>
      <c r="D763" s="98"/>
      <c r="E763" s="98" t="s">
        <v>2626</v>
      </c>
      <c r="F763" s="98" t="s">
        <v>5049</v>
      </c>
      <c r="G763" s="98" t="s">
        <v>4930</v>
      </c>
      <c r="H763" s="98" t="s">
        <v>4930</v>
      </c>
      <c r="I763" s="248"/>
      <c r="J763" s="98"/>
      <c r="K763" s="98"/>
      <c r="L763" s="210" t="s">
        <v>3396</v>
      </c>
      <c r="M763" s="98" t="s">
        <v>3165</v>
      </c>
      <c r="N763" s="98" t="s">
        <v>3818</v>
      </c>
      <c r="O763" s="98" t="s">
        <v>935</v>
      </c>
      <c r="P763" s="98" t="s">
        <v>960</v>
      </c>
      <c r="Q763" s="107" t="s">
        <v>3818</v>
      </c>
      <c r="R763" s="118" t="s">
        <v>3818</v>
      </c>
      <c r="S763" s="101" t="s">
        <v>3818</v>
      </c>
      <c r="Z763" s="98"/>
      <c r="AB763" s="98">
        <v>12</v>
      </c>
      <c r="AE763" s="244">
        <v>0</v>
      </c>
      <c r="AG763" s="196" t="str">
        <f t="shared" si="11"/>
        <v>开发中心-研发二部</v>
      </c>
    </row>
    <row r="764" spans="1:33" ht="24" hidden="1">
      <c r="A764" s="97" t="s">
        <v>1421</v>
      </c>
      <c r="B764" s="98" t="s">
        <v>3828</v>
      </c>
      <c r="C764" s="98" t="s">
        <v>3830</v>
      </c>
      <c r="D764" s="98"/>
      <c r="E764" s="98" t="s">
        <v>2626</v>
      </c>
      <c r="F764" s="98" t="s">
        <v>5047</v>
      </c>
      <c r="G764" s="98" t="s">
        <v>4931</v>
      </c>
      <c r="H764" s="98" t="s">
        <v>4931</v>
      </c>
      <c r="I764" s="248"/>
      <c r="J764" s="98"/>
      <c r="K764" s="98"/>
      <c r="L764" s="210" t="s">
        <v>3397</v>
      </c>
      <c r="M764" s="98" t="s">
        <v>3165</v>
      </c>
      <c r="N764" s="98" t="s">
        <v>3818</v>
      </c>
      <c r="O764" s="98" t="s">
        <v>935</v>
      </c>
      <c r="P764" s="98" t="s">
        <v>960</v>
      </c>
      <c r="Q764" s="107" t="s">
        <v>972</v>
      </c>
      <c r="R764" s="118" t="s">
        <v>972</v>
      </c>
      <c r="S764" s="101" t="s">
        <v>972</v>
      </c>
      <c r="Z764" s="98"/>
      <c r="AB764" s="98">
        <v>12</v>
      </c>
      <c r="AE764" s="244">
        <v>0</v>
      </c>
      <c r="AG764" s="196" t="str">
        <f t="shared" si="11"/>
        <v>开发中心-研发三部</v>
      </c>
    </row>
    <row r="765" spans="1:33" ht="24" hidden="1">
      <c r="A765" s="97" t="s">
        <v>1422</v>
      </c>
      <c r="B765" s="98" t="s">
        <v>3828</v>
      </c>
      <c r="C765" s="98" t="s">
        <v>3830</v>
      </c>
      <c r="D765" s="98"/>
      <c r="E765" s="98" t="s">
        <v>2626</v>
      </c>
      <c r="F765" s="98" t="s">
        <v>5047</v>
      </c>
      <c r="G765" s="98" t="s">
        <v>4931</v>
      </c>
      <c r="H765" s="98" t="s">
        <v>4931</v>
      </c>
      <c r="I765" s="248"/>
      <c r="J765" s="98"/>
      <c r="K765" s="98"/>
      <c r="L765" s="210" t="s">
        <v>3398</v>
      </c>
      <c r="M765" s="98" t="s">
        <v>3165</v>
      </c>
      <c r="N765" s="98" t="s">
        <v>3818</v>
      </c>
      <c r="O765" s="98" t="s">
        <v>935</v>
      </c>
      <c r="P765" s="98" t="s">
        <v>960</v>
      </c>
      <c r="Q765" s="107" t="s">
        <v>972</v>
      </c>
      <c r="R765" s="118" t="s">
        <v>972</v>
      </c>
      <c r="S765" s="101" t="s">
        <v>972</v>
      </c>
      <c r="Z765" s="98"/>
      <c r="AB765" s="98">
        <v>12</v>
      </c>
      <c r="AE765" s="244">
        <v>0</v>
      </c>
      <c r="AG765" s="196" t="str">
        <f t="shared" si="11"/>
        <v>开发中心-研发三部</v>
      </c>
    </row>
    <row r="766" spans="1:33" ht="24" hidden="1">
      <c r="A766" s="97" t="s">
        <v>1423</v>
      </c>
      <c r="B766" s="98" t="s">
        <v>3831</v>
      </c>
      <c r="C766" s="98" t="s">
        <v>3832</v>
      </c>
      <c r="D766" s="98"/>
      <c r="E766" s="98" t="s">
        <v>2626</v>
      </c>
      <c r="F766" s="98" t="s">
        <v>5047</v>
      </c>
      <c r="G766" s="98" t="s">
        <v>4931</v>
      </c>
      <c r="H766" s="98" t="s">
        <v>4931</v>
      </c>
      <c r="I766" s="248"/>
      <c r="J766" s="98"/>
      <c r="K766" s="98"/>
      <c r="L766" s="210" t="s">
        <v>3399</v>
      </c>
      <c r="M766" s="98" t="s">
        <v>953</v>
      </c>
      <c r="N766" s="98" t="s">
        <v>864</v>
      </c>
      <c r="O766" s="98" t="s">
        <v>1051</v>
      </c>
      <c r="P766" s="98" t="s">
        <v>960</v>
      </c>
      <c r="Q766" s="107" t="s">
        <v>828</v>
      </c>
      <c r="R766" s="118" t="s">
        <v>819</v>
      </c>
      <c r="S766" s="101" t="s">
        <v>819</v>
      </c>
      <c r="Z766" s="98"/>
      <c r="AB766" s="98">
        <v>12</v>
      </c>
      <c r="AE766" s="244">
        <v>0</v>
      </c>
      <c r="AG766" s="196" t="str">
        <f t="shared" si="11"/>
        <v>开发中心-研发三部</v>
      </c>
    </row>
    <row r="767" spans="1:33" ht="24" hidden="1">
      <c r="A767" s="97" t="s">
        <v>1424</v>
      </c>
      <c r="B767" s="98" t="s">
        <v>3828</v>
      </c>
      <c r="C767" s="98" t="s">
        <v>3830</v>
      </c>
      <c r="D767" s="98"/>
      <c r="E767" s="98" t="s">
        <v>2626</v>
      </c>
      <c r="F767" s="98" t="s">
        <v>5047</v>
      </c>
      <c r="G767" s="98" t="s">
        <v>4931</v>
      </c>
      <c r="H767" s="98" t="s">
        <v>4931</v>
      </c>
      <c r="I767" s="248"/>
      <c r="J767" s="98"/>
      <c r="K767" s="98"/>
      <c r="L767" s="210" t="s">
        <v>3400</v>
      </c>
      <c r="M767" s="98" t="s">
        <v>3165</v>
      </c>
      <c r="N767" s="98" t="s">
        <v>3818</v>
      </c>
      <c r="O767" s="98" t="s">
        <v>935</v>
      </c>
      <c r="P767" s="98" t="s">
        <v>960</v>
      </c>
      <c r="Q767" s="107" t="s">
        <v>972</v>
      </c>
      <c r="R767" s="118" t="s">
        <v>972</v>
      </c>
      <c r="S767" s="101" t="s">
        <v>972</v>
      </c>
      <c r="Z767" s="98"/>
      <c r="AB767" s="98">
        <v>12</v>
      </c>
      <c r="AE767" s="244">
        <v>0</v>
      </c>
      <c r="AG767" s="196" t="str">
        <f t="shared" si="11"/>
        <v>开发中心-研发三部</v>
      </c>
    </row>
    <row r="768" spans="1:33" ht="24" hidden="1">
      <c r="A768" s="97" t="s">
        <v>1428</v>
      </c>
      <c r="B768" s="98" t="s">
        <v>3828</v>
      </c>
      <c r="C768" s="98" t="s">
        <v>3830</v>
      </c>
      <c r="D768" s="98"/>
      <c r="E768" s="98" t="s">
        <v>2626</v>
      </c>
      <c r="F768" s="98" t="s">
        <v>5047</v>
      </c>
      <c r="G768" s="98" t="s">
        <v>4931</v>
      </c>
      <c r="H768" s="98" t="s">
        <v>4931</v>
      </c>
      <c r="I768" s="248"/>
      <c r="J768" s="98"/>
      <c r="K768" s="98"/>
      <c r="L768" s="210" t="s">
        <v>3401</v>
      </c>
      <c r="M768" s="98" t="s">
        <v>3165</v>
      </c>
      <c r="N768" s="98" t="s">
        <v>3818</v>
      </c>
      <c r="O768" s="98" t="s">
        <v>935</v>
      </c>
      <c r="P768" s="98" t="s">
        <v>960</v>
      </c>
      <c r="Q768" s="107" t="s">
        <v>864</v>
      </c>
      <c r="R768" s="118" t="s">
        <v>864</v>
      </c>
      <c r="S768" s="101" t="s">
        <v>864</v>
      </c>
      <c r="Z768" s="98"/>
      <c r="AB768" s="98">
        <v>12</v>
      </c>
      <c r="AE768" s="244">
        <v>0</v>
      </c>
      <c r="AG768" s="196" t="str">
        <f t="shared" si="11"/>
        <v>开发中心-研发三部</v>
      </c>
    </row>
    <row r="769" spans="1:33" ht="24" hidden="1">
      <c r="A769" s="97" t="s">
        <v>1431</v>
      </c>
      <c r="B769" s="98" t="s">
        <v>3828</v>
      </c>
      <c r="C769" s="98" t="s">
        <v>3830</v>
      </c>
      <c r="D769" s="98"/>
      <c r="E769" s="98" t="s">
        <v>2626</v>
      </c>
      <c r="F769" s="98" t="s">
        <v>5047</v>
      </c>
      <c r="G769" s="98" t="s">
        <v>4931</v>
      </c>
      <c r="H769" s="98" t="s">
        <v>4931</v>
      </c>
      <c r="I769" s="248"/>
      <c r="J769" s="98"/>
      <c r="K769" s="98"/>
      <c r="L769" s="210" t="s">
        <v>3402</v>
      </c>
      <c r="M769" s="98" t="s">
        <v>3165</v>
      </c>
      <c r="N769" s="98" t="s">
        <v>3818</v>
      </c>
      <c r="O769" s="98" t="s">
        <v>935</v>
      </c>
      <c r="P769" s="98" t="s">
        <v>960</v>
      </c>
      <c r="Q769" s="107" t="s">
        <v>972</v>
      </c>
      <c r="R769" s="118" t="s">
        <v>972</v>
      </c>
      <c r="S769" s="101" t="s">
        <v>972</v>
      </c>
      <c r="Z769" s="98"/>
      <c r="AB769" s="98">
        <v>12</v>
      </c>
      <c r="AE769" s="244">
        <v>0</v>
      </c>
      <c r="AG769" s="196" t="str">
        <f t="shared" si="11"/>
        <v>开发中心-研发三部</v>
      </c>
    </row>
    <row r="770" spans="1:33" ht="24" hidden="1">
      <c r="A770" s="97" t="s">
        <v>1432</v>
      </c>
      <c r="B770" s="98" t="s">
        <v>3828</v>
      </c>
      <c r="C770" s="98" t="s">
        <v>3830</v>
      </c>
      <c r="D770" s="98"/>
      <c r="E770" s="98" t="s">
        <v>2626</v>
      </c>
      <c r="F770" s="98" t="s">
        <v>5047</v>
      </c>
      <c r="G770" s="98" t="s">
        <v>4931</v>
      </c>
      <c r="H770" s="98" t="s">
        <v>4931</v>
      </c>
      <c r="I770" s="248"/>
      <c r="J770" s="98"/>
      <c r="K770" s="98"/>
      <c r="L770" s="210" t="s">
        <v>3403</v>
      </c>
      <c r="M770" s="98" t="s">
        <v>3165</v>
      </c>
      <c r="N770" s="98" t="s">
        <v>3818</v>
      </c>
      <c r="O770" s="98" t="s">
        <v>935</v>
      </c>
      <c r="P770" s="98" t="s">
        <v>960</v>
      </c>
      <c r="Q770" s="107" t="s">
        <v>864</v>
      </c>
      <c r="R770" s="118" t="s">
        <v>864</v>
      </c>
      <c r="S770" s="101" t="s">
        <v>864</v>
      </c>
      <c r="Z770" s="98"/>
      <c r="AB770" s="98">
        <v>12</v>
      </c>
      <c r="AE770" s="244">
        <v>0</v>
      </c>
      <c r="AG770" s="196" t="str">
        <f t="shared" si="11"/>
        <v>开发中心-研发三部</v>
      </c>
    </row>
    <row r="771" spans="1:33" ht="24" hidden="1">
      <c r="A771" s="97" t="s">
        <v>1433</v>
      </c>
      <c r="B771" s="98" t="s">
        <v>3828</v>
      </c>
      <c r="C771" s="98" t="s">
        <v>3830</v>
      </c>
      <c r="D771" s="98"/>
      <c r="E771" s="98" t="s">
        <v>2626</v>
      </c>
      <c r="F771" s="98" t="s">
        <v>5047</v>
      </c>
      <c r="G771" s="98" t="s">
        <v>4931</v>
      </c>
      <c r="H771" s="98" t="s">
        <v>4931</v>
      </c>
      <c r="I771" s="248"/>
      <c r="J771" s="98"/>
      <c r="K771" s="98"/>
      <c r="L771" s="210" t="s">
        <v>3404</v>
      </c>
      <c r="M771" s="98" t="s">
        <v>3165</v>
      </c>
      <c r="N771" s="98" t="s">
        <v>3818</v>
      </c>
      <c r="O771" s="98" t="s">
        <v>935</v>
      </c>
      <c r="P771" s="98" t="s">
        <v>960</v>
      </c>
      <c r="Q771" s="107" t="s">
        <v>972</v>
      </c>
      <c r="R771" s="118" t="s">
        <v>972</v>
      </c>
      <c r="S771" s="101" t="s">
        <v>972</v>
      </c>
      <c r="Z771" s="98"/>
      <c r="AB771" s="98">
        <v>12</v>
      </c>
      <c r="AE771" s="244">
        <v>0</v>
      </c>
      <c r="AG771" s="196" t="str">
        <f t="shared" ref="AG771:AG834" si="12">G771</f>
        <v>开发中心-研发三部</v>
      </c>
    </row>
    <row r="772" spans="1:33" ht="24" hidden="1">
      <c r="A772" s="97" t="s">
        <v>1437</v>
      </c>
      <c r="B772" s="98" t="s">
        <v>3828</v>
      </c>
      <c r="C772" s="98" t="s">
        <v>3830</v>
      </c>
      <c r="D772" s="98"/>
      <c r="E772" s="98" t="s">
        <v>2626</v>
      </c>
      <c r="F772" s="98" t="s">
        <v>5047</v>
      </c>
      <c r="G772" s="98" t="s">
        <v>4931</v>
      </c>
      <c r="H772" s="98" t="s">
        <v>4931</v>
      </c>
      <c r="I772" s="248"/>
      <c r="J772" s="98"/>
      <c r="K772" s="98"/>
      <c r="L772" s="210" t="s">
        <v>3405</v>
      </c>
      <c r="M772" s="98" t="s">
        <v>3165</v>
      </c>
      <c r="N772" s="98" t="s">
        <v>3818</v>
      </c>
      <c r="O772" s="98" t="s">
        <v>935</v>
      </c>
      <c r="P772" s="98" t="s">
        <v>960</v>
      </c>
      <c r="Q772" s="107" t="s">
        <v>972</v>
      </c>
      <c r="R772" s="118" t="s">
        <v>972</v>
      </c>
      <c r="S772" s="101" t="s">
        <v>972</v>
      </c>
      <c r="Z772" s="98"/>
      <c r="AB772" s="98">
        <v>12</v>
      </c>
      <c r="AE772" s="244">
        <v>0</v>
      </c>
      <c r="AG772" s="196" t="str">
        <f t="shared" si="12"/>
        <v>开发中心-研发三部</v>
      </c>
    </row>
    <row r="773" spans="1:33" ht="24" hidden="1">
      <c r="A773" s="97" t="s">
        <v>1438</v>
      </c>
      <c r="B773" s="98" t="s">
        <v>3828</v>
      </c>
      <c r="C773" s="98" t="s">
        <v>3830</v>
      </c>
      <c r="D773" s="98"/>
      <c r="E773" s="98" t="s">
        <v>2626</v>
      </c>
      <c r="F773" s="98" t="s">
        <v>5047</v>
      </c>
      <c r="G773" s="98" t="s">
        <v>4931</v>
      </c>
      <c r="H773" s="98" t="s">
        <v>4931</v>
      </c>
      <c r="I773" s="248"/>
      <c r="J773" s="98"/>
      <c r="K773" s="98"/>
      <c r="L773" s="210" t="s">
        <v>3406</v>
      </c>
      <c r="M773" s="98" t="s">
        <v>3165</v>
      </c>
      <c r="N773" s="98" t="s">
        <v>3818</v>
      </c>
      <c r="O773" s="98" t="s">
        <v>935</v>
      </c>
      <c r="P773" s="98" t="s">
        <v>960</v>
      </c>
      <c r="Q773" s="107" t="s">
        <v>972</v>
      </c>
      <c r="R773" s="118" t="s">
        <v>972</v>
      </c>
      <c r="S773" s="101" t="s">
        <v>972</v>
      </c>
      <c r="Z773" s="98"/>
      <c r="AB773" s="98">
        <v>12</v>
      </c>
      <c r="AE773" s="244">
        <v>0</v>
      </c>
      <c r="AG773" s="196" t="str">
        <f t="shared" si="12"/>
        <v>开发中心-研发三部</v>
      </c>
    </row>
    <row r="774" spans="1:33" ht="24" hidden="1">
      <c r="A774" s="97" t="s">
        <v>1439</v>
      </c>
      <c r="B774" s="98" t="s">
        <v>3828</v>
      </c>
      <c r="C774" s="98" t="s">
        <v>3830</v>
      </c>
      <c r="D774" s="98"/>
      <c r="E774" s="98" t="s">
        <v>2626</v>
      </c>
      <c r="F774" s="98" t="s">
        <v>5047</v>
      </c>
      <c r="G774" s="98" t="s">
        <v>4931</v>
      </c>
      <c r="H774" s="98" t="s">
        <v>4931</v>
      </c>
      <c r="I774" s="248"/>
      <c r="J774" s="98"/>
      <c r="K774" s="98"/>
      <c r="L774" s="210" t="s">
        <v>3407</v>
      </c>
      <c r="M774" s="98" t="s">
        <v>3165</v>
      </c>
      <c r="N774" s="98" t="s">
        <v>3818</v>
      </c>
      <c r="O774" s="98" t="s">
        <v>935</v>
      </c>
      <c r="P774" s="98" t="s">
        <v>960</v>
      </c>
      <c r="Q774" s="107" t="s">
        <v>3818</v>
      </c>
      <c r="R774" s="118" t="s">
        <v>3818</v>
      </c>
      <c r="S774" s="101" t="s">
        <v>3818</v>
      </c>
      <c r="Z774" s="98"/>
      <c r="AB774" s="98">
        <v>12</v>
      </c>
      <c r="AE774" s="244">
        <v>0</v>
      </c>
      <c r="AG774" s="196" t="str">
        <f t="shared" si="12"/>
        <v>开发中心-研发三部</v>
      </c>
    </row>
    <row r="775" spans="1:33" ht="24" hidden="1">
      <c r="A775" s="97" t="s">
        <v>1443</v>
      </c>
      <c r="B775" s="98" t="s">
        <v>3828</v>
      </c>
      <c r="C775" s="98" t="s">
        <v>3830</v>
      </c>
      <c r="D775" s="98"/>
      <c r="E775" s="98" t="s">
        <v>2626</v>
      </c>
      <c r="F775" s="98" t="s">
        <v>5047</v>
      </c>
      <c r="G775" s="98" t="s">
        <v>4931</v>
      </c>
      <c r="H775" s="98" t="s">
        <v>4931</v>
      </c>
      <c r="I775" s="248"/>
      <c r="J775" s="98"/>
      <c r="K775" s="98"/>
      <c r="L775" s="210" t="s">
        <v>3408</v>
      </c>
      <c r="M775" s="98" t="s">
        <v>3165</v>
      </c>
      <c r="N775" s="98" t="s">
        <v>3818</v>
      </c>
      <c r="O775" s="98" t="s">
        <v>935</v>
      </c>
      <c r="P775" s="98" t="s">
        <v>960</v>
      </c>
      <c r="Q775" s="107" t="s">
        <v>972</v>
      </c>
      <c r="R775" s="118" t="s">
        <v>972</v>
      </c>
      <c r="S775" s="101" t="s">
        <v>972</v>
      </c>
      <c r="Z775" s="98"/>
      <c r="AB775" s="98">
        <v>12</v>
      </c>
      <c r="AE775" s="244">
        <v>0</v>
      </c>
      <c r="AG775" s="196" t="str">
        <f t="shared" si="12"/>
        <v>开发中心-研发三部</v>
      </c>
    </row>
    <row r="776" spans="1:33" ht="24" hidden="1">
      <c r="A776" s="97" t="s">
        <v>1446</v>
      </c>
      <c r="B776" s="98" t="s">
        <v>3828</v>
      </c>
      <c r="C776" s="98" t="s">
        <v>3830</v>
      </c>
      <c r="D776" s="98"/>
      <c r="E776" s="98" t="s">
        <v>2626</v>
      </c>
      <c r="F776" s="98" t="s">
        <v>5046</v>
      </c>
      <c r="G776" s="98" t="s">
        <v>4932</v>
      </c>
      <c r="H776" s="98" t="s">
        <v>4932</v>
      </c>
      <c r="I776" s="248"/>
      <c r="J776" s="98"/>
      <c r="K776" s="98"/>
      <c r="L776" s="210" t="s">
        <v>3409</v>
      </c>
      <c r="M776" s="98" t="s">
        <v>3165</v>
      </c>
      <c r="N776" s="98" t="s">
        <v>3818</v>
      </c>
      <c r="O776" s="98" t="s">
        <v>935</v>
      </c>
      <c r="P776" s="98" t="s">
        <v>818</v>
      </c>
      <c r="Q776" s="107" t="s">
        <v>972</v>
      </c>
      <c r="R776" s="118" t="s">
        <v>972</v>
      </c>
      <c r="S776" s="101" t="s">
        <v>972</v>
      </c>
      <c r="Z776" s="98"/>
      <c r="AB776" s="98">
        <v>12</v>
      </c>
      <c r="AE776" s="244">
        <v>0</v>
      </c>
      <c r="AG776" s="196" t="str">
        <f t="shared" si="12"/>
        <v>开发中心-研发四部</v>
      </c>
    </row>
    <row r="777" spans="1:33" ht="24" hidden="1">
      <c r="A777" s="97" t="s">
        <v>1448</v>
      </c>
      <c r="B777" s="98" t="s">
        <v>3828</v>
      </c>
      <c r="C777" s="98" t="s">
        <v>3830</v>
      </c>
      <c r="D777" s="98"/>
      <c r="E777" s="98" t="s">
        <v>2626</v>
      </c>
      <c r="F777" s="98" t="s">
        <v>5046</v>
      </c>
      <c r="G777" s="98" t="s">
        <v>4932</v>
      </c>
      <c r="H777" s="98" t="s">
        <v>4932</v>
      </c>
      <c r="I777" s="248"/>
      <c r="J777" s="98"/>
      <c r="K777" s="98"/>
      <c r="L777" s="210" t="s">
        <v>3410</v>
      </c>
      <c r="M777" s="98" t="s">
        <v>3165</v>
      </c>
      <c r="N777" s="98" t="s">
        <v>3818</v>
      </c>
      <c r="O777" s="98" t="s">
        <v>935</v>
      </c>
      <c r="P777" s="98" t="s">
        <v>818</v>
      </c>
      <c r="Q777" s="107" t="s">
        <v>972</v>
      </c>
      <c r="R777" s="118" t="s">
        <v>972</v>
      </c>
      <c r="S777" s="101" t="s">
        <v>972</v>
      </c>
      <c r="Z777" s="98"/>
      <c r="AB777" s="98">
        <v>12</v>
      </c>
      <c r="AE777" s="244">
        <v>0</v>
      </c>
      <c r="AG777" s="196" t="str">
        <f t="shared" si="12"/>
        <v>开发中心-研发四部</v>
      </c>
    </row>
    <row r="778" spans="1:33" ht="24" hidden="1">
      <c r="A778" s="97" t="s">
        <v>1452</v>
      </c>
      <c r="B778" s="98" t="s">
        <v>3828</v>
      </c>
      <c r="C778" s="98" t="s">
        <v>3830</v>
      </c>
      <c r="D778" s="98"/>
      <c r="E778" s="98" t="s">
        <v>2626</v>
      </c>
      <c r="F778" s="98" t="s">
        <v>5046</v>
      </c>
      <c r="G778" s="98" t="s">
        <v>4932</v>
      </c>
      <c r="H778" s="98" t="s">
        <v>4932</v>
      </c>
      <c r="I778" s="248"/>
      <c r="J778" s="98"/>
      <c r="K778" s="98"/>
      <c r="L778" s="210" t="s">
        <v>3411</v>
      </c>
      <c r="M778" s="98" t="s">
        <v>3165</v>
      </c>
      <c r="N778" s="98" t="s">
        <v>3818</v>
      </c>
      <c r="O778" s="98" t="s">
        <v>935</v>
      </c>
      <c r="P778" s="98" t="s">
        <v>818</v>
      </c>
      <c r="Q778" s="107" t="s">
        <v>972</v>
      </c>
      <c r="R778" s="118" t="s">
        <v>972</v>
      </c>
      <c r="S778" s="101" t="s">
        <v>972</v>
      </c>
      <c r="Z778" s="98"/>
      <c r="AB778" s="98">
        <v>12</v>
      </c>
      <c r="AE778" s="244">
        <v>0</v>
      </c>
      <c r="AG778" s="196" t="str">
        <f t="shared" si="12"/>
        <v>开发中心-研发四部</v>
      </c>
    </row>
    <row r="779" spans="1:33" ht="24" hidden="1">
      <c r="A779" s="97" t="s">
        <v>1453</v>
      </c>
      <c r="B779" s="98" t="s">
        <v>3828</v>
      </c>
      <c r="C779" s="98" t="s">
        <v>3830</v>
      </c>
      <c r="D779" s="98"/>
      <c r="E779" s="98" t="s">
        <v>2626</v>
      </c>
      <c r="F779" s="98" t="s">
        <v>5046</v>
      </c>
      <c r="G779" s="98" t="s">
        <v>4932</v>
      </c>
      <c r="H779" s="98" t="s">
        <v>4932</v>
      </c>
      <c r="I779" s="248"/>
      <c r="J779" s="98"/>
      <c r="K779" s="98"/>
      <c r="L779" s="210" t="s">
        <v>3412</v>
      </c>
      <c r="M779" s="98" t="s">
        <v>3165</v>
      </c>
      <c r="N779" s="98" t="s">
        <v>3818</v>
      </c>
      <c r="O779" s="98" t="s">
        <v>935</v>
      </c>
      <c r="P779" s="98" t="s">
        <v>818</v>
      </c>
      <c r="Q779" s="107" t="s">
        <v>972</v>
      </c>
      <c r="R779" s="118" t="s">
        <v>864</v>
      </c>
      <c r="S779" s="101" t="s">
        <v>864</v>
      </c>
      <c r="Z779" s="98"/>
      <c r="AB779" s="98">
        <v>12</v>
      </c>
      <c r="AE779" s="244">
        <v>0</v>
      </c>
      <c r="AG779" s="196" t="str">
        <f t="shared" si="12"/>
        <v>开发中心-研发四部</v>
      </c>
    </row>
    <row r="780" spans="1:33" ht="24" hidden="1">
      <c r="A780" s="97" t="s">
        <v>1454</v>
      </c>
      <c r="B780" s="98" t="s">
        <v>3828</v>
      </c>
      <c r="C780" s="98" t="s">
        <v>3830</v>
      </c>
      <c r="D780" s="98"/>
      <c r="E780" s="98" t="s">
        <v>2626</v>
      </c>
      <c r="F780" s="98" t="s">
        <v>5046</v>
      </c>
      <c r="G780" s="98" t="s">
        <v>4932</v>
      </c>
      <c r="H780" s="98" t="s">
        <v>4932</v>
      </c>
      <c r="I780" s="248"/>
      <c r="J780" s="98"/>
      <c r="K780" s="98"/>
      <c r="L780" s="210" t="s">
        <v>3413</v>
      </c>
      <c r="M780" s="98" t="s">
        <v>3165</v>
      </c>
      <c r="N780" s="98" t="s">
        <v>3818</v>
      </c>
      <c r="O780" s="98" t="s">
        <v>935</v>
      </c>
      <c r="P780" s="98" t="s">
        <v>818</v>
      </c>
      <c r="Q780" s="107" t="s">
        <v>864</v>
      </c>
      <c r="R780" s="118" t="s">
        <v>864</v>
      </c>
      <c r="S780" s="101" t="s">
        <v>864</v>
      </c>
      <c r="Z780" s="98"/>
      <c r="AB780" s="98">
        <v>12</v>
      </c>
      <c r="AE780" s="244">
        <v>0</v>
      </c>
      <c r="AG780" s="196" t="str">
        <f t="shared" si="12"/>
        <v>开发中心-研发四部</v>
      </c>
    </row>
    <row r="781" spans="1:33" ht="24" hidden="1">
      <c r="A781" s="97" t="s">
        <v>1455</v>
      </c>
      <c r="B781" s="98" t="s">
        <v>3828</v>
      </c>
      <c r="C781" s="98" t="s">
        <v>3830</v>
      </c>
      <c r="D781" s="98"/>
      <c r="E781" s="98" t="s">
        <v>2626</v>
      </c>
      <c r="F781" s="98" t="s">
        <v>5046</v>
      </c>
      <c r="G781" s="98" t="s">
        <v>4932</v>
      </c>
      <c r="H781" s="98" t="s">
        <v>4932</v>
      </c>
      <c r="I781" s="248"/>
      <c r="J781" s="98"/>
      <c r="K781" s="98"/>
      <c r="L781" s="210" t="s">
        <v>3414</v>
      </c>
      <c r="M781" s="98" t="s">
        <v>3165</v>
      </c>
      <c r="N781" s="98" t="s">
        <v>3818</v>
      </c>
      <c r="O781" s="98" t="s">
        <v>935</v>
      </c>
      <c r="P781" s="98" t="s">
        <v>818</v>
      </c>
      <c r="Q781" s="107" t="s">
        <v>972</v>
      </c>
      <c r="R781" s="118" t="s">
        <v>972</v>
      </c>
      <c r="S781" s="101" t="s">
        <v>972</v>
      </c>
      <c r="Z781" s="98"/>
      <c r="AB781" s="98">
        <v>12</v>
      </c>
      <c r="AE781" s="244">
        <v>0</v>
      </c>
      <c r="AG781" s="196" t="str">
        <f t="shared" si="12"/>
        <v>开发中心-研发四部</v>
      </c>
    </row>
    <row r="782" spans="1:33" ht="24" hidden="1">
      <c r="A782" s="97" t="s">
        <v>1459</v>
      </c>
      <c r="B782" s="98" t="s">
        <v>3831</v>
      </c>
      <c r="C782" s="98" t="s">
        <v>3832</v>
      </c>
      <c r="D782" s="98"/>
      <c r="E782" s="98" t="s">
        <v>2626</v>
      </c>
      <c r="F782" s="98" t="s">
        <v>5046</v>
      </c>
      <c r="G782" s="98" t="s">
        <v>4932</v>
      </c>
      <c r="H782" s="98" t="s">
        <v>4932</v>
      </c>
      <c r="I782" s="248"/>
      <c r="J782" s="98"/>
      <c r="K782" s="98"/>
      <c r="L782" s="210" t="s">
        <v>3415</v>
      </c>
      <c r="M782" s="98" t="s">
        <v>953</v>
      </c>
      <c r="N782" s="98" t="s">
        <v>864</v>
      </c>
      <c r="O782" s="98" t="s">
        <v>1051</v>
      </c>
      <c r="P782" s="98" t="s">
        <v>818</v>
      </c>
      <c r="Q782" s="107" t="s">
        <v>828</v>
      </c>
      <c r="R782" s="118" t="s">
        <v>828</v>
      </c>
      <c r="S782" s="101" t="s">
        <v>828</v>
      </c>
      <c r="Z782" s="98"/>
      <c r="AB782" s="98">
        <v>12</v>
      </c>
      <c r="AE782" s="244">
        <v>0</v>
      </c>
      <c r="AG782" s="196" t="str">
        <f t="shared" si="12"/>
        <v>开发中心-研发四部</v>
      </c>
    </row>
    <row r="783" spans="1:33" ht="24" hidden="1">
      <c r="A783" s="97" t="s">
        <v>1462</v>
      </c>
      <c r="B783" s="98" t="s">
        <v>3828</v>
      </c>
      <c r="C783" s="98" t="s">
        <v>3830</v>
      </c>
      <c r="D783" s="98"/>
      <c r="E783" s="98" t="s">
        <v>2626</v>
      </c>
      <c r="F783" s="98" t="s">
        <v>5046</v>
      </c>
      <c r="G783" s="98" t="s">
        <v>4932</v>
      </c>
      <c r="H783" s="98" t="s">
        <v>4932</v>
      </c>
      <c r="I783" s="248"/>
      <c r="J783" s="98"/>
      <c r="K783" s="98"/>
      <c r="L783" s="210" t="s">
        <v>3416</v>
      </c>
      <c r="M783" s="98" t="s">
        <v>3165</v>
      </c>
      <c r="N783" s="98" t="s">
        <v>3818</v>
      </c>
      <c r="O783" s="98" t="s">
        <v>935</v>
      </c>
      <c r="P783" s="98" t="s">
        <v>818</v>
      </c>
      <c r="Q783" s="107" t="s">
        <v>864</v>
      </c>
      <c r="R783" s="118" t="s">
        <v>972</v>
      </c>
      <c r="S783" s="101" t="s">
        <v>972</v>
      </c>
      <c r="Z783" s="98"/>
      <c r="AB783" s="98">
        <v>12</v>
      </c>
      <c r="AE783" s="244">
        <v>0</v>
      </c>
      <c r="AG783" s="196" t="str">
        <f t="shared" si="12"/>
        <v>开发中心-研发四部</v>
      </c>
    </row>
    <row r="784" spans="1:33" ht="24" hidden="1">
      <c r="A784" s="97" t="s">
        <v>1464</v>
      </c>
      <c r="B784" s="98" t="s">
        <v>3828</v>
      </c>
      <c r="C784" s="98" t="s">
        <v>3830</v>
      </c>
      <c r="D784" s="98"/>
      <c r="E784" s="98" t="s">
        <v>2626</v>
      </c>
      <c r="F784" s="98" t="s">
        <v>5046</v>
      </c>
      <c r="G784" s="98" t="s">
        <v>4932</v>
      </c>
      <c r="H784" s="98" t="s">
        <v>4932</v>
      </c>
      <c r="I784" s="248"/>
      <c r="J784" s="98"/>
      <c r="K784" s="98"/>
      <c r="L784" s="210" t="s">
        <v>3417</v>
      </c>
      <c r="M784" s="98" t="s">
        <v>3165</v>
      </c>
      <c r="N784" s="98" t="s">
        <v>3818</v>
      </c>
      <c r="O784" s="98" t="s">
        <v>935</v>
      </c>
      <c r="P784" s="98" t="s">
        <v>818</v>
      </c>
      <c r="Q784" s="107" t="s">
        <v>972</v>
      </c>
      <c r="R784" s="118" t="s">
        <v>864</v>
      </c>
      <c r="S784" s="101" t="s">
        <v>864</v>
      </c>
      <c r="Z784" s="98"/>
      <c r="AB784" s="98">
        <v>12</v>
      </c>
      <c r="AE784" s="244">
        <v>0</v>
      </c>
      <c r="AG784" s="196" t="str">
        <f t="shared" si="12"/>
        <v>开发中心-研发四部</v>
      </c>
    </row>
    <row r="785" spans="1:33" ht="24" hidden="1">
      <c r="A785" s="97" t="s">
        <v>1467</v>
      </c>
      <c r="B785" s="98" t="s">
        <v>3828</v>
      </c>
      <c r="C785" s="98" t="s">
        <v>3830</v>
      </c>
      <c r="D785" s="98"/>
      <c r="E785" s="98" t="s">
        <v>2626</v>
      </c>
      <c r="F785" s="98" t="s">
        <v>5046</v>
      </c>
      <c r="G785" s="98" t="s">
        <v>4932</v>
      </c>
      <c r="H785" s="98" t="s">
        <v>4932</v>
      </c>
      <c r="I785" s="248"/>
      <c r="J785" s="98"/>
      <c r="K785" s="98"/>
      <c r="L785" s="210" t="s">
        <v>3418</v>
      </c>
      <c r="M785" s="98" t="s">
        <v>3165</v>
      </c>
      <c r="N785" s="98" t="s">
        <v>3818</v>
      </c>
      <c r="O785" s="98" t="s">
        <v>935</v>
      </c>
      <c r="P785" s="98" t="s">
        <v>818</v>
      </c>
      <c r="Q785" s="107" t="s">
        <v>972</v>
      </c>
      <c r="R785" s="118" t="s">
        <v>864</v>
      </c>
      <c r="S785" s="240" t="s">
        <v>864</v>
      </c>
      <c r="Z785" s="98"/>
      <c r="AB785" s="98">
        <v>12</v>
      </c>
      <c r="AE785" s="244">
        <v>0</v>
      </c>
      <c r="AG785" s="196" t="str">
        <f t="shared" si="12"/>
        <v>开发中心-研发四部</v>
      </c>
    </row>
    <row r="786" spans="1:33" ht="24" hidden="1">
      <c r="A786" s="97" t="s">
        <v>1471</v>
      </c>
      <c r="B786" s="98" t="s">
        <v>3828</v>
      </c>
      <c r="C786" s="98" t="s">
        <v>3830</v>
      </c>
      <c r="D786" s="98"/>
      <c r="E786" s="98" t="s">
        <v>2626</v>
      </c>
      <c r="F786" s="98" t="s">
        <v>5046</v>
      </c>
      <c r="G786" s="98" t="s">
        <v>4932</v>
      </c>
      <c r="H786" s="98" t="s">
        <v>4932</v>
      </c>
      <c r="I786" s="248"/>
      <c r="J786" s="98"/>
      <c r="K786" s="98"/>
      <c r="L786" s="210"/>
      <c r="M786" s="98" t="s">
        <v>3165</v>
      </c>
      <c r="N786" s="98" t="s">
        <v>3818</v>
      </c>
      <c r="O786" s="98" t="s">
        <v>935</v>
      </c>
      <c r="P786" s="223" t="s">
        <v>818</v>
      </c>
      <c r="Q786" s="107" t="s">
        <v>828</v>
      </c>
      <c r="R786" s="118" t="s">
        <v>828</v>
      </c>
      <c r="S786" s="101" t="s">
        <v>828</v>
      </c>
      <c r="Z786" s="98"/>
      <c r="AB786" s="98">
        <v>10</v>
      </c>
      <c r="AE786" s="244">
        <v>0</v>
      </c>
      <c r="AG786" s="196" t="str">
        <f t="shared" si="12"/>
        <v>开发中心-研发四部</v>
      </c>
    </row>
    <row r="787" spans="1:33" ht="24" hidden="1">
      <c r="A787" s="97" t="s">
        <v>1472</v>
      </c>
      <c r="B787" s="98" t="s">
        <v>3828</v>
      </c>
      <c r="C787" s="98" t="s">
        <v>3830</v>
      </c>
      <c r="D787" s="98"/>
      <c r="E787" s="98" t="s">
        <v>2626</v>
      </c>
      <c r="F787" s="98" t="s">
        <v>5046</v>
      </c>
      <c r="G787" s="98" t="s">
        <v>4932</v>
      </c>
      <c r="H787" s="98" t="s">
        <v>4932</v>
      </c>
      <c r="I787" s="248"/>
      <c r="J787" s="98"/>
      <c r="K787" s="98"/>
      <c r="L787" s="210" t="s">
        <v>3419</v>
      </c>
      <c r="M787" s="98" t="s">
        <v>3165</v>
      </c>
      <c r="N787" s="98" t="s">
        <v>3818</v>
      </c>
      <c r="O787" s="98" t="s">
        <v>935</v>
      </c>
      <c r="P787" s="98" t="s">
        <v>818</v>
      </c>
      <c r="Q787" s="107" t="s">
        <v>972</v>
      </c>
      <c r="R787" s="118" t="s">
        <v>864</v>
      </c>
      <c r="S787" s="241" t="s">
        <v>864</v>
      </c>
      <c r="Z787" s="98"/>
      <c r="AB787" s="98">
        <v>12</v>
      </c>
      <c r="AE787" s="244">
        <v>0</v>
      </c>
      <c r="AG787" s="196" t="str">
        <f t="shared" si="12"/>
        <v>开发中心-研发四部</v>
      </c>
    </row>
    <row r="788" spans="1:33" ht="24" hidden="1">
      <c r="A788" s="97" t="s">
        <v>1473</v>
      </c>
      <c r="B788" s="98" t="s">
        <v>3828</v>
      </c>
      <c r="C788" s="98" t="s">
        <v>3830</v>
      </c>
      <c r="D788" s="98"/>
      <c r="E788" s="98" t="s">
        <v>2626</v>
      </c>
      <c r="F788" s="98" t="s">
        <v>5046</v>
      </c>
      <c r="G788" s="98" t="s">
        <v>4932</v>
      </c>
      <c r="H788" s="98" t="s">
        <v>4932</v>
      </c>
      <c r="I788" s="248"/>
      <c r="J788" s="98"/>
      <c r="K788" s="98"/>
      <c r="L788" s="210"/>
      <c r="M788" s="98" t="s">
        <v>3210</v>
      </c>
      <c r="N788" s="98" t="s">
        <v>3818</v>
      </c>
      <c r="O788" s="98" t="s">
        <v>935</v>
      </c>
      <c r="P788" s="223" t="s">
        <v>818</v>
      </c>
      <c r="Q788" s="107" t="s">
        <v>864</v>
      </c>
      <c r="R788" s="118" t="s">
        <v>864</v>
      </c>
      <c r="S788" s="101" t="s">
        <v>864</v>
      </c>
      <c r="Z788" s="98"/>
      <c r="AB788" s="98">
        <v>10</v>
      </c>
      <c r="AE788" s="244">
        <v>0</v>
      </c>
      <c r="AG788" s="196" t="str">
        <f t="shared" si="12"/>
        <v>开发中心-研发四部</v>
      </c>
    </row>
    <row r="789" spans="1:33" ht="24" hidden="1">
      <c r="A789" s="97" t="s">
        <v>1474</v>
      </c>
      <c r="B789" s="98" t="s">
        <v>3828</v>
      </c>
      <c r="C789" s="98" t="s">
        <v>3830</v>
      </c>
      <c r="D789" s="98"/>
      <c r="E789" s="98" t="s">
        <v>2626</v>
      </c>
      <c r="F789" s="98" t="s">
        <v>5046</v>
      </c>
      <c r="G789" s="98" t="s">
        <v>4932</v>
      </c>
      <c r="H789" s="98" t="s">
        <v>4932</v>
      </c>
      <c r="I789" s="248"/>
      <c r="J789" s="98"/>
      <c r="K789" s="98"/>
      <c r="L789" s="210" t="s">
        <v>3420</v>
      </c>
      <c r="M789" s="98" t="s">
        <v>3421</v>
      </c>
      <c r="N789" s="98" t="s">
        <v>3818</v>
      </c>
      <c r="O789" s="98" t="s">
        <v>935</v>
      </c>
      <c r="P789" s="98" t="s">
        <v>818</v>
      </c>
      <c r="Q789" s="107" t="s">
        <v>972</v>
      </c>
      <c r="R789" s="118" t="s">
        <v>972</v>
      </c>
      <c r="S789" s="239" t="s">
        <v>972</v>
      </c>
      <c r="Z789" s="98"/>
      <c r="AB789" s="98">
        <v>12</v>
      </c>
      <c r="AE789" s="244">
        <v>0</v>
      </c>
      <c r="AG789" s="196" t="str">
        <f t="shared" si="12"/>
        <v>开发中心-研发四部</v>
      </c>
    </row>
    <row r="790" spans="1:33" ht="24" hidden="1">
      <c r="A790" s="97" t="s">
        <v>1478</v>
      </c>
      <c r="B790" s="98" t="s">
        <v>3828</v>
      </c>
      <c r="C790" s="98" t="s">
        <v>3830</v>
      </c>
      <c r="D790" s="98"/>
      <c r="E790" s="98" t="s">
        <v>2626</v>
      </c>
      <c r="F790" s="98" t="s">
        <v>5046</v>
      </c>
      <c r="G790" s="98" t="s">
        <v>4932</v>
      </c>
      <c r="H790" s="98" t="s">
        <v>4932</v>
      </c>
      <c r="I790" s="248"/>
      <c r="J790" s="98"/>
      <c r="K790" s="98"/>
      <c r="L790" s="210" t="s">
        <v>3422</v>
      </c>
      <c r="M790" s="98" t="s">
        <v>3421</v>
      </c>
      <c r="N790" s="98" t="s">
        <v>3818</v>
      </c>
      <c r="O790" s="98" t="s">
        <v>935</v>
      </c>
      <c r="P790" s="98" t="s">
        <v>818</v>
      </c>
      <c r="Q790" s="107" t="s">
        <v>972</v>
      </c>
      <c r="R790" s="118" t="s">
        <v>864</v>
      </c>
      <c r="S790" s="101" t="s">
        <v>864</v>
      </c>
      <c r="Z790" s="98"/>
      <c r="AB790" s="98">
        <v>12</v>
      </c>
      <c r="AE790" s="244">
        <v>0</v>
      </c>
      <c r="AG790" s="196" t="str">
        <f t="shared" si="12"/>
        <v>开发中心-研发四部</v>
      </c>
    </row>
    <row r="791" spans="1:33" ht="24" hidden="1">
      <c r="A791" s="97" t="s">
        <v>1481</v>
      </c>
      <c r="B791" s="98" t="s">
        <v>3828</v>
      </c>
      <c r="C791" s="98" t="s">
        <v>3830</v>
      </c>
      <c r="D791" s="98"/>
      <c r="E791" s="98" t="s">
        <v>2626</v>
      </c>
      <c r="F791" s="98" t="s">
        <v>5046</v>
      </c>
      <c r="G791" s="98" t="s">
        <v>4932</v>
      </c>
      <c r="H791" s="98" t="s">
        <v>4932</v>
      </c>
      <c r="I791" s="248"/>
      <c r="J791" s="98"/>
      <c r="K791" s="98"/>
      <c r="L791" s="210" t="s">
        <v>3423</v>
      </c>
      <c r="M791" s="98" t="s">
        <v>3165</v>
      </c>
      <c r="N791" s="98" t="s">
        <v>3818</v>
      </c>
      <c r="O791" s="98" t="s">
        <v>935</v>
      </c>
      <c r="P791" s="98" t="s">
        <v>818</v>
      </c>
      <c r="Q791" s="107" t="s">
        <v>972</v>
      </c>
      <c r="R791" s="118" t="s">
        <v>972</v>
      </c>
      <c r="S791" s="101" t="s">
        <v>972</v>
      </c>
      <c r="Z791" s="98"/>
      <c r="AB791" s="98">
        <v>12</v>
      </c>
      <c r="AE791" s="244">
        <v>0</v>
      </c>
      <c r="AG791" s="196" t="str">
        <f t="shared" si="12"/>
        <v>开发中心-研发四部</v>
      </c>
    </row>
    <row r="792" spans="1:33" ht="24" hidden="1">
      <c r="A792" s="97" t="s">
        <v>1483</v>
      </c>
      <c r="B792" s="98" t="s">
        <v>3828</v>
      </c>
      <c r="C792" s="98" t="s">
        <v>3830</v>
      </c>
      <c r="D792" s="98"/>
      <c r="E792" s="98" t="s">
        <v>2626</v>
      </c>
      <c r="F792" s="98" t="s">
        <v>5046</v>
      </c>
      <c r="G792" s="98" t="s">
        <v>4932</v>
      </c>
      <c r="H792" s="98" t="s">
        <v>4932</v>
      </c>
      <c r="I792" s="248"/>
      <c r="J792" s="98"/>
      <c r="K792" s="98"/>
      <c r="L792" s="210" t="s">
        <v>3424</v>
      </c>
      <c r="M792" s="98" t="s">
        <v>3421</v>
      </c>
      <c r="N792" s="98" t="s">
        <v>3818</v>
      </c>
      <c r="O792" s="98" t="s">
        <v>935</v>
      </c>
      <c r="P792" s="98" t="s">
        <v>818</v>
      </c>
      <c r="Q792" s="107" t="s">
        <v>972</v>
      </c>
      <c r="R792" s="118" t="s">
        <v>972</v>
      </c>
      <c r="S792" s="101" t="s">
        <v>972</v>
      </c>
      <c r="Z792" s="98"/>
      <c r="AB792" s="98">
        <v>12</v>
      </c>
      <c r="AE792" s="244">
        <v>0</v>
      </c>
      <c r="AG792" s="196" t="str">
        <f t="shared" si="12"/>
        <v>开发中心-研发四部</v>
      </c>
    </row>
    <row r="793" spans="1:33" ht="24" hidden="1">
      <c r="A793" s="97" t="s">
        <v>1485</v>
      </c>
      <c r="B793" s="98" t="s">
        <v>3828</v>
      </c>
      <c r="C793" s="98" t="s">
        <v>3830</v>
      </c>
      <c r="D793" s="98"/>
      <c r="E793" s="98" t="s">
        <v>2626</v>
      </c>
      <c r="F793" s="98" t="s">
        <v>5046</v>
      </c>
      <c r="G793" s="98" t="s">
        <v>4932</v>
      </c>
      <c r="H793" s="98" t="s">
        <v>4932</v>
      </c>
      <c r="I793" s="248"/>
      <c r="J793" s="98"/>
      <c r="K793" s="98"/>
      <c r="L793" s="210" t="s">
        <v>3425</v>
      </c>
      <c r="M793" s="98" t="s">
        <v>3165</v>
      </c>
      <c r="N793" s="98" t="s">
        <v>3818</v>
      </c>
      <c r="O793" s="98" t="s">
        <v>935</v>
      </c>
      <c r="P793" s="98" t="s">
        <v>818</v>
      </c>
      <c r="Q793" s="107" t="s">
        <v>864</v>
      </c>
      <c r="R793" s="118" t="s">
        <v>864</v>
      </c>
      <c r="S793" s="101" t="s">
        <v>864</v>
      </c>
      <c r="Z793" s="98"/>
      <c r="AB793" s="98">
        <v>12</v>
      </c>
      <c r="AE793" s="244">
        <v>0</v>
      </c>
      <c r="AG793" s="196" t="str">
        <f t="shared" si="12"/>
        <v>开发中心-研发四部</v>
      </c>
    </row>
    <row r="794" spans="1:33" ht="24" hidden="1">
      <c r="A794" s="97" t="s">
        <v>1489</v>
      </c>
      <c r="B794" s="98" t="s">
        <v>3828</v>
      </c>
      <c r="C794" s="98" t="s">
        <v>3830</v>
      </c>
      <c r="D794" s="98"/>
      <c r="E794" s="98" t="s">
        <v>2626</v>
      </c>
      <c r="F794" s="98" t="s">
        <v>5046</v>
      </c>
      <c r="G794" s="98" t="s">
        <v>4932</v>
      </c>
      <c r="H794" s="98" t="s">
        <v>4932</v>
      </c>
      <c r="I794" s="248"/>
      <c r="J794" s="98"/>
      <c r="K794" s="98"/>
      <c r="L794" s="210" t="s">
        <v>3426</v>
      </c>
      <c r="M794" s="98" t="s">
        <v>3165</v>
      </c>
      <c r="N794" s="98" t="s">
        <v>3818</v>
      </c>
      <c r="O794" s="98" t="s">
        <v>935</v>
      </c>
      <c r="P794" s="98" t="s">
        <v>818</v>
      </c>
      <c r="Q794" s="107" t="s">
        <v>972</v>
      </c>
      <c r="R794" s="118" t="s">
        <v>972</v>
      </c>
      <c r="S794" s="101" t="s">
        <v>972</v>
      </c>
      <c r="Z794" s="98"/>
      <c r="AB794" s="98">
        <v>12</v>
      </c>
      <c r="AE794" s="244">
        <v>0</v>
      </c>
      <c r="AG794" s="196" t="str">
        <f t="shared" si="12"/>
        <v>开发中心-研发四部</v>
      </c>
    </row>
    <row r="795" spans="1:33" ht="24" hidden="1">
      <c r="A795" s="97" t="s">
        <v>1490</v>
      </c>
      <c r="B795" s="98" t="s">
        <v>3828</v>
      </c>
      <c r="C795" s="98" t="s">
        <v>3830</v>
      </c>
      <c r="D795" s="98"/>
      <c r="E795" s="98" t="s">
        <v>2626</v>
      </c>
      <c r="F795" s="98" t="s">
        <v>5046</v>
      </c>
      <c r="G795" s="98" t="s">
        <v>4932</v>
      </c>
      <c r="H795" s="98" t="s">
        <v>4932</v>
      </c>
      <c r="I795" s="248"/>
      <c r="J795" s="98"/>
      <c r="K795" s="98"/>
      <c r="L795" s="210" t="s">
        <v>3427</v>
      </c>
      <c r="M795" s="98" t="s">
        <v>3421</v>
      </c>
      <c r="N795" s="98" t="s">
        <v>3818</v>
      </c>
      <c r="O795" s="98" t="s">
        <v>935</v>
      </c>
      <c r="P795" s="98" t="s">
        <v>818</v>
      </c>
      <c r="Q795" s="107" t="s">
        <v>972</v>
      </c>
      <c r="R795" s="118" t="s">
        <v>972</v>
      </c>
      <c r="S795" s="101" t="s">
        <v>972</v>
      </c>
      <c r="Z795" s="98"/>
      <c r="AB795" s="98">
        <v>12</v>
      </c>
      <c r="AE795" s="244">
        <v>0</v>
      </c>
      <c r="AG795" s="196" t="str">
        <f t="shared" si="12"/>
        <v>开发中心-研发四部</v>
      </c>
    </row>
    <row r="796" spans="1:33" ht="24" hidden="1">
      <c r="A796" s="97" t="s">
        <v>1491</v>
      </c>
      <c r="B796" s="98" t="s">
        <v>3828</v>
      </c>
      <c r="C796" s="98" t="s">
        <v>3830</v>
      </c>
      <c r="D796" s="98"/>
      <c r="E796" s="98" t="s">
        <v>2626</v>
      </c>
      <c r="F796" s="98" t="s">
        <v>5046</v>
      </c>
      <c r="G796" s="98" t="s">
        <v>4932</v>
      </c>
      <c r="H796" s="98" t="s">
        <v>4932</v>
      </c>
      <c r="I796" s="248"/>
      <c r="J796" s="98"/>
      <c r="K796" s="98"/>
      <c r="L796" s="210" t="s">
        <v>3428</v>
      </c>
      <c r="M796" s="98" t="s">
        <v>3165</v>
      </c>
      <c r="N796" s="98" t="s">
        <v>3818</v>
      </c>
      <c r="O796" s="98" t="s">
        <v>935</v>
      </c>
      <c r="P796" s="98" t="s">
        <v>818</v>
      </c>
      <c r="Q796" s="107" t="s">
        <v>864</v>
      </c>
      <c r="R796" s="118" t="s">
        <v>972</v>
      </c>
      <c r="S796" s="101" t="s">
        <v>972</v>
      </c>
      <c r="Z796" s="98"/>
      <c r="AB796" s="98">
        <v>12</v>
      </c>
      <c r="AE796" s="244">
        <v>0</v>
      </c>
      <c r="AG796" s="196" t="str">
        <f t="shared" si="12"/>
        <v>开发中心-研发四部</v>
      </c>
    </row>
    <row r="797" spans="1:33" ht="24" hidden="1">
      <c r="A797" s="97" t="s">
        <v>1495</v>
      </c>
      <c r="B797" s="98" t="s">
        <v>3831</v>
      </c>
      <c r="C797" s="98" t="s">
        <v>3832</v>
      </c>
      <c r="D797" s="98"/>
      <c r="E797" s="98" t="s">
        <v>2626</v>
      </c>
      <c r="F797" s="98" t="s">
        <v>2629</v>
      </c>
      <c r="G797" s="98" t="s">
        <v>663</v>
      </c>
      <c r="H797" s="98" t="s">
        <v>663</v>
      </c>
      <c r="I797" s="248"/>
      <c r="J797" s="98"/>
      <c r="K797" s="98"/>
      <c r="L797" s="210" t="s">
        <v>3429</v>
      </c>
      <c r="M797" s="98" t="s">
        <v>953</v>
      </c>
      <c r="N797" s="98" t="s">
        <v>864</v>
      </c>
      <c r="O797" s="98" t="s">
        <v>1051</v>
      </c>
      <c r="P797" s="98" t="s">
        <v>960</v>
      </c>
      <c r="Q797" s="107" t="s">
        <v>819</v>
      </c>
      <c r="R797" s="118" t="s">
        <v>819</v>
      </c>
      <c r="S797" s="240" t="s">
        <v>819</v>
      </c>
      <c r="Z797" s="98"/>
      <c r="AB797" s="98">
        <v>12</v>
      </c>
      <c r="AE797" s="244">
        <v>0</v>
      </c>
      <c r="AG797" s="196" t="str">
        <f t="shared" si="12"/>
        <v>开发中心-项目管理部</v>
      </c>
    </row>
    <row r="798" spans="1:33" ht="24" hidden="1">
      <c r="A798" s="97" t="s">
        <v>1499</v>
      </c>
      <c r="B798" s="98" t="s">
        <v>3828</v>
      </c>
      <c r="C798" s="98" t="s">
        <v>3830</v>
      </c>
      <c r="D798" s="98"/>
      <c r="E798" s="98" t="s">
        <v>2626</v>
      </c>
      <c r="F798" s="98" t="s">
        <v>2629</v>
      </c>
      <c r="G798" s="98" t="s">
        <v>663</v>
      </c>
      <c r="H798" s="98" t="s">
        <v>663</v>
      </c>
      <c r="I798" s="248"/>
      <c r="J798" s="98"/>
      <c r="K798" s="98"/>
      <c r="L798" s="210"/>
      <c r="M798" s="98" t="s">
        <v>3058</v>
      </c>
      <c r="N798" s="98" t="s">
        <v>972</v>
      </c>
      <c r="O798" s="98" t="s">
        <v>935</v>
      </c>
      <c r="P798" s="223" t="s">
        <v>960</v>
      </c>
      <c r="Q798" s="107" t="s">
        <v>819</v>
      </c>
      <c r="R798" s="118" t="s">
        <v>819</v>
      </c>
      <c r="S798" s="101" t="s">
        <v>819</v>
      </c>
      <c r="Z798" s="98"/>
      <c r="AB798" s="98">
        <v>10</v>
      </c>
      <c r="AE798" s="244">
        <v>0</v>
      </c>
      <c r="AG798" s="196" t="str">
        <f t="shared" si="12"/>
        <v>开发中心-项目管理部</v>
      </c>
    </row>
    <row r="799" spans="1:33" ht="24" hidden="1">
      <c r="A799" s="97" t="s">
        <v>1501</v>
      </c>
      <c r="B799" s="98" t="s">
        <v>3828</v>
      </c>
      <c r="C799" s="98" t="s">
        <v>3830</v>
      </c>
      <c r="D799" s="98"/>
      <c r="E799" s="98" t="s">
        <v>2626</v>
      </c>
      <c r="F799" s="98" t="s">
        <v>2629</v>
      </c>
      <c r="G799" s="98" t="s">
        <v>663</v>
      </c>
      <c r="H799" s="98" t="s">
        <v>663</v>
      </c>
      <c r="I799" s="248"/>
      <c r="J799" s="98"/>
      <c r="K799" s="98"/>
      <c r="L799" s="210" t="s">
        <v>3430</v>
      </c>
      <c r="M799" s="98" t="s">
        <v>3058</v>
      </c>
      <c r="N799" s="98" t="s">
        <v>972</v>
      </c>
      <c r="O799" s="98" t="s">
        <v>935</v>
      </c>
      <c r="P799" s="98" t="s">
        <v>960</v>
      </c>
      <c r="Q799" s="107" t="s">
        <v>864</v>
      </c>
      <c r="R799" s="118" t="s">
        <v>864</v>
      </c>
      <c r="S799" s="241" t="s">
        <v>864</v>
      </c>
      <c r="Z799" s="98"/>
      <c r="AB799" s="98">
        <v>12</v>
      </c>
      <c r="AE799" s="244">
        <v>0</v>
      </c>
      <c r="AG799" s="196" t="str">
        <f t="shared" si="12"/>
        <v>开发中心-项目管理部</v>
      </c>
    </row>
    <row r="800" spans="1:33" ht="24" hidden="1">
      <c r="A800" s="97" t="s">
        <v>1505</v>
      </c>
      <c r="B800" s="98" t="s">
        <v>3828</v>
      </c>
      <c r="C800" s="98" t="s">
        <v>3830</v>
      </c>
      <c r="D800" s="98"/>
      <c r="E800" s="98" t="s">
        <v>2626</v>
      </c>
      <c r="F800" s="98" t="s">
        <v>2628</v>
      </c>
      <c r="G800" s="98" t="s">
        <v>662</v>
      </c>
      <c r="H800" s="98" t="s">
        <v>662</v>
      </c>
      <c r="I800" s="248"/>
      <c r="J800" s="98"/>
      <c r="K800" s="98"/>
      <c r="L800" s="210"/>
      <c r="M800" s="98" t="s">
        <v>3031</v>
      </c>
      <c r="N800" s="98" t="s">
        <v>972</v>
      </c>
      <c r="O800" s="98" t="s">
        <v>935</v>
      </c>
      <c r="P800" s="223" t="s">
        <v>960</v>
      </c>
      <c r="Q800" s="107" t="s">
        <v>828</v>
      </c>
      <c r="R800" s="118" t="s">
        <v>828</v>
      </c>
      <c r="S800" s="101" t="s">
        <v>828</v>
      </c>
      <c r="Z800" s="98"/>
      <c r="AB800" s="98">
        <v>10</v>
      </c>
      <c r="AE800" s="244">
        <v>0</v>
      </c>
      <c r="AG800" s="196" t="str">
        <f t="shared" si="12"/>
        <v>开发中心-架构设计部</v>
      </c>
    </row>
    <row r="801" spans="1:33" ht="24" hidden="1">
      <c r="A801" s="97" t="s">
        <v>1506</v>
      </c>
      <c r="B801" s="98" t="s">
        <v>3828</v>
      </c>
      <c r="C801" s="98" t="s">
        <v>3830</v>
      </c>
      <c r="D801" s="98"/>
      <c r="E801" s="98" t="s">
        <v>2626</v>
      </c>
      <c r="F801" s="98" t="s">
        <v>2629</v>
      </c>
      <c r="G801" s="98" t="s">
        <v>663</v>
      </c>
      <c r="H801" s="98" t="s">
        <v>663</v>
      </c>
      <c r="I801" s="248"/>
      <c r="J801" s="98"/>
      <c r="K801" s="98"/>
      <c r="L801" s="210" t="s">
        <v>3431</v>
      </c>
      <c r="M801" s="98" t="s">
        <v>3058</v>
      </c>
      <c r="N801" s="98" t="s">
        <v>972</v>
      </c>
      <c r="O801" s="98" t="s">
        <v>935</v>
      </c>
      <c r="P801" s="98" t="s">
        <v>960</v>
      </c>
      <c r="Q801" s="107" t="s">
        <v>828</v>
      </c>
      <c r="R801" s="118" t="s">
        <v>828</v>
      </c>
      <c r="S801" s="239" t="s">
        <v>828</v>
      </c>
      <c r="Z801" s="98"/>
      <c r="AB801" s="98">
        <v>12</v>
      </c>
      <c r="AE801" s="244">
        <v>0</v>
      </c>
      <c r="AG801" s="196" t="str">
        <f t="shared" si="12"/>
        <v>开发中心-项目管理部</v>
      </c>
    </row>
    <row r="802" spans="1:33" ht="24" hidden="1">
      <c r="A802" s="97" t="s">
        <v>1507</v>
      </c>
      <c r="B802" s="98" t="s">
        <v>3828</v>
      </c>
      <c r="C802" s="98" t="s">
        <v>3830</v>
      </c>
      <c r="D802" s="98"/>
      <c r="E802" s="98" t="s">
        <v>2626</v>
      </c>
      <c r="F802" s="98" t="s">
        <v>5049</v>
      </c>
      <c r="G802" s="98" t="s">
        <v>4930</v>
      </c>
      <c r="H802" s="98" t="s">
        <v>4930</v>
      </c>
      <c r="I802" s="248"/>
      <c r="J802" s="98"/>
      <c r="K802" s="98"/>
      <c r="L802" s="210" t="s">
        <v>3432</v>
      </c>
      <c r="M802" s="98" t="s">
        <v>3165</v>
      </c>
      <c r="N802" s="98" t="s">
        <v>3818</v>
      </c>
      <c r="O802" s="98" t="s">
        <v>935</v>
      </c>
      <c r="P802" s="98" t="s">
        <v>960</v>
      </c>
      <c r="Q802" s="107" t="s">
        <v>972</v>
      </c>
      <c r="R802" s="118" t="s">
        <v>864</v>
      </c>
      <c r="S802" s="101" t="s">
        <v>864</v>
      </c>
      <c r="Z802" s="98"/>
      <c r="AB802" s="98">
        <v>12</v>
      </c>
      <c r="AE802" s="244">
        <v>0</v>
      </c>
      <c r="AG802" s="196" t="str">
        <f t="shared" si="12"/>
        <v>开发中心-研发二部</v>
      </c>
    </row>
    <row r="803" spans="1:33" ht="24" hidden="1">
      <c r="A803" s="97" t="s">
        <v>1508</v>
      </c>
      <c r="B803" s="98" t="s">
        <v>3828</v>
      </c>
      <c r="C803" s="98" t="s">
        <v>3830</v>
      </c>
      <c r="D803" s="98"/>
      <c r="E803" s="98" t="s">
        <v>2626</v>
      </c>
      <c r="F803" s="98" t="s">
        <v>2629</v>
      </c>
      <c r="G803" s="98" t="s">
        <v>663</v>
      </c>
      <c r="H803" s="98" t="s">
        <v>663</v>
      </c>
      <c r="I803" s="248"/>
      <c r="J803" s="98"/>
      <c r="K803" s="98"/>
      <c r="L803" s="210" t="s">
        <v>3433</v>
      </c>
      <c r="M803" s="98" t="s">
        <v>3058</v>
      </c>
      <c r="N803" s="98" t="s">
        <v>972</v>
      </c>
      <c r="O803" s="98" t="s">
        <v>935</v>
      </c>
      <c r="P803" s="98" t="s">
        <v>960</v>
      </c>
      <c r="Q803" s="107" t="s">
        <v>864</v>
      </c>
      <c r="R803" s="118" t="s">
        <v>864</v>
      </c>
      <c r="S803" s="101" t="s">
        <v>864</v>
      </c>
      <c r="Z803" s="98"/>
      <c r="AB803" s="98">
        <v>12</v>
      </c>
      <c r="AE803" s="244">
        <v>0</v>
      </c>
      <c r="AG803" s="196" t="str">
        <f t="shared" si="12"/>
        <v>开发中心-项目管理部</v>
      </c>
    </row>
    <row r="804" spans="1:33" ht="24" hidden="1">
      <c r="A804" s="97" t="s">
        <v>1512</v>
      </c>
      <c r="B804" s="98" t="s">
        <v>3831</v>
      </c>
      <c r="C804" s="98" t="s">
        <v>3832</v>
      </c>
      <c r="D804" s="98"/>
      <c r="E804" s="98" t="s">
        <v>2626</v>
      </c>
      <c r="F804" s="98" t="s">
        <v>5048</v>
      </c>
      <c r="G804" s="98" t="s">
        <v>4933</v>
      </c>
      <c r="H804" s="98" t="s">
        <v>4933</v>
      </c>
      <c r="I804" s="248"/>
      <c r="J804" s="98"/>
      <c r="K804" s="98"/>
      <c r="L804" s="210" t="s">
        <v>3434</v>
      </c>
      <c r="M804" s="98" t="s">
        <v>953</v>
      </c>
      <c r="N804" s="98" t="s">
        <v>864</v>
      </c>
      <c r="O804" s="98" t="s">
        <v>1051</v>
      </c>
      <c r="P804" s="98" t="s">
        <v>960</v>
      </c>
      <c r="Q804" s="107" t="s">
        <v>864</v>
      </c>
      <c r="R804" s="118" t="s">
        <v>819</v>
      </c>
      <c r="S804" s="101" t="s">
        <v>819</v>
      </c>
      <c r="Z804" s="98"/>
      <c r="AB804" s="98">
        <v>12</v>
      </c>
      <c r="AE804" s="244">
        <v>0</v>
      </c>
      <c r="AG804" s="196" t="str">
        <f t="shared" si="12"/>
        <v>开发中心-研发一部</v>
      </c>
    </row>
    <row r="805" spans="1:33" ht="24" hidden="1">
      <c r="A805" s="97" t="s">
        <v>1517</v>
      </c>
      <c r="B805" s="98" t="s">
        <v>3828</v>
      </c>
      <c r="C805" s="98" t="s">
        <v>3830</v>
      </c>
      <c r="D805" s="98"/>
      <c r="E805" s="98" t="s">
        <v>2626</v>
      </c>
      <c r="F805" s="98" t="s">
        <v>5048</v>
      </c>
      <c r="G805" s="98" t="s">
        <v>4933</v>
      </c>
      <c r="H805" s="98" t="s">
        <v>4933</v>
      </c>
      <c r="I805" s="248"/>
      <c r="J805" s="98"/>
      <c r="K805" s="98"/>
      <c r="L805" s="210" t="s">
        <v>3435</v>
      </c>
      <c r="M805" s="98" t="s">
        <v>3165</v>
      </c>
      <c r="N805" s="98" t="s">
        <v>3818</v>
      </c>
      <c r="O805" s="98" t="s">
        <v>935</v>
      </c>
      <c r="P805" s="98" t="s">
        <v>960</v>
      </c>
      <c r="Q805" s="107" t="s">
        <v>972</v>
      </c>
      <c r="R805" s="118" t="s">
        <v>972</v>
      </c>
      <c r="S805" s="101" t="s">
        <v>972</v>
      </c>
      <c r="Z805" s="98"/>
      <c r="AB805" s="98">
        <v>12</v>
      </c>
      <c r="AE805" s="244">
        <v>0</v>
      </c>
      <c r="AG805" s="196" t="str">
        <f t="shared" si="12"/>
        <v>开发中心-研发一部</v>
      </c>
    </row>
    <row r="806" spans="1:33" ht="24" hidden="1">
      <c r="A806" s="97" t="s">
        <v>1519</v>
      </c>
      <c r="B806" s="98" t="s">
        <v>3828</v>
      </c>
      <c r="C806" s="98" t="s">
        <v>3830</v>
      </c>
      <c r="D806" s="98"/>
      <c r="E806" s="98" t="s">
        <v>2626</v>
      </c>
      <c r="F806" s="98" t="s">
        <v>5048</v>
      </c>
      <c r="G806" s="98" t="s">
        <v>4933</v>
      </c>
      <c r="H806" s="98" t="s">
        <v>4933</v>
      </c>
      <c r="I806" s="248"/>
      <c r="J806" s="98"/>
      <c r="K806" s="98"/>
      <c r="L806" s="210" t="s">
        <v>3436</v>
      </c>
      <c r="M806" s="98" t="s">
        <v>3165</v>
      </c>
      <c r="N806" s="98" t="s">
        <v>3818</v>
      </c>
      <c r="O806" s="98" t="s">
        <v>935</v>
      </c>
      <c r="P806" s="98" t="s">
        <v>960</v>
      </c>
      <c r="Q806" s="107" t="s">
        <v>972</v>
      </c>
      <c r="R806" s="118" t="s">
        <v>972</v>
      </c>
      <c r="S806" s="101" t="s">
        <v>972</v>
      </c>
      <c r="Z806" s="98"/>
      <c r="AB806" s="98">
        <v>12</v>
      </c>
      <c r="AE806" s="244">
        <v>0</v>
      </c>
      <c r="AG806" s="196" t="str">
        <f t="shared" si="12"/>
        <v>开发中心-研发一部</v>
      </c>
    </row>
    <row r="807" spans="1:33" ht="24" hidden="1">
      <c r="A807" s="97" t="s">
        <v>1523</v>
      </c>
      <c r="B807" s="98" t="s">
        <v>3828</v>
      </c>
      <c r="C807" s="98" t="s">
        <v>3830</v>
      </c>
      <c r="D807" s="98"/>
      <c r="E807" s="98" t="s">
        <v>2626</v>
      </c>
      <c r="F807" s="98" t="s">
        <v>2629</v>
      </c>
      <c r="G807" s="98" t="s">
        <v>663</v>
      </c>
      <c r="H807" s="98" t="s">
        <v>663</v>
      </c>
      <c r="I807" s="248"/>
      <c r="J807" s="98"/>
      <c r="K807" s="98"/>
      <c r="L807" s="210" t="s">
        <v>3437</v>
      </c>
      <c r="M807" s="98" t="s">
        <v>3058</v>
      </c>
      <c r="N807" s="98" t="s">
        <v>972</v>
      </c>
      <c r="O807" s="98" t="s">
        <v>935</v>
      </c>
      <c r="P807" s="98" t="s">
        <v>960</v>
      </c>
      <c r="Q807" s="107" t="s">
        <v>828</v>
      </c>
      <c r="R807" s="118" t="s">
        <v>828</v>
      </c>
      <c r="S807" s="240" t="s">
        <v>828</v>
      </c>
      <c r="Z807" s="98"/>
      <c r="AB807" s="98">
        <v>12</v>
      </c>
      <c r="AE807" s="244">
        <v>0</v>
      </c>
      <c r="AG807" s="196" t="str">
        <f t="shared" si="12"/>
        <v>开发中心-项目管理部</v>
      </c>
    </row>
    <row r="808" spans="1:33" ht="24" hidden="1">
      <c r="A808" s="97" t="s">
        <v>1524</v>
      </c>
      <c r="B808" s="98" t="s">
        <v>3828</v>
      </c>
      <c r="C808" s="98" t="s">
        <v>3829</v>
      </c>
      <c r="D808" s="98"/>
      <c r="E808" s="98" t="s">
        <v>2626</v>
      </c>
      <c r="F808" s="98" t="s">
        <v>5046</v>
      </c>
      <c r="G808" s="98" t="s">
        <v>4932</v>
      </c>
      <c r="H808" s="98" t="s">
        <v>4932</v>
      </c>
      <c r="I808" s="248"/>
      <c r="J808" s="98"/>
      <c r="K808" s="98"/>
      <c r="L808" s="210"/>
      <c r="M808" s="98" t="s">
        <v>3023</v>
      </c>
      <c r="N808" s="98" t="s">
        <v>864</v>
      </c>
      <c r="O808" s="98" t="s">
        <v>819</v>
      </c>
      <c r="P808" s="223" t="s">
        <v>818</v>
      </c>
      <c r="Q808" s="107" t="s">
        <v>828</v>
      </c>
      <c r="R808" s="118" t="s">
        <v>828</v>
      </c>
      <c r="S808" s="101" t="s">
        <v>828</v>
      </c>
      <c r="Z808" s="98"/>
      <c r="AB808" s="98">
        <v>10</v>
      </c>
      <c r="AE808" s="244">
        <v>0</v>
      </c>
      <c r="AG808" s="196" t="str">
        <f t="shared" si="12"/>
        <v>开发中心-研发四部</v>
      </c>
    </row>
    <row r="809" spans="1:33" ht="24" hidden="1">
      <c r="A809" s="97" t="s">
        <v>1525</v>
      </c>
      <c r="B809" s="98" t="s">
        <v>3828</v>
      </c>
      <c r="C809" s="98" t="s">
        <v>3830</v>
      </c>
      <c r="D809" s="98"/>
      <c r="E809" s="98" t="s">
        <v>2626</v>
      </c>
      <c r="F809" s="98" t="s">
        <v>5048</v>
      </c>
      <c r="G809" s="98" t="s">
        <v>4933</v>
      </c>
      <c r="H809" s="98" t="s">
        <v>4933</v>
      </c>
      <c r="I809" s="248"/>
      <c r="J809" s="98"/>
      <c r="K809" s="98"/>
      <c r="L809" s="210" t="s">
        <v>3438</v>
      </c>
      <c r="M809" s="98" t="s">
        <v>3165</v>
      </c>
      <c r="N809" s="98" t="s">
        <v>3818</v>
      </c>
      <c r="O809" s="98" t="s">
        <v>935</v>
      </c>
      <c r="P809" s="98" t="s">
        <v>960</v>
      </c>
      <c r="Q809" s="107" t="s">
        <v>972</v>
      </c>
      <c r="R809" s="118" t="s">
        <v>972</v>
      </c>
      <c r="S809" s="241" t="s">
        <v>972</v>
      </c>
      <c r="Z809" s="98"/>
      <c r="AB809" s="98">
        <v>12</v>
      </c>
      <c r="AE809" s="244">
        <v>0</v>
      </c>
      <c r="AG809" s="196" t="str">
        <f t="shared" si="12"/>
        <v>开发中心-研发一部</v>
      </c>
    </row>
    <row r="810" spans="1:33" ht="24" hidden="1">
      <c r="A810" s="97" t="s">
        <v>1528</v>
      </c>
      <c r="B810" s="98" t="s">
        <v>3828</v>
      </c>
      <c r="C810" s="98" t="s">
        <v>3830</v>
      </c>
      <c r="D810" s="98"/>
      <c r="E810" s="98" t="s">
        <v>2626</v>
      </c>
      <c r="F810" s="98" t="s">
        <v>2629</v>
      </c>
      <c r="G810" s="98" t="s">
        <v>663</v>
      </c>
      <c r="H810" s="98" t="s">
        <v>663</v>
      </c>
      <c r="I810" s="248"/>
      <c r="J810" s="98"/>
      <c r="K810" s="98"/>
      <c r="L810" s="210"/>
      <c r="M810" s="98" t="s">
        <v>3058</v>
      </c>
      <c r="N810" s="98" t="s">
        <v>972</v>
      </c>
      <c r="O810" s="98" t="s">
        <v>935</v>
      </c>
      <c r="P810" s="223" t="s">
        <v>960</v>
      </c>
      <c r="Q810" s="107" t="s">
        <v>828</v>
      </c>
      <c r="R810" s="118" t="s">
        <v>828</v>
      </c>
      <c r="S810" s="101" t="s">
        <v>828</v>
      </c>
      <c r="Z810" s="98"/>
      <c r="AB810" s="98">
        <v>10</v>
      </c>
      <c r="AE810" s="244">
        <v>0</v>
      </c>
      <c r="AG810" s="196" t="str">
        <f t="shared" si="12"/>
        <v>开发中心-项目管理部</v>
      </c>
    </row>
    <row r="811" spans="1:33" ht="24" hidden="1">
      <c r="A811" s="97" t="s">
        <v>1531</v>
      </c>
      <c r="B811" s="98" t="s">
        <v>3828</v>
      </c>
      <c r="C811" s="98" t="s">
        <v>3830</v>
      </c>
      <c r="D811" s="98"/>
      <c r="E811" s="98" t="s">
        <v>2626</v>
      </c>
      <c r="F811" s="98" t="s">
        <v>2629</v>
      </c>
      <c r="G811" s="98" t="s">
        <v>663</v>
      </c>
      <c r="H811" s="98" t="s">
        <v>663</v>
      </c>
      <c r="I811" s="248"/>
      <c r="J811" s="98"/>
      <c r="K811" s="98"/>
      <c r="L811" s="210" t="s">
        <v>3439</v>
      </c>
      <c r="M811" s="98" t="s">
        <v>3058</v>
      </c>
      <c r="N811" s="98" t="s">
        <v>972</v>
      </c>
      <c r="O811" s="98" t="s">
        <v>935</v>
      </c>
      <c r="P811" s="98" t="s">
        <v>960</v>
      </c>
      <c r="Q811" s="107" t="s">
        <v>828</v>
      </c>
      <c r="R811" s="118" t="s">
        <v>828</v>
      </c>
      <c r="S811" s="239" t="s">
        <v>828</v>
      </c>
      <c r="Z811" s="98"/>
      <c r="AB811" s="98">
        <v>12</v>
      </c>
      <c r="AE811" s="244">
        <v>0</v>
      </c>
      <c r="AG811" s="196" t="str">
        <f t="shared" si="12"/>
        <v>开发中心-项目管理部</v>
      </c>
    </row>
    <row r="812" spans="1:33" ht="24" hidden="1">
      <c r="A812" s="97" t="s">
        <v>1532</v>
      </c>
      <c r="B812" s="98" t="s">
        <v>3828</v>
      </c>
      <c r="C812" s="98" t="s">
        <v>3830</v>
      </c>
      <c r="D812" s="98"/>
      <c r="E812" s="98" t="s">
        <v>2626</v>
      </c>
      <c r="F812" s="98" t="s">
        <v>5049</v>
      </c>
      <c r="G812" s="98" t="s">
        <v>4930</v>
      </c>
      <c r="H812" s="98" t="s">
        <v>4930</v>
      </c>
      <c r="I812" s="248"/>
      <c r="J812" s="98"/>
      <c r="K812" s="98"/>
      <c r="L812" s="210" t="s">
        <v>3440</v>
      </c>
      <c r="M812" s="98" t="s">
        <v>3165</v>
      </c>
      <c r="N812" s="98" t="s">
        <v>3818</v>
      </c>
      <c r="O812" s="98" t="s">
        <v>935</v>
      </c>
      <c r="P812" s="98" t="s">
        <v>960</v>
      </c>
      <c r="Q812" s="107" t="s">
        <v>972</v>
      </c>
      <c r="R812" s="118" t="s">
        <v>972</v>
      </c>
      <c r="S812" s="101" t="s">
        <v>972</v>
      </c>
      <c r="Z812" s="98"/>
      <c r="AB812" s="98">
        <v>12</v>
      </c>
      <c r="AE812" s="244">
        <v>0</v>
      </c>
      <c r="AG812" s="196" t="str">
        <f t="shared" si="12"/>
        <v>开发中心-研发二部</v>
      </c>
    </row>
    <row r="813" spans="1:33" ht="24" hidden="1">
      <c r="A813" s="97" t="s">
        <v>1534</v>
      </c>
      <c r="B813" s="98" t="s">
        <v>3828</v>
      </c>
      <c r="C813" s="98" t="s">
        <v>3830</v>
      </c>
      <c r="D813" s="98"/>
      <c r="E813" s="98" t="s">
        <v>2626</v>
      </c>
      <c r="F813" s="98" t="s">
        <v>5049</v>
      </c>
      <c r="G813" s="98" t="s">
        <v>4930</v>
      </c>
      <c r="H813" s="98" t="s">
        <v>4930</v>
      </c>
      <c r="I813" s="248"/>
      <c r="J813" s="98"/>
      <c r="K813" s="98"/>
      <c r="L813" s="210" t="s">
        <v>3441</v>
      </c>
      <c r="M813" s="98" t="s">
        <v>3165</v>
      </c>
      <c r="N813" s="98" t="s">
        <v>3818</v>
      </c>
      <c r="O813" s="98" t="s">
        <v>935</v>
      </c>
      <c r="P813" s="98" t="s">
        <v>960</v>
      </c>
      <c r="Q813" s="107" t="s">
        <v>972</v>
      </c>
      <c r="R813" s="118" t="s">
        <v>972</v>
      </c>
      <c r="S813" s="101" t="s">
        <v>972</v>
      </c>
      <c r="Z813" s="98"/>
      <c r="AB813" s="98">
        <v>12</v>
      </c>
      <c r="AE813" s="244">
        <v>0</v>
      </c>
      <c r="AG813" s="196" t="str">
        <f t="shared" si="12"/>
        <v>开发中心-研发二部</v>
      </c>
    </row>
    <row r="814" spans="1:33" ht="24" hidden="1">
      <c r="A814" s="97" t="s">
        <v>1536</v>
      </c>
      <c r="B814" s="98" t="s">
        <v>3828</v>
      </c>
      <c r="C814" s="98" t="s">
        <v>3829</v>
      </c>
      <c r="D814" s="98"/>
      <c r="E814" s="98" t="s">
        <v>2626</v>
      </c>
      <c r="F814" s="98" t="s">
        <v>5049</v>
      </c>
      <c r="G814" s="98" t="s">
        <v>4930</v>
      </c>
      <c r="H814" s="98" t="s">
        <v>4930</v>
      </c>
      <c r="I814" s="248"/>
      <c r="J814" s="98"/>
      <c r="K814" s="98"/>
      <c r="L814" s="210" t="s">
        <v>3442</v>
      </c>
      <c r="M814" s="98" t="s">
        <v>3029</v>
      </c>
      <c r="N814" s="98" t="s">
        <v>3818</v>
      </c>
      <c r="O814" s="98" t="s">
        <v>935</v>
      </c>
      <c r="P814" s="98" t="s">
        <v>960</v>
      </c>
      <c r="Q814" s="107" t="s">
        <v>972</v>
      </c>
      <c r="R814" s="118" t="s">
        <v>972</v>
      </c>
      <c r="S814" s="101" t="s">
        <v>972</v>
      </c>
      <c r="Z814" s="98"/>
      <c r="AB814" s="98">
        <v>12</v>
      </c>
      <c r="AE814" s="244">
        <v>0</v>
      </c>
      <c r="AG814" s="196" t="str">
        <f t="shared" si="12"/>
        <v>开发中心-研发二部</v>
      </c>
    </row>
    <row r="815" spans="1:33" ht="24" hidden="1">
      <c r="A815" s="97" t="s">
        <v>1540</v>
      </c>
      <c r="B815" s="98" t="s">
        <v>3828</v>
      </c>
      <c r="C815" s="98" t="s">
        <v>3829</v>
      </c>
      <c r="D815" s="98"/>
      <c r="E815" s="98" t="s">
        <v>2626</v>
      </c>
      <c r="F815" s="98" t="s">
        <v>5049</v>
      </c>
      <c r="G815" s="98" t="s">
        <v>4930</v>
      </c>
      <c r="H815" s="98" t="s">
        <v>4930</v>
      </c>
      <c r="I815" s="248"/>
      <c r="J815" s="98"/>
      <c r="K815" s="98"/>
      <c r="L815" s="210" t="s">
        <v>3443</v>
      </c>
      <c r="M815" s="98" t="s">
        <v>3029</v>
      </c>
      <c r="N815" s="98" t="s">
        <v>3818</v>
      </c>
      <c r="O815" s="98" t="s">
        <v>935</v>
      </c>
      <c r="P815" s="98" t="s">
        <v>960</v>
      </c>
      <c r="Q815" s="107" t="s">
        <v>3818</v>
      </c>
      <c r="R815" s="118" t="s">
        <v>3818</v>
      </c>
      <c r="S815" s="240" t="s">
        <v>3818</v>
      </c>
      <c r="Z815" s="98"/>
      <c r="AB815" s="98">
        <v>12</v>
      </c>
      <c r="AE815" s="244">
        <v>0</v>
      </c>
      <c r="AG815" s="196" t="str">
        <f t="shared" si="12"/>
        <v>开发中心-研发二部</v>
      </c>
    </row>
    <row r="816" spans="1:33" ht="24" hidden="1">
      <c r="A816" s="97" t="s">
        <v>1542</v>
      </c>
      <c r="B816" s="98" t="s">
        <v>3831</v>
      </c>
      <c r="C816" s="98" t="s">
        <v>3832</v>
      </c>
      <c r="D816" s="98"/>
      <c r="E816" s="98" t="s">
        <v>2626</v>
      </c>
      <c r="F816" s="98" t="s">
        <v>2628</v>
      </c>
      <c r="G816" s="98" t="s">
        <v>662</v>
      </c>
      <c r="H816" s="98" t="s">
        <v>662</v>
      </c>
      <c r="I816" s="248"/>
      <c r="J816" s="98"/>
      <c r="K816" s="98"/>
      <c r="L816" s="210"/>
      <c r="M816" s="98" t="s">
        <v>953</v>
      </c>
      <c r="N816" s="98" t="s">
        <v>864</v>
      </c>
      <c r="O816" s="98" t="s">
        <v>1051</v>
      </c>
      <c r="P816" s="223" t="s">
        <v>960</v>
      </c>
      <c r="Q816" s="107" t="s">
        <v>819</v>
      </c>
      <c r="R816" s="118" t="s">
        <v>819</v>
      </c>
      <c r="S816" s="101" t="s">
        <v>819</v>
      </c>
      <c r="Z816" s="98"/>
      <c r="AB816" s="98">
        <v>10</v>
      </c>
      <c r="AE816" s="244">
        <v>0</v>
      </c>
      <c r="AG816" s="196" t="str">
        <f t="shared" si="12"/>
        <v>开发中心-架构设计部</v>
      </c>
    </row>
    <row r="817" spans="1:33" ht="24" hidden="1">
      <c r="A817" s="97" t="s">
        <v>1544</v>
      </c>
      <c r="B817" s="98" t="s">
        <v>3828</v>
      </c>
      <c r="C817" s="98" t="s">
        <v>3830</v>
      </c>
      <c r="D817" s="98"/>
      <c r="E817" s="98" t="s">
        <v>2626</v>
      </c>
      <c r="F817" s="98" t="s">
        <v>2628</v>
      </c>
      <c r="G817" s="98" t="s">
        <v>662</v>
      </c>
      <c r="H817" s="98" t="s">
        <v>662</v>
      </c>
      <c r="I817" s="248"/>
      <c r="J817" s="98"/>
      <c r="K817" s="98"/>
      <c r="L817" s="210"/>
      <c r="M817" s="98" t="s">
        <v>3025</v>
      </c>
      <c r="N817" s="98" t="s">
        <v>828</v>
      </c>
      <c r="O817" s="98" t="s">
        <v>4279</v>
      </c>
      <c r="P817" s="223" t="s">
        <v>960</v>
      </c>
      <c r="Q817" s="107" t="s">
        <v>856</v>
      </c>
      <c r="R817" s="118" t="s">
        <v>856</v>
      </c>
      <c r="S817" s="101" t="s">
        <v>856</v>
      </c>
      <c r="Z817" s="98"/>
      <c r="AB817" s="98">
        <v>10</v>
      </c>
      <c r="AE817" s="244">
        <v>0</v>
      </c>
      <c r="AG817" s="196" t="str">
        <f t="shared" si="12"/>
        <v>开发中心-架构设计部</v>
      </c>
    </row>
    <row r="818" spans="1:33" ht="24" hidden="1">
      <c r="A818" s="97" t="s">
        <v>1546</v>
      </c>
      <c r="B818" s="98" t="s">
        <v>3828</v>
      </c>
      <c r="C818" s="98" t="s">
        <v>3830</v>
      </c>
      <c r="D818" s="98"/>
      <c r="E818" s="98" t="s">
        <v>2626</v>
      </c>
      <c r="F818" s="98" t="s">
        <v>2628</v>
      </c>
      <c r="G818" s="98" t="s">
        <v>662</v>
      </c>
      <c r="H818" s="98" t="s">
        <v>662</v>
      </c>
      <c r="I818" s="248"/>
      <c r="J818" s="98"/>
      <c r="K818" s="98"/>
      <c r="L818" s="210"/>
      <c r="M818" s="98" t="s">
        <v>3025</v>
      </c>
      <c r="N818" s="98" t="s">
        <v>828</v>
      </c>
      <c r="O818" s="98" t="s">
        <v>4279</v>
      </c>
      <c r="P818" s="223" t="s">
        <v>960</v>
      </c>
      <c r="Q818" s="107" t="s">
        <v>819</v>
      </c>
      <c r="R818" s="118" t="s">
        <v>819</v>
      </c>
      <c r="S818" s="101" t="s">
        <v>819</v>
      </c>
      <c r="Z818" s="98"/>
      <c r="AB818" s="98">
        <v>10</v>
      </c>
      <c r="AE818" s="244">
        <v>0</v>
      </c>
      <c r="AG818" s="196" t="str">
        <f t="shared" si="12"/>
        <v>开发中心-架构设计部</v>
      </c>
    </row>
    <row r="819" spans="1:33" ht="24" hidden="1">
      <c r="A819" s="97" t="s">
        <v>1550</v>
      </c>
      <c r="B819" s="98" t="s">
        <v>3828</v>
      </c>
      <c r="C819" s="98" t="s">
        <v>3830</v>
      </c>
      <c r="D819" s="98"/>
      <c r="E819" s="98" t="s">
        <v>2626</v>
      </c>
      <c r="F819" s="98" t="s">
        <v>5049</v>
      </c>
      <c r="G819" s="98" t="s">
        <v>4930</v>
      </c>
      <c r="H819" s="98" t="s">
        <v>4930</v>
      </c>
      <c r="I819" s="248"/>
      <c r="J819" s="98"/>
      <c r="K819" s="98"/>
      <c r="L819" s="210" t="s">
        <v>3444</v>
      </c>
      <c r="M819" s="98" t="s">
        <v>3165</v>
      </c>
      <c r="N819" s="98" t="s">
        <v>3818</v>
      </c>
      <c r="O819" s="98" t="s">
        <v>935</v>
      </c>
      <c r="P819" s="98" t="s">
        <v>960</v>
      </c>
      <c r="Q819" s="107" t="s">
        <v>972</v>
      </c>
      <c r="R819" s="118" t="s">
        <v>972</v>
      </c>
      <c r="S819" s="239" t="s">
        <v>972</v>
      </c>
      <c r="Z819" s="98"/>
      <c r="AB819" s="98">
        <v>12</v>
      </c>
      <c r="AE819" s="244">
        <v>0</v>
      </c>
      <c r="AG819" s="196" t="str">
        <f t="shared" si="12"/>
        <v>开发中心-研发二部</v>
      </c>
    </row>
    <row r="820" spans="1:33" ht="24" hidden="1">
      <c r="A820" s="97" t="s">
        <v>1551</v>
      </c>
      <c r="B820" s="98" t="s">
        <v>3828</v>
      </c>
      <c r="C820" s="98" t="s">
        <v>3830</v>
      </c>
      <c r="D820" s="98"/>
      <c r="E820" s="98" t="s">
        <v>2626</v>
      </c>
      <c r="F820" s="98" t="s">
        <v>2629</v>
      </c>
      <c r="G820" s="98" t="s">
        <v>663</v>
      </c>
      <c r="H820" s="98" t="s">
        <v>663</v>
      </c>
      <c r="I820" s="248"/>
      <c r="J820" s="98"/>
      <c r="K820" s="98"/>
      <c r="L820" s="210" t="s">
        <v>3445</v>
      </c>
      <c r="M820" s="98" t="s">
        <v>3058</v>
      </c>
      <c r="N820" s="98" t="s">
        <v>972</v>
      </c>
      <c r="O820" s="98" t="s">
        <v>935</v>
      </c>
      <c r="P820" s="98" t="s">
        <v>960</v>
      </c>
      <c r="Q820" s="107" t="s">
        <v>864</v>
      </c>
      <c r="R820" s="118" t="s">
        <v>864</v>
      </c>
      <c r="S820" s="101" t="s">
        <v>864</v>
      </c>
      <c r="Z820" s="98"/>
      <c r="AB820" s="98">
        <v>12</v>
      </c>
      <c r="AE820" s="244">
        <v>0</v>
      </c>
      <c r="AG820" s="196" t="str">
        <f t="shared" si="12"/>
        <v>开发中心-项目管理部</v>
      </c>
    </row>
    <row r="821" spans="1:33" ht="24" hidden="1">
      <c r="A821" s="97" t="s">
        <v>1552</v>
      </c>
      <c r="B821" s="98" t="s">
        <v>3828</v>
      </c>
      <c r="C821" s="98" t="s">
        <v>3830</v>
      </c>
      <c r="D821" s="98"/>
      <c r="E821" s="98" t="s">
        <v>2626</v>
      </c>
      <c r="F821" s="98" t="s">
        <v>2628</v>
      </c>
      <c r="G821" s="98" t="s">
        <v>662</v>
      </c>
      <c r="H821" s="98" t="s">
        <v>662</v>
      </c>
      <c r="I821" s="248"/>
      <c r="J821" s="98"/>
      <c r="K821" s="98"/>
      <c r="L821" s="210" t="s">
        <v>3446</v>
      </c>
      <c r="M821" s="98" t="s">
        <v>3031</v>
      </c>
      <c r="N821" s="98" t="s">
        <v>972</v>
      </c>
      <c r="O821" s="98" t="s">
        <v>935</v>
      </c>
      <c r="P821" s="98" t="s">
        <v>960</v>
      </c>
      <c r="Q821" s="107" t="s">
        <v>864</v>
      </c>
      <c r="R821" s="118" t="s">
        <v>828</v>
      </c>
      <c r="S821" s="101" t="s">
        <v>828</v>
      </c>
      <c r="Z821" s="98"/>
      <c r="AB821" s="98">
        <v>12</v>
      </c>
      <c r="AE821" s="244">
        <v>0</v>
      </c>
      <c r="AG821" s="196" t="str">
        <f t="shared" si="12"/>
        <v>开发中心-架构设计部</v>
      </c>
    </row>
    <row r="822" spans="1:33" ht="24" hidden="1">
      <c r="A822" s="97" t="s">
        <v>1555</v>
      </c>
      <c r="B822" s="98" t="s">
        <v>3828</v>
      </c>
      <c r="C822" s="98" t="s">
        <v>3830</v>
      </c>
      <c r="D822" s="98"/>
      <c r="E822" s="98" t="s">
        <v>2626</v>
      </c>
      <c r="F822" s="98" t="s">
        <v>2628</v>
      </c>
      <c r="G822" s="98" t="s">
        <v>662</v>
      </c>
      <c r="H822" s="98" t="s">
        <v>662</v>
      </c>
      <c r="I822" s="248"/>
      <c r="J822" s="98"/>
      <c r="K822" s="98"/>
      <c r="L822" s="210" t="s">
        <v>3447</v>
      </c>
      <c r="M822" s="98" t="s">
        <v>3031</v>
      </c>
      <c r="N822" s="98" t="s">
        <v>972</v>
      </c>
      <c r="O822" s="98" t="s">
        <v>935</v>
      </c>
      <c r="P822" s="98" t="s">
        <v>960</v>
      </c>
      <c r="Q822" s="107" t="s">
        <v>864</v>
      </c>
      <c r="R822" s="118" t="s">
        <v>864</v>
      </c>
      <c r="S822" s="101" t="s">
        <v>864</v>
      </c>
      <c r="Z822" s="98"/>
      <c r="AB822" s="98">
        <v>12</v>
      </c>
      <c r="AE822" s="244">
        <v>0</v>
      </c>
      <c r="AG822" s="196" t="str">
        <f t="shared" si="12"/>
        <v>开发中心-架构设计部</v>
      </c>
    </row>
    <row r="823" spans="1:33" ht="24" hidden="1">
      <c r="A823" s="97" t="s">
        <v>1558</v>
      </c>
      <c r="B823" s="98" t="s">
        <v>3828</v>
      </c>
      <c r="C823" s="98" t="s">
        <v>3830</v>
      </c>
      <c r="D823" s="98"/>
      <c r="E823" s="98" t="s">
        <v>2626</v>
      </c>
      <c r="F823" s="98" t="s">
        <v>5048</v>
      </c>
      <c r="G823" s="98" t="s">
        <v>4933</v>
      </c>
      <c r="H823" s="98" t="s">
        <v>4933</v>
      </c>
      <c r="I823" s="248"/>
      <c r="J823" s="98"/>
      <c r="K823" s="98"/>
      <c r="L823" s="210" t="s">
        <v>3448</v>
      </c>
      <c r="M823" s="98" t="s">
        <v>3165</v>
      </c>
      <c r="N823" s="98" t="s">
        <v>3818</v>
      </c>
      <c r="O823" s="98" t="s">
        <v>935</v>
      </c>
      <c r="P823" s="98" t="s">
        <v>960</v>
      </c>
      <c r="Q823" s="107" t="s">
        <v>972</v>
      </c>
      <c r="R823" s="118" t="s">
        <v>864</v>
      </c>
      <c r="S823" s="101" t="s">
        <v>864</v>
      </c>
      <c r="Z823" s="98"/>
      <c r="AB823" s="98">
        <v>12</v>
      </c>
      <c r="AE823" s="244">
        <v>0</v>
      </c>
      <c r="AG823" s="196" t="str">
        <f t="shared" si="12"/>
        <v>开发中心-研发一部</v>
      </c>
    </row>
    <row r="824" spans="1:33" ht="24" hidden="1">
      <c r="A824" s="97" t="s">
        <v>1560</v>
      </c>
      <c r="B824" s="98" t="s">
        <v>3828</v>
      </c>
      <c r="C824" s="98" t="s">
        <v>3830</v>
      </c>
      <c r="D824" s="98"/>
      <c r="E824" s="98" t="s">
        <v>2626</v>
      </c>
      <c r="F824" s="98" t="s">
        <v>5048</v>
      </c>
      <c r="G824" s="98" t="s">
        <v>4933</v>
      </c>
      <c r="H824" s="98" t="s">
        <v>4933</v>
      </c>
      <c r="I824" s="248"/>
      <c r="J824" s="98"/>
      <c r="K824" s="98"/>
      <c r="L824" s="210" t="s">
        <v>3449</v>
      </c>
      <c r="M824" s="98" t="s">
        <v>3165</v>
      </c>
      <c r="N824" s="98" t="s">
        <v>3818</v>
      </c>
      <c r="O824" s="98" t="s">
        <v>935</v>
      </c>
      <c r="P824" s="98" t="s">
        <v>960</v>
      </c>
      <c r="Q824" s="107" t="s">
        <v>864</v>
      </c>
      <c r="R824" s="118" t="s">
        <v>864</v>
      </c>
      <c r="S824" s="101" t="s">
        <v>864</v>
      </c>
      <c r="Z824" s="98"/>
      <c r="AB824" s="98">
        <v>12</v>
      </c>
      <c r="AE824" s="244">
        <v>0</v>
      </c>
      <c r="AG824" s="196" t="str">
        <f t="shared" si="12"/>
        <v>开发中心-研发一部</v>
      </c>
    </row>
    <row r="825" spans="1:33" ht="24" hidden="1">
      <c r="A825" s="97" t="s">
        <v>1564</v>
      </c>
      <c r="B825" s="98" t="s">
        <v>3828</v>
      </c>
      <c r="C825" s="98" t="s">
        <v>3830</v>
      </c>
      <c r="D825" s="98"/>
      <c r="E825" s="98" t="s">
        <v>2626</v>
      </c>
      <c r="F825" s="98" t="s">
        <v>5048</v>
      </c>
      <c r="G825" s="98" t="s">
        <v>4933</v>
      </c>
      <c r="H825" s="98" t="s">
        <v>4933</v>
      </c>
      <c r="I825" s="248"/>
      <c r="J825" s="98"/>
      <c r="K825" s="98"/>
      <c r="L825" s="210" t="s">
        <v>3450</v>
      </c>
      <c r="M825" s="98" t="s">
        <v>3165</v>
      </c>
      <c r="N825" s="98" t="s">
        <v>3818</v>
      </c>
      <c r="O825" s="98" t="s">
        <v>935</v>
      </c>
      <c r="P825" s="98" t="s">
        <v>960</v>
      </c>
      <c r="Q825" s="107" t="s">
        <v>864</v>
      </c>
      <c r="R825" s="118" t="s">
        <v>864</v>
      </c>
      <c r="S825" s="101" t="s">
        <v>864</v>
      </c>
      <c r="Z825" s="98"/>
      <c r="AB825" s="98">
        <v>12</v>
      </c>
      <c r="AE825" s="244">
        <v>0</v>
      </c>
      <c r="AG825" s="196" t="str">
        <f t="shared" si="12"/>
        <v>开发中心-研发一部</v>
      </c>
    </row>
    <row r="826" spans="1:33" ht="24" hidden="1">
      <c r="A826" s="97" t="s">
        <v>1565</v>
      </c>
      <c r="B826" s="98" t="s">
        <v>3828</v>
      </c>
      <c r="C826" s="98" t="s">
        <v>3830</v>
      </c>
      <c r="D826" s="98"/>
      <c r="E826" s="98" t="s">
        <v>2626</v>
      </c>
      <c r="F826" s="98" t="s">
        <v>5049</v>
      </c>
      <c r="G826" s="98" t="s">
        <v>4930</v>
      </c>
      <c r="H826" s="98" t="s">
        <v>4930</v>
      </c>
      <c r="I826" s="248"/>
      <c r="J826" s="98"/>
      <c r="K826" s="98"/>
      <c r="L826" s="210" t="s">
        <v>3451</v>
      </c>
      <c r="M826" s="98" t="s">
        <v>3165</v>
      </c>
      <c r="N826" s="98" t="s">
        <v>3818</v>
      </c>
      <c r="O826" s="98" t="s">
        <v>935</v>
      </c>
      <c r="P826" s="98" t="s">
        <v>960</v>
      </c>
      <c r="Q826" s="107" t="s">
        <v>972</v>
      </c>
      <c r="R826" s="118" t="s">
        <v>864</v>
      </c>
      <c r="S826" s="240" t="s">
        <v>864</v>
      </c>
      <c r="Z826" s="98"/>
      <c r="AB826" s="98">
        <v>12</v>
      </c>
      <c r="AE826" s="244">
        <v>0</v>
      </c>
      <c r="AG826" s="196" t="str">
        <f t="shared" si="12"/>
        <v>开发中心-研发二部</v>
      </c>
    </row>
    <row r="827" spans="1:33" ht="24" hidden="1">
      <c r="A827" s="97" t="s">
        <v>1566</v>
      </c>
      <c r="B827" s="98" t="s">
        <v>3828</v>
      </c>
      <c r="C827" s="98" t="s">
        <v>3830</v>
      </c>
      <c r="D827" s="98"/>
      <c r="E827" s="98" t="s">
        <v>2626</v>
      </c>
      <c r="F827" s="98" t="s">
        <v>2628</v>
      </c>
      <c r="G827" s="98" t="s">
        <v>662</v>
      </c>
      <c r="H827" s="98" t="s">
        <v>662</v>
      </c>
      <c r="I827" s="248"/>
      <c r="J827" s="98"/>
      <c r="K827" s="98"/>
      <c r="L827" s="210"/>
      <c r="M827" s="98" t="s">
        <v>3031</v>
      </c>
      <c r="N827" s="98" t="s">
        <v>972</v>
      </c>
      <c r="O827" s="98" t="s">
        <v>935</v>
      </c>
      <c r="P827" s="223" t="s">
        <v>960</v>
      </c>
      <c r="Q827" s="107" t="s">
        <v>828</v>
      </c>
      <c r="R827" s="118" t="s">
        <v>828</v>
      </c>
      <c r="S827" s="101" t="s">
        <v>828</v>
      </c>
      <c r="Z827" s="98"/>
      <c r="AB827" s="98">
        <v>10</v>
      </c>
      <c r="AE827" s="244">
        <v>0</v>
      </c>
      <c r="AG827" s="196" t="str">
        <f t="shared" si="12"/>
        <v>开发中心-架构设计部</v>
      </c>
    </row>
    <row r="828" spans="1:33" ht="24" hidden="1">
      <c r="A828" s="97" t="s">
        <v>1570</v>
      </c>
      <c r="B828" s="98" t="s">
        <v>3828</v>
      </c>
      <c r="C828" s="98" t="s">
        <v>3829</v>
      </c>
      <c r="D828" s="98"/>
      <c r="E828" s="98" t="s">
        <v>2626</v>
      </c>
      <c r="F828" s="98" t="s">
        <v>5047</v>
      </c>
      <c r="G828" s="98" t="s">
        <v>4931</v>
      </c>
      <c r="H828" s="98" t="s">
        <v>4931</v>
      </c>
      <c r="I828" s="248"/>
      <c r="J828" s="98"/>
      <c r="K828" s="98"/>
      <c r="L828" s="210" t="s">
        <v>3452</v>
      </c>
      <c r="M828" s="98" t="s">
        <v>3023</v>
      </c>
      <c r="N828" s="98" t="s">
        <v>864</v>
      </c>
      <c r="O828" s="98" t="s">
        <v>819</v>
      </c>
      <c r="P828" s="98" t="s">
        <v>960</v>
      </c>
      <c r="Q828" s="107" t="s">
        <v>828</v>
      </c>
      <c r="R828" s="118" t="s">
        <v>828</v>
      </c>
      <c r="S828" s="241" t="s">
        <v>828</v>
      </c>
      <c r="Z828" s="98"/>
      <c r="AB828" s="98">
        <v>12</v>
      </c>
      <c r="AE828" s="244">
        <v>0</v>
      </c>
      <c r="AG828" s="196" t="str">
        <f t="shared" si="12"/>
        <v>开发中心-研发三部</v>
      </c>
    </row>
    <row r="829" spans="1:33" ht="24" hidden="1">
      <c r="A829" s="97" t="s">
        <v>1574</v>
      </c>
      <c r="B829" s="98" t="s">
        <v>3828</v>
      </c>
      <c r="C829" s="98" t="s">
        <v>3829</v>
      </c>
      <c r="D829" s="98"/>
      <c r="E829" s="98" t="s">
        <v>2626</v>
      </c>
      <c r="F829" s="98" t="s">
        <v>5049</v>
      </c>
      <c r="G829" s="98" t="s">
        <v>4930</v>
      </c>
      <c r="H829" s="98" t="s">
        <v>4930</v>
      </c>
      <c r="I829" s="248"/>
      <c r="J829" s="98"/>
      <c r="K829" s="98"/>
      <c r="L829" s="210"/>
      <c r="M829" s="98" t="s">
        <v>3023</v>
      </c>
      <c r="N829" s="98" t="s">
        <v>864</v>
      </c>
      <c r="O829" s="98" t="s">
        <v>819</v>
      </c>
      <c r="P829" s="223" t="s">
        <v>960</v>
      </c>
      <c r="Q829" s="107" t="s">
        <v>828</v>
      </c>
      <c r="R829" s="118" t="s">
        <v>828</v>
      </c>
      <c r="S829" s="101" t="s">
        <v>828</v>
      </c>
      <c r="Z829" s="98"/>
      <c r="AB829" s="98">
        <v>10</v>
      </c>
      <c r="AE829" s="244">
        <v>0</v>
      </c>
      <c r="AG829" s="196" t="str">
        <f t="shared" si="12"/>
        <v>开发中心-研发二部</v>
      </c>
    </row>
    <row r="830" spans="1:33" ht="24" hidden="1">
      <c r="A830" s="97" t="s">
        <v>1575</v>
      </c>
      <c r="B830" s="98" t="s">
        <v>3828</v>
      </c>
      <c r="C830" s="98" t="s">
        <v>3830</v>
      </c>
      <c r="D830" s="98"/>
      <c r="E830" s="98" t="s">
        <v>2626</v>
      </c>
      <c r="F830" s="98" t="s">
        <v>2628</v>
      </c>
      <c r="G830" s="98" t="s">
        <v>662</v>
      </c>
      <c r="H830" s="98" t="s">
        <v>662</v>
      </c>
      <c r="I830" s="248"/>
      <c r="J830" s="98"/>
      <c r="K830" s="98"/>
      <c r="L830" s="210"/>
      <c r="M830" s="98" t="s">
        <v>3031</v>
      </c>
      <c r="N830" s="98" t="s">
        <v>972</v>
      </c>
      <c r="O830" s="98" t="s">
        <v>935</v>
      </c>
      <c r="P830" s="223" t="s">
        <v>960</v>
      </c>
      <c r="Q830" s="107" t="s">
        <v>828</v>
      </c>
      <c r="R830" s="118" t="s">
        <v>828</v>
      </c>
      <c r="S830" s="101" t="s">
        <v>828</v>
      </c>
      <c r="Z830" s="98"/>
      <c r="AB830" s="98">
        <v>10</v>
      </c>
      <c r="AE830" s="244">
        <v>0</v>
      </c>
      <c r="AG830" s="196" t="str">
        <f t="shared" si="12"/>
        <v>开发中心-架构设计部</v>
      </c>
    </row>
    <row r="831" spans="1:33" ht="24" hidden="1">
      <c r="A831" s="97" t="s">
        <v>1577</v>
      </c>
      <c r="B831" s="98" t="s">
        <v>3828</v>
      </c>
      <c r="C831" s="98" t="s">
        <v>3830</v>
      </c>
      <c r="D831" s="98"/>
      <c r="E831" s="98" t="s">
        <v>2626</v>
      </c>
      <c r="F831" s="98" t="s">
        <v>5049</v>
      </c>
      <c r="G831" s="98" t="s">
        <v>4930</v>
      </c>
      <c r="H831" s="98" t="s">
        <v>4930</v>
      </c>
      <c r="I831" s="248"/>
      <c r="J831" s="98"/>
      <c r="K831" s="98"/>
      <c r="L831" s="210" t="s">
        <v>3453</v>
      </c>
      <c r="M831" s="98" t="s">
        <v>3165</v>
      </c>
      <c r="N831" s="98" t="s">
        <v>3818</v>
      </c>
      <c r="O831" s="98" t="s">
        <v>935</v>
      </c>
      <c r="P831" s="98" t="s">
        <v>960</v>
      </c>
      <c r="Q831" s="107" t="s">
        <v>972</v>
      </c>
      <c r="R831" s="118" t="s">
        <v>864</v>
      </c>
      <c r="S831" s="239" t="s">
        <v>864</v>
      </c>
      <c r="Z831" s="98"/>
      <c r="AB831" s="98">
        <v>12</v>
      </c>
      <c r="AE831" s="244">
        <v>0</v>
      </c>
      <c r="AG831" s="196" t="str">
        <f t="shared" si="12"/>
        <v>开发中心-研发二部</v>
      </c>
    </row>
    <row r="832" spans="1:33" ht="24" hidden="1">
      <c r="A832" s="97" t="s">
        <v>1579</v>
      </c>
      <c r="B832" s="98" t="s">
        <v>3828</v>
      </c>
      <c r="C832" s="98" t="s">
        <v>3830</v>
      </c>
      <c r="D832" s="98"/>
      <c r="E832" s="98" t="s">
        <v>2626</v>
      </c>
      <c r="F832" s="98" t="s">
        <v>5048</v>
      </c>
      <c r="G832" s="98" t="s">
        <v>4933</v>
      </c>
      <c r="H832" s="98" t="s">
        <v>4933</v>
      </c>
      <c r="I832" s="248"/>
      <c r="J832" s="98"/>
      <c r="K832" s="98"/>
      <c r="L832" s="210" t="s">
        <v>3454</v>
      </c>
      <c r="M832" s="98" t="s">
        <v>3165</v>
      </c>
      <c r="N832" s="98" t="s">
        <v>3818</v>
      </c>
      <c r="O832" s="98" t="s">
        <v>935</v>
      </c>
      <c r="P832" s="98" t="s">
        <v>960</v>
      </c>
      <c r="Q832" s="107" t="s">
        <v>972</v>
      </c>
      <c r="R832" s="118" t="s">
        <v>972</v>
      </c>
      <c r="S832" s="101" t="s">
        <v>972</v>
      </c>
      <c r="Z832" s="98"/>
      <c r="AB832" s="98">
        <v>12</v>
      </c>
      <c r="AE832" s="244">
        <v>0</v>
      </c>
      <c r="AG832" s="196" t="str">
        <f t="shared" si="12"/>
        <v>开发中心-研发一部</v>
      </c>
    </row>
    <row r="833" spans="1:33" ht="24" hidden="1">
      <c r="A833" s="97" t="s">
        <v>1583</v>
      </c>
      <c r="B833" s="98" t="s">
        <v>3828</v>
      </c>
      <c r="C833" s="98" t="s">
        <v>3829</v>
      </c>
      <c r="D833" s="98"/>
      <c r="E833" s="98" t="s">
        <v>2626</v>
      </c>
      <c r="F833" s="98" t="s">
        <v>5048</v>
      </c>
      <c r="G833" s="98" t="s">
        <v>4933</v>
      </c>
      <c r="H833" s="98" t="s">
        <v>4933</v>
      </c>
      <c r="I833" s="248"/>
      <c r="J833" s="98"/>
      <c r="K833" s="98"/>
      <c r="L833" s="210" t="s">
        <v>3455</v>
      </c>
      <c r="M833" s="98" t="s">
        <v>3023</v>
      </c>
      <c r="N833" s="98" t="s">
        <v>864</v>
      </c>
      <c r="O833" s="98" t="s">
        <v>819</v>
      </c>
      <c r="P833" s="98" t="s">
        <v>960</v>
      </c>
      <c r="Q833" s="107" t="s">
        <v>864</v>
      </c>
      <c r="R833" s="118" t="s">
        <v>864</v>
      </c>
      <c r="S833" s="101" t="s">
        <v>864</v>
      </c>
      <c r="Z833" s="98"/>
      <c r="AB833" s="98">
        <v>12</v>
      </c>
      <c r="AE833" s="244">
        <v>0</v>
      </c>
      <c r="AG833" s="196" t="str">
        <f t="shared" si="12"/>
        <v>开发中心-研发一部</v>
      </c>
    </row>
    <row r="834" spans="1:33" ht="24" hidden="1">
      <c r="A834" s="97" t="s">
        <v>1584</v>
      </c>
      <c r="B834" s="98" t="s">
        <v>3828</v>
      </c>
      <c r="C834" s="98" t="s">
        <v>3830</v>
      </c>
      <c r="D834" s="98"/>
      <c r="E834" s="98" t="s">
        <v>2626</v>
      </c>
      <c r="F834" s="98" t="s">
        <v>5047</v>
      </c>
      <c r="G834" s="98" t="s">
        <v>4931</v>
      </c>
      <c r="H834" s="98" t="s">
        <v>4931</v>
      </c>
      <c r="I834" s="248"/>
      <c r="J834" s="98"/>
      <c r="K834" s="98"/>
      <c r="L834" s="210" t="s">
        <v>3456</v>
      </c>
      <c r="M834" s="98" t="s">
        <v>3165</v>
      </c>
      <c r="N834" s="98" t="s">
        <v>3818</v>
      </c>
      <c r="O834" s="98" t="s">
        <v>935</v>
      </c>
      <c r="P834" s="98" t="s">
        <v>960</v>
      </c>
      <c r="Q834" s="107" t="s">
        <v>972</v>
      </c>
      <c r="R834" s="118" t="s">
        <v>864</v>
      </c>
      <c r="S834" s="101" t="s">
        <v>864</v>
      </c>
      <c r="Z834" s="98"/>
      <c r="AB834" s="98">
        <v>12</v>
      </c>
      <c r="AE834" s="244">
        <v>0</v>
      </c>
      <c r="AG834" s="196" t="str">
        <f t="shared" si="12"/>
        <v>开发中心-研发三部</v>
      </c>
    </row>
    <row r="835" spans="1:33" ht="24" hidden="1">
      <c r="A835" s="97" t="s">
        <v>1585</v>
      </c>
      <c r="B835" s="98" t="s">
        <v>3828</v>
      </c>
      <c r="C835" s="98" t="s">
        <v>3830</v>
      </c>
      <c r="D835" s="98"/>
      <c r="E835" s="98" t="s">
        <v>2626</v>
      </c>
      <c r="F835" s="98" t="s">
        <v>5048</v>
      </c>
      <c r="G835" s="98" t="s">
        <v>4933</v>
      </c>
      <c r="H835" s="98" t="s">
        <v>4933</v>
      </c>
      <c r="I835" s="248"/>
      <c r="J835" s="98"/>
      <c r="K835" s="98"/>
      <c r="L835" s="210" t="s">
        <v>3457</v>
      </c>
      <c r="M835" s="98" t="s">
        <v>3165</v>
      </c>
      <c r="N835" s="98" t="s">
        <v>3818</v>
      </c>
      <c r="O835" s="98" t="s">
        <v>935</v>
      </c>
      <c r="P835" s="98" t="s">
        <v>960</v>
      </c>
      <c r="Q835" s="107" t="s">
        <v>972</v>
      </c>
      <c r="R835" s="118" t="s">
        <v>972</v>
      </c>
      <c r="S835" s="101" t="s">
        <v>972</v>
      </c>
      <c r="Z835" s="98"/>
      <c r="AB835" s="98">
        <v>12</v>
      </c>
      <c r="AE835" s="244">
        <v>0</v>
      </c>
      <c r="AG835" s="196" t="str">
        <f t="shared" ref="AG835:AG898" si="13">G835</f>
        <v>开发中心-研发一部</v>
      </c>
    </row>
    <row r="836" spans="1:33" ht="24" hidden="1">
      <c r="A836" s="97" t="s">
        <v>1586</v>
      </c>
      <c r="B836" s="98" t="s">
        <v>3828</v>
      </c>
      <c r="C836" s="98" t="s">
        <v>3830</v>
      </c>
      <c r="D836" s="98"/>
      <c r="E836" s="98" t="s">
        <v>2626</v>
      </c>
      <c r="F836" s="98" t="s">
        <v>5048</v>
      </c>
      <c r="G836" s="98" t="s">
        <v>4933</v>
      </c>
      <c r="H836" s="98" t="s">
        <v>4933</v>
      </c>
      <c r="I836" s="248"/>
      <c r="J836" s="98"/>
      <c r="K836" s="98"/>
      <c r="L836" s="210" t="s">
        <v>3458</v>
      </c>
      <c r="M836" s="98" t="s">
        <v>3165</v>
      </c>
      <c r="N836" s="98" t="s">
        <v>3818</v>
      </c>
      <c r="O836" s="98" t="s">
        <v>935</v>
      </c>
      <c r="P836" s="98" t="s">
        <v>960</v>
      </c>
      <c r="Q836" s="107" t="s">
        <v>972</v>
      </c>
      <c r="R836" s="118" t="s">
        <v>972</v>
      </c>
      <c r="S836" s="101" t="s">
        <v>972</v>
      </c>
      <c r="Z836" s="98"/>
      <c r="AB836" s="98">
        <v>12</v>
      </c>
      <c r="AE836" s="244">
        <v>0</v>
      </c>
      <c r="AG836" s="196" t="str">
        <f t="shared" si="13"/>
        <v>开发中心-研发一部</v>
      </c>
    </row>
    <row r="837" spans="1:33" ht="24" hidden="1">
      <c r="A837" s="97" t="s">
        <v>1590</v>
      </c>
      <c r="B837" s="98" t="s">
        <v>3828</v>
      </c>
      <c r="C837" s="98" t="s">
        <v>3830</v>
      </c>
      <c r="D837" s="98"/>
      <c r="E837" s="98" t="s">
        <v>2626</v>
      </c>
      <c r="F837" s="98" t="s">
        <v>5047</v>
      </c>
      <c r="G837" s="98" t="s">
        <v>4931</v>
      </c>
      <c r="H837" s="98" t="s">
        <v>4931</v>
      </c>
      <c r="I837" s="248"/>
      <c r="J837" s="98"/>
      <c r="K837" s="98"/>
      <c r="L837" s="210" t="s">
        <v>3459</v>
      </c>
      <c r="M837" s="98" t="s">
        <v>3165</v>
      </c>
      <c r="N837" s="98" t="s">
        <v>3818</v>
      </c>
      <c r="O837" s="98" t="s">
        <v>935</v>
      </c>
      <c r="P837" s="98" t="s">
        <v>960</v>
      </c>
      <c r="Q837" s="107" t="s">
        <v>864</v>
      </c>
      <c r="R837" s="118" t="s">
        <v>864</v>
      </c>
      <c r="S837" s="101" t="s">
        <v>864</v>
      </c>
      <c r="Z837" s="98"/>
      <c r="AB837" s="98">
        <v>12</v>
      </c>
      <c r="AE837" s="244">
        <v>0</v>
      </c>
      <c r="AG837" s="196" t="str">
        <f t="shared" si="13"/>
        <v>开发中心-研发三部</v>
      </c>
    </row>
    <row r="838" spans="1:33" ht="24" hidden="1">
      <c r="A838" s="97" t="s">
        <v>1594</v>
      </c>
      <c r="B838" s="98" t="s">
        <v>3828</v>
      </c>
      <c r="C838" s="98" t="s">
        <v>3830</v>
      </c>
      <c r="D838" s="98"/>
      <c r="E838" s="98" t="s">
        <v>2626</v>
      </c>
      <c r="F838" s="98" t="s">
        <v>5047</v>
      </c>
      <c r="G838" s="98" t="s">
        <v>4931</v>
      </c>
      <c r="H838" s="98" t="s">
        <v>4931</v>
      </c>
      <c r="I838" s="248"/>
      <c r="J838" s="98"/>
      <c r="K838" s="98"/>
      <c r="L838" s="210" t="s">
        <v>3460</v>
      </c>
      <c r="M838" s="98" t="s">
        <v>3165</v>
      </c>
      <c r="N838" s="98" t="s">
        <v>3818</v>
      </c>
      <c r="O838" s="98" t="s">
        <v>935</v>
      </c>
      <c r="P838" s="98" t="s">
        <v>960</v>
      </c>
      <c r="Q838" s="107" t="s">
        <v>864</v>
      </c>
      <c r="R838" s="118" t="s">
        <v>972</v>
      </c>
      <c r="S838" s="101" t="s">
        <v>972</v>
      </c>
      <c r="Z838" s="98"/>
      <c r="AB838" s="98">
        <v>12</v>
      </c>
      <c r="AE838" s="244">
        <v>0</v>
      </c>
      <c r="AG838" s="196" t="str">
        <f t="shared" si="13"/>
        <v>开发中心-研发三部</v>
      </c>
    </row>
    <row r="839" spans="1:33" ht="24" hidden="1">
      <c r="A839" s="97" t="s">
        <v>1595</v>
      </c>
      <c r="B839" s="98" t="s">
        <v>3828</v>
      </c>
      <c r="C839" s="98" t="s">
        <v>3830</v>
      </c>
      <c r="D839" s="98"/>
      <c r="E839" s="98" t="s">
        <v>2626</v>
      </c>
      <c r="F839" s="98" t="s">
        <v>5047</v>
      </c>
      <c r="G839" s="98" t="s">
        <v>4931</v>
      </c>
      <c r="H839" s="98" t="s">
        <v>4931</v>
      </c>
      <c r="I839" s="248"/>
      <c r="J839" s="98"/>
      <c r="K839" s="98"/>
      <c r="L839" s="210" t="s">
        <v>3461</v>
      </c>
      <c r="M839" s="98" t="s">
        <v>3165</v>
      </c>
      <c r="N839" s="98" t="s">
        <v>3818</v>
      </c>
      <c r="O839" s="98" t="s">
        <v>935</v>
      </c>
      <c r="P839" s="98" t="s">
        <v>960</v>
      </c>
      <c r="Q839" s="107" t="s">
        <v>972</v>
      </c>
      <c r="R839" s="118" t="s">
        <v>972</v>
      </c>
      <c r="S839" s="101" t="s">
        <v>972</v>
      </c>
      <c r="Z839" s="98"/>
      <c r="AB839" s="98">
        <v>12</v>
      </c>
      <c r="AE839" s="244">
        <v>0</v>
      </c>
      <c r="AG839" s="196" t="str">
        <f t="shared" si="13"/>
        <v>开发中心-研发三部</v>
      </c>
    </row>
    <row r="840" spans="1:33" ht="24" hidden="1">
      <c r="A840" s="97" t="s">
        <v>1599</v>
      </c>
      <c r="B840" s="98" t="s">
        <v>3828</v>
      </c>
      <c r="C840" s="98" t="s">
        <v>3830</v>
      </c>
      <c r="D840" s="98"/>
      <c r="E840" s="98" t="s">
        <v>2626</v>
      </c>
      <c r="F840" s="98" t="s">
        <v>5047</v>
      </c>
      <c r="G840" s="98" t="s">
        <v>4931</v>
      </c>
      <c r="H840" s="98" t="s">
        <v>4931</v>
      </c>
      <c r="I840" s="248"/>
      <c r="J840" s="98"/>
      <c r="K840" s="98"/>
      <c r="L840" s="210" t="s">
        <v>3462</v>
      </c>
      <c r="M840" s="98" t="s">
        <v>3165</v>
      </c>
      <c r="N840" s="98" t="s">
        <v>3818</v>
      </c>
      <c r="O840" s="98" t="s">
        <v>935</v>
      </c>
      <c r="P840" s="98" t="s">
        <v>960</v>
      </c>
      <c r="Q840" s="107" t="s">
        <v>972</v>
      </c>
      <c r="R840" s="118" t="s">
        <v>864</v>
      </c>
      <c r="S840" s="101" t="s">
        <v>864</v>
      </c>
      <c r="Z840" s="98"/>
      <c r="AB840" s="98">
        <v>12</v>
      </c>
      <c r="AE840" s="244">
        <v>0</v>
      </c>
      <c r="AG840" s="196" t="str">
        <f t="shared" si="13"/>
        <v>开发中心-研发三部</v>
      </c>
    </row>
    <row r="841" spans="1:33" ht="24" hidden="1">
      <c r="A841" s="97" t="s">
        <v>1600</v>
      </c>
      <c r="B841" s="98" t="s">
        <v>3828</v>
      </c>
      <c r="C841" s="98" t="s">
        <v>3830</v>
      </c>
      <c r="D841" s="98"/>
      <c r="E841" s="98" t="s">
        <v>2626</v>
      </c>
      <c r="F841" s="98" t="s">
        <v>5047</v>
      </c>
      <c r="G841" s="98" t="s">
        <v>4931</v>
      </c>
      <c r="H841" s="98" t="s">
        <v>4931</v>
      </c>
      <c r="I841" s="248"/>
      <c r="J841" s="98"/>
      <c r="K841" s="98"/>
      <c r="L841" s="210" t="s">
        <v>3463</v>
      </c>
      <c r="M841" s="98" t="s">
        <v>3165</v>
      </c>
      <c r="N841" s="98" t="s">
        <v>3818</v>
      </c>
      <c r="O841" s="98" t="s">
        <v>935</v>
      </c>
      <c r="P841" s="98" t="s">
        <v>960</v>
      </c>
      <c r="Q841" s="107" t="s">
        <v>972</v>
      </c>
      <c r="R841" s="118" t="s">
        <v>972</v>
      </c>
      <c r="S841" s="101" t="s">
        <v>972</v>
      </c>
      <c r="Z841" s="98"/>
      <c r="AB841" s="98">
        <v>12</v>
      </c>
      <c r="AE841" s="244">
        <v>0</v>
      </c>
      <c r="AG841" s="196" t="str">
        <f t="shared" si="13"/>
        <v>开发中心-研发三部</v>
      </c>
    </row>
    <row r="842" spans="1:33" ht="24" hidden="1">
      <c r="A842" s="97" t="s">
        <v>1604</v>
      </c>
      <c r="B842" s="98" t="s">
        <v>3828</v>
      </c>
      <c r="C842" s="98" t="s">
        <v>3830</v>
      </c>
      <c r="D842" s="98"/>
      <c r="E842" s="98" t="s">
        <v>2626</v>
      </c>
      <c r="F842" s="98" t="s">
        <v>5047</v>
      </c>
      <c r="G842" s="98" t="s">
        <v>4931</v>
      </c>
      <c r="H842" s="98" t="s">
        <v>4931</v>
      </c>
      <c r="I842" s="248"/>
      <c r="J842" s="98"/>
      <c r="K842" s="98"/>
      <c r="L842" s="210" t="s">
        <v>3464</v>
      </c>
      <c r="M842" s="98" t="s">
        <v>3165</v>
      </c>
      <c r="N842" s="98" t="s">
        <v>3818</v>
      </c>
      <c r="O842" s="98" t="s">
        <v>935</v>
      </c>
      <c r="P842" s="98" t="s">
        <v>960</v>
      </c>
      <c r="Q842" s="107" t="s">
        <v>972</v>
      </c>
      <c r="R842" s="118" t="s">
        <v>864</v>
      </c>
      <c r="S842" s="101" t="s">
        <v>864</v>
      </c>
      <c r="Z842" s="98"/>
      <c r="AB842" s="98">
        <v>12</v>
      </c>
      <c r="AE842" s="244">
        <v>0</v>
      </c>
      <c r="AG842" s="196" t="str">
        <f t="shared" si="13"/>
        <v>开发中心-研发三部</v>
      </c>
    </row>
    <row r="843" spans="1:33" ht="24" hidden="1">
      <c r="A843" s="97" t="s">
        <v>2630</v>
      </c>
      <c r="B843" s="98" t="s">
        <v>3828</v>
      </c>
      <c r="C843" s="98" t="s">
        <v>3830</v>
      </c>
      <c r="D843" s="98"/>
      <c r="E843" s="98" t="s">
        <v>2626</v>
      </c>
      <c r="F843" s="98" t="s">
        <v>5047</v>
      </c>
      <c r="G843" s="98" t="s">
        <v>4931</v>
      </c>
      <c r="H843" s="98" t="s">
        <v>4931</v>
      </c>
      <c r="I843" s="248"/>
      <c r="J843" s="98"/>
      <c r="K843" s="98"/>
      <c r="L843" s="210" t="s">
        <v>3465</v>
      </c>
      <c r="M843" s="98" t="s">
        <v>3165</v>
      </c>
      <c r="N843" s="98" t="s">
        <v>3818</v>
      </c>
      <c r="O843" s="98" t="s">
        <v>935</v>
      </c>
      <c r="P843" s="98" t="s">
        <v>960</v>
      </c>
      <c r="Q843" s="107" t="s">
        <v>972</v>
      </c>
      <c r="R843" s="118" t="s">
        <v>972</v>
      </c>
      <c r="S843" s="101" t="s">
        <v>972</v>
      </c>
      <c r="Z843" s="98"/>
      <c r="AB843" s="98">
        <v>12</v>
      </c>
      <c r="AE843" s="244">
        <v>0</v>
      </c>
      <c r="AG843" s="196" t="str">
        <f t="shared" si="13"/>
        <v>开发中心-研发三部</v>
      </c>
    </row>
    <row r="844" spans="1:33" ht="24" hidden="1">
      <c r="A844" s="97" t="s">
        <v>2631</v>
      </c>
      <c r="B844" s="98" t="s">
        <v>3828</v>
      </c>
      <c r="C844" s="98" t="s">
        <v>3830</v>
      </c>
      <c r="D844" s="98"/>
      <c r="E844" s="98" t="s">
        <v>2626</v>
      </c>
      <c r="F844" s="98" t="s">
        <v>5047</v>
      </c>
      <c r="G844" s="98" t="s">
        <v>4931</v>
      </c>
      <c r="H844" s="98" t="s">
        <v>4931</v>
      </c>
      <c r="I844" s="248"/>
      <c r="J844" s="98"/>
      <c r="K844" s="98"/>
      <c r="L844" s="210" t="s">
        <v>3466</v>
      </c>
      <c r="M844" s="98" t="s">
        <v>3165</v>
      </c>
      <c r="N844" s="98" t="s">
        <v>3818</v>
      </c>
      <c r="O844" s="98" t="s">
        <v>935</v>
      </c>
      <c r="P844" s="98" t="s">
        <v>960</v>
      </c>
      <c r="Q844" s="107" t="s">
        <v>972</v>
      </c>
      <c r="R844" s="118" t="s">
        <v>972</v>
      </c>
      <c r="S844" s="101" t="s">
        <v>972</v>
      </c>
      <c r="Z844" s="98"/>
      <c r="AB844" s="98">
        <v>12</v>
      </c>
      <c r="AE844" s="244">
        <v>0</v>
      </c>
      <c r="AG844" s="196" t="str">
        <f t="shared" si="13"/>
        <v>开发中心-研发三部</v>
      </c>
    </row>
    <row r="845" spans="1:33" ht="24" hidden="1">
      <c r="A845" s="97" t="s">
        <v>2632</v>
      </c>
      <c r="B845" s="98" t="s">
        <v>3828</v>
      </c>
      <c r="C845" s="98" t="s">
        <v>3829</v>
      </c>
      <c r="D845" s="98"/>
      <c r="E845" s="98" t="s">
        <v>2626</v>
      </c>
      <c r="F845" s="98" t="s">
        <v>5047</v>
      </c>
      <c r="G845" s="98" t="s">
        <v>4931</v>
      </c>
      <c r="H845" s="98" t="s">
        <v>4931</v>
      </c>
      <c r="I845" s="248"/>
      <c r="J845" s="98"/>
      <c r="K845" s="98"/>
      <c r="L845" s="210" t="s">
        <v>3467</v>
      </c>
      <c r="M845" s="98" t="s">
        <v>3023</v>
      </c>
      <c r="N845" s="98" t="s">
        <v>864</v>
      </c>
      <c r="O845" s="98" t="s">
        <v>819</v>
      </c>
      <c r="P845" s="98" t="s">
        <v>960</v>
      </c>
      <c r="Q845" s="107" t="s">
        <v>864</v>
      </c>
      <c r="R845" s="118" t="s">
        <v>864</v>
      </c>
      <c r="S845" s="101" t="s">
        <v>864</v>
      </c>
      <c r="Z845" s="98"/>
      <c r="AB845" s="98">
        <v>12</v>
      </c>
      <c r="AE845" s="244">
        <v>0</v>
      </c>
      <c r="AG845" s="196" t="str">
        <f t="shared" si="13"/>
        <v>开发中心-研发三部</v>
      </c>
    </row>
    <row r="846" spans="1:33" ht="24" hidden="1">
      <c r="A846" s="97" t="s">
        <v>2633</v>
      </c>
      <c r="B846" s="98" t="s">
        <v>3828</v>
      </c>
      <c r="C846" s="98" t="s">
        <v>3830</v>
      </c>
      <c r="D846" s="98"/>
      <c r="E846" s="98" t="s">
        <v>2626</v>
      </c>
      <c r="F846" s="98" t="s">
        <v>5047</v>
      </c>
      <c r="G846" s="98" t="s">
        <v>4931</v>
      </c>
      <c r="H846" s="98" t="s">
        <v>4931</v>
      </c>
      <c r="I846" s="248"/>
      <c r="J846" s="98"/>
      <c r="K846" s="98"/>
      <c r="L846" s="210" t="s">
        <v>3468</v>
      </c>
      <c r="M846" s="98" t="s">
        <v>3165</v>
      </c>
      <c r="N846" s="98" t="s">
        <v>3818</v>
      </c>
      <c r="O846" s="98" t="s">
        <v>935</v>
      </c>
      <c r="P846" s="98" t="s">
        <v>960</v>
      </c>
      <c r="Q846" s="107" t="s">
        <v>972</v>
      </c>
      <c r="R846" s="118" t="s">
        <v>972</v>
      </c>
      <c r="S846" s="101" t="s">
        <v>972</v>
      </c>
      <c r="Z846" s="98"/>
      <c r="AB846" s="98">
        <v>12</v>
      </c>
      <c r="AE846" s="244">
        <v>0</v>
      </c>
      <c r="AG846" s="196" t="str">
        <f t="shared" si="13"/>
        <v>开发中心-研发三部</v>
      </c>
    </row>
    <row r="847" spans="1:33" ht="24" hidden="1">
      <c r="A847" s="97" t="s">
        <v>2634</v>
      </c>
      <c r="B847" s="98" t="s">
        <v>3828</v>
      </c>
      <c r="C847" s="98" t="s">
        <v>3830</v>
      </c>
      <c r="D847" s="98"/>
      <c r="E847" s="98" t="s">
        <v>2626</v>
      </c>
      <c r="F847" s="98" t="s">
        <v>5047</v>
      </c>
      <c r="G847" s="98" t="s">
        <v>4931</v>
      </c>
      <c r="H847" s="98" t="s">
        <v>4931</v>
      </c>
      <c r="I847" s="248"/>
      <c r="J847" s="98"/>
      <c r="K847" s="98"/>
      <c r="L847" s="210" t="s">
        <v>3469</v>
      </c>
      <c r="M847" s="98" t="s">
        <v>3165</v>
      </c>
      <c r="N847" s="98" t="s">
        <v>3818</v>
      </c>
      <c r="O847" s="98" t="s">
        <v>935</v>
      </c>
      <c r="P847" s="98" t="s">
        <v>960</v>
      </c>
      <c r="Q847" s="107" t="s">
        <v>972</v>
      </c>
      <c r="R847" s="118" t="s">
        <v>972</v>
      </c>
      <c r="S847" s="101" t="s">
        <v>972</v>
      </c>
      <c r="Z847" s="98"/>
      <c r="AB847" s="98">
        <v>12</v>
      </c>
      <c r="AE847" s="244">
        <v>0</v>
      </c>
      <c r="AG847" s="196" t="str">
        <f t="shared" si="13"/>
        <v>开发中心-研发三部</v>
      </c>
    </row>
    <row r="848" spans="1:33" ht="24" hidden="1">
      <c r="A848" s="97" t="s">
        <v>2635</v>
      </c>
      <c r="B848" s="98" t="s">
        <v>3828</v>
      </c>
      <c r="C848" s="98" t="s">
        <v>3830</v>
      </c>
      <c r="D848" s="98"/>
      <c r="E848" s="98" t="s">
        <v>2626</v>
      </c>
      <c r="F848" s="98" t="s">
        <v>5048</v>
      </c>
      <c r="G848" s="98" t="s">
        <v>4933</v>
      </c>
      <c r="H848" s="98" t="s">
        <v>4933</v>
      </c>
      <c r="I848" s="248"/>
      <c r="J848" s="98"/>
      <c r="K848" s="98"/>
      <c r="L848" s="210" t="s">
        <v>3470</v>
      </c>
      <c r="M848" s="98" t="s">
        <v>3165</v>
      </c>
      <c r="N848" s="98" t="s">
        <v>3818</v>
      </c>
      <c r="O848" s="98" t="s">
        <v>935</v>
      </c>
      <c r="P848" s="98" t="s">
        <v>960</v>
      </c>
      <c r="Q848" s="107" t="s">
        <v>972</v>
      </c>
      <c r="R848" s="118" t="s">
        <v>972</v>
      </c>
      <c r="S848" s="101" t="s">
        <v>972</v>
      </c>
      <c r="Z848" s="98"/>
      <c r="AB848" s="98">
        <v>12</v>
      </c>
      <c r="AE848" s="244">
        <v>0</v>
      </c>
      <c r="AG848" s="196" t="str">
        <f t="shared" si="13"/>
        <v>开发中心-研发一部</v>
      </c>
    </row>
    <row r="849" spans="1:33" ht="24" hidden="1">
      <c r="A849" s="97" t="s">
        <v>2636</v>
      </c>
      <c r="B849" s="98" t="s">
        <v>3840</v>
      </c>
      <c r="C849" s="98" t="s">
        <v>3891</v>
      </c>
      <c r="D849" s="98"/>
      <c r="E849" s="98" t="s">
        <v>2626</v>
      </c>
      <c r="F849" s="98" t="s">
        <v>2627</v>
      </c>
      <c r="G849" s="98" t="s">
        <v>664</v>
      </c>
      <c r="H849" s="98" t="s">
        <v>664</v>
      </c>
      <c r="I849" s="248"/>
      <c r="J849" s="98"/>
      <c r="K849" s="98"/>
      <c r="L849" s="210" t="s">
        <v>3471</v>
      </c>
      <c r="M849" s="98" t="s">
        <v>3362</v>
      </c>
      <c r="N849" s="98" t="s">
        <v>3818</v>
      </c>
      <c r="O849" s="98" t="s">
        <v>828</v>
      </c>
      <c r="P849" s="98" t="s">
        <v>960</v>
      </c>
      <c r="Q849" s="107" t="s">
        <v>972</v>
      </c>
      <c r="R849" s="118" t="s">
        <v>972</v>
      </c>
      <c r="S849" s="101" t="s">
        <v>972</v>
      </c>
      <c r="Z849" s="98"/>
      <c r="AB849" s="98">
        <v>12</v>
      </c>
      <c r="AE849" s="244">
        <v>0</v>
      </c>
      <c r="AG849" s="196" t="str">
        <f t="shared" si="13"/>
        <v>开发中心-综合部</v>
      </c>
    </row>
    <row r="850" spans="1:33" ht="24" hidden="1">
      <c r="A850" s="97" t="s">
        <v>2637</v>
      </c>
      <c r="B850" s="98" t="s">
        <v>3828</v>
      </c>
      <c r="C850" s="98" t="s">
        <v>3830</v>
      </c>
      <c r="D850" s="98"/>
      <c r="E850" s="98" t="s">
        <v>2626</v>
      </c>
      <c r="F850" s="98" t="s">
        <v>5047</v>
      </c>
      <c r="G850" s="98" t="s">
        <v>4931</v>
      </c>
      <c r="H850" s="98" t="s">
        <v>4931</v>
      </c>
      <c r="I850" s="248"/>
      <c r="J850" s="98"/>
      <c r="K850" s="98"/>
      <c r="L850" s="210" t="s">
        <v>3472</v>
      </c>
      <c r="M850" s="98" t="s">
        <v>3165</v>
      </c>
      <c r="N850" s="98" t="s">
        <v>3818</v>
      </c>
      <c r="O850" s="98" t="s">
        <v>935</v>
      </c>
      <c r="P850" s="98" t="s">
        <v>960</v>
      </c>
      <c r="Q850" s="107" t="s">
        <v>972</v>
      </c>
      <c r="R850" s="118" t="s">
        <v>972</v>
      </c>
      <c r="S850" s="101" t="s">
        <v>972</v>
      </c>
      <c r="Z850" s="98"/>
      <c r="AB850" s="98">
        <v>12</v>
      </c>
      <c r="AE850" s="244">
        <v>0</v>
      </c>
      <c r="AG850" s="196" t="str">
        <f t="shared" si="13"/>
        <v>开发中心-研发三部</v>
      </c>
    </row>
    <row r="851" spans="1:33" ht="24" hidden="1">
      <c r="A851" s="97" t="s">
        <v>2638</v>
      </c>
      <c r="B851" s="98" t="s">
        <v>3828</v>
      </c>
      <c r="C851" s="98" t="s">
        <v>3830</v>
      </c>
      <c r="D851" s="98"/>
      <c r="E851" s="98" t="s">
        <v>2626</v>
      </c>
      <c r="F851" s="98" t="s">
        <v>5047</v>
      </c>
      <c r="G851" s="98" t="s">
        <v>4931</v>
      </c>
      <c r="H851" s="98" t="s">
        <v>4931</v>
      </c>
      <c r="I851" s="248"/>
      <c r="J851" s="98"/>
      <c r="K851" s="98"/>
      <c r="L851" s="210" t="s">
        <v>3473</v>
      </c>
      <c r="M851" s="98" t="s">
        <v>3165</v>
      </c>
      <c r="N851" s="98" t="s">
        <v>3818</v>
      </c>
      <c r="O851" s="98" t="s">
        <v>935</v>
      </c>
      <c r="P851" s="98" t="s">
        <v>960</v>
      </c>
      <c r="Q851" s="107" t="s">
        <v>972</v>
      </c>
      <c r="R851" s="118" t="s">
        <v>972</v>
      </c>
      <c r="S851" s="101" t="s">
        <v>972</v>
      </c>
      <c r="Z851" s="98"/>
      <c r="AB851" s="98">
        <v>12</v>
      </c>
      <c r="AE851" s="244">
        <v>0</v>
      </c>
      <c r="AG851" s="196" t="str">
        <f t="shared" si="13"/>
        <v>开发中心-研发三部</v>
      </c>
    </row>
    <row r="852" spans="1:33" ht="24" hidden="1">
      <c r="A852" s="97" t="s">
        <v>2639</v>
      </c>
      <c r="B852" s="98" t="s">
        <v>3828</v>
      </c>
      <c r="C852" s="98" t="s">
        <v>3830</v>
      </c>
      <c r="D852" s="98"/>
      <c r="E852" s="98" t="s">
        <v>2626</v>
      </c>
      <c r="F852" s="98" t="s">
        <v>5049</v>
      </c>
      <c r="G852" s="98" t="s">
        <v>4930</v>
      </c>
      <c r="H852" s="98" t="s">
        <v>4930</v>
      </c>
      <c r="I852" s="248"/>
      <c r="J852" s="98"/>
      <c r="K852" s="98"/>
      <c r="L852" s="210" t="s">
        <v>3474</v>
      </c>
      <c r="M852" s="98" t="s">
        <v>3165</v>
      </c>
      <c r="N852" s="98" t="s">
        <v>3818</v>
      </c>
      <c r="O852" s="98" t="s">
        <v>935</v>
      </c>
      <c r="P852" s="98" t="s">
        <v>960</v>
      </c>
      <c r="Q852" s="107" t="s">
        <v>864</v>
      </c>
      <c r="R852" s="118" t="s">
        <v>864</v>
      </c>
      <c r="S852" s="101" t="s">
        <v>864</v>
      </c>
      <c r="Z852" s="98"/>
      <c r="AB852" s="98">
        <v>12</v>
      </c>
      <c r="AE852" s="244">
        <v>0</v>
      </c>
      <c r="AG852" s="196" t="str">
        <f t="shared" si="13"/>
        <v>开发中心-研发二部</v>
      </c>
    </row>
    <row r="853" spans="1:33" ht="24" hidden="1">
      <c r="A853" s="97" t="s">
        <v>2640</v>
      </c>
      <c r="B853" s="98" t="s">
        <v>3828</v>
      </c>
      <c r="C853" s="98" t="s">
        <v>3830</v>
      </c>
      <c r="D853" s="98"/>
      <c r="E853" s="98" t="s">
        <v>2626</v>
      </c>
      <c r="F853" s="98" t="s">
        <v>5048</v>
      </c>
      <c r="G853" s="98" t="s">
        <v>4933</v>
      </c>
      <c r="H853" s="98" t="s">
        <v>4933</v>
      </c>
      <c r="I853" s="248"/>
      <c r="J853" s="98"/>
      <c r="K853" s="98"/>
      <c r="L853" s="210" t="s">
        <v>3475</v>
      </c>
      <c r="M853" s="98" t="s">
        <v>3165</v>
      </c>
      <c r="N853" s="98" t="s">
        <v>3818</v>
      </c>
      <c r="O853" s="98" t="s">
        <v>935</v>
      </c>
      <c r="P853" s="98" t="s">
        <v>960</v>
      </c>
      <c r="Q853" s="107" t="s">
        <v>972</v>
      </c>
      <c r="R853" s="118" t="s">
        <v>972</v>
      </c>
      <c r="S853" s="101" t="s">
        <v>972</v>
      </c>
      <c r="Z853" s="98"/>
      <c r="AB853" s="98">
        <v>12</v>
      </c>
      <c r="AE853" s="244">
        <v>0</v>
      </c>
      <c r="AG853" s="196" t="str">
        <f t="shared" si="13"/>
        <v>开发中心-研发一部</v>
      </c>
    </row>
    <row r="854" spans="1:33" ht="24" hidden="1">
      <c r="A854" s="97" t="s">
        <v>2641</v>
      </c>
      <c r="B854" s="98" t="s">
        <v>3828</v>
      </c>
      <c r="C854" s="98" t="s">
        <v>3830</v>
      </c>
      <c r="D854" s="98"/>
      <c r="E854" s="98" t="s">
        <v>2626</v>
      </c>
      <c r="F854" s="98" t="s">
        <v>5047</v>
      </c>
      <c r="G854" s="98" t="s">
        <v>4931</v>
      </c>
      <c r="H854" s="98" t="s">
        <v>4931</v>
      </c>
      <c r="I854" s="248"/>
      <c r="J854" s="98"/>
      <c r="K854" s="98"/>
      <c r="L854" s="210" t="s">
        <v>3476</v>
      </c>
      <c r="M854" s="98" t="s">
        <v>3165</v>
      </c>
      <c r="N854" s="98" t="s">
        <v>3818</v>
      </c>
      <c r="O854" s="98" t="s">
        <v>935</v>
      </c>
      <c r="P854" s="98" t="s">
        <v>960</v>
      </c>
      <c r="Q854" s="107" t="s">
        <v>972</v>
      </c>
      <c r="R854" s="118" t="s">
        <v>972</v>
      </c>
      <c r="S854" s="101" t="s">
        <v>972</v>
      </c>
      <c r="Z854" s="98"/>
      <c r="AB854" s="98">
        <v>12</v>
      </c>
      <c r="AE854" s="244">
        <v>0</v>
      </c>
      <c r="AG854" s="196" t="str">
        <f t="shared" si="13"/>
        <v>开发中心-研发三部</v>
      </c>
    </row>
    <row r="855" spans="1:33" ht="24" hidden="1">
      <c r="A855" s="97" t="s">
        <v>2642</v>
      </c>
      <c r="B855" s="98" t="s">
        <v>3828</v>
      </c>
      <c r="C855" s="98" t="s">
        <v>3830</v>
      </c>
      <c r="D855" s="98"/>
      <c r="E855" s="98" t="s">
        <v>2626</v>
      </c>
      <c r="F855" s="98" t="s">
        <v>5048</v>
      </c>
      <c r="G855" s="98" t="s">
        <v>4933</v>
      </c>
      <c r="H855" s="98" t="s">
        <v>4933</v>
      </c>
      <c r="I855" s="248"/>
      <c r="J855" s="98"/>
      <c r="K855" s="98"/>
      <c r="L855" s="210" t="s">
        <v>3477</v>
      </c>
      <c r="M855" s="98" t="s">
        <v>3165</v>
      </c>
      <c r="N855" s="98" t="s">
        <v>3818</v>
      </c>
      <c r="O855" s="98" t="s">
        <v>935</v>
      </c>
      <c r="P855" s="98" t="s">
        <v>960</v>
      </c>
      <c r="Q855" s="107" t="s">
        <v>972</v>
      </c>
      <c r="R855" s="118" t="s">
        <v>3818</v>
      </c>
      <c r="S855" s="101" t="s">
        <v>3818</v>
      </c>
      <c r="Z855" s="98"/>
      <c r="AB855" s="98">
        <v>12</v>
      </c>
      <c r="AE855" s="244">
        <v>0</v>
      </c>
      <c r="AG855" s="196" t="str">
        <f t="shared" si="13"/>
        <v>开发中心-研发一部</v>
      </c>
    </row>
    <row r="856" spans="1:33" ht="24" hidden="1">
      <c r="A856" s="97" t="s">
        <v>2643</v>
      </c>
      <c r="B856" s="98" t="s">
        <v>3828</v>
      </c>
      <c r="C856" s="98" t="s">
        <v>3829</v>
      </c>
      <c r="D856" s="98"/>
      <c r="E856" s="98" t="s">
        <v>2626</v>
      </c>
      <c r="F856" s="98" t="s">
        <v>5048</v>
      </c>
      <c r="G856" s="98" t="s">
        <v>4933</v>
      </c>
      <c r="H856" s="98" t="s">
        <v>4933</v>
      </c>
      <c r="I856" s="248"/>
      <c r="J856" s="98"/>
      <c r="K856" s="98"/>
      <c r="L856" s="210" t="s">
        <v>3478</v>
      </c>
      <c r="M856" s="98" t="s">
        <v>3023</v>
      </c>
      <c r="N856" s="98" t="s">
        <v>864</v>
      </c>
      <c r="O856" s="98" t="s">
        <v>819</v>
      </c>
      <c r="P856" s="98" t="s">
        <v>960</v>
      </c>
      <c r="Q856" s="107" t="s">
        <v>864</v>
      </c>
      <c r="R856" s="118" t="s">
        <v>864</v>
      </c>
      <c r="S856" s="101" t="s">
        <v>864</v>
      </c>
      <c r="Z856" s="98"/>
      <c r="AB856" s="98">
        <v>12</v>
      </c>
      <c r="AE856" s="244">
        <v>0</v>
      </c>
      <c r="AG856" s="196" t="str">
        <f t="shared" si="13"/>
        <v>开发中心-研发一部</v>
      </c>
    </row>
    <row r="857" spans="1:33" ht="24" hidden="1">
      <c r="A857" s="97" t="s">
        <v>2644</v>
      </c>
      <c r="B857" s="98" t="s">
        <v>3828</v>
      </c>
      <c r="C857" s="98" t="s">
        <v>3830</v>
      </c>
      <c r="D857" s="98"/>
      <c r="E857" s="98" t="s">
        <v>2626</v>
      </c>
      <c r="F857" s="98" t="s">
        <v>5047</v>
      </c>
      <c r="G857" s="98" t="s">
        <v>4931</v>
      </c>
      <c r="H857" s="98" t="s">
        <v>4931</v>
      </c>
      <c r="I857" s="248"/>
      <c r="J857" s="98"/>
      <c r="K857" s="98"/>
      <c r="L857" s="210" t="s">
        <v>3479</v>
      </c>
      <c r="M857" s="98" t="s">
        <v>3165</v>
      </c>
      <c r="N857" s="98" t="s">
        <v>3818</v>
      </c>
      <c r="O857" s="98" t="s">
        <v>935</v>
      </c>
      <c r="P857" s="98" t="s">
        <v>960</v>
      </c>
      <c r="Q857" s="107" t="s">
        <v>864</v>
      </c>
      <c r="R857" s="118" t="s">
        <v>864</v>
      </c>
      <c r="S857" s="101" t="s">
        <v>864</v>
      </c>
      <c r="Z857" s="98"/>
      <c r="AB857" s="98">
        <v>12</v>
      </c>
      <c r="AE857" s="244">
        <v>0</v>
      </c>
      <c r="AG857" s="196" t="str">
        <f t="shared" si="13"/>
        <v>开发中心-研发三部</v>
      </c>
    </row>
    <row r="858" spans="1:33" ht="24" hidden="1">
      <c r="A858" s="97" t="s">
        <v>2645</v>
      </c>
      <c r="B858" s="98" t="s">
        <v>3828</v>
      </c>
      <c r="C858" s="98" t="s">
        <v>3830</v>
      </c>
      <c r="D858" s="98"/>
      <c r="E858" s="98" t="s">
        <v>2626</v>
      </c>
      <c r="F858" s="98" t="s">
        <v>5047</v>
      </c>
      <c r="G858" s="98" t="s">
        <v>4931</v>
      </c>
      <c r="H858" s="98" t="s">
        <v>4931</v>
      </c>
      <c r="I858" s="248"/>
      <c r="J858" s="98"/>
      <c r="K858" s="98"/>
      <c r="L858" s="210" t="s">
        <v>3480</v>
      </c>
      <c r="M858" s="98" t="s">
        <v>3165</v>
      </c>
      <c r="N858" s="98" t="s">
        <v>3818</v>
      </c>
      <c r="O858" s="98" t="s">
        <v>935</v>
      </c>
      <c r="P858" s="98" t="s">
        <v>960</v>
      </c>
      <c r="Q858" s="107" t="s">
        <v>972</v>
      </c>
      <c r="R858" s="118" t="s">
        <v>972</v>
      </c>
      <c r="S858" s="101" t="s">
        <v>972</v>
      </c>
      <c r="Z858" s="98"/>
      <c r="AB858" s="98">
        <v>12</v>
      </c>
      <c r="AE858" s="244">
        <v>0</v>
      </c>
      <c r="AG858" s="196" t="str">
        <f t="shared" si="13"/>
        <v>开发中心-研发三部</v>
      </c>
    </row>
    <row r="859" spans="1:33" ht="24" hidden="1">
      <c r="A859" s="97" t="s">
        <v>2646</v>
      </c>
      <c r="B859" s="98" t="s">
        <v>3828</v>
      </c>
      <c r="C859" s="98" t="s">
        <v>3830</v>
      </c>
      <c r="D859" s="98"/>
      <c r="E859" s="98" t="s">
        <v>2626</v>
      </c>
      <c r="F859" s="98" t="s">
        <v>5047</v>
      </c>
      <c r="G859" s="98" t="s">
        <v>4931</v>
      </c>
      <c r="H859" s="98" t="s">
        <v>4931</v>
      </c>
      <c r="I859" s="248"/>
      <c r="J859" s="98"/>
      <c r="K859" s="98"/>
      <c r="L859" s="210" t="s">
        <v>3481</v>
      </c>
      <c r="M859" s="98" t="s">
        <v>3165</v>
      </c>
      <c r="N859" s="98" t="s">
        <v>3818</v>
      </c>
      <c r="O859" s="98" t="s">
        <v>935</v>
      </c>
      <c r="P859" s="98" t="s">
        <v>960</v>
      </c>
      <c r="Q859" s="107" t="s">
        <v>972</v>
      </c>
      <c r="R859" s="118" t="s">
        <v>972</v>
      </c>
      <c r="S859" s="101" t="s">
        <v>972</v>
      </c>
      <c r="Z859" s="98"/>
      <c r="AB859" s="98">
        <v>12</v>
      </c>
      <c r="AE859" s="244">
        <v>0</v>
      </c>
      <c r="AG859" s="196" t="str">
        <f t="shared" si="13"/>
        <v>开发中心-研发三部</v>
      </c>
    </row>
    <row r="860" spans="1:33" ht="24" hidden="1">
      <c r="A860" s="97" t="s">
        <v>2647</v>
      </c>
      <c r="B860" s="98" t="s">
        <v>3828</v>
      </c>
      <c r="C860" s="98" t="s">
        <v>3830</v>
      </c>
      <c r="D860" s="98"/>
      <c r="E860" s="98" t="s">
        <v>2626</v>
      </c>
      <c r="F860" s="98" t="s">
        <v>5047</v>
      </c>
      <c r="G860" s="98" t="s">
        <v>4931</v>
      </c>
      <c r="H860" s="98" t="s">
        <v>4931</v>
      </c>
      <c r="I860" s="248"/>
      <c r="J860" s="98"/>
      <c r="K860" s="98"/>
      <c r="L860" s="210" t="s">
        <v>3482</v>
      </c>
      <c r="M860" s="98" t="s">
        <v>3165</v>
      </c>
      <c r="N860" s="98" t="s">
        <v>3818</v>
      </c>
      <c r="O860" s="98" t="s">
        <v>935</v>
      </c>
      <c r="P860" s="98" t="s">
        <v>960</v>
      </c>
      <c r="Q860" s="107" t="s">
        <v>972</v>
      </c>
      <c r="R860" s="118" t="s">
        <v>972</v>
      </c>
      <c r="S860" s="101" t="s">
        <v>972</v>
      </c>
      <c r="Z860" s="98"/>
      <c r="AB860" s="98">
        <v>12</v>
      </c>
      <c r="AE860" s="244">
        <v>0</v>
      </c>
      <c r="AG860" s="196" t="str">
        <f t="shared" si="13"/>
        <v>开发中心-研发三部</v>
      </c>
    </row>
    <row r="861" spans="1:33" ht="24" hidden="1">
      <c r="A861" s="97" t="s">
        <v>2648</v>
      </c>
      <c r="B861" s="98" t="s">
        <v>3828</v>
      </c>
      <c r="C861" s="98" t="s">
        <v>3830</v>
      </c>
      <c r="D861" s="98"/>
      <c r="E861" s="98" t="s">
        <v>2626</v>
      </c>
      <c r="F861" s="98" t="s">
        <v>5048</v>
      </c>
      <c r="G861" s="98" t="s">
        <v>4933</v>
      </c>
      <c r="H861" s="98" t="s">
        <v>4933</v>
      </c>
      <c r="I861" s="248"/>
      <c r="J861" s="98"/>
      <c r="K861" s="98"/>
      <c r="L861" s="210" t="s">
        <v>3483</v>
      </c>
      <c r="M861" s="98" t="s">
        <v>3165</v>
      </c>
      <c r="N861" s="98" t="s">
        <v>3818</v>
      </c>
      <c r="O861" s="98" t="s">
        <v>935</v>
      </c>
      <c r="P861" s="98" t="s">
        <v>960</v>
      </c>
      <c r="Q861" s="107" t="s">
        <v>3818</v>
      </c>
      <c r="R861" s="118" t="s">
        <v>3818</v>
      </c>
      <c r="S861" s="101" t="s">
        <v>3818</v>
      </c>
      <c r="Z861" s="98"/>
      <c r="AB861" s="98">
        <v>12</v>
      </c>
      <c r="AE861" s="244">
        <v>0</v>
      </c>
      <c r="AG861" s="196" t="str">
        <f t="shared" si="13"/>
        <v>开发中心-研发一部</v>
      </c>
    </row>
    <row r="862" spans="1:33" ht="24" hidden="1">
      <c r="A862" s="97" t="s">
        <v>2649</v>
      </c>
      <c r="B862" s="98" t="s">
        <v>3828</v>
      </c>
      <c r="C862" s="98" t="s">
        <v>3830</v>
      </c>
      <c r="D862" s="98"/>
      <c r="E862" s="98" t="s">
        <v>2626</v>
      </c>
      <c r="F862" s="98" t="s">
        <v>5049</v>
      </c>
      <c r="G862" s="98" t="s">
        <v>4930</v>
      </c>
      <c r="H862" s="98" t="s">
        <v>4930</v>
      </c>
      <c r="I862" s="248"/>
      <c r="J862" s="98"/>
      <c r="K862" s="98"/>
      <c r="L862" s="210" t="s">
        <v>3484</v>
      </c>
      <c r="M862" s="98" t="s">
        <v>3165</v>
      </c>
      <c r="N862" s="98" t="s">
        <v>3818</v>
      </c>
      <c r="O862" s="98" t="s">
        <v>935</v>
      </c>
      <c r="P862" s="98" t="s">
        <v>960</v>
      </c>
      <c r="Q862" s="107" t="s">
        <v>972</v>
      </c>
      <c r="R862" s="118" t="s">
        <v>972</v>
      </c>
      <c r="S862" s="101" t="s">
        <v>972</v>
      </c>
      <c r="Z862" s="98"/>
      <c r="AB862" s="98">
        <v>12</v>
      </c>
      <c r="AE862" s="244">
        <v>0</v>
      </c>
      <c r="AG862" s="196" t="str">
        <f t="shared" si="13"/>
        <v>开发中心-研发二部</v>
      </c>
    </row>
    <row r="863" spans="1:33" ht="24" hidden="1">
      <c r="A863" s="97" t="s">
        <v>2650</v>
      </c>
      <c r="B863" s="98" t="s">
        <v>3828</v>
      </c>
      <c r="C863" s="98" t="s">
        <v>3830</v>
      </c>
      <c r="D863" s="98"/>
      <c r="E863" s="98" t="s">
        <v>2626</v>
      </c>
      <c r="F863" s="98" t="s">
        <v>5049</v>
      </c>
      <c r="G863" s="98" t="s">
        <v>4930</v>
      </c>
      <c r="H863" s="98" t="s">
        <v>4930</v>
      </c>
      <c r="I863" s="248"/>
      <c r="J863" s="98"/>
      <c r="K863" s="98"/>
      <c r="L863" s="210" t="s">
        <v>3485</v>
      </c>
      <c r="M863" s="98" t="s">
        <v>3165</v>
      </c>
      <c r="N863" s="98" t="s">
        <v>3818</v>
      </c>
      <c r="O863" s="98" t="s">
        <v>935</v>
      </c>
      <c r="P863" s="98" t="s">
        <v>960</v>
      </c>
      <c r="Q863" s="107" t="s">
        <v>972</v>
      </c>
      <c r="R863" s="118" t="s">
        <v>972</v>
      </c>
      <c r="S863" s="101" t="s">
        <v>972</v>
      </c>
      <c r="Z863" s="98"/>
      <c r="AB863" s="98">
        <v>12</v>
      </c>
      <c r="AE863" s="244">
        <v>0</v>
      </c>
      <c r="AG863" s="196" t="str">
        <f t="shared" si="13"/>
        <v>开发中心-研发二部</v>
      </c>
    </row>
    <row r="864" spans="1:33" ht="24" hidden="1">
      <c r="A864" s="97" t="s">
        <v>2651</v>
      </c>
      <c r="B864" s="98" t="s">
        <v>3828</v>
      </c>
      <c r="C864" s="98" t="s">
        <v>3830</v>
      </c>
      <c r="D864" s="98"/>
      <c r="E864" s="98" t="s">
        <v>2626</v>
      </c>
      <c r="F864" s="98" t="s">
        <v>5048</v>
      </c>
      <c r="G864" s="98" t="s">
        <v>4933</v>
      </c>
      <c r="H864" s="98" t="s">
        <v>4933</v>
      </c>
      <c r="I864" s="248"/>
      <c r="J864" s="98"/>
      <c r="K864" s="98"/>
      <c r="L864" s="210" t="s">
        <v>3486</v>
      </c>
      <c r="M864" s="98" t="s">
        <v>3165</v>
      </c>
      <c r="N864" s="98" t="s">
        <v>3818</v>
      </c>
      <c r="O864" s="98" t="s">
        <v>935</v>
      </c>
      <c r="P864" s="98" t="s">
        <v>960</v>
      </c>
      <c r="Q864" s="107" t="s">
        <v>864</v>
      </c>
      <c r="R864" s="118" t="s">
        <v>972</v>
      </c>
      <c r="S864" s="101" t="s">
        <v>972</v>
      </c>
      <c r="Z864" s="98"/>
      <c r="AB864" s="98">
        <v>12</v>
      </c>
      <c r="AE864" s="244">
        <v>0</v>
      </c>
      <c r="AG864" s="196" t="str">
        <f t="shared" si="13"/>
        <v>开发中心-研发一部</v>
      </c>
    </row>
    <row r="865" spans="1:33" ht="24" hidden="1">
      <c r="A865" s="97" t="s">
        <v>2652</v>
      </c>
      <c r="B865" s="98" t="s">
        <v>3828</v>
      </c>
      <c r="C865" s="98" t="s">
        <v>3830</v>
      </c>
      <c r="D865" s="98"/>
      <c r="E865" s="98" t="s">
        <v>2626</v>
      </c>
      <c r="F865" s="98" t="s">
        <v>5048</v>
      </c>
      <c r="G865" s="98" t="s">
        <v>4933</v>
      </c>
      <c r="H865" s="98" t="s">
        <v>4933</v>
      </c>
      <c r="I865" s="248"/>
      <c r="J865" s="98"/>
      <c r="K865" s="98"/>
      <c r="L865" s="210" t="s">
        <v>3487</v>
      </c>
      <c r="M865" s="98" t="s">
        <v>3165</v>
      </c>
      <c r="N865" s="98" t="s">
        <v>3818</v>
      </c>
      <c r="O865" s="98" t="s">
        <v>935</v>
      </c>
      <c r="P865" s="98" t="s">
        <v>960</v>
      </c>
      <c r="Q865" s="107" t="s">
        <v>972</v>
      </c>
      <c r="R865" s="118" t="s">
        <v>972</v>
      </c>
      <c r="S865" s="101" t="s">
        <v>972</v>
      </c>
      <c r="Z865" s="98"/>
      <c r="AB865" s="98">
        <v>12</v>
      </c>
      <c r="AE865" s="244">
        <v>0</v>
      </c>
      <c r="AG865" s="196" t="str">
        <f t="shared" si="13"/>
        <v>开发中心-研发一部</v>
      </c>
    </row>
    <row r="866" spans="1:33" ht="24" hidden="1">
      <c r="A866" s="97" t="s">
        <v>2653</v>
      </c>
      <c r="B866" s="98" t="s">
        <v>3828</v>
      </c>
      <c r="C866" s="98" t="s">
        <v>3830</v>
      </c>
      <c r="D866" s="98"/>
      <c r="E866" s="98" t="s">
        <v>2626</v>
      </c>
      <c r="F866" s="98" t="s">
        <v>5048</v>
      </c>
      <c r="G866" s="98" t="s">
        <v>4933</v>
      </c>
      <c r="H866" s="98" t="s">
        <v>4933</v>
      </c>
      <c r="I866" s="248"/>
      <c r="J866" s="98"/>
      <c r="K866" s="98"/>
      <c r="L866" s="210" t="s">
        <v>3488</v>
      </c>
      <c r="M866" s="98" t="s">
        <v>3165</v>
      </c>
      <c r="N866" s="98" t="s">
        <v>3818</v>
      </c>
      <c r="O866" s="98" t="s">
        <v>935</v>
      </c>
      <c r="P866" s="98" t="s">
        <v>960</v>
      </c>
      <c r="Q866" s="107" t="s">
        <v>972</v>
      </c>
      <c r="R866" s="118" t="s">
        <v>972</v>
      </c>
      <c r="S866" s="101" t="s">
        <v>972</v>
      </c>
      <c r="Z866" s="98"/>
      <c r="AB866" s="98">
        <v>12</v>
      </c>
      <c r="AE866" s="244">
        <v>0</v>
      </c>
      <c r="AG866" s="196" t="str">
        <f t="shared" si="13"/>
        <v>开发中心-研发一部</v>
      </c>
    </row>
    <row r="867" spans="1:33" ht="24" hidden="1">
      <c r="A867" s="97" t="s">
        <v>2654</v>
      </c>
      <c r="B867" s="98" t="s">
        <v>3828</v>
      </c>
      <c r="C867" s="98" t="s">
        <v>3830</v>
      </c>
      <c r="D867" s="98"/>
      <c r="E867" s="98" t="s">
        <v>2626</v>
      </c>
      <c r="F867" s="98" t="s">
        <v>5049</v>
      </c>
      <c r="G867" s="98" t="s">
        <v>4930</v>
      </c>
      <c r="H867" s="98" t="s">
        <v>4930</v>
      </c>
      <c r="I867" s="248"/>
      <c r="J867" s="98"/>
      <c r="K867" s="98"/>
      <c r="L867" s="210" t="s">
        <v>3489</v>
      </c>
      <c r="M867" s="98" t="s">
        <v>3165</v>
      </c>
      <c r="N867" s="98" t="s">
        <v>3818</v>
      </c>
      <c r="O867" s="98" t="s">
        <v>935</v>
      </c>
      <c r="P867" s="98" t="s">
        <v>960</v>
      </c>
      <c r="Q867" s="107" t="s">
        <v>3818</v>
      </c>
      <c r="R867" s="118" t="s">
        <v>3818</v>
      </c>
      <c r="S867" s="101" t="s">
        <v>3818</v>
      </c>
      <c r="Z867" s="98"/>
      <c r="AB867" s="98">
        <v>12</v>
      </c>
      <c r="AE867" s="244">
        <v>0</v>
      </c>
      <c r="AG867" s="196" t="str">
        <f t="shared" si="13"/>
        <v>开发中心-研发二部</v>
      </c>
    </row>
    <row r="868" spans="1:33" ht="24" hidden="1">
      <c r="A868" s="97" t="s">
        <v>2655</v>
      </c>
      <c r="B868" s="98" t="s">
        <v>3828</v>
      </c>
      <c r="C868" s="98" t="s">
        <v>3830</v>
      </c>
      <c r="D868" s="98"/>
      <c r="E868" s="98" t="s">
        <v>2626</v>
      </c>
      <c r="F868" s="98" t="s">
        <v>5048</v>
      </c>
      <c r="G868" s="98" t="s">
        <v>4933</v>
      </c>
      <c r="H868" s="98" t="s">
        <v>4933</v>
      </c>
      <c r="I868" s="248"/>
      <c r="J868" s="98"/>
      <c r="K868" s="98"/>
      <c r="L868" s="210" t="s">
        <v>3490</v>
      </c>
      <c r="M868" s="98" t="s">
        <v>3165</v>
      </c>
      <c r="N868" s="98" t="s">
        <v>3818</v>
      </c>
      <c r="O868" s="98" t="s">
        <v>935</v>
      </c>
      <c r="P868" s="98" t="s">
        <v>960</v>
      </c>
      <c r="Q868" s="107" t="s">
        <v>972</v>
      </c>
      <c r="R868" s="118" t="s">
        <v>3818</v>
      </c>
      <c r="S868" s="101" t="s">
        <v>3818</v>
      </c>
      <c r="Z868" s="98"/>
      <c r="AB868" s="98">
        <v>12</v>
      </c>
      <c r="AE868" s="244">
        <v>0</v>
      </c>
      <c r="AG868" s="196" t="str">
        <f t="shared" si="13"/>
        <v>开发中心-研发一部</v>
      </c>
    </row>
    <row r="869" spans="1:33" ht="24" hidden="1">
      <c r="A869" s="97" t="s">
        <v>2656</v>
      </c>
      <c r="B869" s="98" t="s">
        <v>3828</v>
      </c>
      <c r="C869" s="98" t="s">
        <v>3830</v>
      </c>
      <c r="D869" s="98"/>
      <c r="E869" s="98" t="s">
        <v>2626</v>
      </c>
      <c r="F869" s="98" t="s">
        <v>5048</v>
      </c>
      <c r="G869" s="98" t="s">
        <v>4933</v>
      </c>
      <c r="H869" s="98" t="s">
        <v>4933</v>
      </c>
      <c r="I869" s="248"/>
      <c r="J869" s="98"/>
      <c r="K869" s="98"/>
      <c r="L869" s="210" t="s">
        <v>3491</v>
      </c>
      <c r="M869" s="98" t="s">
        <v>3165</v>
      </c>
      <c r="N869" s="98" t="s">
        <v>3818</v>
      </c>
      <c r="O869" s="98" t="s">
        <v>935</v>
      </c>
      <c r="P869" s="98" t="s">
        <v>960</v>
      </c>
      <c r="Q869" s="107" t="s">
        <v>864</v>
      </c>
      <c r="R869" s="118" t="s">
        <v>864</v>
      </c>
      <c r="S869" s="240" t="s">
        <v>864</v>
      </c>
      <c r="Z869" s="98"/>
      <c r="AB869" s="98">
        <v>12</v>
      </c>
      <c r="AE869" s="244">
        <v>0</v>
      </c>
      <c r="AG869" s="196" t="str">
        <f t="shared" si="13"/>
        <v>开发中心-研发一部</v>
      </c>
    </row>
    <row r="870" spans="1:33" ht="24" hidden="1">
      <c r="A870" s="97" t="s">
        <v>2657</v>
      </c>
      <c r="B870" s="98" t="s">
        <v>3828</v>
      </c>
      <c r="C870" s="98" t="s">
        <v>3829</v>
      </c>
      <c r="D870" s="98"/>
      <c r="E870" s="98" t="s">
        <v>2626</v>
      </c>
      <c r="F870" s="98" t="s">
        <v>5048</v>
      </c>
      <c r="G870" s="98" t="s">
        <v>4933</v>
      </c>
      <c r="H870" s="98" t="s">
        <v>4933</v>
      </c>
      <c r="I870" s="248"/>
      <c r="J870" s="98"/>
      <c r="K870" s="98"/>
      <c r="L870" s="210"/>
      <c r="M870" s="98" t="s">
        <v>3023</v>
      </c>
      <c r="N870" s="98" t="s">
        <v>864</v>
      </c>
      <c r="O870" s="98" t="s">
        <v>819</v>
      </c>
      <c r="P870" s="223" t="s">
        <v>960</v>
      </c>
      <c r="Q870" s="107" t="s">
        <v>864</v>
      </c>
      <c r="R870" s="118" t="s">
        <v>864</v>
      </c>
      <c r="S870" s="101" t="s">
        <v>864</v>
      </c>
      <c r="Z870" s="98"/>
      <c r="AB870" s="98">
        <v>10</v>
      </c>
      <c r="AE870" s="244">
        <v>0</v>
      </c>
      <c r="AG870" s="196" t="str">
        <f t="shared" si="13"/>
        <v>开发中心-研发一部</v>
      </c>
    </row>
    <row r="871" spans="1:33" ht="24" hidden="1">
      <c r="A871" s="97" t="s">
        <v>2658</v>
      </c>
      <c r="B871" s="98" t="s">
        <v>3828</v>
      </c>
      <c r="C871" s="98" t="s">
        <v>3829</v>
      </c>
      <c r="D871" s="98"/>
      <c r="E871" s="98" t="s">
        <v>2626</v>
      </c>
      <c r="F871" s="98" t="s">
        <v>5049</v>
      </c>
      <c r="G871" s="98" t="s">
        <v>4930</v>
      </c>
      <c r="H871" s="98" t="s">
        <v>4930</v>
      </c>
      <c r="I871" s="248"/>
      <c r="J871" s="98"/>
      <c r="K871" s="98"/>
      <c r="L871" s="210"/>
      <c r="M871" s="98" t="s">
        <v>3023</v>
      </c>
      <c r="N871" s="98" t="s">
        <v>864</v>
      </c>
      <c r="O871" s="98" t="s">
        <v>819</v>
      </c>
      <c r="P871" s="223" t="s">
        <v>960</v>
      </c>
      <c r="Q871" s="107" t="s">
        <v>864</v>
      </c>
      <c r="R871" s="118" t="s">
        <v>864</v>
      </c>
      <c r="S871" s="101" t="s">
        <v>864</v>
      </c>
      <c r="Z871" s="98"/>
      <c r="AB871" s="98">
        <v>10</v>
      </c>
      <c r="AE871" s="244">
        <v>0</v>
      </c>
      <c r="AG871" s="196" t="str">
        <f t="shared" si="13"/>
        <v>开发中心-研发二部</v>
      </c>
    </row>
    <row r="872" spans="1:33" ht="24" hidden="1">
      <c r="A872" s="97" t="s">
        <v>2659</v>
      </c>
      <c r="B872" s="98" t="s">
        <v>3828</v>
      </c>
      <c r="C872" s="98" t="s">
        <v>3830</v>
      </c>
      <c r="D872" s="98"/>
      <c r="E872" s="98" t="s">
        <v>2626</v>
      </c>
      <c r="F872" s="98" t="s">
        <v>5048</v>
      </c>
      <c r="G872" s="98" t="s">
        <v>4933</v>
      </c>
      <c r="H872" s="98" t="s">
        <v>4933</v>
      </c>
      <c r="I872" s="248"/>
      <c r="J872" s="98"/>
      <c r="K872" s="98"/>
      <c r="L872" s="210"/>
      <c r="M872" s="98" t="s">
        <v>3165</v>
      </c>
      <c r="N872" s="98" t="s">
        <v>3818</v>
      </c>
      <c r="O872" s="98" t="s">
        <v>935</v>
      </c>
      <c r="P872" s="223" t="s">
        <v>960</v>
      </c>
      <c r="Q872" s="107" t="s">
        <v>828</v>
      </c>
      <c r="R872" s="118" t="s">
        <v>828</v>
      </c>
      <c r="S872" s="101" t="s">
        <v>828</v>
      </c>
      <c r="Z872" s="98"/>
      <c r="AB872" s="98">
        <v>10</v>
      </c>
      <c r="AE872" s="244">
        <v>0</v>
      </c>
      <c r="AG872" s="196" t="str">
        <f t="shared" si="13"/>
        <v>开发中心-研发一部</v>
      </c>
    </row>
    <row r="873" spans="1:33" ht="24" hidden="1">
      <c r="A873" s="97" t="s">
        <v>2660</v>
      </c>
      <c r="B873" s="98" t="s">
        <v>3828</v>
      </c>
      <c r="C873" s="98" t="s">
        <v>3830</v>
      </c>
      <c r="D873" s="98"/>
      <c r="E873" s="98" t="s">
        <v>2626</v>
      </c>
      <c r="F873" s="98" t="s">
        <v>5049</v>
      </c>
      <c r="G873" s="98" t="s">
        <v>4930</v>
      </c>
      <c r="H873" s="98" t="s">
        <v>4930</v>
      </c>
      <c r="I873" s="248"/>
      <c r="J873" s="98"/>
      <c r="K873" s="98"/>
      <c r="L873" s="210"/>
      <c r="M873" s="98" t="s">
        <v>3165</v>
      </c>
      <c r="N873" s="98" t="s">
        <v>3818</v>
      </c>
      <c r="O873" s="98" t="s">
        <v>935</v>
      </c>
      <c r="P873" s="223" t="s">
        <v>960</v>
      </c>
      <c r="Q873" s="107" t="s">
        <v>828</v>
      </c>
      <c r="R873" s="118" t="s">
        <v>828</v>
      </c>
      <c r="S873" s="101" t="s">
        <v>828</v>
      </c>
      <c r="Z873" s="98"/>
      <c r="AB873" s="98">
        <v>10</v>
      </c>
      <c r="AE873" s="244">
        <v>0</v>
      </c>
      <c r="AG873" s="196" t="str">
        <f t="shared" si="13"/>
        <v>开发中心-研发二部</v>
      </c>
    </row>
    <row r="874" spans="1:33" ht="24" hidden="1">
      <c r="A874" s="97" t="s">
        <v>2661</v>
      </c>
      <c r="B874" s="98" t="s">
        <v>3828</v>
      </c>
      <c r="C874" s="98" t="s">
        <v>3830</v>
      </c>
      <c r="D874" s="98"/>
      <c r="E874" s="98" t="s">
        <v>2626</v>
      </c>
      <c r="F874" s="98" t="s">
        <v>5049</v>
      </c>
      <c r="G874" s="98" t="s">
        <v>4930</v>
      </c>
      <c r="H874" s="98" t="s">
        <v>4930</v>
      </c>
      <c r="I874" s="248"/>
      <c r="J874" s="98"/>
      <c r="K874" s="98"/>
      <c r="L874" s="210"/>
      <c r="M874" s="98" t="s">
        <v>3165</v>
      </c>
      <c r="N874" s="98" t="s">
        <v>3818</v>
      </c>
      <c r="O874" s="98" t="s">
        <v>935</v>
      </c>
      <c r="P874" s="223" t="s">
        <v>960</v>
      </c>
      <c r="Q874" s="107" t="s">
        <v>828</v>
      </c>
      <c r="R874" s="118" t="s">
        <v>828</v>
      </c>
      <c r="S874" s="101" t="s">
        <v>828</v>
      </c>
      <c r="Z874" s="98"/>
      <c r="AB874" s="98">
        <v>10</v>
      </c>
      <c r="AE874" s="244">
        <v>0</v>
      </c>
      <c r="AG874" s="196" t="str">
        <f t="shared" si="13"/>
        <v>开发中心-研发二部</v>
      </c>
    </row>
    <row r="875" spans="1:33" ht="24" hidden="1">
      <c r="A875" s="97" t="s">
        <v>2662</v>
      </c>
      <c r="B875" s="98" t="s">
        <v>3828</v>
      </c>
      <c r="C875" s="98" t="s">
        <v>3830</v>
      </c>
      <c r="D875" s="98"/>
      <c r="E875" s="98" t="s">
        <v>2626</v>
      </c>
      <c r="F875" s="98" t="s">
        <v>5047</v>
      </c>
      <c r="G875" s="98" t="s">
        <v>4931</v>
      </c>
      <c r="H875" s="98" t="s">
        <v>4931</v>
      </c>
      <c r="I875" s="248"/>
      <c r="J875" s="98"/>
      <c r="K875" s="98"/>
      <c r="L875" s="210"/>
      <c r="M875" s="98" t="s">
        <v>3165</v>
      </c>
      <c r="N875" s="98" t="s">
        <v>3818</v>
      </c>
      <c r="O875" s="98" t="s">
        <v>935</v>
      </c>
      <c r="P875" s="223" t="s">
        <v>960</v>
      </c>
      <c r="Q875" s="107" t="s">
        <v>864</v>
      </c>
      <c r="R875" s="118" t="s">
        <v>864</v>
      </c>
      <c r="S875" s="101" t="s">
        <v>864</v>
      </c>
      <c r="Z875" s="98"/>
      <c r="AB875" s="98">
        <v>10</v>
      </c>
      <c r="AE875" s="244">
        <v>0</v>
      </c>
      <c r="AG875" s="196" t="str">
        <f t="shared" si="13"/>
        <v>开发中心-研发三部</v>
      </c>
    </row>
    <row r="876" spans="1:33" ht="24" hidden="1">
      <c r="A876" s="97" t="s">
        <v>2663</v>
      </c>
      <c r="B876" s="98" t="s">
        <v>3828</v>
      </c>
      <c r="C876" s="98" t="s">
        <v>3830</v>
      </c>
      <c r="D876" s="98"/>
      <c r="E876" s="98" t="s">
        <v>2626</v>
      </c>
      <c r="F876" s="98" t="s">
        <v>5047</v>
      </c>
      <c r="G876" s="98" t="s">
        <v>4931</v>
      </c>
      <c r="H876" s="98" t="s">
        <v>4931</v>
      </c>
      <c r="I876" s="248"/>
      <c r="J876" s="98"/>
      <c r="K876" s="98"/>
      <c r="L876" s="210"/>
      <c r="M876" s="98" t="s">
        <v>3165</v>
      </c>
      <c r="N876" s="98" t="s">
        <v>3818</v>
      </c>
      <c r="O876" s="98" t="s">
        <v>935</v>
      </c>
      <c r="P876" s="223" t="s">
        <v>960</v>
      </c>
      <c r="Q876" s="107" t="s">
        <v>828</v>
      </c>
      <c r="R876" s="118" t="s">
        <v>828</v>
      </c>
      <c r="S876" s="101" t="s">
        <v>828</v>
      </c>
      <c r="Z876" s="98"/>
      <c r="AB876" s="98">
        <v>10</v>
      </c>
      <c r="AE876" s="244">
        <v>0</v>
      </c>
      <c r="AG876" s="196" t="str">
        <f t="shared" si="13"/>
        <v>开发中心-研发三部</v>
      </c>
    </row>
    <row r="877" spans="1:33" ht="24" hidden="1">
      <c r="A877" s="97" t="s">
        <v>2664</v>
      </c>
      <c r="B877" s="98" t="s">
        <v>3828</v>
      </c>
      <c r="C877" s="98" t="s">
        <v>3830</v>
      </c>
      <c r="D877" s="98"/>
      <c r="E877" s="98" t="s">
        <v>2626</v>
      </c>
      <c r="F877" s="98" t="s">
        <v>2629</v>
      </c>
      <c r="G877" s="98" t="s">
        <v>663</v>
      </c>
      <c r="H877" s="98" t="s">
        <v>663</v>
      </c>
      <c r="I877" s="248"/>
      <c r="J877" s="98"/>
      <c r="K877" s="98"/>
      <c r="L877" s="210"/>
      <c r="M877" s="98" t="s">
        <v>3058</v>
      </c>
      <c r="N877" s="98" t="s">
        <v>972</v>
      </c>
      <c r="O877" s="98" t="s">
        <v>935</v>
      </c>
      <c r="P877" s="223" t="s">
        <v>960</v>
      </c>
      <c r="Q877" s="107" t="s">
        <v>828</v>
      </c>
      <c r="R877" s="118" t="s">
        <v>828</v>
      </c>
      <c r="S877" s="101" t="s">
        <v>828</v>
      </c>
      <c r="Z877" s="98"/>
      <c r="AB877" s="98">
        <v>10</v>
      </c>
      <c r="AE877" s="244">
        <v>0</v>
      </c>
      <c r="AG877" s="196" t="str">
        <f t="shared" si="13"/>
        <v>开发中心-项目管理部</v>
      </c>
    </row>
    <row r="878" spans="1:33" ht="24" hidden="1">
      <c r="A878" s="97" t="s">
        <v>2665</v>
      </c>
      <c r="B878" s="98" t="s">
        <v>3828</v>
      </c>
      <c r="C878" s="98" t="s">
        <v>3830</v>
      </c>
      <c r="D878" s="98"/>
      <c r="E878" s="98" t="s">
        <v>2626</v>
      </c>
      <c r="F878" s="98" t="s">
        <v>2629</v>
      </c>
      <c r="G878" s="98" t="s">
        <v>663</v>
      </c>
      <c r="H878" s="98" t="s">
        <v>663</v>
      </c>
      <c r="I878" s="248"/>
      <c r="J878" s="98"/>
      <c r="K878" s="98"/>
      <c r="L878" s="210"/>
      <c r="M878" s="98" t="s">
        <v>3058</v>
      </c>
      <c r="N878" s="98" t="s">
        <v>972</v>
      </c>
      <c r="O878" s="98" t="s">
        <v>935</v>
      </c>
      <c r="P878" s="223" t="s">
        <v>960</v>
      </c>
      <c r="Q878" s="107" t="s">
        <v>828</v>
      </c>
      <c r="R878" s="118" t="s">
        <v>828</v>
      </c>
      <c r="S878" s="101" t="s">
        <v>828</v>
      </c>
      <c r="Z878" s="98"/>
      <c r="AB878" s="98">
        <v>10</v>
      </c>
      <c r="AE878" s="244">
        <v>0</v>
      </c>
      <c r="AG878" s="196" t="str">
        <f t="shared" si="13"/>
        <v>开发中心-项目管理部</v>
      </c>
    </row>
    <row r="879" spans="1:33" ht="24" hidden="1">
      <c r="A879" s="97" t="s">
        <v>2666</v>
      </c>
      <c r="B879" s="98" t="s">
        <v>3828</v>
      </c>
      <c r="C879" s="98" t="s">
        <v>3830</v>
      </c>
      <c r="D879" s="98"/>
      <c r="E879" s="98" t="s">
        <v>2626</v>
      </c>
      <c r="F879" s="98" t="s">
        <v>2628</v>
      </c>
      <c r="G879" s="98" t="s">
        <v>662</v>
      </c>
      <c r="H879" s="98" t="s">
        <v>662</v>
      </c>
      <c r="I879" s="248"/>
      <c r="J879" s="98"/>
      <c r="K879" s="98"/>
      <c r="L879" s="210"/>
      <c r="M879" s="98" t="s">
        <v>3031</v>
      </c>
      <c r="N879" s="98" t="s">
        <v>972</v>
      </c>
      <c r="O879" s="98" t="s">
        <v>935</v>
      </c>
      <c r="P879" s="223" t="s">
        <v>960</v>
      </c>
      <c r="Q879" s="107" t="s">
        <v>828</v>
      </c>
      <c r="R879" s="118" t="s">
        <v>828</v>
      </c>
      <c r="S879" s="101" t="s">
        <v>828</v>
      </c>
      <c r="Z879" s="98"/>
      <c r="AB879" s="98">
        <v>10</v>
      </c>
      <c r="AE879" s="244">
        <v>0</v>
      </c>
      <c r="AG879" s="196" t="str">
        <f t="shared" si="13"/>
        <v>开发中心-架构设计部</v>
      </c>
    </row>
    <row r="880" spans="1:33" ht="24" hidden="1">
      <c r="A880" s="97" t="s">
        <v>2667</v>
      </c>
      <c r="B880" s="98" t="s">
        <v>3828</v>
      </c>
      <c r="C880" s="98" t="s">
        <v>3829</v>
      </c>
      <c r="D880" s="98"/>
      <c r="E880" s="98" t="s">
        <v>2626</v>
      </c>
      <c r="F880" s="98" t="s">
        <v>5048</v>
      </c>
      <c r="G880" s="98" t="s">
        <v>4933</v>
      </c>
      <c r="H880" s="98" t="s">
        <v>4933</v>
      </c>
      <c r="I880" s="248"/>
      <c r="J880" s="98"/>
      <c r="K880" s="98"/>
      <c r="L880" s="210"/>
      <c r="M880" s="98" t="s">
        <v>3023</v>
      </c>
      <c r="N880" s="98" t="s">
        <v>864</v>
      </c>
      <c r="O880" s="98" t="s">
        <v>819</v>
      </c>
      <c r="P880" s="223" t="s">
        <v>960</v>
      </c>
      <c r="Q880" s="107" t="s">
        <v>819</v>
      </c>
      <c r="R880" s="118" t="s">
        <v>819</v>
      </c>
      <c r="S880" s="101" t="s">
        <v>819</v>
      </c>
      <c r="Z880" s="98"/>
      <c r="AB880" s="98">
        <v>10</v>
      </c>
      <c r="AE880" s="244">
        <v>0</v>
      </c>
      <c r="AG880" s="196" t="str">
        <f t="shared" si="13"/>
        <v>开发中心-研发一部</v>
      </c>
    </row>
    <row r="881" spans="1:33" ht="24" hidden="1">
      <c r="A881" s="97" t="s">
        <v>2668</v>
      </c>
      <c r="B881" s="98" t="s">
        <v>3831</v>
      </c>
      <c r="C881" s="98" t="s">
        <v>3833</v>
      </c>
      <c r="D881" s="98"/>
      <c r="E881" s="98" t="s">
        <v>2669</v>
      </c>
      <c r="F881" s="98" t="s">
        <v>2113</v>
      </c>
      <c r="G881" s="98" t="s">
        <v>665</v>
      </c>
      <c r="H881" s="98" t="s">
        <v>665</v>
      </c>
      <c r="I881" s="248"/>
      <c r="J881" s="98"/>
      <c r="K881" s="98"/>
      <c r="L881" s="210" t="s">
        <v>3492</v>
      </c>
      <c r="M881" s="98" t="s">
        <v>3493</v>
      </c>
      <c r="N881" s="98" t="s">
        <v>819</v>
      </c>
      <c r="O881" s="98" t="s">
        <v>3819</v>
      </c>
      <c r="P881" s="98" t="s">
        <v>818</v>
      </c>
      <c r="Q881" s="107" t="s">
        <v>943</v>
      </c>
      <c r="R881" s="118" t="s">
        <v>943</v>
      </c>
      <c r="S881" s="239" t="s">
        <v>943</v>
      </c>
      <c r="Z881" s="98"/>
      <c r="AB881" s="98">
        <v>12</v>
      </c>
      <c r="AE881" s="244">
        <v>0</v>
      </c>
      <c r="AG881" s="196" t="str">
        <f t="shared" si="13"/>
        <v>研究院-技术合作部</v>
      </c>
    </row>
    <row r="882" spans="1:33" ht="24" hidden="1">
      <c r="A882" s="97" t="s">
        <v>2670</v>
      </c>
      <c r="B882" s="98" t="s">
        <v>3831</v>
      </c>
      <c r="C882" s="98" t="s">
        <v>3833</v>
      </c>
      <c r="D882" s="98"/>
      <c r="E882" s="98" t="s">
        <v>2669</v>
      </c>
      <c r="F882" s="98" t="s">
        <v>2113</v>
      </c>
      <c r="G882" s="98" t="s">
        <v>666</v>
      </c>
      <c r="H882" s="98" t="s">
        <v>666</v>
      </c>
      <c r="I882" s="248"/>
      <c r="J882" s="98"/>
      <c r="K882" s="98" t="s">
        <v>3020</v>
      </c>
      <c r="L882" s="210" t="s">
        <v>3494</v>
      </c>
      <c r="M882" s="98" t="s">
        <v>3495</v>
      </c>
      <c r="N882" s="98" t="s">
        <v>828</v>
      </c>
      <c r="O882" s="98" t="s">
        <v>3819</v>
      </c>
      <c r="P882" s="98" t="s">
        <v>818</v>
      </c>
      <c r="Q882" s="107" t="s">
        <v>935</v>
      </c>
      <c r="R882" s="118" t="s">
        <v>856</v>
      </c>
      <c r="S882" s="101" t="s">
        <v>856</v>
      </c>
      <c r="Z882" s="98"/>
      <c r="AB882" s="98">
        <v>12</v>
      </c>
      <c r="AE882" s="244">
        <v>0</v>
      </c>
      <c r="AG882" s="196" t="str">
        <f t="shared" si="13"/>
        <v>研究院-技术研究部</v>
      </c>
    </row>
    <row r="883" spans="1:33" ht="24" hidden="1">
      <c r="A883" s="97" t="s">
        <v>2671</v>
      </c>
      <c r="B883" s="98" t="s">
        <v>3840</v>
      </c>
      <c r="C883" s="98" t="s">
        <v>3893</v>
      </c>
      <c r="D883" s="98"/>
      <c r="E883" s="98" t="s">
        <v>2669</v>
      </c>
      <c r="F883" s="98" t="s">
        <v>2672</v>
      </c>
      <c r="G883" s="98" t="s">
        <v>665</v>
      </c>
      <c r="H883" s="98" t="s">
        <v>665</v>
      </c>
      <c r="I883" s="248"/>
      <c r="J883" s="98"/>
      <c r="K883" s="98"/>
      <c r="L883" s="210" t="s">
        <v>3496</v>
      </c>
      <c r="M883" s="98" t="s">
        <v>3497</v>
      </c>
      <c r="N883" s="98" t="s">
        <v>972</v>
      </c>
      <c r="O883" s="98" t="s">
        <v>819</v>
      </c>
      <c r="P883" s="98" t="s">
        <v>818</v>
      </c>
      <c r="Q883" s="107" t="s">
        <v>972</v>
      </c>
      <c r="R883" s="118" t="s">
        <v>972</v>
      </c>
      <c r="S883" s="101" t="s">
        <v>972</v>
      </c>
      <c r="Z883" s="98"/>
      <c r="AB883" s="98">
        <v>12</v>
      </c>
      <c r="AE883" s="244">
        <v>0</v>
      </c>
      <c r="AG883" s="196" t="str">
        <f t="shared" si="13"/>
        <v>研究院-技术合作部</v>
      </c>
    </row>
    <row r="884" spans="1:33" ht="24" hidden="1">
      <c r="A884" s="97" t="s">
        <v>2673</v>
      </c>
      <c r="B884" s="98" t="s">
        <v>3840</v>
      </c>
      <c r="C884" s="98" t="s">
        <v>3893</v>
      </c>
      <c r="D884" s="98"/>
      <c r="E884" s="98" t="s">
        <v>2669</v>
      </c>
      <c r="F884" s="98" t="s">
        <v>2672</v>
      </c>
      <c r="G884" s="98" t="s">
        <v>665</v>
      </c>
      <c r="H884" s="98" t="s">
        <v>665</v>
      </c>
      <c r="I884" s="248"/>
      <c r="J884" s="98"/>
      <c r="K884" s="98"/>
      <c r="L884" s="210" t="s">
        <v>3498</v>
      </c>
      <c r="M884" s="98" t="s">
        <v>3497</v>
      </c>
      <c r="N884" s="98" t="s">
        <v>972</v>
      </c>
      <c r="O884" s="98" t="s">
        <v>819</v>
      </c>
      <c r="P884" s="98" t="s">
        <v>818</v>
      </c>
      <c r="Q884" s="107" t="s">
        <v>972</v>
      </c>
      <c r="R884" s="118" t="s">
        <v>972</v>
      </c>
      <c r="S884" s="101" t="s">
        <v>972</v>
      </c>
      <c r="Z884" s="98"/>
      <c r="AB884" s="98">
        <v>12</v>
      </c>
      <c r="AE884" s="244">
        <v>0</v>
      </c>
      <c r="AG884" s="196" t="str">
        <f t="shared" si="13"/>
        <v>研究院-技术合作部</v>
      </c>
    </row>
    <row r="885" spans="1:33" ht="24" hidden="1">
      <c r="A885" s="97" t="s">
        <v>2674</v>
      </c>
      <c r="B885" s="98" t="s">
        <v>3828</v>
      </c>
      <c r="C885" s="98" t="s">
        <v>3851</v>
      </c>
      <c r="D885" s="98"/>
      <c r="E885" s="98" t="s">
        <v>2669</v>
      </c>
      <c r="F885" s="98" t="s">
        <v>2675</v>
      </c>
      <c r="G885" s="98" t="s">
        <v>666</v>
      </c>
      <c r="H885" s="98" t="s">
        <v>666</v>
      </c>
      <c r="I885" s="248"/>
      <c r="J885" s="98"/>
      <c r="K885" s="98"/>
      <c r="L885" s="210" t="s">
        <v>3499</v>
      </c>
      <c r="M885" s="98" t="s">
        <v>3190</v>
      </c>
      <c r="N885" s="98" t="s">
        <v>828</v>
      </c>
      <c r="O885" s="98" t="s">
        <v>4279</v>
      </c>
      <c r="P885" s="98" t="s">
        <v>818</v>
      </c>
      <c r="Q885" s="107" t="s">
        <v>819</v>
      </c>
      <c r="R885" s="118" t="s">
        <v>819</v>
      </c>
      <c r="S885" s="101" t="s">
        <v>819</v>
      </c>
      <c r="Z885" s="98"/>
      <c r="AB885" s="98">
        <v>12</v>
      </c>
      <c r="AE885" s="244">
        <v>0</v>
      </c>
      <c r="AG885" s="196" t="str">
        <f t="shared" si="13"/>
        <v>研究院-技术研究部</v>
      </c>
    </row>
    <row r="886" spans="1:33" ht="24" hidden="1">
      <c r="A886" s="97" t="s">
        <v>2676</v>
      </c>
      <c r="B886" s="98" t="s">
        <v>3840</v>
      </c>
      <c r="C886" s="98" t="s">
        <v>3893</v>
      </c>
      <c r="D886" s="98"/>
      <c r="E886" s="98" t="s">
        <v>2669</v>
      </c>
      <c r="F886" s="98" t="s">
        <v>2672</v>
      </c>
      <c r="G886" s="98" t="s">
        <v>665</v>
      </c>
      <c r="H886" s="98" t="s">
        <v>665</v>
      </c>
      <c r="I886" s="248"/>
      <c r="J886" s="98"/>
      <c r="K886" s="98"/>
      <c r="L886" s="210" t="s">
        <v>3500</v>
      </c>
      <c r="M886" s="98" t="s">
        <v>3497</v>
      </c>
      <c r="N886" s="98" t="s">
        <v>972</v>
      </c>
      <c r="O886" s="98" t="s">
        <v>819</v>
      </c>
      <c r="P886" s="98" t="s">
        <v>818</v>
      </c>
      <c r="Q886" s="107" t="s">
        <v>828</v>
      </c>
      <c r="R886" s="118" t="s">
        <v>819</v>
      </c>
      <c r="S886" s="101" t="s">
        <v>819</v>
      </c>
      <c r="Z886" s="98"/>
      <c r="AB886" s="98">
        <v>12</v>
      </c>
      <c r="AE886" s="244">
        <v>0</v>
      </c>
      <c r="AG886" s="196" t="str">
        <f t="shared" si="13"/>
        <v>研究院-技术合作部</v>
      </c>
    </row>
    <row r="887" spans="1:33" ht="24" hidden="1">
      <c r="A887" s="97" t="s">
        <v>2677</v>
      </c>
      <c r="B887" s="98" t="s">
        <v>3840</v>
      </c>
      <c r="C887" s="98" t="s">
        <v>3893</v>
      </c>
      <c r="D887" s="98"/>
      <c r="E887" s="98" t="s">
        <v>2669</v>
      </c>
      <c r="F887" s="98" t="s">
        <v>2672</v>
      </c>
      <c r="G887" s="98" t="s">
        <v>665</v>
      </c>
      <c r="H887" s="98" t="s">
        <v>665</v>
      </c>
      <c r="I887" s="248"/>
      <c r="J887" s="98"/>
      <c r="K887" s="98"/>
      <c r="L887" s="210" t="s">
        <v>3501</v>
      </c>
      <c r="M887" s="98" t="s">
        <v>3497</v>
      </c>
      <c r="N887" s="98" t="s">
        <v>972</v>
      </c>
      <c r="O887" s="98" t="s">
        <v>819</v>
      </c>
      <c r="P887" s="98" t="s">
        <v>818</v>
      </c>
      <c r="Q887" s="107" t="s">
        <v>828</v>
      </c>
      <c r="R887" s="118" t="s">
        <v>828</v>
      </c>
      <c r="S887" s="101" t="s">
        <v>828</v>
      </c>
      <c r="Z887" s="98"/>
      <c r="AB887" s="98">
        <v>12</v>
      </c>
      <c r="AE887" s="244">
        <v>0</v>
      </c>
      <c r="AG887" s="196" t="str">
        <f t="shared" si="13"/>
        <v>研究院-技术合作部</v>
      </c>
    </row>
    <row r="888" spans="1:33" ht="24" hidden="1">
      <c r="A888" s="97" t="s">
        <v>2678</v>
      </c>
      <c r="B888" s="98" t="s">
        <v>3840</v>
      </c>
      <c r="C888" s="98" t="s">
        <v>3893</v>
      </c>
      <c r="D888" s="98"/>
      <c r="E888" s="98" t="s">
        <v>2669</v>
      </c>
      <c r="F888" s="98" t="s">
        <v>2672</v>
      </c>
      <c r="G888" s="98" t="s">
        <v>665</v>
      </c>
      <c r="H888" s="98" t="s">
        <v>665</v>
      </c>
      <c r="I888" s="248"/>
      <c r="J888" s="98"/>
      <c r="K888" s="98"/>
      <c r="L888" s="210" t="s">
        <v>3502</v>
      </c>
      <c r="M888" s="98" t="s">
        <v>3497</v>
      </c>
      <c r="N888" s="98" t="s">
        <v>972</v>
      </c>
      <c r="O888" s="98" t="s">
        <v>819</v>
      </c>
      <c r="P888" s="98" t="s">
        <v>818</v>
      </c>
      <c r="Q888" s="107" t="s">
        <v>864</v>
      </c>
      <c r="R888" s="118" t="s">
        <v>828</v>
      </c>
      <c r="S888" s="101" t="s">
        <v>828</v>
      </c>
      <c r="Z888" s="98"/>
      <c r="AB888" s="98">
        <v>12</v>
      </c>
      <c r="AE888" s="244">
        <v>0</v>
      </c>
      <c r="AG888" s="196" t="str">
        <f t="shared" si="13"/>
        <v>研究院-技术合作部</v>
      </c>
    </row>
    <row r="889" spans="1:33" ht="24" hidden="1">
      <c r="A889" s="97" t="s">
        <v>2679</v>
      </c>
      <c r="B889" s="98" t="s">
        <v>3828</v>
      </c>
      <c r="C889" s="98" t="s">
        <v>3851</v>
      </c>
      <c r="D889" s="98"/>
      <c r="E889" s="98" t="s">
        <v>2669</v>
      </c>
      <c r="F889" s="98" t="s">
        <v>2675</v>
      </c>
      <c r="G889" s="98" t="s">
        <v>666</v>
      </c>
      <c r="H889" s="98" t="s">
        <v>666</v>
      </c>
      <c r="I889" s="248"/>
      <c r="J889" s="98"/>
      <c r="K889" s="98"/>
      <c r="L889" s="210" t="s">
        <v>3503</v>
      </c>
      <c r="M889" s="98" t="s">
        <v>3190</v>
      </c>
      <c r="N889" s="98" t="s">
        <v>828</v>
      </c>
      <c r="O889" s="98" t="s">
        <v>4279</v>
      </c>
      <c r="P889" s="98" t="s">
        <v>818</v>
      </c>
      <c r="Q889" s="107" t="s">
        <v>982</v>
      </c>
      <c r="R889" s="118" t="s">
        <v>982</v>
      </c>
      <c r="S889" s="101" t="s">
        <v>982</v>
      </c>
      <c r="Z889" s="98"/>
      <c r="AB889" s="98">
        <v>12</v>
      </c>
      <c r="AE889" s="244">
        <v>0</v>
      </c>
      <c r="AG889" s="196" t="str">
        <f t="shared" si="13"/>
        <v>研究院-技术研究部</v>
      </c>
    </row>
    <row r="890" spans="1:33" ht="24" hidden="1">
      <c r="A890" s="97" t="s">
        <v>2680</v>
      </c>
      <c r="B890" s="98" t="s">
        <v>3828</v>
      </c>
      <c r="C890" s="98" t="s">
        <v>3851</v>
      </c>
      <c r="D890" s="98"/>
      <c r="E890" s="98" t="s">
        <v>2669</v>
      </c>
      <c r="F890" s="98" t="s">
        <v>2675</v>
      </c>
      <c r="G890" s="98" t="s">
        <v>666</v>
      </c>
      <c r="H890" s="98" t="s">
        <v>666</v>
      </c>
      <c r="I890" s="248"/>
      <c r="J890" s="98"/>
      <c r="K890" s="98"/>
      <c r="L890" s="210" t="s">
        <v>3504</v>
      </c>
      <c r="M890" s="98" t="s">
        <v>3190</v>
      </c>
      <c r="N890" s="98" t="s">
        <v>828</v>
      </c>
      <c r="O890" s="98" t="s">
        <v>4279</v>
      </c>
      <c r="P890" s="98" t="s">
        <v>818</v>
      </c>
      <c r="Q890" s="107" t="s">
        <v>935</v>
      </c>
      <c r="R890" s="118" t="s">
        <v>935</v>
      </c>
      <c r="S890" s="240" t="s">
        <v>935</v>
      </c>
      <c r="Z890" s="98"/>
      <c r="AB890" s="98">
        <v>12</v>
      </c>
      <c r="AE890" s="244">
        <v>0</v>
      </c>
      <c r="AG890" s="196" t="str">
        <f t="shared" si="13"/>
        <v>研究院-技术研究部</v>
      </c>
    </row>
    <row r="891" spans="1:33" ht="24" hidden="1">
      <c r="A891" s="97" t="s">
        <v>2681</v>
      </c>
      <c r="B891" s="98" t="s">
        <v>3828</v>
      </c>
      <c r="C891" s="98" t="s">
        <v>3851</v>
      </c>
      <c r="D891" s="98"/>
      <c r="E891" s="98" t="s">
        <v>2669</v>
      </c>
      <c r="F891" s="98" t="s">
        <v>2675</v>
      </c>
      <c r="G891" s="98" t="s">
        <v>666</v>
      </c>
      <c r="H891" s="98" t="s">
        <v>666</v>
      </c>
      <c r="I891" s="248"/>
      <c r="J891" s="98"/>
      <c r="K891" s="98"/>
      <c r="M891" s="98" t="s">
        <v>3190</v>
      </c>
      <c r="N891" s="98" t="s">
        <v>828</v>
      </c>
      <c r="O891" s="98" t="s">
        <v>4279</v>
      </c>
      <c r="P891" s="223" t="s">
        <v>818</v>
      </c>
      <c r="Q891" s="107" t="s">
        <v>935</v>
      </c>
      <c r="R891" s="118" t="s">
        <v>935</v>
      </c>
      <c r="S891" s="101" t="s">
        <v>935</v>
      </c>
      <c r="Z891" s="98"/>
      <c r="AB891" s="98">
        <v>10</v>
      </c>
      <c r="AE891" s="244">
        <v>0</v>
      </c>
      <c r="AG891" s="196" t="str">
        <f t="shared" si="13"/>
        <v>研究院-技术研究部</v>
      </c>
    </row>
    <row r="892" spans="1:33" ht="24" hidden="1">
      <c r="A892" s="97" t="s">
        <v>2682</v>
      </c>
      <c r="B892" s="98" t="s">
        <v>3828</v>
      </c>
      <c r="C892" s="98" t="s">
        <v>3851</v>
      </c>
      <c r="D892" s="98"/>
      <c r="E892" s="98" t="s">
        <v>2669</v>
      </c>
      <c r="F892" s="98" t="s">
        <v>2675</v>
      </c>
      <c r="G892" s="98" t="s">
        <v>666</v>
      </c>
      <c r="H892" s="98" t="s">
        <v>666</v>
      </c>
      <c r="I892" s="248"/>
      <c r="J892" s="98"/>
      <c r="K892" s="98"/>
      <c r="L892" s="210" t="s">
        <v>3505</v>
      </c>
      <c r="M892" s="98" t="s">
        <v>3190</v>
      </c>
      <c r="N892" s="98" t="s">
        <v>828</v>
      </c>
      <c r="O892" s="98" t="s">
        <v>4279</v>
      </c>
      <c r="P892" s="98" t="s">
        <v>818</v>
      </c>
      <c r="Q892" s="107" t="s">
        <v>819</v>
      </c>
      <c r="R892" s="118" t="s">
        <v>819</v>
      </c>
      <c r="S892" s="239" t="s">
        <v>819</v>
      </c>
      <c r="Z892" s="98"/>
      <c r="AB892" s="98">
        <v>12</v>
      </c>
      <c r="AE892" s="244">
        <v>0</v>
      </c>
      <c r="AG892" s="196" t="str">
        <f t="shared" si="13"/>
        <v>研究院-技术研究部</v>
      </c>
    </row>
    <row r="893" spans="1:33" ht="24" hidden="1">
      <c r="A893" s="97" t="s">
        <v>2683</v>
      </c>
      <c r="B893" s="98" t="s">
        <v>3828</v>
      </c>
      <c r="C893" s="98" t="s">
        <v>3851</v>
      </c>
      <c r="D893" s="98"/>
      <c r="E893" s="98" t="s">
        <v>2669</v>
      </c>
      <c r="F893" s="98" t="s">
        <v>2675</v>
      </c>
      <c r="G893" s="98" t="s">
        <v>666</v>
      </c>
      <c r="H893" s="98" t="s">
        <v>666</v>
      </c>
      <c r="I893" s="248"/>
      <c r="J893" s="98"/>
      <c r="K893" s="98"/>
      <c r="L893" s="210" t="s">
        <v>3506</v>
      </c>
      <c r="M893" s="98" t="s">
        <v>3507</v>
      </c>
      <c r="N893" s="98" t="s">
        <v>972</v>
      </c>
      <c r="O893" s="98" t="s">
        <v>819</v>
      </c>
      <c r="P893" s="98" t="s">
        <v>818</v>
      </c>
      <c r="Q893" s="107" t="s">
        <v>864</v>
      </c>
      <c r="R893" s="118" t="s">
        <v>864</v>
      </c>
      <c r="S893" s="101" t="s">
        <v>864</v>
      </c>
      <c r="Z893" s="98"/>
      <c r="AB893" s="98">
        <v>12</v>
      </c>
      <c r="AE893" s="244">
        <v>0</v>
      </c>
      <c r="AG893" s="196" t="str">
        <f t="shared" si="13"/>
        <v>研究院-技术研究部</v>
      </c>
    </row>
    <row r="894" spans="1:33" ht="24" hidden="1">
      <c r="A894" s="97" t="s">
        <v>2684</v>
      </c>
      <c r="B894" s="98" t="s">
        <v>3828</v>
      </c>
      <c r="C894" s="98" t="s">
        <v>3851</v>
      </c>
      <c r="D894" s="98"/>
      <c r="E894" s="98" t="s">
        <v>2669</v>
      </c>
      <c r="F894" s="98" t="s">
        <v>2675</v>
      </c>
      <c r="G894" s="98" t="s">
        <v>666</v>
      </c>
      <c r="H894" s="98" t="s">
        <v>666</v>
      </c>
      <c r="I894" s="248"/>
      <c r="J894" s="98"/>
      <c r="K894" s="98"/>
      <c r="L894" s="210" t="s">
        <v>3508</v>
      </c>
      <c r="M894" s="98" t="s">
        <v>3507</v>
      </c>
      <c r="N894" s="98" t="s">
        <v>972</v>
      </c>
      <c r="O894" s="98" t="s">
        <v>819</v>
      </c>
      <c r="P894" s="98" t="s">
        <v>818</v>
      </c>
      <c r="Q894" s="107" t="s">
        <v>864</v>
      </c>
      <c r="R894" s="118" t="s">
        <v>819</v>
      </c>
      <c r="S894" s="101" t="s">
        <v>819</v>
      </c>
      <c r="Z894" s="98"/>
      <c r="AB894" s="98">
        <v>12</v>
      </c>
      <c r="AE894" s="244">
        <v>0</v>
      </c>
      <c r="AG894" s="196" t="str">
        <f t="shared" si="13"/>
        <v>研究院-技术研究部</v>
      </c>
    </row>
    <row r="895" spans="1:33" ht="24" hidden="1">
      <c r="A895" s="97" t="s">
        <v>2685</v>
      </c>
      <c r="B895" s="98" t="s">
        <v>3828</v>
      </c>
      <c r="C895" s="98" t="s">
        <v>3851</v>
      </c>
      <c r="D895" s="98"/>
      <c r="E895" s="98" t="s">
        <v>2669</v>
      </c>
      <c r="F895" s="98" t="s">
        <v>2675</v>
      </c>
      <c r="G895" s="98" t="s">
        <v>666</v>
      </c>
      <c r="H895" s="98" t="s">
        <v>666</v>
      </c>
      <c r="I895" s="248"/>
      <c r="J895" s="98"/>
      <c r="K895" s="98"/>
      <c r="L895" s="210" t="s">
        <v>3509</v>
      </c>
      <c r="M895" s="98" t="s">
        <v>3190</v>
      </c>
      <c r="N895" s="98" t="s">
        <v>828</v>
      </c>
      <c r="O895" s="98" t="s">
        <v>4279</v>
      </c>
      <c r="P895" s="98" t="s">
        <v>818</v>
      </c>
      <c r="Q895" s="107" t="s">
        <v>856</v>
      </c>
      <c r="R895" s="118" t="s">
        <v>856</v>
      </c>
      <c r="S895" s="101" t="s">
        <v>856</v>
      </c>
      <c r="Z895" s="98"/>
      <c r="AB895" s="98">
        <v>12</v>
      </c>
      <c r="AE895" s="244">
        <v>0</v>
      </c>
      <c r="AG895" s="196" t="str">
        <f t="shared" si="13"/>
        <v>研究院-技术研究部</v>
      </c>
    </row>
    <row r="896" spans="1:33" ht="24" hidden="1">
      <c r="A896" s="97" t="s">
        <v>2686</v>
      </c>
      <c r="B896" s="98" t="s">
        <v>3831</v>
      </c>
      <c r="C896" s="98" t="s">
        <v>3833</v>
      </c>
      <c r="D896" s="98"/>
      <c r="E896" s="98" t="s">
        <v>2687</v>
      </c>
      <c r="F896" s="98" t="s">
        <v>2113</v>
      </c>
      <c r="G896" s="98" t="s">
        <v>4912</v>
      </c>
      <c r="H896" s="98" t="s">
        <v>4912</v>
      </c>
      <c r="I896" s="248"/>
      <c r="J896" s="98"/>
      <c r="K896" s="98"/>
      <c r="L896" s="210" t="s">
        <v>3510</v>
      </c>
      <c r="M896" s="98" t="s">
        <v>3511</v>
      </c>
      <c r="N896" s="98" t="s">
        <v>819</v>
      </c>
      <c r="O896" s="98" t="s">
        <v>3819</v>
      </c>
      <c r="P896" s="98" t="s">
        <v>818</v>
      </c>
      <c r="Q896" s="107" t="s">
        <v>856</v>
      </c>
      <c r="R896" s="118" t="s">
        <v>856</v>
      </c>
      <c r="S896" s="101" t="s">
        <v>856</v>
      </c>
      <c r="Z896" s="98"/>
      <c r="AB896" s="98">
        <v>12</v>
      </c>
      <c r="AE896" s="244">
        <v>0</v>
      </c>
      <c r="AG896" s="196" t="str">
        <f t="shared" si="13"/>
        <v>测试中心-管理</v>
      </c>
    </row>
    <row r="897" spans="1:33" ht="24" hidden="1">
      <c r="A897" s="97" t="s">
        <v>2688</v>
      </c>
      <c r="B897" s="98" t="s">
        <v>3831</v>
      </c>
      <c r="C897" s="98" t="s">
        <v>3832</v>
      </c>
      <c r="D897" s="98"/>
      <c r="E897" s="98" t="s">
        <v>2687</v>
      </c>
      <c r="F897" s="98" t="s">
        <v>2689</v>
      </c>
      <c r="G897" s="98" t="s">
        <v>658</v>
      </c>
      <c r="H897" s="98" t="s">
        <v>658</v>
      </c>
      <c r="I897" s="248"/>
      <c r="J897" s="98"/>
      <c r="K897" s="98"/>
      <c r="L897" s="210" t="s">
        <v>3512</v>
      </c>
      <c r="M897" s="98" t="s">
        <v>953</v>
      </c>
      <c r="N897" s="98" t="s">
        <v>864</v>
      </c>
      <c r="O897" s="98" t="s">
        <v>1051</v>
      </c>
      <c r="P897" s="98" t="s">
        <v>818</v>
      </c>
      <c r="Q897" s="107" t="s">
        <v>819</v>
      </c>
      <c r="R897" s="118" t="s">
        <v>828</v>
      </c>
      <c r="S897" s="101" t="s">
        <v>828</v>
      </c>
      <c r="Z897" s="98"/>
      <c r="AB897" s="98">
        <v>12</v>
      </c>
      <c r="AE897" s="244">
        <v>0</v>
      </c>
      <c r="AG897" s="196" t="str">
        <f t="shared" si="13"/>
        <v>测试中心-测试一部</v>
      </c>
    </row>
    <row r="898" spans="1:33" ht="24" hidden="1">
      <c r="A898" s="97" t="s">
        <v>2690</v>
      </c>
      <c r="B898" s="98" t="s">
        <v>3840</v>
      </c>
      <c r="C898" s="98" t="s">
        <v>3892</v>
      </c>
      <c r="D898" s="98"/>
      <c r="E898" s="98" t="s">
        <v>2687</v>
      </c>
      <c r="F898" s="98" t="s">
        <v>2689</v>
      </c>
      <c r="G898" s="98" t="s">
        <v>658</v>
      </c>
      <c r="H898" s="98" t="s">
        <v>658</v>
      </c>
      <c r="I898" s="248"/>
      <c r="J898" s="98"/>
      <c r="K898" s="98"/>
      <c r="L898" s="210" t="s">
        <v>3513</v>
      </c>
      <c r="M898" s="98" t="s">
        <v>3514</v>
      </c>
      <c r="N898" s="98" t="s">
        <v>972</v>
      </c>
      <c r="O898" s="98" t="s">
        <v>856</v>
      </c>
      <c r="P898" s="98" t="s">
        <v>818</v>
      </c>
      <c r="Q898" s="107" t="s">
        <v>828</v>
      </c>
      <c r="R898" s="118" t="s">
        <v>864</v>
      </c>
      <c r="S898" s="101" t="s">
        <v>864</v>
      </c>
      <c r="Z898" s="98"/>
      <c r="AB898" s="98">
        <v>12</v>
      </c>
      <c r="AE898" s="244">
        <v>0</v>
      </c>
      <c r="AG898" s="196" t="str">
        <f t="shared" si="13"/>
        <v>测试中心-测试一部</v>
      </c>
    </row>
    <row r="899" spans="1:33" ht="24" hidden="1">
      <c r="A899" s="97" t="s">
        <v>2691</v>
      </c>
      <c r="B899" s="98" t="s">
        <v>3840</v>
      </c>
      <c r="C899" s="98" t="s">
        <v>3892</v>
      </c>
      <c r="D899" s="98"/>
      <c r="E899" s="98" t="s">
        <v>2687</v>
      </c>
      <c r="F899" s="98" t="s">
        <v>2689</v>
      </c>
      <c r="G899" s="98" t="s">
        <v>658</v>
      </c>
      <c r="H899" s="98" t="s">
        <v>658</v>
      </c>
      <c r="I899" s="248"/>
      <c r="J899" s="98"/>
      <c r="K899" s="98"/>
      <c r="L899" s="210" t="s">
        <v>3515</v>
      </c>
      <c r="M899" s="98" t="s">
        <v>3516</v>
      </c>
      <c r="N899" s="98" t="s">
        <v>3818</v>
      </c>
      <c r="O899" s="98" t="s">
        <v>819</v>
      </c>
      <c r="P899" s="98" t="s">
        <v>818</v>
      </c>
      <c r="Q899" s="107" t="s">
        <v>972</v>
      </c>
      <c r="R899" s="118" t="s">
        <v>972</v>
      </c>
      <c r="S899" s="101" t="s">
        <v>972</v>
      </c>
      <c r="Z899" s="98"/>
      <c r="AB899" s="98">
        <v>12</v>
      </c>
      <c r="AE899" s="244">
        <v>0</v>
      </c>
      <c r="AG899" s="196" t="str">
        <f t="shared" ref="AG899:AG962" si="14">G899</f>
        <v>测试中心-测试一部</v>
      </c>
    </row>
    <row r="900" spans="1:33" ht="24" hidden="1">
      <c r="A900" s="97" t="s">
        <v>2692</v>
      </c>
      <c r="B900" s="98" t="s">
        <v>3840</v>
      </c>
      <c r="C900" s="98" t="s">
        <v>3892</v>
      </c>
      <c r="D900" s="98"/>
      <c r="E900" s="98" t="s">
        <v>2687</v>
      </c>
      <c r="F900" s="98" t="s">
        <v>2689</v>
      </c>
      <c r="G900" s="98" t="s">
        <v>658</v>
      </c>
      <c r="H900" s="98" t="s">
        <v>658</v>
      </c>
      <c r="I900" s="248"/>
      <c r="J900" s="98"/>
      <c r="K900" s="98"/>
      <c r="L900" s="210" t="s">
        <v>3517</v>
      </c>
      <c r="M900" s="98" t="s">
        <v>3516</v>
      </c>
      <c r="N900" s="98" t="s">
        <v>3818</v>
      </c>
      <c r="O900" s="98" t="s">
        <v>819</v>
      </c>
      <c r="P900" s="98" t="s">
        <v>818</v>
      </c>
      <c r="Q900" s="107" t="s">
        <v>972</v>
      </c>
      <c r="R900" s="118" t="s">
        <v>972</v>
      </c>
      <c r="S900" s="101" t="s">
        <v>972</v>
      </c>
      <c r="Z900" s="98"/>
      <c r="AB900" s="98">
        <v>12</v>
      </c>
      <c r="AE900" s="244">
        <v>0</v>
      </c>
      <c r="AG900" s="196" t="str">
        <f t="shared" si="14"/>
        <v>测试中心-测试一部</v>
      </c>
    </row>
    <row r="901" spans="1:33" ht="24" hidden="1">
      <c r="A901" s="97" t="s">
        <v>2693</v>
      </c>
      <c r="B901" s="98" t="s">
        <v>3840</v>
      </c>
      <c r="C901" s="98" t="s">
        <v>3892</v>
      </c>
      <c r="D901" s="98"/>
      <c r="E901" s="98" t="s">
        <v>2687</v>
      </c>
      <c r="F901" s="98" t="s">
        <v>2689</v>
      </c>
      <c r="G901" s="98" t="s">
        <v>658</v>
      </c>
      <c r="H901" s="98" t="s">
        <v>658</v>
      </c>
      <c r="I901" s="248"/>
      <c r="J901" s="98"/>
      <c r="K901" s="98"/>
      <c r="L901" s="210" t="s">
        <v>3518</v>
      </c>
      <c r="M901" s="98" t="s">
        <v>3516</v>
      </c>
      <c r="N901" s="98" t="s">
        <v>3818</v>
      </c>
      <c r="O901" s="98" t="s">
        <v>819</v>
      </c>
      <c r="P901" s="98" t="s">
        <v>818</v>
      </c>
      <c r="Q901" s="107" t="s">
        <v>864</v>
      </c>
      <c r="R901" s="118" t="s">
        <v>972</v>
      </c>
      <c r="S901" s="101" t="s">
        <v>972</v>
      </c>
      <c r="Z901" s="98"/>
      <c r="AB901" s="98">
        <v>12</v>
      </c>
      <c r="AE901" s="244">
        <v>0</v>
      </c>
      <c r="AG901" s="196" t="str">
        <f t="shared" si="14"/>
        <v>测试中心-测试一部</v>
      </c>
    </row>
    <row r="902" spans="1:33" ht="24" hidden="1">
      <c r="A902" s="97" t="s">
        <v>2694</v>
      </c>
      <c r="B902" s="98" t="s">
        <v>3840</v>
      </c>
      <c r="C902" s="98" t="s">
        <v>3892</v>
      </c>
      <c r="D902" s="98"/>
      <c r="E902" s="98" t="s">
        <v>2687</v>
      </c>
      <c r="F902" s="98" t="s">
        <v>2695</v>
      </c>
      <c r="G902" s="98" t="s">
        <v>659</v>
      </c>
      <c r="H902" s="98" t="s">
        <v>659</v>
      </c>
      <c r="I902" s="248"/>
      <c r="J902" s="98"/>
      <c r="K902" s="98"/>
      <c r="L902" s="210" t="s">
        <v>3519</v>
      </c>
      <c r="M902" s="98" t="s">
        <v>3520</v>
      </c>
      <c r="N902" s="98" t="s">
        <v>3818</v>
      </c>
      <c r="O902" s="98" t="s">
        <v>819</v>
      </c>
      <c r="P902" s="98" t="s">
        <v>818</v>
      </c>
      <c r="Q902" s="107" t="s">
        <v>864</v>
      </c>
      <c r="R902" s="118" t="s">
        <v>864</v>
      </c>
      <c r="S902" s="101" t="s">
        <v>864</v>
      </c>
      <c r="Z902" s="98"/>
      <c r="AB902" s="98">
        <v>12</v>
      </c>
      <c r="AE902" s="244">
        <v>0</v>
      </c>
      <c r="AG902" s="196" t="str">
        <f t="shared" si="14"/>
        <v>测试中心-测试二部</v>
      </c>
    </row>
    <row r="903" spans="1:33" ht="24" hidden="1">
      <c r="A903" s="97" t="s">
        <v>2696</v>
      </c>
      <c r="B903" s="98" t="s">
        <v>3840</v>
      </c>
      <c r="C903" s="98" t="s">
        <v>3892</v>
      </c>
      <c r="D903" s="98"/>
      <c r="E903" s="98" t="s">
        <v>2687</v>
      </c>
      <c r="F903" s="98" t="s">
        <v>2695</v>
      </c>
      <c r="G903" s="98" t="s">
        <v>659</v>
      </c>
      <c r="H903" s="98" t="s">
        <v>659</v>
      </c>
      <c r="I903" s="248"/>
      <c r="J903" s="98"/>
      <c r="K903" s="98"/>
      <c r="L903" s="210" t="s">
        <v>3521</v>
      </c>
      <c r="M903" s="98" t="s">
        <v>3520</v>
      </c>
      <c r="N903" s="98" t="s">
        <v>3818</v>
      </c>
      <c r="O903" s="98" t="s">
        <v>819</v>
      </c>
      <c r="P903" s="98" t="s">
        <v>818</v>
      </c>
      <c r="Q903" s="107" t="s">
        <v>864</v>
      </c>
      <c r="R903" s="118" t="s">
        <v>972</v>
      </c>
      <c r="S903" s="101" t="s">
        <v>972</v>
      </c>
      <c r="Z903" s="98"/>
      <c r="AB903" s="98">
        <v>12</v>
      </c>
      <c r="AE903" s="244">
        <v>0</v>
      </c>
      <c r="AG903" s="196" t="str">
        <f t="shared" si="14"/>
        <v>测试中心-测试二部</v>
      </c>
    </row>
    <row r="904" spans="1:33" ht="24" hidden="1">
      <c r="A904" s="97" t="s">
        <v>2697</v>
      </c>
      <c r="B904" s="98" t="s">
        <v>3840</v>
      </c>
      <c r="C904" s="98" t="s">
        <v>3892</v>
      </c>
      <c r="D904" s="98"/>
      <c r="E904" s="98" t="s">
        <v>2687</v>
      </c>
      <c r="F904" s="98" t="s">
        <v>2695</v>
      </c>
      <c r="G904" s="98" t="s">
        <v>659</v>
      </c>
      <c r="H904" s="98" t="s">
        <v>659</v>
      </c>
      <c r="I904" s="248"/>
      <c r="J904" s="98"/>
      <c r="K904" s="98"/>
      <c r="L904" s="210" t="s">
        <v>3522</v>
      </c>
      <c r="M904" s="98" t="s">
        <v>3520</v>
      </c>
      <c r="N904" s="98" t="s">
        <v>3818</v>
      </c>
      <c r="O904" s="98" t="s">
        <v>819</v>
      </c>
      <c r="P904" s="98" t="s">
        <v>818</v>
      </c>
      <c r="Q904" s="107" t="s">
        <v>972</v>
      </c>
      <c r="R904" s="118" t="s">
        <v>972</v>
      </c>
      <c r="S904" s="101" t="s">
        <v>972</v>
      </c>
      <c r="Z904" s="98"/>
      <c r="AB904" s="98">
        <v>12</v>
      </c>
      <c r="AE904" s="244">
        <v>0</v>
      </c>
      <c r="AG904" s="196" t="str">
        <f t="shared" si="14"/>
        <v>测试中心-测试二部</v>
      </c>
    </row>
    <row r="905" spans="1:33" ht="24" hidden="1">
      <c r="A905" s="97" t="s">
        <v>2698</v>
      </c>
      <c r="B905" s="98" t="s">
        <v>3840</v>
      </c>
      <c r="C905" s="98" t="s">
        <v>3892</v>
      </c>
      <c r="D905" s="98"/>
      <c r="E905" s="98" t="s">
        <v>2687</v>
      </c>
      <c r="F905" s="98" t="s">
        <v>2695</v>
      </c>
      <c r="G905" s="98" t="s">
        <v>659</v>
      </c>
      <c r="H905" s="98" t="s">
        <v>659</v>
      </c>
      <c r="I905" s="248"/>
      <c r="J905" s="98"/>
      <c r="K905" s="98"/>
      <c r="L905" s="210" t="s">
        <v>3523</v>
      </c>
      <c r="M905" s="98" t="s">
        <v>3520</v>
      </c>
      <c r="N905" s="98" t="s">
        <v>3818</v>
      </c>
      <c r="O905" s="98" t="s">
        <v>819</v>
      </c>
      <c r="P905" s="98" t="s">
        <v>818</v>
      </c>
      <c r="Q905" s="107" t="s">
        <v>972</v>
      </c>
      <c r="R905" s="118" t="s">
        <v>972</v>
      </c>
      <c r="S905" s="101" t="s">
        <v>972</v>
      </c>
      <c r="Z905" s="98"/>
      <c r="AB905" s="98">
        <v>12</v>
      </c>
      <c r="AE905" s="244">
        <v>0</v>
      </c>
      <c r="AG905" s="196" t="str">
        <f t="shared" si="14"/>
        <v>测试中心-测试二部</v>
      </c>
    </row>
    <row r="906" spans="1:33" ht="24" hidden="1">
      <c r="A906" s="97" t="s">
        <v>2699</v>
      </c>
      <c r="B906" s="98" t="s">
        <v>3840</v>
      </c>
      <c r="C906" s="98" t="s">
        <v>3892</v>
      </c>
      <c r="D906" s="98"/>
      <c r="E906" s="98" t="s">
        <v>2687</v>
      </c>
      <c r="F906" s="98" t="s">
        <v>2695</v>
      </c>
      <c r="G906" s="98" t="s">
        <v>659</v>
      </c>
      <c r="H906" s="98" t="s">
        <v>659</v>
      </c>
      <c r="I906" s="248"/>
      <c r="J906" s="98"/>
      <c r="K906" s="98"/>
      <c r="L906" s="210" t="s">
        <v>3524</v>
      </c>
      <c r="M906" s="98" t="s">
        <v>3520</v>
      </c>
      <c r="N906" s="98" t="s">
        <v>3818</v>
      </c>
      <c r="O906" s="98" t="s">
        <v>819</v>
      </c>
      <c r="P906" s="98" t="s">
        <v>818</v>
      </c>
      <c r="Q906" s="107" t="s">
        <v>828</v>
      </c>
      <c r="R906" s="118" t="s">
        <v>864</v>
      </c>
      <c r="S906" s="101" t="s">
        <v>864</v>
      </c>
      <c r="Z906" s="98"/>
      <c r="AB906" s="98">
        <v>12</v>
      </c>
      <c r="AE906" s="244">
        <v>0</v>
      </c>
      <c r="AG906" s="196" t="str">
        <f t="shared" si="14"/>
        <v>测试中心-测试二部</v>
      </c>
    </row>
    <row r="907" spans="1:33" ht="24" hidden="1">
      <c r="A907" s="97" t="s">
        <v>2700</v>
      </c>
      <c r="B907" s="98" t="s">
        <v>3840</v>
      </c>
      <c r="C907" s="98" t="s">
        <v>3892</v>
      </c>
      <c r="D907" s="98"/>
      <c r="E907" s="98" t="s">
        <v>2687</v>
      </c>
      <c r="F907" s="98" t="s">
        <v>2695</v>
      </c>
      <c r="G907" s="98" t="s">
        <v>659</v>
      </c>
      <c r="H907" s="98" t="s">
        <v>659</v>
      </c>
      <c r="I907" s="248"/>
      <c r="J907" s="98"/>
      <c r="K907" s="98"/>
      <c r="L907" s="210" t="s">
        <v>3525</v>
      </c>
      <c r="M907" s="98" t="s">
        <v>3520</v>
      </c>
      <c r="N907" s="98" t="s">
        <v>3818</v>
      </c>
      <c r="O907" s="98" t="s">
        <v>819</v>
      </c>
      <c r="P907" s="98" t="s">
        <v>818</v>
      </c>
      <c r="Q907" s="107" t="s">
        <v>972</v>
      </c>
      <c r="R907" s="118" t="s">
        <v>972</v>
      </c>
      <c r="S907" s="101" t="s">
        <v>972</v>
      </c>
      <c r="Z907" s="98"/>
      <c r="AB907" s="98">
        <v>12</v>
      </c>
      <c r="AE907" s="244">
        <v>0</v>
      </c>
      <c r="AG907" s="196" t="str">
        <f t="shared" si="14"/>
        <v>测试中心-测试二部</v>
      </c>
    </row>
    <row r="908" spans="1:33" ht="24" hidden="1">
      <c r="A908" s="97" t="s">
        <v>2701</v>
      </c>
      <c r="B908" s="98" t="s">
        <v>3831</v>
      </c>
      <c r="C908" s="98" t="s">
        <v>3832</v>
      </c>
      <c r="D908" s="98"/>
      <c r="E908" s="98" t="s">
        <v>2687</v>
      </c>
      <c r="F908" s="98" t="s">
        <v>2702</v>
      </c>
      <c r="G908" s="98" t="s">
        <v>660</v>
      </c>
      <c r="H908" s="98" t="s">
        <v>660</v>
      </c>
      <c r="I908" s="248"/>
      <c r="J908" s="98"/>
      <c r="K908" s="98"/>
      <c r="L908" s="210" t="s">
        <v>3526</v>
      </c>
      <c r="M908" s="98" t="s">
        <v>953</v>
      </c>
      <c r="N908" s="98" t="s">
        <v>864</v>
      </c>
      <c r="O908" s="98" t="s">
        <v>1051</v>
      </c>
      <c r="P908" s="98" t="s">
        <v>818</v>
      </c>
      <c r="Q908" s="107" t="s">
        <v>828</v>
      </c>
      <c r="R908" s="118" t="s">
        <v>828</v>
      </c>
      <c r="S908" s="101" t="s">
        <v>828</v>
      </c>
      <c r="Z908" s="98"/>
      <c r="AB908" s="98">
        <v>12</v>
      </c>
      <c r="AE908" s="244">
        <v>0</v>
      </c>
      <c r="AG908" s="196" t="str">
        <f t="shared" si="14"/>
        <v>测试中心-质量检测部</v>
      </c>
    </row>
    <row r="909" spans="1:33" ht="24" hidden="1">
      <c r="A909" s="97" t="s">
        <v>2703</v>
      </c>
      <c r="B909" s="98" t="s">
        <v>3840</v>
      </c>
      <c r="C909" s="98" t="s">
        <v>3892</v>
      </c>
      <c r="D909" s="98"/>
      <c r="E909" s="98" t="s">
        <v>2687</v>
      </c>
      <c r="F909" s="98" t="s">
        <v>2702</v>
      </c>
      <c r="G909" s="98" t="s">
        <v>660</v>
      </c>
      <c r="H909" s="98" t="s">
        <v>660</v>
      </c>
      <c r="I909" s="248"/>
      <c r="J909" s="98"/>
      <c r="K909" s="98"/>
      <c r="L909" s="210" t="s">
        <v>3527</v>
      </c>
      <c r="M909" s="98" t="s">
        <v>3528</v>
      </c>
      <c r="N909" s="98" t="s">
        <v>3818</v>
      </c>
      <c r="O909" s="98" t="s">
        <v>819</v>
      </c>
      <c r="P909" s="98" t="s">
        <v>818</v>
      </c>
      <c r="Q909" s="107" t="s">
        <v>972</v>
      </c>
      <c r="R909" s="118" t="s">
        <v>972</v>
      </c>
      <c r="S909" s="101" t="s">
        <v>972</v>
      </c>
      <c r="Z909" s="98"/>
      <c r="AB909" s="98">
        <v>12</v>
      </c>
      <c r="AE909" s="244">
        <v>0</v>
      </c>
      <c r="AG909" s="196" t="str">
        <f t="shared" si="14"/>
        <v>测试中心-质量检测部</v>
      </c>
    </row>
    <row r="910" spans="1:33" ht="24" hidden="1">
      <c r="A910" s="97" t="s">
        <v>2704</v>
      </c>
      <c r="B910" s="98" t="s">
        <v>3840</v>
      </c>
      <c r="C910" s="98" t="s">
        <v>3892</v>
      </c>
      <c r="D910" s="98"/>
      <c r="E910" s="98" t="s">
        <v>2687</v>
      </c>
      <c r="F910" s="98" t="s">
        <v>2702</v>
      </c>
      <c r="G910" s="98" t="s">
        <v>660</v>
      </c>
      <c r="H910" s="98" t="s">
        <v>660</v>
      </c>
      <c r="I910" s="248"/>
      <c r="J910" s="98"/>
      <c r="K910" s="98"/>
      <c r="L910" s="210" t="s">
        <v>3529</v>
      </c>
      <c r="M910" s="98" t="s">
        <v>3528</v>
      </c>
      <c r="N910" s="98" t="s">
        <v>3818</v>
      </c>
      <c r="O910" s="98" t="s">
        <v>819</v>
      </c>
      <c r="P910" s="98" t="s">
        <v>818</v>
      </c>
      <c r="Q910" s="107" t="s">
        <v>828</v>
      </c>
      <c r="R910" s="118" t="s">
        <v>828</v>
      </c>
      <c r="S910" s="101" t="s">
        <v>828</v>
      </c>
      <c r="Z910" s="98"/>
      <c r="AB910" s="98">
        <v>12</v>
      </c>
      <c r="AE910" s="244">
        <v>0</v>
      </c>
      <c r="AG910" s="196" t="str">
        <f t="shared" si="14"/>
        <v>测试中心-质量检测部</v>
      </c>
    </row>
    <row r="911" spans="1:33" ht="24" hidden="1">
      <c r="A911" s="97" t="s">
        <v>2705</v>
      </c>
      <c r="B911" s="98" t="s">
        <v>3840</v>
      </c>
      <c r="C911" s="98" t="s">
        <v>3892</v>
      </c>
      <c r="D911" s="98"/>
      <c r="E911" s="98" t="s">
        <v>2687</v>
      </c>
      <c r="F911" s="98" t="s">
        <v>2702</v>
      </c>
      <c r="G911" s="98" t="s">
        <v>660</v>
      </c>
      <c r="H911" s="98" t="s">
        <v>660</v>
      </c>
      <c r="I911" s="248"/>
      <c r="J911" s="98"/>
      <c r="K911" s="98"/>
      <c r="L911" s="210" t="s">
        <v>3530</v>
      </c>
      <c r="M911" s="98" t="s">
        <v>3528</v>
      </c>
      <c r="N911" s="98" t="s">
        <v>3818</v>
      </c>
      <c r="O911" s="98" t="s">
        <v>819</v>
      </c>
      <c r="P911" s="98" t="s">
        <v>818</v>
      </c>
      <c r="Q911" s="107" t="s">
        <v>972</v>
      </c>
      <c r="R911" s="118" t="s">
        <v>972</v>
      </c>
      <c r="S911" s="101" t="s">
        <v>972</v>
      </c>
      <c r="Z911" s="98"/>
      <c r="AB911" s="98">
        <v>12</v>
      </c>
      <c r="AE911" s="244">
        <v>0</v>
      </c>
      <c r="AG911" s="196" t="str">
        <f t="shared" si="14"/>
        <v>测试中心-质量检测部</v>
      </c>
    </row>
    <row r="912" spans="1:33" ht="24" hidden="1">
      <c r="A912" s="97" t="s">
        <v>2706</v>
      </c>
      <c r="B912" s="98" t="s">
        <v>3840</v>
      </c>
      <c r="C912" s="98" t="s">
        <v>3892</v>
      </c>
      <c r="D912" s="98"/>
      <c r="E912" s="98" t="s">
        <v>2687</v>
      </c>
      <c r="F912" s="98" t="s">
        <v>2695</v>
      </c>
      <c r="G912" s="98" t="s">
        <v>659</v>
      </c>
      <c r="H912" s="98" t="s">
        <v>659</v>
      </c>
      <c r="I912" s="248"/>
      <c r="J912" s="98"/>
      <c r="K912" s="98"/>
      <c r="L912" s="210" t="s">
        <v>3531</v>
      </c>
      <c r="M912" s="98" t="s">
        <v>3520</v>
      </c>
      <c r="N912" s="98" t="s">
        <v>3818</v>
      </c>
      <c r="O912" s="98" t="s">
        <v>819</v>
      </c>
      <c r="P912" s="98" t="s">
        <v>818</v>
      </c>
      <c r="Q912" s="107" t="s">
        <v>864</v>
      </c>
      <c r="R912" s="118" t="s">
        <v>864</v>
      </c>
      <c r="S912" s="101" t="s">
        <v>864</v>
      </c>
      <c r="Z912" s="98"/>
      <c r="AB912" s="98">
        <v>12</v>
      </c>
      <c r="AE912" s="244">
        <v>0</v>
      </c>
      <c r="AG912" s="196" t="str">
        <f t="shared" si="14"/>
        <v>测试中心-测试二部</v>
      </c>
    </row>
    <row r="913" spans="1:33" ht="24" hidden="1">
      <c r="A913" s="97" t="s">
        <v>2707</v>
      </c>
      <c r="B913" s="98" t="s">
        <v>3840</v>
      </c>
      <c r="C913" s="98" t="s">
        <v>3892</v>
      </c>
      <c r="D913" s="98"/>
      <c r="E913" s="98" t="s">
        <v>2687</v>
      </c>
      <c r="F913" s="98" t="s">
        <v>2689</v>
      </c>
      <c r="G913" s="98" t="s">
        <v>658</v>
      </c>
      <c r="H913" s="98" t="s">
        <v>658</v>
      </c>
      <c r="I913" s="248"/>
      <c r="J913" s="98"/>
      <c r="K913" s="98"/>
      <c r="L913" s="210" t="s">
        <v>3532</v>
      </c>
      <c r="M913" s="98" t="s">
        <v>3514</v>
      </c>
      <c r="N913" s="98" t="s">
        <v>972</v>
      </c>
      <c r="O913" s="98" t="s">
        <v>856</v>
      </c>
      <c r="P913" s="98" t="s">
        <v>818</v>
      </c>
      <c r="Q913" s="107" t="s">
        <v>864</v>
      </c>
      <c r="R913" s="118" t="s">
        <v>864</v>
      </c>
      <c r="S913" s="101" t="s">
        <v>864</v>
      </c>
      <c r="Z913" s="98"/>
      <c r="AB913" s="98">
        <v>12</v>
      </c>
      <c r="AE913" s="244">
        <v>0</v>
      </c>
      <c r="AG913" s="196" t="str">
        <f t="shared" si="14"/>
        <v>测试中心-测试一部</v>
      </c>
    </row>
    <row r="914" spans="1:33" ht="24" hidden="1">
      <c r="A914" s="97" t="s">
        <v>2708</v>
      </c>
      <c r="B914" s="98" t="s">
        <v>3840</v>
      </c>
      <c r="C914" s="98" t="s">
        <v>3892</v>
      </c>
      <c r="D914" s="98"/>
      <c r="E914" s="98" t="s">
        <v>2687</v>
      </c>
      <c r="F914" s="98" t="s">
        <v>2695</v>
      </c>
      <c r="G914" s="98" t="s">
        <v>659</v>
      </c>
      <c r="H914" s="98" t="s">
        <v>659</v>
      </c>
      <c r="I914" s="248"/>
      <c r="J914" s="98"/>
      <c r="K914" s="98"/>
      <c r="L914" s="210" t="s">
        <v>3533</v>
      </c>
      <c r="M914" s="98" t="s">
        <v>3514</v>
      </c>
      <c r="N914" s="98" t="s">
        <v>972</v>
      </c>
      <c r="O914" s="98" t="s">
        <v>856</v>
      </c>
      <c r="P914" s="98" t="s">
        <v>960</v>
      </c>
      <c r="Q914" s="107" t="s">
        <v>864</v>
      </c>
      <c r="R914" s="118" t="s">
        <v>864</v>
      </c>
      <c r="S914" s="101" t="s">
        <v>864</v>
      </c>
      <c r="Z914" s="98"/>
      <c r="AB914" s="98">
        <v>12</v>
      </c>
      <c r="AE914" s="244">
        <v>0</v>
      </c>
      <c r="AG914" s="196" t="str">
        <f t="shared" si="14"/>
        <v>测试中心-测试二部</v>
      </c>
    </row>
    <row r="915" spans="1:33" ht="24" hidden="1">
      <c r="A915" s="97" t="s">
        <v>2709</v>
      </c>
      <c r="B915" s="98" t="s">
        <v>3840</v>
      </c>
      <c r="C915" s="98" t="s">
        <v>3892</v>
      </c>
      <c r="D915" s="98"/>
      <c r="E915" s="98" t="s">
        <v>2687</v>
      </c>
      <c r="F915" s="98" t="s">
        <v>2689</v>
      </c>
      <c r="G915" s="98" t="s">
        <v>658</v>
      </c>
      <c r="H915" s="98" t="s">
        <v>658</v>
      </c>
      <c r="I915" s="248"/>
      <c r="J915" s="98"/>
      <c r="K915" s="98"/>
      <c r="L915" s="210" t="s">
        <v>3534</v>
      </c>
      <c r="M915" s="98" t="s">
        <v>3520</v>
      </c>
      <c r="N915" s="98" t="s">
        <v>3818</v>
      </c>
      <c r="O915" s="98" t="s">
        <v>819</v>
      </c>
      <c r="P915" s="98" t="s">
        <v>818</v>
      </c>
      <c r="Q915" s="107" t="s">
        <v>972</v>
      </c>
      <c r="R915" s="118" t="s">
        <v>972</v>
      </c>
      <c r="S915" s="101" t="s">
        <v>972</v>
      </c>
      <c r="Z915" s="98"/>
      <c r="AB915" s="98">
        <v>12</v>
      </c>
      <c r="AE915" s="244">
        <v>0</v>
      </c>
      <c r="AG915" s="196" t="str">
        <f t="shared" si="14"/>
        <v>测试中心-测试一部</v>
      </c>
    </row>
    <row r="916" spans="1:33" ht="24" hidden="1">
      <c r="A916" s="97" t="s">
        <v>2710</v>
      </c>
      <c r="B916" s="98" t="s">
        <v>3840</v>
      </c>
      <c r="C916" s="98" t="s">
        <v>3892</v>
      </c>
      <c r="D916" s="98"/>
      <c r="E916" s="98" t="s">
        <v>2687</v>
      </c>
      <c r="F916" s="98" t="s">
        <v>2695</v>
      </c>
      <c r="G916" s="98" t="s">
        <v>659</v>
      </c>
      <c r="H916" s="98" t="s">
        <v>659</v>
      </c>
      <c r="I916" s="248"/>
      <c r="J916" s="98"/>
      <c r="K916" s="98"/>
      <c r="L916" s="210" t="s">
        <v>3535</v>
      </c>
      <c r="M916" s="98" t="s">
        <v>3520</v>
      </c>
      <c r="N916" s="98" t="s">
        <v>3818</v>
      </c>
      <c r="O916" s="98" t="s">
        <v>819</v>
      </c>
      <c r="P916" s="98" t="s">
        <v>960</v>
      </c>
      <c r="Q916" s="107" t="s">
        <v>972</v>
      </c>
      <c r="R916" s="118" t="s">
        <v>972</v>
      </c>
      <c r="S916" s="101" t="s">
        <v>972</v>
      </c>
      <c r="Z916" s="98"/>
      <c r="AB916" s="98">
        <v>12</v>
      </c>
      <c r="AE916" s="244">
        <v>0</v>
      </c>
      <c r="AG916" s="196" t="str">
        <f t="shared" si="14"/>
        <v>测试中心-测试二部</v>
      </c>
    </row>
    <row r="917" spans="1:33" ht="24" hidden="1">
      <c r="A917" s="97" t="s">
        <v>2711</v>
      </c>
      <c r="B917" s="98" t="s">
        <v>3840</v>
      </c>
      <c r="C917" s="98" t="s">
        <v>3892</v>
      </c>
      <c r="D917" s="98"/>
      <c r="E917" s="98" t="s">
        <v>2687</v>
      </c>
      <c r="F917" s="98" t="s">
        <v>2695</v>
      </c>
      <c r="G917" s="98" t="s">
        <v>659</v>
      </c>
      <c r="H917" s="98" t="s">
        <v>659</v>
      </c>
      <c r="I917" s="248"/>
      <c r="J917" s="98"/>
      <c r="K917" s="98"/>
      <c r="L917" s="210" t="s">
        <v>3536</v>
      </c>
      <c r="M917" s="98" t="s">
        <v>3520</v>
      </c>
      <c r="N917" s="98" t="s">
        <v>3818</v>
      </c>
      <c r="O917" s="98" t="s">
        <v>819</v>
      </c>
      <c r="P917" s="98" t="s">
        <v>960</v>
      </c>
      <c r="Q917" s="107" t="s">
        <v>3818</v>
      </c>
      <c r="R917" s="118" t="s">
        <v>972</v>
      </c>
      <c r="S917" s="101" t="s">
        <v>972</v>
      </c>
      <c r="Z917" s="98"/>
      <c r="AB917" s="98">
        <v>12</v>
      </c>
      <c r="AE917" s="244">
        <v>0</v>
      </c>
      <c r="AG917" s="196" t="str">
        <f t="shared" si="14"/>
        <v>测试中心-测试二部</v>
      </c>
    </row>
    <row r="918" spans="1:33" ht="24" hidden="1">
      <c r="A918" s="97" t="s">
        <v>2712</v>
      </c>
      <c r="B918" s="98" t="s">
        <v>3840</v>
      </c>
      <c r="C918" s="98" t="s">
        <v>3892</v>
      </c>
      <c r="D918" s="98"/>
      <c r="E918" s="98" t="s">
        <v>2687</v>
      </c>
      <c r="F918" s="98" t="s">
        <v>2689</v>
      </c>
      <c r="G918" s="98" t="s">
        <v>658</v>
      </c>
      <c r="H918" s="98" t="s">
        <v>658</v>
      </c>
      <c r="I918" s="248"/>
      <c r="J918" s="98"/>
      <c r="K918" s="98"/>
      <c r="L918" s="210" t="s">
        <v>3537</v>
      </c>
      <c r="M918" s="98" t="s">
        <v>3520</v>
      </c>
      <c r="N918" s="98" t="s">
        <v>3818</v>
      </c>
      <c r="O918" s="98" t="s">
        <v>819</v>
      </c>
      <c r="P918" s="98" t="s">
        <v>818</v>
      </c>
      <c r="Q918" s="107" t="s">
        <v>972</v>
      </c>
      <c r="R918" s="118" t="s">
        <v>972</v>
      </c>
      <c r="S918" s="101" t="s">
        <v>972</v>
      </c>
      <c r="Z918" s="98"/>
      <c r="AB918" s="98">
        <v>12</v>
      </c>
      <c r="AE918" s="244">
        <v>0</v>
      </c>
      <c r="AG918" s="196" t="str">
        <f t="shared" si="14"/>
        <v>测试中心-测试一部</v>
      </c>
    </row>
    <row r="919" spans="1:33" ht="24" hidden="1">
      <c r="A919" s="97" t="s">
        <v>2713</v>
      </c>
      <c r="B919" s="98" t="s">
        <v>3840</v>
      </c>
      <c r="C919" s="98" t="s">
        <v>3892</v>
      </c>
      <c r="D919" s="98"/>
      <c r="E919" s="98" t="s">
        <v>2687</v>
      </c>
      <c r="F919" s="98" t="s">
        <v>2689</v>
      </c>
      <c r="G919" s="98" t="s">
        <v>658</v>
      </c>
      <c r="H919" s="98" t="s">
        <v>658</v>
      </c>
      <c r="I919" s="248"/>
      <c r="J919" s="98"/>
      <c r="K919" s="98"/>
      <c r="L919" s="210" t="s">
        <v>3538</v>
      </c>
      <c r="M919" s="98" t="s">
        <v>3520</v>
      </c>
      <c r="N919" s="98" t="s">
        <v>3818</v>
      </c>
      <c r="O919" s="98" t="s">
        <v>819</v>
      </c>
      <c r="P919" s="98" t="s">
        <v>818</v>
      </c>
      <c r="Q919" s="107" t="s">
        <v>864</v>
      </c>
      <c r="R919" s="118" t="s">
        <v>864</v>
      </c>
      <c r="S919" s="101" t="s">
        <v>864</v>
      </c>
      <c r="Z919" s="98"/>
      <c r="AB919" s="98">
        <v>12</v>
      </c>
      <c r="AE919" s="244">
        <v>0</v>
      </c>
      <c r="AG919" s="196" t="str">
        <f t="shared" si="14"/>
        <v>测试中心-测试一部</v>
      </c>
    </row>
    <row r="920" spans="1:33" ht="24" hidden="1">
      <c r="A920" s="97" t="s">
        <v>2714</v>
      </c>
      <c r="B920" s="98" t="s">
        <v>3840</v>
      </c>
      <c r="C920" s="98" t="s">
        <v>3892</v>
      </c>
      <c r="D920" s="98"/>
      <c r="E920" s="98" t="s">
        <v>2687</v>
      </c>
      <c r="F920" s="98" t="s">
        <v>2689</v>
      </c>
      <c r="G920" s="98" t="s">
        <v>658</v>
      </c>
      <c r="H920" s="98" t="s">
        <v>658</v>
      </c>
      <c r="I920" s="248"/>
      <c r="J920" s="98"/>
      <c r="K920" s="98"/>
      <c r="L920" s="210" t="s">
        <v>3539</v>
      </c>
      <c r="M920" s="98" t="s">
        <v>3520</v>
      </c>
      <c r="N920" s="98" t="s">
        <v>3818</v>
      </c>
      <c r="O920" s="98" t="s">
        <v>819</v>
      </c>
      <c r="P920" s="98" t="s">
        <v>818</v>
      </c>
      <c r="Q920" s="107" t="s">
        <v>864</v>
      </c>
      <c r="R920" s="118" t="s">
        <v>864</v>
      </c>
      <c r="S920" s="101" t="s">
        <v>864</v>
      </c>
      <c r="Z920" s="98"/>
      <c r="AB920" s="98">
        <v>12</v>
      </c>
      <c r="AE920" s="244">
        <v>0</v>
      </c>
      <c r="AG920" s="196" t="str">
        <f t="shared" si="14"/>
        <v>测试中心-测试一部</v>
      </c>
    </row>
    <row r="921" spans="1:33" ht="24" hidden="1">
      <c r="A921" s="97" t="s">
        <v>2715</v>
      </c>
      <c r="B921" s="98" t="s">
        <v>3840</v>
      </c>
      <c r="C921" s="98" t="s">
        <v>3892</v>
      </c>
      <c r="D921" s="98"/>
      <c r="E921" s="98" t="s">
        <v>2687</v>
      </c>
      <c r="F921" s="98" t="s">
        <v>2695</v>
      </c>
      <c r="G921" s="98" t="s">
        <v>659</v>
      </c>
      <c r="H921" s="98" t="s">
        <v>659</v>
      </c>
      <c r="I921" s="248"/>
      <c r="J921" s="98"/>
      <c r="K921" s="98"/>
      <c r="L921" s="210" t="s">
        <v>3540</v>
      </c>
      <c r="M921" s="98" t="s">
        <v>3520</v>
      </c>
      <c r="N921" s="98" t="s">
        <v>3818</v>
      </c>
      <c r="O921" s="98" t="s">
        <v>819</v>
      </c>
      <c r="P921" s="98" t="s">
        <v>960</v>
      </c>
      <c r="Q921" s="107" t="s">
        <v>972</v>
      </c>
      <c r="R921" s="118" t="s">
        <v>3818</v>
      </c>
      <c r="S921" s="101" t="s">
        <v>3818</v>
      </c>
      <c r="Z921" s="98"/>
      <c r="AB921" s="98">
        <v>12</v>
      </c>
      <c r="AE921" s="244">
        <v>0</v>
      </c>
      <c r="AG921" s="196" t="str">
        <f t="shared" si="14"/>
        <v>测试中心-测试二部</v>
      </c>
    </row>
    <row r="922" spans="1:33" ht="24" hidden="1">
      <c r="A922" s="97" t="s">
        <v>2716</v>
      </c>
      <c r="B922" s="98" t="s">
        <v>3840</v>
      </c>
      <c r="C922" s="98" t="s">
        <v>3892</v>
      </c>
      <c r="D922" s="98"/>
      <c r="E922" s="98" t="s">
        <v>2687</v>
      </c>
      <c r="F922" s="98" t="s">
        <v>2689</v>
      </c>
      <c r="G922" s="98" t="s">
        <v>658</v>
      </c>
      <c r="H922" s="98" t="s">
        <v>658</v>
      </c>
      <c r="I922" s="248"/>
      <c r="J922" s="98"/>
      <c r="K922" s="98"/>
      <c r="L922" s="210" t="s">
        <v>3541</v>
      </c>
      <c r="M922" s="98" t="s">
        <v>3520</v>
      </c>
      <c r="N922" s="98" t="s">
        <v>3818</v>
      </c>
      <c r="O922" s="98" t="s">
        <v>819</v>
      </c>
      <c r="P922" s="98" t="s">
        <v>818</v>
      </c>
      <c r="Q922" s="107" t="s">
        <v>864</v>
      </c>
      <c r="R922" s="118" t="s">
        <v>864</v>
      </c>
      <c r="S922" s="101" t="s">
        <v>864</v>
      </c>
      <c r="Z922" s="98"/>
      <c r="AB922" s="98">
        <v>12</v>
      </c>
      <c r="AE922" s="244">
        <v>0</v>
      </c>
      <c r="AG922" s="196" t="str">
        <f t="shared" si="14"/>
        <v>测试中心-测试一部</v>
      </c>
    </row>
    <row r="923" spans="1:33" ht="24" hidden="1">
      <c r="A923" s="97" t="s">
        <v>2717</v>
      </c>
      <c r="B923" s="98" t="s">
        <v>3840</v>
      </c>
      <c r="C923" s="98" t="s">
        <v>3892</v>
      </c>
      <c r="D923" s="98"/>
      <c r="E923" s="98" t="s">
        <v>2687</v>
      </c>
      <c r="F923" s="98" t="s">
        <v>2689</v>
      </c>
      <c r="G923" s="98" t="s">
        <v>658</v>
      </c>
      <c r="H923" s="98" t="s">
        <v>658</v>
      </c>
      <c r="I923" s="248"/>
      <c r="J923" s="98"/>
      <c r="K923" s="98"/>
      <c r="L923" s="210" t="s">
        <v>3542</v>
      </c>
      <c r="M923" s="98" t="s">
        <v>3520</v>
      </c>
      <c r="N923" s="98" t="s">
        <v>3818</v>
      </c>
      <c r="O923" s="98" t="s">
        <v>819</v>
      </c>
      <c r="P923" s="98" t="s">
        <v>818</v>
      </c>
      <c r="Q923" s="107" t="s">
        <v>972</v>
      </c>
      <c r="R923" s="118" t="s">
        <v>972</v>
      </c>
      <c r="S923" s="101" t="s">
        <v>972</v>
      </c>
      <c r="Z923" s="98"/>
      <c r="AB923" s="98">
        <v>12</v>
      </c>
      <c r="AE923" s="244">
        <v>0</v>
      </c>
      <c r="AG923" s="196" t="str">
        <f t="shared" si="14"/>
        <v>测试中心-测试一部</v>
      </c>
    </row>
    <row r="924" spans="1:33" ht="24" hidden="1">
      <c r="A924" s="97" t="s">
        <v>2718</v>
      </c>
      <c r="B924" s="98" t="s">
        <v>3840</v>
      </c>
      <c r="C924" s="98" t="s">
        <v>3892</v>
      </c>
      <c r="D924" s="98"/>
      <c r="E924" s="98" t="s">
        <v>2687</v>
      </c>
      <c r="F924" s="98" t="s">
        <v>2695</v>
      </c>
      <c r="G924" s="98" t="s">
        <v>659</v>
      </c>
      <c r="H924" s="98" t="s">
        <v>659</v>
      </c>
      <c r="I924" s="248"/>
      <c r="J924" s="98"/>
      <c r="K924" s="98"/>
      <c r="L924" s="210" t="s">
        <v>3543</v>
      </c>
      <c r="M924" s="98" t="s">
        <v>3514</v>
      </c>
      <c r="N924" s="98" t="s">
        <v>972</v>
      </c>
      <c r="O924" s="98" t="s">
        <v>856</v>
      </c>
      <c r="P924" s="98" t="s">
        <v>818</v>
      </c>
      <c r="Q924" s="107" t="s">
        <v>828</v>
      </c>
      <c r="R924" s="118" t="s">
        <v>828</v>
      </c>
      <c r="S924" s="101" t="s">
        <v>828</v>
      </c>
      <c r="Z924" s="98"/>
      <c r="AB924" s="98">
        <v>12</v>
      </c>
      <c r="AE924" s="244">
        <v>0</v>
      </c>
      <c r="AG924" s="196" t="str">
        <f t="shared" si="14"/>
        <v>测试中心-测试二部</v>
      </c>
    </row>
    <row r="925" spans="1:33" ht="24" hidden="1">
      <c r="A925" s="97" t="s">
        <v>2719</v>
      </c>
      <c r="B925" s="98" t="s">
        <v>3831</v>
      </c>
      <c r="C925" s="98" t="s">
        <v>3832</v>
      </c>
      <c r="D925" s="98"/>
      <c r="E925" s="98" t="s">
        <v>2687</v>
      </c>
      <c r="F925" s="98" t="s">
        <v>2695</v>
      </c>
      <c r="G925" s="98" t="s">
        <v>659</v>
      </c>
      <c r="H925" s="98" t="s">
        <v>659</v>
      </c>
      <c r="I925" s="248"/>
      <c r="J925" s="98"/>
      <c r="K925" s="98"/>
      <c r="L925" s="210" t="s">
        <v>3544</v>
      </c>
      <c r="M925" s="98" t="s">
        <v>953</v>
      </c>
      <c r="N925" s="98" t="s">
        <v>864</v>
      </c>
      <c r="O925" s="98" t="s">
        <v>1051</v>
      </c>
      <c r="P925" s="98" t="s">
        <v>818</v>
      </c>
      <c r="Q925" s="107" t="s">
        <v>819</v>
      </c>
      <c r="R925" s="118" t="s">
        <v>819</v>
      </c>
      <c r="S925" s="101" t="s">
        <v>819</v>
      </c>
      <c r="Z925" s="98"/>
      <c r="AB925" s="98">
        <v>12</v>
      </c>
      <c r="AE925" s="244">
        <v>0</v>
      </c>
      <c r="AG925" s="196" t="str">
        <f t="shared" si="14"/>
        <v>测试中心-测试二部</v>
      </c>
    </row>
    <row r="926" spans="1:33" hidden="1">
      <c r="A926" s="97" t="s">
        <v>2720</v>
      </c>
      <c r="B926" s="98" t="s">
        <v>3834</v>
      </c>
      <c r="C926" s="98" t="s">
        <v>3837</v>
      </c>
      <c r="D926" s="98"/>
      <c r="E926" s="98" t="s">
        <v>2721</v>
      </c>
      <c r="F926" s="98"/>
      <c r="G926" s="98" t="s">
        <v>4949</v>
      </c>
      <c r="H926" s="98" t="s">
        <v>4949</v>
      </c>
      <c r="I926" s="248"/>
      <c r="J926" s="98"/>
      <c r="K926" s="98"/>
      <c r="L926" s="210" t="s">
        <v>3545</v>
      </c>
      <c r="M926" s="98" t="s">
        <v>3041</v>
      </c>
      <c r="N926" s="98" t="s">
        <v>3818</v>
      </c>
      <c r="O926" s="98" t="s">
        <v>856</v>
      </c>
      <c r="P926" s="98" t="s">
        <v>818</v>
      </c>
      <c r="Q926" s="107" t="s">
        <v>864</v>
      </c>
      <c r="R926" s="118" t="s">
        <v>864</v>
      </c>
      <c r="S926" s="101" t="s">
        <v>864</v>
      </c>
      <c r="Z926" s="98"/>
      <c r="AB926" s="98">
        <v>12</v>
      </c>
      <c r="AE926" s="244">
        <v>0</v>
      </c>
      <c r="AG926" s="196" t="str">
        <f t="shared" si="14"/>
        <v>市场部-管理</v>
      </c>
    </row>
    <row r="927" spans="1:33" hidden="1">
      <c r="A927" s="97" t="s">
        <v>2722</v>
      </c>
      <c r="B927" s="98" t="s">
        <v>3831</v>
      </c>
      <c r="C927" s="98" t="s">
        <v>3833</v>
      </c>
      <c r="D927" s="98"/>
      <c r="E927" s="98" t="s">
        <v>2721</v>
      </c>
      <c r="F927" s="98" t="s">
        <v>2113</v>
      </c>
      <c r="G927" s="98" t="s">
        <v>4949</v>
      </c>
      <c r="H927" s="98" t="s">
        <v>4949</v>
      </c>
      <c r="I927" s="248"/>
      <c r="J927" s="98"/>
      <c r="K927" s="98"/>
      <c r="L927" s="210" t="s">
        <v>3546</v>
      </c>
      <c r="M927" s="98" t="s">
        <v>3547</v>
      </c>
      <c r="N927" s="98" t="s">
        <v>819</v>
      </c>
      <c r="O927" s="98" t="s">
        <v>3819</v>
      </c>
      <c r="P927" s="98" t="s">
        <v>818</v>
      </c>
      <c r="Q927" s="107" t="s">
        <v>935</v>
      </c>
      <c r="R927" s="118" t="s">
        <v>935</v>
      </c>
      <c r="S927" s="101" t="s">
        <v>935</v>
      </c>
      <c r="Z927" s="98"/>
      <c r="AB927" s="98">
        <v>12</v>
      </c>
      <c r="AE927" s="244">
        <v>0</v>
      </c>
      <c r="AG927" s="196" t="str">
        <f t="shared" si="14"/>
        <v>市场部-管理</v>
      </c>
    </row>
    <row r="928" spans="1:33" hidden="1">
      <c r="A928" s="97" t="s">
        <v>2723</v>
      </c>
      <c r="B928" s="98" t="s">
        <v>3834</v>
      </c>
      <c r="C928" s="98" t="s">
        <v>3837</v>
      </c>
      <c r="D928" s="98"/>
      <c r="E928" s="98" t="s">
        <v>2721</v>
      </c>
      <c r="F928" s="98"/>
      <c r="G928" s="98" t="s">
        <v>4949</v>
      </c>
      <c r="H928" s="98" t="s">
        <v>4949</v>
      </c>
      <c r="I928" s="248"/>
      <c r="J928" s="98"/>
      <c r="K928" s="98"/>
      <c r="L928" s="210" t="s">
        <v>3548</v>
      </c>
      <c r="M928" s="98" t="s">
        <v>3041</v>
      </c>
      <c r="N928" s="98" t="s">
        <v>3818</v>
      </c>
      <c r="O928" s="98" t="s">
        <v>856</v>
      </c>
      <c r="P928" s="98" t="s">
        <v>818</v>
      </c>
      <c r="Q928" s="107" t="s">
        <v>864</v>
      </c>
      <c r="R928" s="118" t="s">
        <v>864</v>
      </c>
      <c r="S928" s="240" t="s">
        <v>864</v>
      </c>
      <c r="Z928" s="98"/>
      <c r="AB928" s="98">
        <v>12</v>
      </c>
      <c r="AE928" s="244">
        <v>0</v>
      </c>
      <c r="AG928" s="196" t="str">
        <f t="shared" si="14"/>
        <v>市场部-管理</v>
      </c>
    </row>
    <row r="929" spans="1:33" hidden="1">
      <c r="A929" s="97" t="s">
        <v>2724</v>
      </c>
      <c r="B929" s="98" t="s">
        <v>3834</v>
      </c>
      <c r="C929" s="98" t="s">
        <v>3837</v>
      </c>
      <c r="D929" s="98"/>
      <c r="E929" s="98" t="s">
        <v>2721</v>
      </c>
      <c r="F929" s="98"/>
      <c r="G929" s="98" t="s">
        <v>4949</v>
      </c>
      <c r="H929" s="98" t="s">
        <v>4949</v>
      </c>
      <c r="I929" s="248"/>
      <c r="J929" s="98"/>
      <c r="K929" s="98"/>
      <c r="L929" s="210"/>
      <c r="M929" s="98" t="s">
        <v>3041</v>
      </c>
      <c r="N929" s="98" t="s">
        <v>3818</v>
      </c>
      <c r="O929" s="98" t="s">
        <v>856</v>
      </c>
      <c r="P929" s="223" t="s">
        <v>818</v>
      </c>
      <c r="Q929" s="107" t="s">
        <v>819</v>
      </c>
      <c r="R929" s="118" t="s">
        <v>819</v>
      </c>
      <c r="S929" s="101" t="s">
        <v>819</v>
      </c>
      <c r="Z929" s="98"/>
      <c r="AB929" s="98">
        <v>10</v>
      </c>
      <c r="AE929" s="244">
        <v>0</v>
      </c>
      <c r="AG929" s="196" t="str">
        <f t="shared" si="14"/>
        <v>市场部-管理</v>
      </c>
    </row>
    <row r="930" spans="1:33" hidden="1">
      <c r="A930" s="97" t="s">
        <v>2725</v>
      </c>
      <c r="B930" s="98" t="s">
        <v>3834</v>
      </c>
      <c r="C930" s="98" t="s">
        <v>3837</v>
      </c>
      <c r="D930" s="98"/>
      <c r="E930" s="98" t="s">
        <v>2721</v>
      </c>
      <c r="F930" s="98"/>
      <c r="G930" s="98" t="s">
        <v>4949</v>
      </c>
      <c r="H930" s="98" t="s">
        <v>4949</v>
      </c>
      <c r="I930" s="248"/>
      <c r="J930" s="98"/>
      <c r="K930" s="98"/>
      <c r="L930" s="210" t="s">
        <v>3549</v>
      </c>
      <c r="M930" s="98" t="s">
        <v>3041</v>
      </c>
      <c r="N930" s="98" t="s">
        <v>3818</v>
      </c>
      <c r="O930" s="98" t="s">
        <v>856</v>
      </c>
      <c r="P930" s="98" t="s">
        <v>818</v>
      </c>
      <c r="Q930" s="107" t="s">
        <v>864</v>
      </c>
      <c r="R930" s="118" t="s">
        <v>828</v>
      </c>
      <c r="S930" s="239" t="s">
        <v>828</v>
      </c>
      <c r="Z930" s="98"/>
      <c r="AB930" s="98">
        <v>12</v>
      </c>
      <c r="AE930" s="244">
        <v>0</v>
      </c>
      <c r="AG930" s="196" t="str">
        <f t="shared" si="14"/>
        <v>市场部-管理</v>
      </c>
    </row>
    <row r="931" spans="1:33" hidden="1">
      <c r="A931" s="97" t="s">
        <v>2726</v>
      </c>
      <c r="B931" s="98" t="s">
        <v>3834</v>
      </c>
      <c r="C931" s="98" t="s">
        <v>3837</v>
      </c>
      <c r="D931" s="98"/>
      <c r="E931" s="98" t="s">
        <v>2721</v>
      </c>
      <c r="F931" s="98"/>
      <c r="G931" s="98" t="s">
        <v>4949</v>
      </c>
      <c r="H931" s="98" t="s">
        <v>4949</v>
      </c>
      <c r="I931" s="248"/>
      <c r="J931" s="98"/>
      <c r="K931" s="98"/>
      <c r="L931" s="210" t="s">
        <v>3550</v>
      </c>
      <c r="M931" s="98" t="s">
        <v>3041</v>
      </c>
      <c r="N931" s="98" t="s">
        <v>3818</v>
      </c>
      <c r="O931" s="98" t="s">
        <v>856</v>
      </c>
      <c r="P931" s="98" t="s">
        <v>818</v>
      </c>
      <c r="Q931" s="107" t="s">
        <v>864</v>
      </c>
      <c r="R931" s="118" t="s">
        <v>864</v>
      </c>
      <c r="S931" s="101" t="s">
        <v>864</v>
      </c>
      <c r="Z931" s="98"/>
      <c r="AB931" s="98">
        <v>12</v>
      </c>
      <c r="AE931" s="244">
        <v>0</v>
      </c>
      <c r="AG931" s="196" t="str">
        <f t="shared" si="14"/>
        <v>市场部-管理</v>
      </c>
    </row>
    <row r="932" spans="1:33" hidden="1">
      <c r="A932" s="97" t="s">
        <v>2727</v>
      </c>
      <c r="B932" s="98" t="s">
        <v>3834</v>
      </c>
      <c r="C932" s="98" t="s">
        <v>3894</v>
      </c>
      <c r="D932" s="98"/>
      <c r="E932" s="98" t="s">
        <v>2721</v>
      </c>
      <c r="F932" s="98" t="s">
        <v>2728</v>
      </c>
      <c r="G932" s="98" t="s">
        <v>4949</v>
      </c>
      <c r="H932" s="98" t="s">
        <v>4949</v>
      </c>
      <c r="I932" s="248"/>
      <c r="J932" s="98"/>
      <c r="K932" s="98"/>
      <c r="L932" s="210" t="s">
        <v>3551</v>
      </c>
      <c r="M932" s="98" t="s">
        <v>3552</v>
      </c>
      <c r="N932" s="98" t="s">
        <v>3818</v>
      </c>
      <c r="O932" s="98" t="s">
        <v>864</v>
      </c>
      <c r="P932" s="98" t="s">
        <v>818</v>
      </c>
      <c r="Q932" s="107" t="s">
        <v>3818</v>
      </c>
      <c r="R932" s="118" t="s">
        <v>3818</v>
      </c>
      <c r="S932" s="101" t="s">
        <v>3818</v>
      </c>
      <c r="Z932" s="98"/>
      <c r="AB932" s="98">
        <v>12</v>
      </c>
      <c r="AE932" s="244">
        <v>0</v>
      </c>
      <c r="AG932" s="196" t="str">
        <f t="shared" si="14"/>
        <v>市场部-管理</v>
      </c>
    </row>
    <row r="933" spans="1:33" hidden="1">
      <c r="A933" s="97" t="s">
        <v>2729</v>
      </c>
      <c r="B933" s="98" t="s">
        <v>3834</v>
      </c>
      <c r="C933" s="98" t="s">
        <v>3837</v>
      </c>
      <c r="D933" s="98"/>
      <c r="E933" s="98" t="s">
        <v>2721</v>
      </c>
      <c r="F933" s="98"/>
      <c r="G933" s="98" t="s">
        <v>4949</v>
      </c>
      <c r="H933" s="98" t="s">
        <v>4949</v>
      </c>
      <c r="I933" s="248"/>
      <c r="J933" s="98"/>
      <c r="K933" s="98"/>
      <c r="L933" s="210" t="s">
        <v>3553</v>
      </c>
      <c r="M933" s="98" t="s">
        <v>3041</v>
      </c>
      <c r="N933" s="98" t="s">
        <v>3818</v>
      </c>
      <c r="O933" s="98" t="s">
        <v>856</v>
      </c>
      <c r="P933" s="98" t="s">
        <v>818</v>
      </c>
      <c r="Q933" s="107" t="s">
        <v>972</v>
      </c>
      <c r="R933" s="118" t="s">
        <v>972</v>
      </c>
      <c r="S933" s="101" t="s">
        <v>972</v>
      </c>
      <c r="Z933" s="98"/>
      <c r="AB933" s="98">
        <v>12</v>
      </c>
      <c r="AE933" s="244">
        <v>0</v>
      </c>
      <c r="AG933" s="196" t="str">
        <f t="shared" si="14"/>
        <v>市场部-管理</v>
      </c>
    </row>
    <row r="934" spans="1:33" hidden="1">
      <c r="A934" s="97" t="s">
        <v>2730</v>
      </c>
      <c r="B934" s="98" t="s">
        <v>3834</v>
      </c>
      <c r="C934" s="98" t="s">
        <v>3837</v>
      </c>
      <c r="D934" s="98"/>
      <c r="E934" s="98" t="s">
        <v>2721</v>
      </c>
      <c r="F934" s="98"/>
      <c r="G934" s="98" t="s">
        <v>4949</v>
      </c>
      <c r="H934" s="98" t="s">
        <v>4949</v>
      </c>
      <c r="I934" s="248"/>
      <c r="J934" s="98"/>
      <c r="K934" s="98"/>
      <c r="L934" s="210" t="s">
        <v>3554</v>
      </c>
      <c r="M934" s="98" t="s">
        <v>3041</v>
      </c>
      <c r="N934" s="98" t="s">
        <v>3818</v>
      </c>
      <c r="O934" s="98" t="s">
        <v>856</v>
      </c>
      <c r="P934" s="98" t="s">
        <v>818</v>
      </c>
      <c r="Q934" s="107" t="s">
        <v>828</v>
      </c>
      <c r="R934" s="118" t="s">
        <v>828</v>
      </c>
      <c r="S934" s="101" t="s">
        <v>828</v>
      </c>
      <c r="Z934" s="98"/>
      <c r="AB934" s="98">
        <v>12</v>
      </c>
      <c r="AE934" s="244">
        <v>0</v>
      </c>
      <c r="AG934" s="196" t="str">
        <f t="shared" si="14"/>
        <v>市场部-管理</v>
      </c>
    </row>
    <row r="935" spans="1:33" hidden="1">
      <c r="A935" s="97" t="s">
        <v>2731</v>
      </c>
      <c r="B935" s="98" t="s">
        <v>3831</v>
      </c>
      <c r="C935" s="98" t="s">
        <v>3833</v>
      </c>
      <c r="D935" s="98"/>
      <c r="E935" s="98" t="s">
        <v>2732</v>
      </c>
      <c r="F935" s="98" t="s">
        <v>2113</v>
      </c>
      <c r="G935" s="98" t="s">
        <v>4992</v>
      </c>
      <c r="H935" s="98" t="s">
        <v>4992</v>
      </c>
      <c r="I935" s="248"/>
      <c r="J935" s="98"/>
      <c r="K935" s="98"/>
      <c r="L935" s="210" t="s">
        <v>3555</v>
      </c>
      <c r="M935" s="98" t="s">
        <v>3556</v>
      </c>
      <c r="N935" s="98" t="s">
        <v>819</v>
      </c>
      <c r="O935" s="98" t="s">
        <v>3819</v>
      </c>
      <c r="P935" s="98" t="s">
        <v>818</v>
      </c>
      <c r="Q935" s="107" t="s">
        <v>1051</v>
      </c>
      <c r="R935" s="118" t="s">
        <v>1051</v>
      </c>
      <c r="S935" s="101" t="s">
        <v>1051</v>
      </c>
      <c r="Z935" s="98"/>
      <c r="AB935" s="98">
        <v>12</v>
      </c>
      <c r="AE935" s="244">
        <v>0</v>
      </c>
      <c r="AG935" s="196" t="str">
        <f t="shared" si="14"/>
        <v>战略部-管理</v>
      </c>
    </row>
    <row r="936" spans="1:33" hidden="1">
      <c r="A936" s="97" t="s">
        <v>2733</v>
      </c>
      <c r="B936" s="98" t="s">
        <v>3840</v>
      </c>
      <c r="C936" s="98" t="s">
        <v>3895</v>
      </c>
      <c r="D936" s="98"/>
      <c r="E936" s="98" t="s">
        <v>2732</v>
      </c>
      <c r="F936" s="98"/>
      <c r="G936" s="98" t="s">
        <v>4992</v>
      </c>
      <c r="H936" s="98" t="s">
        <v>4992</v>
      </c>
      <c r="I936" s="248"/>
      <c r="J936" s="98"/>
      <c r="K936" s="98"/>
      <c r="L936" s="210" t="s">
        <v>3557</v>
      </c>
      <c r="M936" s="98" t="s">
        <v>3558</v>
      </c>
      <c r="N936" s="98" t="s">
        <v>864</v>
      </c>
      <c r="O936" s="98" t="s">
        <v>1051</v>
      </c>
      <c r="P936" s="98" t="s">
        <v>818</v>
      </c>
      <c r="Q936" s="107" t="s">
        <v>828</v>
      </c>
      <c r="R936" s="118" t="s">
        <v>819</v>
      </c>
      <c r="S936" s="240" t="s">
        <v>819</v>
      </c>
      <c r="Z936" s="98"/>
      <c r="AB936" s="98">
        <v>12</v>
      </c>
      <c r="AE936" s="244">
        <v>0</v>
      </c>
      <c r="AG936" s="196" t="str">
        <f t="shared" si="14"/>
        <v>战略部-管理</v>
      </c>
    </row>
    <row r="937" spans="1:33" hidden="1">
      <c r="A937" s="97" t="s">
        <v>2734</v>
      </c>
      <c r="B937" s="98" t="s">
        <v>3840</v>
      </c>
      <c r="C937" s="98" t="s">
        <v>3895</v>
      </c>
      <c r="D937" s="98"/>
      <c r="E937" s="98" t="s">
        <v>2732</v>
      </c>
      <c r="F937" s="98"/>
      <c r="G937" s="98" t="s">
        <v>4992</v>
      </c>
      <c r="H937" s="98" t="s">
        <v>4992</v>
      </c>
      <c r="I937" s="248"/>
      <c r="J937" s="98"/>
      <c r="K937" s="98"/>
      <c r="L937" s="210"/>
      <c r="M937" s="98" t="s">
        <v>3558</v>
      </c>
      <c r="N937" s="98" t="s">
        <v>864</v>
      </c>
      <c r="O937" s="98" t="s">
        <v>1051</v>
      </c>
      <c r="P937" s="223" t="s">
        <v>818</v>
      </c>
      <c r="Q937" s="107" t="s">
        <v>819</v>
      </c>
      <c r="R937" s="118" t="s">
        <v>819</v>
      </c>
      <c r="S937" s="101" t="s">
        <v>819</v>
      </c>
      <c r="Z937" s="98"/>
      <c r="AB937" s="98">
        <v>10</v>
      </c>
      <c r="AE937" s="244">
        <v>0</v>
      </c>
      <c r="AG937" s="196" t="str">
        <f t="shared" si="14"/>
        <v>战略部-管理</v>
      </c>
    </row>
    <row r="938" spans="1:33" hidden="1">
      <c r="A938" s="97" t="s">
        <v>2735</v>
      </c>
      <c r="B938" s="98" t="s">
        <v>3840</v>
      </c>
      <c r="C938" s="98" t="s">
        <v>3895</v>
      </c>
      <c r="D938" s="98"/>
      <c r="E938" s="98" t="s">
        <v>2732</v>
      </c>
      <c r="F938" s="98"/>
      <c r="G938" s="98" t="s">
        <v>4992</v>
      </c>
      <c r="H938" s="98" t="s">
        <v>4992</v>
      </c>
      <c r="I938" s="248"/>
      <c r="J938" s="98"/>
      <c r="K938" s="98"/>
      <c r="L938" s="210" t="s">
        <v>3559</v>
      </c>
      <c r="M938" s="98" t="s">
        <v>3558</v>
      </c>
      <c r="N938" s="98" t="s">
        <v>864</v>
      </c>
      <c r="O938" s="98" t="s">
        <v>1051</v>
      </c>
      <c r="P938" s="98" t="s">
        <v>818</v>
      </c>
      <c r="Q938" s="107" t="s">
        <v>819</v>
      </c>
      <c r="R938" s="118" t="s">
        <v>819</v>
      </c>
      <c r="S938" s="239" t="s">
        <v>819</v>
      </c>
      <c r="Z938" s="98"/>
      <c r="AB938" s="98">
        <v>12</v>
      </c>
      <c r="AE938" s="244">
        <v>0</v>
      </c>
      <c r="AG938" s="196" t="str">
        <f t="shared" si="14"/>
        <v>战略部-管理</v>
      </c>
    </row>
    <row r="939" spans="1:33" hidden="1">
      <c r="A939" s="97" t="s">
        <v>2736</v>
      </c>
      <c r="B939" s="98" t="s">
        <v>3831</v>
      </c>
      <c r="C939" s="98" t="s">
        <v>3833</v>
      </c>
      <c r="D939" s="98"/>
      <c r="E939" s="98" t="s">
        <v>2737</v>
      </c>
      <c r="F939" s="98" t="s">
        <v>2113</v>
      </c>
      <c r="G939" s="98" t="s">
        <v>4909</v>
      </c>
      <c r="H939" s="98" t="s">
        <v>4909</v>
      </c>
      <c r="I939" s="248"/>
      <c r="J939" s="98"/>
      <c r="K939" s="98"/>
      <c r="L939" s="210" t="s">
        <v>3560</v>
      </c>
      <c r="M939" s="98" t="s">
        <v>3561</v>
      </c>
      <c r="N939" s="98" t="s">
        <v>819</v>
      </c>
      <c r="O939" s="98" t="s">
        <v>3819</v>
      </c>
      <c r="P939" s="98" t="s">
        <v>818</v>
      </c>
      <c r="Q939" s="107" t="s">
        <v>856</v>
      </c>
      <c r="R939" s="118" t="s">
        <v>856</v>
      </c>
      <c r="S939" s="101" t="s">
        <v>856</v>
      </c>
      <c r="Z939" s="98"/>
      <c r="AB939" s="98">
        <v>12</v>
      </c>
      <c r="AE939" s="244">
        <v>0</v>
      </c>
      <c r="AG939" s="196" t="str">
        <f t="shared" si="14"/>
        <v>UED中心-管理</v>
      </c>
    </row>
    <row r="940" spans="1:33" ht="24" hidden="1">
      <c r="A940" s="97" t="s">
        <v>2738</v>
      </c>
      <c r="B940" s="98" t="s">
        <v>3828</v>
      </c>
      <c r="C940" s="98" t="s">
        <v>3830</v>
      </c>
      <c r="D940" s="98"/>
      <c r="E940" s="98" t="s">
        <v>2737</v>
      </c>
      <c r="F940" s="98" t="s">
        <v>5050</v>
      </c>
      <c r="G940" s="98" t="s">
        <v>4910</v>
      </c>
      <c r="H940" s="98" t="s">
        <v>4910</v>
      </c>
      <c r="I940" s="248"/>
      <c r="J940" s="98"/>
      <c r="K940" s="98"/>
      <c r="L940" s="210" t="s">
        <v>3562</v>
      </c>
      <c r="M940" s="98" t="s">
        <v>3563</v>
      </c>
      <c r="N940" s="98" t="s">
        <v>3818</v>
      </c>
      <c r="O940" s="98" t="s">
        <v>819</v>
      </c>
      <c r="P940" s="98" t="s">
        <v>818</v>
      </c>
      <c r="Q940" s="107" t="s">
        <v>972</v>
      </c>
      <c r="R940" s="118" t="s">
        <v>972</v>
      </c>
      <c r="S940" s="101" t="s">
        <v>972</v>
      </c>
      <c r="Z940" s="98"/>
      <c r="AB940" s="98">
        <v>12</v>
      </c>
      <c r="AE940" s="244">
        <v>0</v>
      </c>
      <c r="AG940" s="196" t="str">
        <f t="shared" si="14"/>
        <v>UED中心-页面设计部</v>
      </c>
    </row>
    <row r="941" spans="1:33" ht="24" hidden="1">
      <c r="A941" s="97" t="s">
        <v>2739</v>
      </c>
      <c r="B941" s="98" t="s">
        <v>3828</v>
      </c>
      <c r="C941" s="98" t="s">
        <v>3830</v>
      </c>
      <c r="D941" s="98"/>
      <c r="E941" s="98" t="s">
        <v>2737</v>
      </c>
      <c r="F941" s="98" t="s">
        <v>5050</v>
      </c>
      <c r="G941" s="98" t="s">
        <v>4910</v>
      </c>
      <c r="H941" s="98" t="s">
        <v>4910</v>
      </c>
      <c r="I941" s="248"/>
      <c r="J941" s="98"/>
      <c r="K941" s="98"/>
      <c r="L941" s="210" t="s">
        <v>3564</v>
      </c>
      <c r="M941" s="98" t="s">
        <v>3563</v>
      </c>
      <c r="N941" s="98" t="s">
        <v>3818</v>
      </c>
      <c r="O941" s="98" t="s">
        <v>819</v>
      </c>
      <c r="P941" s="98" t="s">
        <v>818</v>
      </c>
      <c r="Q941" s="107" t="s">
        <v>864</v>
      </c>
      <c r="R941" s="118" t="s">
        <v>864</v>
      </c>
      <c r="S941" s="101" t="s">
        <v>864</v>
      </c>
      <c r="Z941" s="98"/>
      <c r="AB941" s="98">
        <v>12</v>
      </c>
      <c r="AE941" s="244">
        <v>0</v>
      </c>
      <c r="AG941" s="196" t="str">
        <f t="shared" si="14"/>
        <v>UED中心-页面设计部</v>
      </c>
    </row>
    <row r="942" spans="1:33" ht="24" hidden="1">
      <c r="A942" s="97" t="s">
        <v>2740</v>
      </c>
      <c r="B942" s="98" t="s">
        <v>3831</v>
      </c>
      <c r="C942" s="98" t="s">
        <v>3832</v>
      </c>
      <c r="D942" s="98"/>
      <c r="E942" s="98" t="s">
        <v>2737</v>
      </c>
      <c r="F942" s="98" t="s">
        <v>5050</v>
      </c>
      <c r="G942" s="98" t="s">
        <v>4910</v>
      </c>
      <c r="H942" s="98" t="s">
        <v>4910</v>
      </c>
      <c r="I942" s="248"/>
      <c r="J942" s="98"/>
      <c r="K942" s="98"/>
      <c r="L942" s="210" t="s">
        <v>3565</v>
      </c>
      <c r="M942" s="98" t="s">
        <v>953</v>
      </c>
      <c r="N942" s="98" t="s">
        <v>864</v>
      </c>
      <c r="O942" s="98" t="s">
        <v>1051</v>
      </c>
      <c r="P942" s="98" t="s">
        <v>818</v>
      </c>
      <c r="Q942" s="107" t="s">
        <v>819</v>
      </c>
      <c r="R942" s="118" t="s">
        <v>819</v>
      </c>
      <c r="S942" s="101" t="s">
        <v>819</v>
      </c>
      <c r="Z942" s="98"/>
      <c r="AB942" s="98">
        <v>12</v>
      </c>
      <c r="AE942" s="244">
        <v>0</v>
      </c>
      <c r="AG942" s="196" t="str">
        <f t="shared" si="14"/>
        <v>UED中心-页面设计部</v>
      </c>
    </row>
    <row r="943" spans="1:33" ht="24" hidden="1">
      <c r="A943" s="97" t="s">
        <v>2741</v>
      </c>
      <c r="B943" s="98" t="s">
        <v>3831</v>
      </c>
      <c r="C943" s="98" t="s">
        <v>3832</v>
      </c>
      <c r="D943" s="98"/>
      <c r="E943" s="98" t="s">
        <v>2737</v>
      </c>
      <c r="F943" s="98" t="s">
        <v>2742</v>
      </c>
      <c r="G943" s="98" t="s">
        <v>667</v>
      </c>
      <c r="H943" s="98" t="s">
        <v>667</v>
      </c>
      <c r="I943" s="248"/>
      <c r="J943" s="98"/>
      <c r="K943" s="98"/>
      <c r="L943" s="210" t="s">
        <v>3566</v>
      </c>
      <c r="M943" s="98" t="s">
        <v>953</v>
      </c>
      <c r="N943" s="98" t="s">
        <v>864</v>
      </c>
      <c r="O943" s="98" t="s">
        <v>1051</v>
      </c>
      <c r="P943" s="98" t="s">
        <v>818</v>
      </c>
      <c r="Q943" s="107" t="s">
        <v>819</v>
      </c>
      <c r="R943" s="118" t="s">
        <v>819</v>
      </c>
      <c r="S943" s="101" t="s">
        <v>819</v>
      </c>
      <c r="Z943" s="98"/>
      <c r="AB943" s="98">
        <v>12</v>
      </c>
      <c r="AE943" s="244">
        <v>0</v>
      </c>
      <c r="AG943" s="196" t="str">
        <f t="shared" si="14"/>
        <v>UED中心-前端开发部</v>
      </c>
    </row>
    <row r="944" spans="1:33" ht="24" hidden="1">
      <c r="A944" s="97" t="s">
        <v>2743</v>
      </c>
      <c r="B944" s="98" t="s">
        <v>3828</v>
      </c>
      <c r="C944" s="98" t="s">
        <v>3830</v>
      </c>
      <c r="D944" s="98"/>
      <c r="E944" s="98" t="s">
        <v>2737</v>
      </c>
      <c r="F944" s="98" t="s">
        <v>5050</v>
      </c>
      <c r="G944" s="98" t="s">
        <v>4910</v>
      </c>
      <c r="H944" s="98" t="s">
        <v>4910</v>
      </c>
      <c r="I944" s="248"/>
      <c r="J944" s="98"/>
      <c r="K944" s="98"/>
      <c r="L944" s="210" t="s">
        <v>3567</v>
      </c>
      <c r="M944" s="98" t="s">
        <v>3563</v>
      </c>
      <c r="N944" s="98" t="s">
        <v>3818</v>
      </c>
      <c r="O944" s="98" t="s">
        <v>819</v>
      </c>
      <c r="P944" s="98" t="s">
        <v>818</v>
      </c>
      <c r="Q944" s="107" t="s">
        <v>828</v>
      </c>
      <c r="R944" s="118" t="s">
        <v>828</v>
      </c>
      <c r="S944" s="101" t="s">
        <v>828</v>
      </c>
      <c r="Z944" s="98"/>
      <c r="AB944" s="98">
        <v>12</v>
      </c>
      <c r="AE944" s="244">
        <v>0</v>
      </c>
      <c r="AG944" s="196" t="str">
        <f t="shared" si="14"/>
        <v>UED中心-页面设计部</v>
      </c>
    </row>
    <row r="945" spans="1:33" ht="24" hidden="1">
      <c r="A945" s="97" t="s">
        <v>2744</v>
      </c>
      <c r="B945" s="98" t="s">
        <v>3828</v>
      </c>
      <c r="C945" s="98" t="s">
        <v>3830</v>
      </c>
      <c r="D945" s="98"/>
      <c r="E945" s="98" t="s">
        <v>2737</v>
      </c>
      <c r="F945" s="98" t="s">
        <v>5050</v>
      </c>
      <c r="G945" s="98" t="s">
        <v>4910</v>
      </c>
      <c r="H945" s="98" t="s">
        <v>4910</v>
      </c>
      <c r="I945" s="248"/>
      <c r="J945" s="98"/>
      <c r="K945" s="98"/>
      <c r="L945" s="210" t="s">
        <v>3568</v>
      </c>
      <c r="M945" s="98" t="s">
        <v>3563</v>
      </c>
      <c r="N945" s="98" t="s">
        <v>3818</v>
      </c>
      <c r="O945" s="98" t="s">
        <v>819</v>
      </c>
      <c r="P945" s="98" t="s">
        <v>818</v>
      </c>
      <c r="Q945" s="107" t="s">
        <v>864</v>
      </c>
      <c r="R945" s="118" t="s">
        <v>864</v>
      </c>
      <c r="S945" s="101" t="s">
        <v>864</v>
      </c>
      <c r="Z945" s="98"/>
      <c r="AB945" s="98">
        <v>12</v>
      </c>
      <c r="AE945" s="244">
        <v>0</v>
      </c>
      <c r="AG945" s="196" t="str">
        <f t="shared" si="14"/>
        <v>UED中心-页面设计部</v>
      </c>
    </row>
    <row r="946" spans="1:33" ht="24" hidden="1">
      <c r="A946" s="97" t="s">
        <v>2745</v>
      </c>
      <c r="B946" s="98" t="s">
        <v>3828</v>
      </c>
      <c r="C946" s="98" t="s">
        <v>3830</v>
      </c>
      <c r="D946" s="98"/>
      <c r="E946" s="98" t="s">
        <v>2737</v>
      </c>
      <c r="F946" s="98" t="s">
        <v>5050</v>
      </c>
      <c r="G946" s="98" t="s">
        <v>4910</v>
      </c>
      <c r="H946" s="98" t="s">
        <v>4910</v>
      </c>
      <c r="I946" s="248"/>
      <c r="J946" s="98"/>
      <c r="K946" s="98"/>
      <c r="L946" s="210" t="s">
        <v>3569</v>
      </c>
      <c r="M946" s="98" t="s">
        <v>3563</v>
      </c>
      <c r="N946" s="98" t="s">
        <v>3818</v>
      </c>
      <c r="O946" s="98" t="s">
        <v>819</v>
      </c>
      <c r="P946" s="98" t="s">
        <v>818</v>
      </c>
      <c r="Q946" s="107" t="s">
        <v>828</v>
      </c>
      <c r="R946" s="118" t="s">
        <v>828</v>
      </c>
      <c r="S946" s="101" t="s">
        <v>828</v>
      </c>
      <c r="Z946" s="98"/>
      <c r="AB946" s="98">
        <v>12</v>
      </c>
      <c r="AE946" s="244">
        <v>0</v>
      </c>
      <c r="AG946" s="196" t="str">
        <f t="shared" si="14"/>
        <v>UED中心-页面设计部</v>
      </c>
    </row>
    <row r="947" spans="1:33" ht="24" hidden="1">
      <c r="A947" s="97" t="s">
        <v>2746</v>
      </c>
      <c r="B947" s="98" t="s">
        <v>3828</v>
      </c>
      <c r="C947" s="98" t="s">
        <v>3830</v>
      </c>
      <c r="D947" s="98"/>
      <c r="E947" s="98" t="s">
        <v>2737</v>
      </c>
      <c r="F947" s="98" t="s">
        <v>5050</v>
      </c>
      <c r="G947" s="98" t="s">
        <v>4910</v>
      </c>
      <c r="H947" s="98" t="s">
        <v>4910</v>
      </c>
      <c r="I947" s="248"/>
      <c r="J947" s="98"/>
      <c r="K947" s="98"/>
      <c r="L947" s="210" t="s">
        <v>3570</v>
      </c>
      <c r="M947" s="98" t="s">
        <v>3571</v>
      </c>
      <c r="N947" s="98" t="s">
        <v>3818</v>
      </c>
      <c r="O947" s="98" t="s">
        <v>935</v>
      </c>
      <c r="P947" s="98" t="s">
        <v>818</v>
      </c>
      <c r="Q947" s="107" t="s">
        <v>864</v>
      </c>
      <c r="R947" s="118" t="s">
        <v>864</v>
      </c>
      <c r="S947" s="101" t="s">
        <v>864</v>
      </c>
      <c r="Z947" s="98"/>
      <c r="AB947" s="98">
        <v>12</v>
      </c>
      <c r="AE947" s="244">
        <v>0</v>
      </c>
      <c r="AG947" s="196" t="str">
        <f t="shared" si="14"/>
        <v>UED中心-页面设计部</v>
      </c>
    </row>
    <row r="948" spans="1:33" ht="24" hidden="1">
      <c r="A948" s="97" t="s">
        <v>2747</v>
      </c>
      <c r="B948" s="98" t="s">
        <v>3828</v>
      </c>
      <c r="C948" s="98" t="s">
        <v>3830</v>
      </c>
      <c r="D948" s="98"/>
      <c r="E948" s="98" t="s">
        <v>2737</v>
      </c>
      <c r="F948" s="98" t="s">
        <v>2742</v>
      </c>
      <c r="G948" s="98" t="s">
        <v>667</v>
      </c>
      <c r="H948" s="98" t="s">
        <v>667</v>
      </c>
      <c r="I948" s="248"/>
      <c r="J948" s="98"/>
      <c r="K948" s="98"/>
      <c r="L948" s="210" t="s">
        <v>3572</v>
      </c>
      <c r="M948" s="98" t="s">
        <v>3573</v>
      </c>
      <c r="N948" s="98" t="s">
        <v>3818</v>
      </c>
      <c r="O948" s="98" t="s">
        <v>819</v>
      </c>
      <c r="P948" s="98" t="s">
        <v>818</v>
      </c>
      <c r="Q948" s="107" t="s">
        <v>864</v>
      </c>
      <c r="R948" s="118" t="s">
        <v>864</v>
      </c>
      <c r="S948" s="101" t="s">
        <v>864</v>
      </c>
      <c r="Z948" s="98"/>
      <c r="AB948" s="98">
        <v>12</v>
      </c>
      <c r="AE948" s="244">
        <v>0</v>
      </c>
      <c r="AG948" s="196" t="str">
        <f t="shared" si="14"/>
        <v>UED中心-前端开发部</v>
      </c>
    </row>
    <row r="949" spans="1:33" ht="24" hidden="1">
      <c r="A949" s="97" t="s">
        <v>2748</v>
      </c>
      <c r="B949" s="98" t="s">
        <v>3828</v>
      </c>
      <c r="C949" s="98" t="s">
        <v>3830</v>
      </c>
      <c r="D949" s="98"/>
      <c r="E949" s="98" t="s">
        <v>2737</v>
      </c>
      <c r="F949" s="98" t="s">
        <v>2742</v>
      </c>
      <c r="G949" s="98" t="s">
        <v>667</v>
      </c>
      <c r="H949" s="98" t="s">
        <v>667</v>
      </c>
      <c r="I949" s="248"/>
      <c r="J949" s="98"/>
      <c r="K949" s="98"/>
      <c r="L949" s="210" t="s">
        <v>3574</v>
      </c>
      <c r="M949" s="98" t="s">
        <v>3573</v>
      </c>
      <c r="N949" s="98" t="s">
        <v>3818</v>
      </c>
      <c r="O949" s="98" t="s">
        <v>819</v>
      </c>
      <c r="P949" s="98" t="s">
        <v>818</v>
      </c>
      <c r="Q949" s="107" t="s">
        <v>828</v>
      </c>
      <c r="R949" s="118" t="s">
        <v>828</v>
      </c>
      <c r="S949" s="101" t="s">
        <v>828</v>
      </c>
      <c r="Z949" s="98"/>
      <c r="AB949" s="98">
        <v>12</v>
      </c>
      <c r="AE949" s="244">
        <v>0</v>
      </c>
      <c r="AG949" s="196" t="str">
        <f t="shared" si="14"/>
        <v>UED中心-前端开发部</v>
      </c>
    </row>
    <row r="950" spans="1:33" ht="24" hidden="1">
      <c r="A950" s="97" t="s">
        <v>2749</v>
      </c>
      <c r="B950" s="98" t="s">
        <v>3828</v>
      </c>
      <c r="C950" s="98" t="s">
        <v>3830</v>
      </c>
      <c r="D950" s="98"/>
      <c r="E950" s="98" t="s">
        <v>2737</v>
      </c>
      <c r="F950" s="98" t="s">
        <v>2742</v>
      </c>
      <c r="G950" s="98" t="s">
        <v>667</v>
      </c>
      <c r="H950" s="98" t="s">
        <v>667</v>
      </c>
      <c r="I950" s="248"/>
      <c r="J950" s="98"/>
      <c r="K950" s="98"/>
      <c r="L950" s="210" t="s">
        <v>3575</v>
      </c>
      <c r="M950" s="98" t="s">
        <v>3573</v>
      </c>
      <c r="N950" s="98" t="s">
        <v>3818</v>
      </c>
      <c r="O950" s="98" t="s">
        <v>819</v>
      </c>
      <c r="P950" s="98" t="s">
        <v>960</v>
      </c>
      <c r="Q950" s="107" t="s">
        <v>828</v>
      </c>
      <c r="R950" s="118" t="s">
        <v>828</v>
      </c>
      <c r="S950" s="101" t="s">
        <v>828</v>
      </c>
      <c r="Z950" s="98"/>
      <c r="AB950" s="98">
        <v>12</v>
      </c>
      <c r="AE950" s="244">
        <v>0</v>
      </c>
      <c r="AG950" s="196" t="str">
        <f t="shared" si="14"/>
        <v>UED中心-前端开发部</v>
      </c>
    </row>
    <row r="951" spans="1:33" ht="24" hidden="1">
      <c r="A951" s="97" t="s">
        <v>2750</v>
      </c>
      <c r="B951" s="98" t="s">
        <v>3828</v>
      </c>
      <c r="C951" s="98" t="s">
        <v>3830</v>
      </c>
      <c r="D951" s="98"/>
      <c r="E951" s="98" t="s">
        <v>2737</v>
      </c>
      <c r="F951" s="98" t="s">
        <v>2742</v>
      </c>
      <c r="G951" s="98" t="s">
        <v>667</v>
      </c>
      <c r="H951" s="98" t="s">
        <v>667</v>
      </c>
      <c r="I951" s="248"/>
      <c r="J951" s="98"/>
      <c r="K951" s="98"/>
      <c r="L951" s="210" t="s">
        <v>3576</v>
      </c>
      <c r="M951" s="98" t="s">
        <v>3573</v>
      </c>
      <c r="N951" s="98" t="s">
        <v>3818</v>
      </c>
      <c r="O951" s="98" t="s">
        <v>819</v>
      </c>
      <c r="P951" s="98" t="s">
        <v>818</v>
      </c>
      <c r="Q951" s="107" t="s">
        <v>828</v>
      </c>
      <c r="R951" s="118" t="s">
        <v>828</v>
      </c>
      <c r="S951" s="101" t="s">
        <v>828</v>
      </c>
      <c r="Z951" s="98"/>
      <c r="AB951" s="98">
        <v>12</v>
      </c>
      <c r="AE951" s="244">
        <v>0</v>
      </c>
      <c r="AG951" s="196" t="str">
        <f t="shared" si="14"/>
        <v>UED中心-前端开发部</v>
      </c>
    </row>
    <row r="952" spans="1:33" ht="24" hidden="1">
      <c r="A952" s="97" t="s">
        <v>2751</v>
      </c>
      <c r="B952" s="98" t="s">
        <v>3828</v>
      </c>
      <c r="C952" s="98" t="s">
        <v>3830</v>
      </c>
      <c r="D952" s="98"/>
      <c r="E952" s="98" t="s">
        <v>2737</v>
      </c>
      <c r="F952" s="98" t="s">
        <v>2742</v>
      </c>
      <c r="G952" s="98" t="s">
        <v>667</v>
      </c>
      <c r="H952" s="98" t="s">
        <v>667</v>
      </c>
      <c r="I952" s="248"/>
      <c r="J952" s="98"/>
      <c r="K952" s="98"/>
      <c r="L952" s="210" t="s">
        <v>3577</v>
      </c>
      <c r="M952" s="98" t="s">
        <v>3573</v>
      </c>
      <c r="N952" s="98" t="s">
        <v>3818</v>
      </c>
      <c r="O952" s="98" t="s">
        <v>819</v>
      </c>
      <c r="P952" s="98" t="s">
        <v>818</v>
      </c>
      <c r="Q952" s="107" t="s">
        <v>864</v>
      </c>
      <c r="R952" s="118" t="s">
        <v>864</v>
      </c>
      <c r="S952" s="101" t="s">
        <v>864</v>
      </c>
      <c r="Z952" s="98"/>
      <c r="AB952" s="98">
        <v>12</v>
      </c>
      <c r="AE952" s="244">
        <v>0</v>
      </c>
      <c r="AG952" s="196" t="str">
        <f t="shared" si="14"/>
        <v>UED中心-前端开发部</v>
      </c>
    </row>
    <row r="953" spans="1:33" ht="24" hidden="1">
      <c r="A953" s="97" t="s">
        <v>2752</v>
      </c>
      <c r="B953" s="98" t="s">
        <v>3828</v>
      </c>
      <c r="C953" s="98" t="s">
        <v>3830</v>
      </c>
      <c r="D953" s="98"/>
      <c r="E953" s="98" t="s">
        <v>2737</v>
      </c>
      <c r="F953" s="98" t="s">
        <v>2742</v>
      </c>
      <c r="G953" s="98" t="s">
        <v>667</v>
      </c>
      <c r="H953" s="98" t="s">
        <v>667</v>
      </c>
      <c r="I953" s="248"/>
      <c r="J953" s="98"/>
      <c r="K953" s="98"/>
      <c r="L953" s="210" t="s">
        <v>3578</v>
      </c>
      <c r="M953" s="98" t="s">
        <v>3573</v>
      </c>
      <c r="N953" s="98" t="s">
        <v>3818</v>
      </c>
      <c r="O953" s="98" t="s">
        <v>819</v>
      </c>
      <c r="P953" s="98" t="s">
        <v>818</v>
      </c>
      <c r="Q953" s="107" t="s">
        <v>864</v>
      </c>
      <c r="R953" s="118" t="s">
        <v>828</v>
      </c>
      <c r="S953" s="101" t="s">
        <v>828</v>
      </c>
      <c r="Z953" s="98"/>
      <c r="AB953" s="98">
        <v>12</v>
      </c>
      <c r="AE953" s="244">
        <v>0</v>
      </c>
      <c r="AG953" s="196" t="str">
        <f t="shared" si="14"/>
        <v>UED中心-前端开发部</v>
      </c>
    </row>
    <row r="954" spans="1:33" ht="24" hidden="1">
      <c r="A954" s="97" t="s">
        <v>2753</v>
      </c>
      <c r="B954" s="98" t="s">
        <v>3840</v>
      </c>
      <c r="C954" s="98" t="s">
        <v>3890</v>
      </c>
      <c r="D954" s="98"/>
      <c r="E954" s="98" t="s">
        <v>2754</v>
      </c>
      <c r="F954" s="98" t="s">
        <v>2755</v>
      </c>
      <c r="G954" s="98" t="s">
        <v>634</v>
      </c>
      <c r="H954" s="98" t="s">
        <v>634</v>
      </c>
      <c r="I954" s="248"/>
      <c r="J954" s="98"/>
      <c r="K954" s="98"/>
      <c r="L954" s="210" t="s">
        <v>3579</v>
      </c>
      <c r="M954" s="98" t="s">
        <v>3360</v>
      </c>
      <c r="N954" s="98" t="s">
        <v>972</v>
      </c>
      <c r="O954" s="98" t="s">
        <v>819</v>
      </c>
      <c r="P954" s="98" t="s">
        <v>818</v>
      </c>
      <c r="Q954" s="107" t="s">
        <v>864</v>
      </c>
      <c r="R954" s="118" t="s">
        <v>828</v>
      </c>
      <c r="S954" s="101" t="s">
        <v>828</v>
      </c>
      <c r="Z954" s="98"/>
      <c r="AB954" s="98">
        <v>12</v>
      </c>
      <c r="AE954" s="244">
        <v>0</v>
      </c>
      <c r="AG954" s="196" t="str">
        <f t="shared" si="14"/>
        <v>服务中心-服务1</v>
      </c>
    </row>
    <row r="955" spans="1:33" ht="24" hidden="1">
      <c r="A955" s="97" t="s">
        <v>2756</v>
      </c>
      <c r="B955" s="98" t="s">
        <v>3840</v>
      </c>
      <c r="C955" s="98" t="s">
        <v>3891</v>
      </c>
      <c r="D955" s="98"/>
      <c r="E955" s="98" t="s">
        <v>2754</v>
      </c>
      <c r="F955" s="98" t="s">
        <v>2755</v>
      </c>
      <c r="G955" s="98" t="s">
        <v>634</v>
      </c>
      <c r="H955" s="98" t="s">
        <v>634</v>
      </c>
      <c r="I955" s="248"/>
      <c r="J955" s="98"/>
      <c r="K955" s="98"/>
      <c r="L955" s="210" t="s">
        <v>3580</v>
      </c>
      <c r="M955" s="98" t="s">
        <v>3581</v>
      </c>
      <c r="N955" s="98" t="s">
        <v>3818</v>
      </c>
      <c r="O955" s="98" t="s">
        <v>819</v>
      </c>
      <c r="P955" s="98" t="s">
        <v>818</v>
      </c>
      <c r="Q955" s="107" t="s">
        <v>864</v>
      </c>
      <c r="R955" s="118" t="s">
        <v>864</v>
      </c>
      <c r="S955" s="101" t="s">
        <v>864</v>
      </c>
      <c r="Z955" s="98"/>
      <c r="AB955" s="98">
        <v>12</v>
      </c>
      <c r="AE955" s="244">
        <v>0</v>
      </c>
      <c r="AG955" s="196" t="str">
        <f t="shared" si="14"/>
        <v>服务中心-服务1</v>
      </c>
    </row>
    <row r="956" spans="1:33" ht="24" hidden="1">
      <c r="A956" s="97" t="s">
        <v>2757</v>
      </c>
      <c r="B956" s="98" t="s">
        <v>3840</v>
      </c>
      <c r="C956" s="98" t="s">
        <v>3891</v>
      </c>
      <c r="D956" s="98"/>
      <c r="E956" s="98" t="s">
        <v>2754</v>
      </c>
      <c r="F956" s="98" t="s">
        <v>2755</v>
      </c>
      <c r="G956" s="98" t="s">
        <v>634</v>
      </c>
      <c r="H956" s="98" t="s">
        <v>634</v>
      </c>
      <c r="I956" s="248"/>
      <c r="J956" s="98"/>
      <c r="K956" s="98"/>
      <c r="L956" s="210" t="s">
        <v>3582</v>
      </c>
      <c r="M956" s="98" t="s">
        <v>3581</v>
      </c>
      <c r="N956" s="98" t="s">
        <v>3818</v>
      </c>
      <c r="O956" s="98" t="s">
        <v>819</v>
      </c>
      <c r="P956" s="98" t="s">
        <v>818</v>
      </c>
      <c r="Q956" s="107" t="s">
        <v>864</v>
      </c>
      <c r="R956" s="118" t="s">
        <v>864</v>
      </c>
      <c r="S956" s="101" t="s">
        <v>864</v>
      </c>
      <c r="Z956" s="98"/>
      <c r="AB956" s="98">
        <v>12</v>
      </c>
      <c r="AE956" s="244">
        <v>0</v>
      </c>
      <c r="AG956" s="196" t="str">
        <f t="shared" si="14"/>
        <v>服务中心-服务1</v>
      </c>
    </row>
    <row r="957" spans="1:33" ht="24" hidden="1">
      <c r="A957" s="97" t="s">
        <v>2758</v>
      </c>
      <c r="B957" s="98" t="s">
        <v>3840</v>
      </c>
      <c r="C957" s="98" t="s">
        <v>3891</v>
      </c>
      <c r="D957" s="98"/>
      <c r="E957" s="98" t="s">
        <v>2754</v>
      </c>
      <c r="F957" s="98" t="s">
        <v>2755</v>
      </c>
      <c r="G957" s="98" t="s">
        <v>634</v>
      </c>
      <c r="H957" s="98" t="s">
        <v>634</v>
      </c>
      <c r="I957" s="248"/>
      <c r="J957" s="98"/>
      <c r="K957" s="98"/>
      <c r="L957" s="210" t="s">
        <v>3583</v>
      </c>
      <c r="M957" s="98" t="s">
        <v>3581</v>
      </c>
      <c r="N957" s="98" t="s">
        <v>3818</v>
      </c>
      <c r="O957" s="98" t="s">
        <v>819</v>
      </c>
      <c r="P957" s="98" t="s">
        <v>818</v>
      </c>
      <c r="Q957" s="107" t="s">
        <v>972</v>
      </c>
      <c r="R957" s="118" t="s">
        <v>972</v>
      </c>
      <c r="S957" s="101" t="s">
        <v>972</v>
      </c>
      <c r="Z957" s="98"/>
      <c r="AB957" s="98">
        <v>12</v>
      </c>
      <c r="AE957" s="244">
        <v>0</v>
      </c>
      <c r="AG957" s="196" t="str">
        <f t="shared" si="14"/>
        <v>服务中心-服务1</v>
      </c>
    </row>
    <row r="958" spans="1:33" ht="24" hidden="1">
      <c r="A958" s="97" t="s">
        <v>2759</v>
      </c>
      <c r="B958" s="98" t="s">
        <v>3840</v>
      </c>
      <c r="C958" s="98" t="s">
        <v>3891</v>
      </c>
      <c r="D958" s="98"/>
      <c r="E958" s="98" t="s">
        <v>2754</v>
      </c>
      <c r="F958" s="98" t="s">
        <v>2760</v>
      </c>
      <c r="G958" s="98" t="s">
        <v>635</v>
      </c>
      <c r="H958" s="98" t="s">
        <v>635</v>
      </c>
      <c r="I958" s="248"/>
      <c r="J958" s="98"/>
      <c r="K958" s="98"/>
      <c r="L958" s="210" t="s">
        <v>3584</v>
      </c>
      <c r="M958" s="98" t="s">
        <v>3362</v>
      </c>
      <c r="N958" s="98" t="s">
        <v>3818</v>
      </c>
      <c r="O958" s="98" t="s">
        <v>828</v>
      </c>
      <c r="P958" s="98" t="s">
        <v>818</v>
      </c>
      <c r="Q958" s="107" t="s">
        <v>3818</v>
      </c>
      <c r="R958" s="118" t="s">
        <v>972</v>
      </c>
      <c r="S958" s="101" t="s">
        <v>972</v>
      </c>
      <c r="Z958" s="98"/>
      <c r="AB958" s="98">
        <v>12</v>
      </c>
      <c r="AE958" s="244">
        <v>0</v>
      </c>
      <c r="AG958" s="196" t="str">
        <f t="shared" si="14"/>
        <v>服务中心-服务2</v>
      </c>
    </row>
    <row r="959" spans="1:33" ht="24" hidden="1">
      <c r="A959" s="97" t="s">
        <v>2761</v>
      </c>
      <c r="B959" s="98" t="s">
        <v>3840</v>
      </c>
      <c r="C959" s="98" t="s">
        <v>3890</v>
      </c>
      <c r="D959" s="98"/>
      <c r="E959" s="98" t="s">
        <v>2754</v>
      </c>
      <c r="F959" s="98" t="s">
        <v>2760</v>
      </c>
      <c r="G959" s="98" t="s">
        <v>635</v>
      </c>
      <c r="H959" s="98" t="s">
        <v>635</v>
      </c>
      <c r="I959" s="248"/>
      <c r="J959" s="98"/>
      <c r="K959" s="98"/>
      <c r="L959" s="210" t="s">
        <v>3585</v>
      </c>
      <c r="M959" s="98" t="s">
        <v>3360</v>
      </c>
      <c r="N959" s="98" t="s">
        <v>972</v>
      </c>
      <c r="O959" s="98" t="s">
        <v>819</v>
      </c>
      <c r="P959" s="98" t="s">
        <v>818</v>
      </c>
      <c r="Q959" s="107" t="s">
        <v>828</v>
      </c>
      <c r="R959" s="118" t="s">
        <v>828</v>
      </c>
      <c r="S959" s="101" t="s">
        <v>828</v>
      </c>
      <c r="Z959" s="98"/>
      <c r="AB959" s="98">
        <v>12</v>
      </c>
      <c r="AE959" s="244">
        <v>0</v>
      </c>
      <c r="AG959" s="196" t="str">
        <f t="shared" si="14"/>
        <v>服务中心-服务2</v>
      </c>
    </row>
    <row r="960" spans="1:33" ht="24" hidden="1">
      <c r="A960" s="97" t="s">
        <v>2762</v>
      </c>
      <c r="B960" s="98" t="s">
        <v>3840</v>
      </c>
      <c r="C960" s="98" t="s">
        <v>3891</v>
      </c>
      <c r="D960" s="98"/>
      <c r="E960" s="98" t="s">
        <v>2754</v>
      </c>
      <c r="F960" s="98" t="s">
        <v>2760</v>
      </c>
      <c r="G960" s="98" t="s">
        <v>635</v>
      </c>
      <c r="H960" s="98" t="s">
        <v>635</v>
      </c>
      <c r="I960" s="248"/>
      <c r="J960" s="98"/>
      <c r="K960" s="98" t="s">
        <v>3153</v>
      </c>
      <c r="L960" s="210" t="s">
        <v>3586</v>
      </c>
      <c r="M960" s="98" t="s">
        <v>3362</v>
      </c>
      <c r="N960" s="98" t="s">
        <v>3818</v>
      </c>
      <c r="O960" s="98" t="s">
        <v>828</v>
      </c>
      <c r="P960" s="98" t="s">
        <v>818</v>
      </c>
      <c r="Q960" s="107" t="s">
        <v>972</v>
      </c>
      <c r="R960" s="118" t="s">
        <v>972</v>
      </c>
      <c r="S960" s="101" t="s">
        <v>972</v>
      </c>
      <c r="Z960" s="98"/>
      <c r="AB960" s="98">
        <v>12</v>
      </c>
      <c r="AE960" s="244">
        <v>0</v>
      </c>
      <c r="AG960" s="196" t="str">
        <f t="shared" si="14"/>
        <v>服务中心-服务2</v>
      </c>
    </row>
    <row r="961" spans="1:33" ht="24" hidden="1">
      <c r="A961" s="97" t="s">
        <v>2763</v>
      </c>
      <c r="B961" s="98" t="s">
        <v>3840</v>
      </c>
      <c r="C961" s="98" t="s">
        <v>3891</v>
      </c>
      <c r="D961" s="98"/>
      <c r="E961" s="98" t="s">
        <v>2754</v>
      </c>
      <c r="F961" s="98" t="s">
        <v>2760</v>
      </c>
      <c r="G961" s="98" t="s">
        <v>635</v>
      </c>
      <c r="H961" s="98" t="s">
        <v>635</v>
      </c>
      <c r="I961" s="248"/>
      <c r="J961" s="98"/>
      <c r="K961" s="98"/>
      <c r="L961" s="210" t="s">
        <v>3587</v>
      </c>
      <c r="M961" s="98" t="s">
        <v>3362</v>
      </c>
      <c r="N961" s="98" t="s">
        <v>3818</v>
      </c>
      <c r="O961" s="98" t="s">
        <v>828</v>
      </c>
      <c r="P961" s="98" t="s">
        <v>818</v>
      </c>
      <c r="Q961" s="107" t="s">
        <v>972</v>
      </c>
      <c r="R961" s="118" t="s">
        <v>972</v>
      </c>
      <c r="S961" s="101" t="s">
        <v>972</v>
      </c>
      <c r="Z961" s="98"/>
      <c r="AB961" s="98">
        <v>12</v>
      </c>
      <c r="AE961" s="244">
        <v>0</v>
      </c>
      <c r="AG961" s="196" t="str">
        <f t="shared" si="14"/>
        <v>服务中心-服务2</v>
      </c>
    </row>
    <row r="962" spans="1:33" ht="24" hidden="1">
      <c r="A962" s="97" t="s">
        <v>2764</v>
      </c>
      <c r="B962" s="98" t="s">
        <v>3840</v>
      </c>
      <c r="C962" s="98" t="s">
        <v>3891</v>
      </c>
      <c r="D962" s="98"/>
      <c r="E962" s="98" t="s">
        <v>2754</v>
      </c>
      <c r="F962" s="98" t="s">
        <v>2760</v>
      </c>
      <c r="G962" s="98" t="s">
        <v>635</v>
      </c>
      <c r="H962" s="98" t="s">
        <v>635</v>
      </c>
      <c r="I962" s="248"/>
      <c r="J962" s="98"/>
      <c r="K962" s="98"/>
      <c r="L962" s="210"/>
      <c r="M962" s="98" t="s">
        <v>3588</v>
      </c>
      <c r="N962" s="98" t="s">
        <v>3818</v>
      </c>
      <c r="O962" s="98" t="s">
        <v>864</v>
      </c>
      <c r="P962" s="98" t="s">
        <v>818</v>
      </c>
      <c r="Q962" s="107" t="s">
        <v>972</v>
      </c>
      <c r="R962" s="118" t="s">
        <v>972</v>
      </c>
      <c r="S962" s="101" t="s">
        <v>972</v>
      </c>
      <c r="Z962" s="98"/>
      <c r="AB962" s="98">
        <v>10</v>
      </c>
      <c r="AE962" s="244">
        <v>0</v>
      </c>
      <c r="AG962" s="196" t="str">
        <f t="shared" si="14"/>
        <v>服务中心-服务2</v>
      </c>
    </row>
    <row r="963" spans="1:33" ht="24" hidden="1">
      <c r="A963" s="97" t="s">
        <v>2765</v>
      </c>
      <c r="B963" s="98" t="s">
        <v>3840</v>
      </c>
      <c r="C963" s="98" t="s">
        <v>3891</v>
      </c>
      <c r="D963" s="98"/>
      <c r="E963" s="98" t="s">
        <v>2754</v>
      </c>
      <c r="F963" s="98" t="s">
        <v>2760</v>
      </c>
      <c r="G963" s="98" t="s">
        <v>635</v>
      </c>
      <c r="H963" s="98" t="s">
        <v>635</v>
      </c>
      <c r="I963" s="248"/>
      <c r="J963" s="98"/>
      <c r="K963" s="98"/>
      <c r="L963" s="210" t="s">
        <v>3589</v>
      </c>
      <c r="M963" s="98" t="s">
        <v>3362</v>
      </c>
      <c r="N963" s="98" t="s">
        <v>3818</v>
      </c>
      <c r="O963" s="98" t="s">
        <v>828</v>
      </c>
      <c r="P963" s="98" t="s">
        <v>818</v>
      </c>
      <c r="Q963" s="107" t="s">
        <v>864</v>
      </c>
      <c r="R963" s="118" t="s">
        <v>864</v>
      </c>
      <c r="S963" s="101" t="s">
        <v>864</v>
      </c>
      <c r="Z963" s="98"/>
      <c r="AB963" s="98">
        <v>12</v>
      </c>
      <c r="AE963" s="244">
        <v>0</v>
      </c>
      <c r="AG963" s="196" t="str">
        <f t="shared" ref="AG963:AG1026" si="15">G963</f>
        <v>服务中心-服务2</v>
      </c>
    </row>
    <row r="964" spans="1:33" ht="24" hidden="1">
      <c r="A964" s="97" t="s">
        <v>2766</v>
      </c>
      <c r="B964" s="98" t="s">
        <v>3840</v>
      </c>
      <c r="C964" s="98" t="s">
        <v>3891</v>
      </c>
      <c r="D964" s="98"/>
      <c r="E964" s="98" t="s">
        <v>2754</v>
      </c>
      <c r="F964" s="98" t="s">
        <v>2760</v>
      </c>
      <c r="G964" s="98" t="s">
        <v>635</v>
      </c>
      <c r="H964" s="98" t="s">
        <v>635</v>
      </c>
      <c r="I964" s="248"/>
      <c r="J964" s="98"/>
      <c r="K964" s="98"/>
      <c r="L964" s="210" t="s">
        <v>3590</v>
      </c>
      <c r="M964" s="98" t="s">
        <v>3588</v>
      </c>
      <c r="N964" s="98" t="s">
        <v>3818</v>
      </c>
      <c r="O964" s="98" t="s">
        <v>864</v>
      </c>
      <c r="P964" s="98" t="s">
        <v>818</v>
      </c>
      <c r="Q964" s="107" t="s">
        <v>972</v>
      </c>
      <c r="R964" s="118" t="s">
        <v>972</v>
      </c>
      <c r="S964" s="101" t="s">
        <v>972</v>
      </c>
      <c r="Z964" s="98"/>
      <c r="AB964" s="98">
        <v>12</v>
      </c>
      <c r="AE964" s="244">
        <v>0</v>
      </c>
      <c r="AG964" s="196" t="str">
        <f t="shared" si="15"/>
        <v>服务中心-服务2</v>
      </c>
    </row>
    <row r="965" spans="1:33" ht="24" hidden="1">
      <c r="A965" s="97" t="s">
        <v>2767</v>
      </c>
      <c r="B965" s="98" t="s">
        <v>3840</v>
      </c>
      <c r="C965" s="98" t="s">
        <v>3891</v>
      </c>
      <c r="D965" s="98"/>
      <c r="E965" s="98" t="s">
        <v>2754</v>
      </c>
      <c r="F965" s="98" t="s">
        <v>2755</v>
      </c>
      <c r="G965" s="98" t="s">
        <v>634</v>
      </c>
      <c r="H965" s="98" t="s">
        <v>634</v>
      </c>
      <c r="I965" s="248"/>
      <c r="J965" s="98"/>
      <c r="K965" s="98"/>
      <c r="L965" s="210" t="s">
        <v>3591</v>
      </c>
      <c r="M965" s="98" t="s">
        <v>3362</v>
      </c>
      <c r="N965" s="98" t="s">
        <v>3818</v>
      </c>
      <c r="O965" s="98" t="s">
        <v>828</v>
      </c>
      <c r="P965" s="98" t="s">
        <v>818</v>
      </c>
      <c r="Q965" s="107" t="s">
        <v>3818</v>
      </c>
      <c r="R965" s="118" t="s">
        <v>972</v>
      </c>
      <c r="S965" s="101" t="s">
        <v>972</v>
      </c>
      <c r="Z965" s="98"/>
      <c r="AB965" s="98">
        <v>12</v>
      </c>
      <c r="AE965" s="244">
        <v>0</v>
      </c>
      <c r="AG965" s="196" t="str">
        <f t="shared" si="15"/>
        <v>服务中心-服务1</v>
      </c>
    </row>
    <row r="966" spans="1:33" ht="24" hidden="1">
      <c r="A966" s="97" t="s">
        <v>2768</v>
      </c>
      <c r="B966" s="98" t="s">
        <v>3840</v>
      </c>
      <c r="C966" s="98" t="s">
        <v>3891</v>
      </c>
      <c r="D966" s="98"/>
      <c r="E966" s="98" t="s">
        <v>2754</v>
      </c>
      <c r="F966" s="98" t="s">
        <v>2755</v>
      </c>
      <c r="G966" s="98" t="s">
        <v>634</v>
      </c>
      <c r="H966" s="98" t="s">
        <v>634</v>
      </c>
      <c r="I966" s="248"/>
      <c r="J966" s="98"/>
      <c r="K966" s="98"/>
      <c r="L966" s="210" t="s">
        <v>3592</v>
      </c>
      <c r="M966" s="98" t="s">
        <v>3362</v>
      </c>
      <c r="N966" s="98" t="s">
        <v>3818</v>
      </c>
      <c r="O966" s="98" t="s">
        <v>828</v>
      </c>
      <c r="P966" s="98" t="s">
        <v>818</v>
      </c>
      <c r="Q966" s="107" t="s">
        <v>972</v>
      </c>
      <c r="R966" s="118" t="s">
        <v>972</v>
      </c>
      <c r="S966" s="101" t="s">
        <v>972</v>
      </c>
      <c r="Z966" s="98"/>
      <c r="AB966" s="98">
        <v>12</v>
      </c>
      <c r="AE966" s="244">
        <v>0</v>
      </c>
      <c r="AG966" s="196" t="str">
        <f t="shared" si="15"/>
        <v>服务中心-服务1</v>
      </c>
    </row>
    <row r="967" spans="1:33" ht="24" hidden="1">
      <c r="A967" s="97" t="s">
        <v>2769</v>
      </c>
      <c r="B967" s="98" t="s">
        <v>3840</v>
      </c>
      <c r="C967" s="98" t="s">
        <v>3891</v>
      </c>
      <c r="D967" s="98"/>
      <c r="E967" s="98" t="s">
        <v>2754</v>
      </c>
      <c r="F967" s="98" t="s">
        <v>2755</v>
      </c>
      <c r="G967" s="98" t="s">
        <v>634</v>
      </c>
      <c r="H967" s="98" t="s">
        <v>634</v>
      </c>
      <c r="I967" s="248"/>
      <c r="J967" s="98"/>
      <c r="K967" s="98"/>
      <c r="L967" s="210" t="s">
        <v>3593</v>
      </c>
      <c r="M967" s="98" t="s">
        <v>3362</v>
      </c>
      <c r="N967" s="98" t="s">
        <v>3818</v>
      </c>
      <c r="O967" s="98" t="s">
        <v>828</v>
      </c>
      <c r="P967" s="98" t="s">
        <v>818</v>
      </c>
      <c r="Q967" s="107" t="s">
        <v>864</v>
      </c>
      <c r="R967" s="118" t="s">
        <v>864</v>
      </c>
      <c r="S967" s="101" t="s">
        <v>864</v>
      </c>
      <c r="Z967" s="98"/>
      <c r="AB967" s="98">
        <v>12</v>
      </c>
      <c r="AE967" s="244">
        <v>0</v>
      </c>
      <c r="AG967" s="196" t="str">
        <f t="shared" si="15"/>
        <v>服务中心-服务1</v>
      </c>
    </row>
    <row r="968" spans="1:33" ht="24" hidden="1">
      <c r="A968" s="97" t="s">
        <v>2770</v>
      </c>
      <c r="B968" s="98" t="s">
        <v>3840</v>
      </c>
      <c r="C968" s="98" t="s">
        <v>3891</v>
      </c>
      <c r="D968" s="98"/>
      <c r="E968" s="98" t="s">
        <v>2754</v>
      </c>
      <c r="F968" s="98" t="s">
        <v>2755</v>
      </c>
      <c r="G968" s="98" t="s">
        <v>634</v>
      </c>
      <c r="H968" s="98" t="s">
        <v>634</v>
      </c>
      <c r="I968" s="248"/>
      <c r="J968" s="98"/>
      <c r="K968" s="98"/>
      <c r="L968" s="210" t="s">
        <v>3594</v>
      </c>
      <c r="M968" s="98" t="s">
        <v>3581</v>
      </c>
      <c r="N968" s="98" t="s">
        <v>3818</v>
      </c>
      <c r="O968" s="98" t="s">
        <v>819</v>
      </c>
      <c r="P968" s="98" t="s">
        <v>818</v>
      </c>
      <c r="Q968" s="107" t="s">
        <v>864</v>
      </c>
      <c r="R968" s="118" t="s">
        <v>864</v>
      </c>
      <c r="S968" s="101" t="s">
        <v>864</v>
      </c>
      <c r="Z968" s="98"/>
      <c r="AB968" s="98">
        <v>12</v>
      </c>
      <c r="AE968" s="244">
        <v>0</v>
      </c>
      <c r="AG968" s="196" t="str">
        <f t="shared" si="15"/>
        <v>服务中心-服务1</v>
      </c>
    </row>
    <row r="969" spans="1:33" ht="24" hidden="1">
      <c r="A969" s="97" t="s">
        <v>2771</v>
      </c>
      <c r="B969" s="98" t="s">
        <v>3831</v>
      </c>
      <c r="C969" s="98" t="s">
        <v>3833</v>
      </c>
      <c r="D969" s="98"/>
      <c r="E969" s="98" t="s">
        <v>2754</v>
      </c>
      <c r="F969" s="98" t="s">
        <v>2113</v>
      </c>
      <c r="G969" s="98" t="s">
        <v>633</v>
      </c>
      <c r="H969" s="98" t="s">
        <v>633</v>
      </c>
      <c r="I969" s="248"/>
      <c r="J969" s="98"/>
      <c r="K969" s="98" t="s">
        <v>3020</v>
      </c>
      <c r="L969" s="210" t="s">
        <v>3595</v>
      </c>
      <c r="M969" s="98" t="s">
        <v>3596</v>
      </c>
      <c r="N969" s="98" t="s">
        <v>819</v>
      </c>
      <c r="O969" s="98" t="s">
        <v>3819</v>
      </c>
      <c r="P969" s="98" t="s">
        <v>818</v>
      </c>
      <c r="Q969" s="107" t="s">
        <v>819</v>
      </c>
      <c r="R969" s="118" t="s">
        <v>856</v>
      </c>
      <c r="S969" s="101" t="s">
        <v>856</v>
      </c>
      <c r="Z969" s="98"/>
      <c r="AB969" s="98">
        <v>12</v>
      </c>
      <c r="AE969" s="244">
        <v>0</v>
      </c>
      <c r="AG969" s="196" t="str">
        <f t="shared" si="15"/>
        <v>服务中心-管理</v>
      </c>
    </row>
    <row r="970" spans="1:33" hidden="1">
      <c r="A970" s="97" t="s">
        <v>2772</v>
      </c>
      <c r="B970" s="98" t="s">
        <v>3831</v>
      </c>
      <c r="C970" s="98" t="s">
        <v>3833</v>
      </c>
      <c r="D970" s="98"/>
      <c r="E970" s="98" t="s">
        <v>2773</v>
      </c>
      <c r="F970" s="98" t="s">
        <v>2113</v>
      </c>
      <c r="G970" s="98" t="s">
        <v>4834</v>
      </c>
      <c r="H970" s="98" t="s">
        <v>4834</v>
      </c>
      <c r="I970" s="248"/>
      <c r="J970" s="98"/>
      <c r="K970" s="98" t="s">
        <v>3020</v>
      </c>
      <c r="L970" s="210" t="s">
        <v>4255</v>
      </c>
      <c r="M970" s="98" t="s">
        <v>3597</v>
      </c>
      <c r="N970" s="98" t="s">
        <v>819</v>
      </c>
      <c r="O970" s="98" t="s">
        <v>3819</v>
      </c>
      <c r="P970" s="98" t="s">
        <v>818</v>
      </c>
      <c r="Q970" s="107" t="s">
        <v>982</v>
      </c>
      <c r="R970" s="118" t="s">
        <v>982</v>
      </c>
      <c r="S970" s="101" t="s">
        <v>982</v>
      </c>
      <c r="Z970" s="98"/>
      <c r="AB970" s="98">
        <v>12</v>
      </c>
      <c r="AE970" s="244">
        <v>0</v>
      </c>
      <c r="AG970" s="196" t="str">
        <f t="shared" si="15"/>
        <v>有机体-管理</v>
      </c>
    </row>
    <row r="971" spans="1:33" ht="24" hidden="1">
      <c r="A971" s="97" t="s">
        <v>2774</v>
      </c>
      <c r="B971" s="98" t="s">
        <v>3831</v>
      </c>
      <c r="C971" s="98" t="s">
        <v>3833</v>
      </c>
      <c r="D971" s="98"/>
      <c r="E971" s="98" t="s">
        <v>2773</v>
      </c>
      <c r="F971" s="98" t="s">
        <v>2113</v>
      </c>
      <c r="G971" s="98" t="s">
        <v>4834</v>
      </c>
      <c r="H971" s="98" t="s">
        <v>4834</v>
      </c>
      <c r="I971" s="248"/>
      <c r="J971" s="98"/>
      <c r="K971" s="98"/>
      <c r="L971" s="210" t="s">
        <v>3598</v>
      </c>
      <c r="M971" s="98" t="s">
        <v>3599</v>
      </c>
      <c r="N971" s="98" t="s">
        <v>828</v>
      </c>
      <c r="O971" s="98" t="s">
        <v>3819</v>
      </c>
      <c r="P971" s="98" t="s">
        <v>818</v>
      </c>
      <c r="Q971" s="107" t="s">
        <v>856</v>
      </c>
      <c r="R971" s="118" t="s">
        <v>856</v>
      </c>
      <c r="S971" s="101" t="s">
        <v>856</v>
      </c>
      <c r="Z971" s="98"/>
      <c r="AB971" s="98">
        <v>12</v>
      </c>
      <c r="AE971" s="244">
        <v>0</v>
      </c>
      <c r="AG971" s="196" t="str">
        <f t="shared" si="15"/>
        <v>有机体-管理</v>
      </c>
    </row>
    <row r="972" spans="1:33" ht="36" hidden="1">
      <c r="A972" s="97" t="s">
        <v>2775</v>
      </c>
      <c r="B972" s="98" t="s">
        <v>3840</v>
      </c>
      <c r="C972" s="98" t="s">
        <v>3896</v>
      </c>
      <c r="D972" s="98"/>
      <c r="E972" s="98" t="s">
        <v>2773</v>
      </c>
      <c r="F972" s="98" t="s">
        <v>2776</v>
      </c>
      <c r="G972" s="98" t="s">
        <v>485</v>
      </c>
      <c r="H972" s="98" t="s">
        <v>485</v>
      </c>
      <c r="I972" s="248"/>
      <c r="J972" s="98"/>
      <c r="K972" s="98"/>
      <c r="L972" s="210"/>
      <c r="M972" s="98" t="s">
        <v>3600</v>
      </c>
      <c r="N972" s="98" t="s">
        <v>864</v>
      </c>
      <c r="O972" s="98" t="s">
        <v>935</v>
      </c>
      <c r="P972" s="98" t="s">
        <v>818</v>
      </c>
      <c r="Q972" s="107" t="s">
        <v>935</v>
      </c>
      <c r="R972" s="118" t="s">
        <v>935</v>
      </c>
      <c r="S972" s="101" t="s">
        <v>935</v>
      </c>
      <c r="Z972" s="98"/>
      <c r="AB972" s="98">
        <v>10</v>
      </c>
      <c r="AE972" s="244">
        <v>0</v>
      </c>
      <c r="AG972" s="196" t="str">
        <f t="shared" si="15"/>
        <v>有机体建设中心-有机体产品线</v>
      </c>
    </row>
    <row r="973" spans="1:33" ht="36" hidden="1">
      <c r="A973" s="97" t="s">
        <v>2777</v>
      </c>
      <c r="B973" s="98" t="s">
        <v>3828</v>
      </c>
      <c r="C973" s="98" t="s">
        <v>3830</v>
      </c>
      <c r="D973" s="98"/>
      <c r="E973" s="98" t="s">
        <v>2773</v>
      </c>
      <c r="F973" s="98" t="s">
        <v>2776</v>
      </c>
      <c r="G973" s="98" t="s">
        <v>485</v>
      </c>
      <c r="H973" s="98" t="s">
        <v>485</v>
      </c>
      <c r="I973" s="248"/>
      <c r="J973" s="98"/>
      <c r="K973" s="98"/>
      <c r="L973" s="210" t="s">
        <v>3601</v>
      </c>
      <c r="M973" s="98" t="s">
        <v>3187</v>
      </c>
      <c r="N973" s="98" t="s">
        <v>3818</v>
      </c>
      <c r="O973" s="98" t="s">
        <v>935</v>
      </c>
      <c r="P973" s="98" t="s">
        <v>818</v>
      </c>
      <c r="Q973" s="107" t="s">
        <v>972</v>
      </c>
      <c r="R973" s="118" t="s">
        <v>972</v>
      </c>
      <c r="S973" s="101" t="s">
        <v>972</v>
      </c>
      <c r="Z973" s="98"/>
      <c r="AB973" s="98">
        <v>12</v>
      </c>
      <c r="AE973" s="244">
        <v>0</v>
      </c>
      <c r="AG973" s="196" t="str">
        <f t="shared" si="15"/>
        <v>有机体建设中心-有机体产品线</v>
      </c>
    </row>
    <row r="974" spans="1:33" ht="24" hidden="1">
      <c r="A974" s="97" t="s">
        <v>2778</v>
      </c>
      <c r="B974" s="98" t="s">
        <v>3840</v>
      </c>
      <c r="C974" s="98" t="s">
        <v>3896</v>
      </c>
      <c r="D974" s="98"/>
      <c r="E974" s="98" t="s">
        <v>2773</v>
      </c>
      <c r="F974" s="98" t="s">
        <v>2779</v>
      </c>
      <c r="G974" s="98" t="s">
        <v>4986</v>
      </c>
      <c r="H974" s="98" t="s">
        <v>4986</v>
      </c>
      <c r="I974" s="248"/>
      <c r="J974" s="98"/>
      <c r="K974" s="98"/>
      <c r="L974" s="210" t="s">
        <v>3602</v>
      </c>
      <c r="M974" s="98" t="s">
        <v>3600</v>
      </c>
      <c r="N974" s="98" t="s">
        <v>864</v>
      </c>
      <c r="O974" s="98" t="s">
        <v>935</v>
      </c>
      <c r="P974" s="98" t="s">
        <v>818</v>
      </c>
      <c r="Q974" s="107" t="s">
        <v>828</v>
      </c>
      <c r="R974" s="118" t="s">
        <v>828</v>
      </c>
      <c r="S974" s="101" t="s">
        <v>828</v>
      </c>
      <c r="Z974" s="98"/>
      <c r="AB974" s="98">
        <v>12</v>
      </c>
      <c r="AE974" s="244">
        <v>0</v>
      </c>
      <c r="AG974" s="196" t="str">
        <f t="shared" si="15"/>
        <v>有机体-有机体业务专家部</v>
      </c>
    </row>
    <row r="975" spans="1:33" ht="24" hidden="1">
      <c r="A975" s="97" t="s">
        <v>2780</v>
      </c>
      <c r="B975" s="98" t="s">
        <v>3840</v>
      </c>
      <c r="C975" s="98" t="s">
        <v>3896</v>
      </c>
      <c r="D975" s="98"/>
      <c r="E975" s="98" t="s">
        <v>2773</v>
      </c>
      <c r="F975" s="98" t="s">
        <v>2779</v>
      </c>
      <c r="G975" s="98" t="s">
        <v>4986</v>
      </c>
      <c r="H975" s="98" t="s">
        <v>4986</v>
      </c>
      <c r="I975" s="248"/>
      <c r="J975" s="98"/>
      <c r="K975" s="98"/>
      <c r="L975" s="210" t="s">
        <v>4272</v>
      </c>
      <c r="M975" s="98" t="s">
        <v>3600</v>
      </c>
      <c r="N975" s="98" t="s">
        <v>864</v>
      </c>
      <c r="O975" s="98" t="s">
        <v>935</v>
      </c>
      <c r="P975" s="98" t="s">
        <v>818</v>
      </c>
      <c r="Q975" s="107" t="s">
        <v>856</v>
      </c>
      <c r="R975" s="118" t="s">
        <v>856</v>
      </c>
      <c r="S975" s="101" t="s">
        <v>828</v>
      </c>
      <c r="Z975" s="98"/>
      <c r="AB975" s="98">
        <v>12</v>
      </c>
      <c r="AE975" s="244">
        <v>0</v>
      </c>
      <c r="AG975" s="196" t="str">
        <f t="shared" si="15"/>
        <v>有机体-有机体业务专家部</v>
      </c>
    </row>
    <row r="976" spans="1:33" ht="36" hidden="1">
      <c r="A976" s="97" t="s">
        <v>2781</v>
      </c>
      <c r="B976" s="98" t="s">
        <v>3828</v>
      </c>
      <c r="C976" s="98" t="s">
        <v>3830</v>
      </c>
      <c r="D976" s="98"/>
      <c r="E976" s="98" t="s">
        <v>2773</v>
      </c>
      <c r="F976" s="98" t="s">
        <v>2776</v>
      </c>
      <c r="G976" s="98" t="s">
        <v>485</v>
      </c>
      <c r="H976" s="98" t="s">
        <v>485</v>
      </c>
      <c r="I976" s="248"/>
      <c r="J976" s="98"/>
      <c r="K976" s="98"/>
      <c r="L976" s="210" t="s">
        <v>3604</v>
      </c>
      <c r="M976" s="98" t="s">
        <v>3025</v>
      </c>
      <c r="N976" s="98" t="s">
        <v>828</v>
      </c>
      <c r="O976" s="98" t="s">
        <v>4279</v>
      </c>
      <c r="P976" s="98" t="s">
        <v>818</v>
      </c>
      <c r="Q976" s="107" t="s">
        <v>828</v>
      </c>
      <c r="R976" s="118" t="s">
        <v>819</v>
      </c>
      <c r="S976" s="101" t="s">
        <v>819</v>
      </c>
      <c r="Z976" s="98"/>
      <c r="AB976" s="98">
        <v>12</v>
      </c>
      <c r="AE976" s="244">
        <v>0</v>
      </c>
      <c r="AG976" s="196" t="str">
        <f t="shared" si="15"/>
        <v>有机体建设中心-有机体产品线</v>
      </c>
    </row>
    <row r="977" spans="1:33" ht="36" hidden="1">
      <c r="A977" s="97" t="s">
        <v>2782</v>
      </c>
      <c r="B977" s="98" t="s">
        <v>3828</v>
      </c>
      <c r="C977" s="98" t="s">
        <v>3830</v>
      </c>
      <c r="D977" s="98"/>
      <c r="E977" s="98" t="s">
        <v>2773</v>
      </c>
      <c r="F977" s="98" t="s">
        <v>2776</v>
      </c>
      <c r="G977" s="98" t="s">
        <v>485</v>
      </c>
      <c r="H977" s="98" t="s">
        <v>485</v>
      </c>
      <c r="I977" s="248"/>
      <c r="J977" s="98"/>
      <c r="K977" s="98"/>
      <c r="L977" s="210" t="s">
        <v>3605</v>
      </c>
      <c r="M977" s="98" t="s">
        <v>3058</v>
      </c>
      <c r="N977" s="98" t="s">
        <v>972</v>
      </c>
      <c r="O977" s="98" t="s">
        <v>935</v>
      </c>
      <c r="P977" s="98" t="s">
        <v>818</v>
      </c>
      <c r="Q977" s="107" t="s">
        <v>864</v>
      </c>
      <c r="R977" s="118" t="s">
        <v>828</v>
      </c>
      <c r="S977" s="101" t="s">
        <v>828</v>
      </c>
      <c r="Z977" s="98"/>
      <c r="AB977" s="98">
        <v>12</v>
      </c>
      <c r="AE977" s="244">
        <v>0</v>
      </c>
      <c r="AG977" s="196" t="str">
        <f t="shared" si="15"/>
        <v>有机体建设中心-有机体产品线</v>
      </c>
    </row>
    <row r="978" spans="1:33" ht="36" hidden="1">
      <c r="A978" s="97" t="s">
        <v>2783</v>
      </c>
      <c r="B978" s="98" t="s">
        <v>3828</v>
      </c>
      <c r="C978" s="98" t="s">
        <v>3830</v>
      </c>
      <c r="D978" s="98"/>
      <c r="E978" s="98" t="s">
        <v>2773</v>
      </c>
      <c r="F978" s="98" t="s">
        <v>2776</v>
      </c>
      <c r="G978" s="98" t="s">
        <v>485</v>
      </c>
      <c r="H978" s="98" t="s">
        <v>485</v>
      </c>
      <c r="I978" s="248"/>
      <c r="J978" s="98"/>
      <c r="K978" s="98"/>
      <c r="L978" s="210" t="s">
        <v>3606</v>
      </c>
      <c r="M978" s="98" t="s">
        <v>3058</v>
      </c>
      <c r="N978" s="98" t="s">
        <v>972</v>
      </c>
      <c r="O978" s="98" t="s">
        <v>935</v>
      </c>
      <c r="P978" s="98" t="s">
        <v>818</v>
      </c>
      <c r="Q978" s="107" t="s">
        <v>828</v>
      </c>
      <c r="R978" s="118" t="s">
        <v>828</v>
      </c>
      <c r="S978" s="101" t="s">
        <v>828</v>
      </c>
      <c r="Z978" s="98"/>
      <c r="AB978" s="98">
        <v>12</v>
      </c>
      <c r="AE978" s="244">
        <v>0</v>
      </c>
      <c r="AG978" s="196" t="str">
        <f t="shared" si="15"/>
        <v>有机体建设中心-有机体产品线</v>
      </c>
    </row>
    <row r="979" spans="1:33" ht="36" hidden="1">
      <c r="A979" s="97" t="s">
        <v>2784</v>
      </c>
      <c r="B979" s="98" t="s">
        <v>3828</v>
      </c>
      <c r="C979" s="98" t="s">
        <v>3830</v>
      </c>
      <c r="D979" s="98"/>
      <c r="E979" s="98" t="s">
        <v>2773</v>
      </c>
      <c r="F979" s="98" t="s">
        <v>2776</v>
      </c>
      <c r="G979" s="98" t="s">
        <v>485</v>
      </c>
      <c r="H979" s="98" t="s">
        <v>485</v>
      </c>
      <c r="I979" s="248"/>
      <c r="J979" s="98"/>
      <c r="K979" s="98"/>
      <c r="L979" s="210" t="s">
        <v>3607</v>
      </c>
      <c r="M979" s="98" t="s">
        <v>3031</v>
      </c>
      <c r="N979" s="98" t="s">
        <v>972</v>
      </c>
      <c r="O979" s="98" t="s">
        <v>935</v>
      </c>
      <c r="P979" s="98" t="s">
        <v>818</v>
      </c>
      <c r="Q979" s="107" t="s">
        <v>828</v>
      </c>
      <c r="R979" s="118" t="s">
        <v>828</v>
      </c>
      <c r="S979" s="101" t="s">
        <v>828</v>
      </c>
      <c r="Z979" s="98"/>
      <c r="AB979" s="98">
        <v>12</v>
      </c>
      <c r="AE979" s="244">
        <v>0</v>
      </c>
      <c r="AG979" s="196" t="str">
        <f t="shared" si="15"/>
        <v>有机体建设中心-有机体产品线</v>
      </c>
    </row>
    <row r="980" spans="1:33" ht="36" hidden="1">
      <c r="A980" s="97" t="s">
        <v>2785</v>
      </c>
      <c r="B980" s="98" t="s">
        <v>3828</v>
      </c>
      <c r="C980" s="98" t="s">
        <v>3829</v>
      </c>
      <c r="D980" s="98"/>
      <c r="E980" s="98" t="s">
        <v>2773</v>
      </c>
      <c r="F980" s="98" t="s">
        <v>2776</v>
      </c>
      <c r="G980" s="98" t="s">
        <v>485</v>
      </c>
      <c r="H980" s="98" t="s">
        <v>485</v>
      </c>
      <c r="I980" s="248"/>
      <c r="J980" s="98"/>
      <c r="K980" s="98"/>
      <c r="L980" s="210" t="s">
        <v>3608</v>
      </c>
      <c r="M980" s="98" t="s">
        <v>3023</v>
      </c>
      <c r="N980" s="98" t="s">
        <v>864</v>
      </c>
      <c r="O980" s="98" t="s">
        <v>819</v>
      </c>
      <c r="P980" s="98" t="s">
        <v>818</v>
      </c>
      <c r="Q980" s="107" t="s">
        <v>828</v>
      </c>
      <c r="R980" s="118" t="s">
        <v>864</v>
      </c>
      <c r="S980" s="101" t="s">
        <v>864</v>
      </c>
      <c r="Z980" s="98"/>
      <c r="AB980" s="98">
        <v>12</v>
      </c>
      <c r="AE980" s="244">
        <v>0</v>
      </c>
      <c r="AG980" s="196" t="str">
        <f t="shared" si="15"/>
        <v>有机体建设中心-有机体产品线</v>
      </c>
    </row>
    <row r="981" spans="1:33" ht="24" hidden="1">
      <c r="A981" s="97" t="s">
        <v>2786</v>
      </c>
      <c r="B981" s="98" t="e">
        <v>#N/A</v>
      </c>
      <c r="C981" s="98" t="e">
        <v>#N/A</v>
      </c>
      <c r="D981" s="98"/>
      <c r="E981" s="98" t="s">
        <v>2773</v>
      </c>
      <c r="F981" s="98" t="s">
        <v>2779</v>
      </c>
      <c r="G981" s="98" t="s">
        <v>4986</v>
      </c>
      <c r="H981" s="98" t="s">
        <v>4986</v>
      </c>
      <c r="I981" s="248"/>
      <c r="J981" s="98"/>
      <c r="K981" s="98"/>
      <c r="L981" s="210" t="s">
        <v>3609</v>
      </c>
      <c r="M981" s="98" t="s">
        <v>3610</v>
      </c>
      <c r="N981" s="98" t="e">
        <v>#N/A</v>
      </c>
      <c r="O981" s="98" t="e">
        <v>#N/A</v>
      </c>
      <c r="P981" s="98" t="s">
        <v>818</v>
      </c>
      <c r="Q981" s="107" t="s">
        <v>828</v>
      </c>
      <c r="R981" s="118" t="s">
        <v>828</v>
      </c>
      <c r="S981" s="101" t="s">
        <v>828</v>
      </c>
      <c r="Z981" s="98"/>
      <c r="AB981" s="98">
        <v>12</v>
      </c>
      <c r="AE981" s="244">
        <v>0</v>
      </c>
      <c r="AG981" s="196" t="str">
        <f t="shared" si="15"/>
        <v>有机体-有机体业务专家部</v>
      </c>
    </row>
    <row r="982" spans="1:33" hidden="1">
      <c r="A982" s="97" t="s">
        <v>2787</v>
      </c>
      <c r="B982" s="98" t="s">
        <v>3831</v>
      </c>
      <c r="C982" s="98" t="s">
        <v>3833</v>
      </c>
      <c r="D982" s="98"/>
      <c r="E982" s="98" t="s">
        <v>1620</v>
      </c>
      <c r="F982" s="98" t="s">
        <v>2113</v>
      </c>
      <c r="G982" s="98" t="s">
        <v>656</v>
      </c>
      <c r="H982" s="98" t="s">
        <v>656</v>
      </c>
      <c r="I982" s="248"/>
      <c r="J982" s="98"/>
      <c r="K982" s="98" t="s">
        <v>3020</v>
      </c>
      <c r="L982" s="210" t="s">
        <v>3611</v>
      </c>
      <c r="M982" s="98" t="s">
        <v>3612</v>
      </c>
      <c r="N982" s="98" t="s">
        <v>819</v>
      </c>
      <c r="O982" s="98" t="s">
        <v>3819</v>
      </c>
      <c r="P982" s="98" t="s">
        <v>818</v>
      </c>
      <c r="Q982" s="107" t="s">
        <v>935</v>
      </c>
      <c r="R982" s="118" t="s">
        <v>1051</v>
      </c>
      <c r="S982" s="101" t="s">
        <v>1051</v>
      </c>
      <c r="Z982" s="98"/>
      <c r="AB982" s="98">
        <v>12</v>
      </c>
      <c r="AE982" s="244">
        <v>0</v>
      </c>
      <c r="AG982" s="196" t="str">
        <f t="shared" si="15"/>
        <v>总体部-管理</v>
      </c>
    </row>
    <row r="983" spans="1:33" hidden="1">
      <c r="A983" s="97" t="s">
        <v>2788</v>
      </c>
      <c r="B983" s="98" t="s">
        <v>3828</v>
      </c>
      <c r="C983" s="98" t="s">
        <v>3829</v>
      </c>
      <c r="D983" s="98"/>
      <c r="E983" s="98" t="s">
        <v>1620</v>
      </c>
      <c r="F983" s="98"/>
      <c r="G983" s="98" t="s">
        <v>656</v>
      </c>
      <c r="H983" s="98" t="s">
        <v>656</v>
      </c>
      <c r="I983" s="248"/>
      <c r="J983" s="98"/>
      <c r="K983" s="98"/>
      <c r="L983" s="210" t="s">
        <v>3613</v>
      </c>
      <c r="M983" s="98" t="s">
        <v>3021</v>
      </c>
      <c r="N983" s="98" t="s">
        <v>828</v>
      </c>
      <c r="O983" s="98" t="s">
        <v>4279</v>
      </c>
      <c r="P983" s="98" t="s">
        <v>818</v>
      </c>
      <c r="Q983" s="107" t="s">
        <v>935</v>
      </c>
      <c r="R983" s="118" t="s">
        <v>935</v>
      </c>
      <c r="S983" s="101" t="s">
        <v>935</v>
      </c>
      <c r="Z983" s="98"/>
      <c r="AB983" s="98">
        <v>12</v>
      </c>
      <c r="AE983" s="244">
        <v>0</v>
      </c>
      <c r="AG983" s="196" t="str">
        <f t="shared" si="15"/>
        <v>总体部-管理</v>
      </c>
    </row>
    <row r="984" spans="1:33" hidden="1">
      <c r="A984" s="97" t="s">
        <v>2789</v>
      </c>
      <c r="B984" s="98" t="s">
        <v>3828</v>
      </c>
      <c r="C984" s="98" t="s">
        <v>3829</v>
      </c>
      <c r="D984" s="98"/>
      <c r="E984" s="98" t="s">
        <v>1620</v>
      </c>
      <c r="F984" s="98"/>
      <c r="G984" s="98" t="s">
        <v>656</v>
      </c>
      <c r="H984" s="98" t="s">
        <v>656</v>
      </c>
      <c r="I984" s="248"/>
      <c r="J984" s="98"/>
      <c r="K984" s="98"/>
      <c r="L984" s="210" t="s">
        <v>4257</v>
      </c>
      <c r="M984" s="98" t="s">
        <v>3021</v>
      </c>
      <c r="N984" s="98" t="s">
        <v>828</v>
      </c>
      <c r="O984" s="98" t="s">
        <v>4279</v>
      </c>
      <c r="P984" s="98" t="s">
        <v>818</v>
      </c>
      <c r="Q984" s="107" t="s">
        <v>819</v>
      </c>
      <c r="R984" s="118" t="s">
        <v>856</v>
      </c>
      <c r="S984" s="101" t="s">
        <v>856</v>
      </c>
      <c r="Z984" s="98"/>
      <c r="AB984" s="98">
        <v>12</v>
      </c>
      <c r="AE984" s="244">
        <v>0</v>
      </c>
      <c r="AG984" s="196" t="str">
        <f t="shared" si="15"/>
        <v>总体部-管理</v>
      </c>
    </row>
    <row r="985" spans="1:33" hidden="1">
      <c r="A985" s="97" t="s">
        <v>2790</v>
      </c>
      <c r="B985" s="98" t="s">
        <v>3828</v>
      </c>
      <c r="C985" s="98" t="s">
        <v>3829</v>
      </c>
      <c r="D985" s="98"/>
      <c r="E985" s="98" t="s">
        <v>1620</v>
      </c>
      <c r="F985" s="98"/>
      <c r="G985" s="98" t="s">
        <v>656</v>
      </c>
      <c r="H985" s="98" t="s">
        <v>656</v>
      </c>
      <c r="I985" s="248"/>
      <c r="J985" s="98"/>
      <c r="K985" s="98"/>
      <c r="L985" s="210" t="s">
        <v>3614</v>
      </c>
      <c r="M985" s="98" t="s">
        <v>3023</v>
      </c>
      <c r="N985" s="98" t="s">
        <v>864</v>
      </c>
      <c r="O985" s="98" t="s">
        <v>819</v>
      </c>
      <c r="P985" s="98" t="s">
        <v>818</v>
      </c>
      <c r="Q985" s="107" t="s">
        <v>819</v>
      </c>
      <c r="R985" s="118" t="s">
        <v>819</v>
      </c>
      <c r="S985" s="101" t="s">
        <v>819</v>
      </c>
      <c r="Z985" s="98"/>
      <c r="AB985" s="98">
        <v>12</v>
      </c>
      <c r="AE985" s="244">
        <v>0</v>
      </c>
      <c r="AG985" s="196" t="str">
        <f t="shared" si="15"/>
        <v>总体部-管理</v>
      </c>
    </row>
    <row r="986" spans="1:33" hidden="1">
      <c r="A986" s="97" t="s">
        <v>2791</v>
      </c>
      <c r="B986" s="98" t="s">
        <v>3828</v>
      </c>
      <c r="C986" s="98" t="s">
        <v>3829</v>
      </c>
      <c r="D986" s="98"/>
      <c r="E986" s="98" t="s">
        <v>1620</v>
      </c>
      <c r="F986" s="98"/>
      <c r="G986" s="98" t="s">
        <v>656</v>
      </c>
      <c r="H986" s="98" t="s">
        <v>656</v>
      </c>
      <c r="I986" s="248"/>
      <c r="J986" s="98"/>
      <c r="K986" s="98"/>
      <c r="L986" s="210" t="s">
        <v>3615</v>
      </c>
      <c r="M986" s="98" t="s">
        <v>3023</v>
      </c>
      <c r="N986" s="98" t="s">
        <v>864</v>
      </c>
      <c r="O986" s="98" t="s">
        <v>819</v>
      </c>
      <c r="P986" s="98" t="s">
        <v>818</v>
      </c>
      <c r="Q986" s="107" t="s">
        <v>819</v>
      </c>
      <c r="R986" s="118" t="s">
        <v>819</v>
      </c>
      <c r="S986" s="240" t="s">
        <v>819</v>
      </c>
      <c r="Z986" s="98"/>
      <c r="AB986" s="98">
        <v>12</v>
      </c>
      <c r="AE986" s="244">
        <v>0</v>
      </c>
      <c r="AG986" s="196" t="str">
        <f t="shared" si="15"/>
        <v>总体部-管理</v>
      </c>
    </row>
    <row r="987" spans="1:33" hidden="1">
      <c r="A987" s="97" t="s">
        <v>2792</v>
      </c>
      <c r="B987" s="98" t="s">
        <v>3828</v>
      </c>
      <c r="C987" s="98" t="s">
        <v>3829</v>
      </c>
      <c r="D987" s="98"/>
      <c r="E987" s="98" t="s">
        <v>1620</v>
      </c>
      <c r="F987" s="98"/>
      <c r="G987" s="98" t="s">
        <v>656</v>
      </c>
      <c r="H987" s="98" t="s">
        <v>656</v>
      </c>
      <c r="I987" s="248"/>
      <c r="J987" s="98"/>
      <c r="K987" s="98"/>
      <c r="L987" s="210"/>
      <c r="M987" s="98" t="s">
        <v>3023</v>
      </c>
      <c r="N987" s="98" t="s">
        <v>864</v>
      </c>
      <c r="O987" s="98" t="s">
        <v>819</v>
      </c>
      <c r="P987" s="223" t="s">
        <v>818</v>
      </c>
      <c r="Q987" s="107" t="s">
        <v>819</v>
      </c>
      <c r="R987" s="118" t="s">
        <v>819</v>
      </c>
      <c r="S987" s="101" t="s">
        <v>819</v>
      </c>
      <c r="Z987" s="98"/>
      <c r="AB987" s="98">
        <v>10</v>
      </c>
      <c r="AE987" s="244">
        <v>0</v>
      </c>
      <c r="AG987" s="196" t="str">
        <f t="shared" si="15"/>
        <v>总体部-管理</v>
      </c>
    </row>
    <row r="988" spans="1:33" hidden="1">
      <c r="A988" s="97" t="s">
        <v>2793</v>
      </c>
      <c r="B988" s="98" t="s">
        <v>3840</v>
      </c>
      <c r="C988" s="98" t="s">
        <v>422</v>
      </c>
      <c r="D988" s="98"/>
      <c r="E988" s="98" t="s">
        <v>1620</v>
      </c>
      <c r="F988" s="98"/>
      <c r="G988" s="98" t="s">
        <v>656</v>
      </c>
      <c r="H988" s="98" t="s">
        <v>656</v>
      </c>
      <c r="I988" s="248"/>
      <c r="J988" s="98"/>
      <c r="K988" s="98"/>
      <c r="L988" s="210" t="s">
        <v>3616</v>
      </c>
      <c r="M988" s="98" t="s">
        <v>3617</v>
      </c>
      <c r="N988" s="98" t="s">
        <v>3818</v>
      </c>
      <c r="O988" s="98" t="s">
        <v>856</v>
      </c>
      <c r="P988" s="98" t="s">
        <v>818</v>
      </c>
      <c r="Q988" s="107" t="s">
        <v>828</v>
      </c>
      <c r="R988" s="118" t="s">
        <v>828</v>
      </c>
      <c r="S988" s="239" t="s">
        <v>828</v>
      </c>
      <c r="Z988" s="98"/>
      <c r="AB988" s="98">
        <v>12</v>
      </c>
      <c r="AE988" s="244">
        <v>0</v>
      </c>
      <c r="AG988" s="196" t="str">
        <f t="shared" si="15"/>
        <v>总体部-管理</v>
      </c>
    </row>
    <row r="989" spans="1:33" ht="24" hidden="1">
      <c r="A989" s="97" t="s">
        <v>2794</v>
      </c>
      <c r="B989" s="98" t="s">
        <v>3831</v>
      </c>
      <c r="C989" s="98" t="s">
        <v>3833</v>
      </c>
      <c r="D989" s="98"/>
      <c r="E989" s="98" t="s">
        <v>2795</v>
      </c>
      <c r="F989" s="98" t="s">
        <v>2113</v>
      </c>
      <c r="G989" s="98" t="s">
        <v>4927</v>
      </c>
      <c r="H989" s="98" t="s">
        <v>4927</v>
      </c>
      <c r="I989" s="248"/>
      <c r="J989" s="98"/>
      <c r="K989" s="98"/>
      <c r="L989" s="210" t="s">
        <v>3618</v>
      </c>
      <c r="M989" s="98" t="s">
        <v>3619</v>
      </c>
      <c r="N989" s="98" t="s">
        <v>819</v>
      </c>
      <c r="O989" s="98" t="s">
        <v>3819</v>
      </c>
      <c r="P989" s="98" t="s">
        <v>818</v>
      </c>
      <c r="Q989" s="107" t="s">
        <v>935</v>
      </c>
      <c r="R989" s="118" t="s">
        <v>935</v>
      </c>
      <c r="S989" s="101" t="s">
        <v>935</v>
      </c>
      <c r="Z989" s="98"/>
      <c r="AB989" s="98">
        <v>12</v>
      </c>
      <c r="AE989" s="244">
        <v>0</v>
      </c>
      <c r="AG989" s="196" t="str">
        <f t="shared" si="15"/>
        <v>工程中心-管理</v>
      </c>
    </row>
    <row r="990" spans="1:33" ht="24" hidden="1">
      <c r="A990" s="97" t="s">
        <v>2796</v>
      </c>
      <c r="B990" s="98" t="s">
        <v>3831</v>
      </c>
      <c r="C990" s="98" t="s">
        <v>3833</v>
      </c>
      <c r="D990" s="98"/>
      <c r="E990" s="98" t="s">
        <v>2795</v>
      </c>
      <c r="F990" s="98" t="s">
        <v>2113</v>
      </c>
      <c r="G990" s="98" t="s">
        <v>4927</v>
      </c>
      <c r="H990" s="98" t="s">
        <v>4927</v>
      </c>
      <c r="I990" s="248"/>
      <c r="J990" s="98"/>
      <c r="K990" s="98"/>
      <c r="L990" s="210" t="s">
        <v>3620</v>
      </c>
      <c r="M990" s="98" t="s">
        <v>3621</v>
      </c>
      <c r="N990" s="98" t="s">
        <v>828</v>
      </c>
      <c r="O990" s="98" t="s">
        <v>3819</v>
      </c>
      <c r="P990" s="98" t="s">
        <v>818</v>
      </c>
      <c r="Q990" s="107" t="s">
        <v>819</v>
      </c>
      <c r="R990" s="118" t="s">
        <v>819</v>
      </c>
      <c r="S990" s="240" t="s">
        <v>819</v>
      </c>
      <c r="Z990" s="98"/>
      <c r="AB990" s="98">
        <v>12</v>
      </c>
      <c r="AE990" s="244">
        <v>0</v>
      </c>
      <c r="AG990" s="196" t="str">
        <f t="shared" si="15"/>
        <v>工程中心-管理</v>
      </c>
    </row>
    <row r="991" spans="1:33" ht="24" hidden="1">
      <c r="A991" s="97" t="s">
        <v>2797</v>
      </c>
      <c r="B991" s="98" t="s">
        <v>3831</v>
      </c>
      <c r="C991" s="98" t="s">
        <v>3832</v>
      </c>
      <c r="D991" s="98"/>
      <c r="E991" s="98" t="s">
        <v>2795</v>
      </c>
      <c r="F991" s="98" t="s">
        <v>2798</v>
      </c>
      <c r="G991" s="98" t="s">
        <v>510</v>
      </c>
      <c r="H991" s="98" t="s">
        <v>510</v>
      </c>
      <c r="I991" s="248"/>
      <c r="J991" s="98"/>
      <c r="K991" s="98"/>
      <c r="L991" s="210"/>
      <c r="M991" s="98" t="s">
        <v>953</v>
      </c>
      <c r="N991" s="98" t="s">
        <v>864</v>
      </c>
      <c r="O991" s="98" t="s">
        <v>1051</v>
      </c>
      <c r="P991" s="223" t="s">
        <v>960</v>
      </c>
      <c r="Q991" s="107" t="s">
        <v>828</v>
      </c>
      <c r="R991" s="118" t="s">
        <v>828</v>
      </c>
      <c r="S991" s="101" t="s">
        <v>828</v>
      </c>
      <c r="Z991" s="98"/>
      <c r="AB991" s="98">
        <v>10</v>
      </c>
      <c r="AE991" s="244">
        <v>0</v>
      </c>
      <c r="AG991" s="196" t="str">
        <f t="shared" si="15"/>
        <v>工程中心-工程一部</v>
      </c>
    </row>
    <row r="992" spans="1:33" ht="24" hidden="1">
      <c r="A992" s="97" t="s">
        <v>2799</v>
      </c>
      <c r="B992" s="98" t="s">
        <v>3843</v>
      </c>
      <c r="C992" s="98" t="s">
        <v>3844</v>
      </c>
      <c r="D992" s="98"/>
      <c r="E992" s="98" t="s">
        <v>2795</v>
      </c>
      <c r="F992" s="98" t="s">
        <v>2798</v>
      </c>
      <c r="G992" s="98" t="s">
        <v>510</v>
      </c>
      <c r="H992" s="98" t="s">
        <v>510</v>
      </c>
      <c r="I992" s="248"/>
      <c r="J992" s="98"/>
      <c r="K992" s="98"/>
      <c r="L992" s="210" t="s">
        <v>3622</v>
      </c>
      <c r="M992" s="98" t="s">
        <v>3150</v>
      </c>
      <c r="N992" s="98" t="s">
        <v>972</v>
      </c>
      <c r="O992" s="98" t="s">
        <v>856</v>
      </c>
      <c r="P992" s="98" t="s">
        <v>960</v>
      </c>
      <c r="Q992" s="107" t="s">
        <v>972</v>
      </c>
      <c r="R992" s="118" t="s">
        <v>864</v>
      </c>
      <c r="S992" s="241" t="s">
        <v>864</v>
      </c>
      <c r="Z992" s="98"/>
      <c r="AB992" s="98">
        <v>12</v>
      </c>
      <c r="AE992" s="244">
        <v>0</v>
      </c>
      <c r="AG992" s="196" t="str">
        <f t="shared" si="15"/>
        <v>工程中心-工程一部</v>
      </c>
    </row>
    <row r="993" spans="1:33" ht="24" hidden="1">
      <c r="A993" s="97" t="s">
        <v>2800</v>
      </c>
      <c r="B993" s="98" t="s">
        <v>3843</v>
      </c>
      <c r="C993" s="98" t="s">
        <v>3844</v>
      </c>
      <c r="D993" s="98"/>
      <c r="E993" s="98" t="s">
        <v>2795</v>
      </c>
      <c r="F993" s="98" t="s">
        <v>2798</v>
      </c>
      <c r="G993" s="98" t="s">
        <v>510</v>
      </c>
      <c r="H993" s="98" t="s">
        <v>510</v>
      </c>
      <c r="I993" s="248"/>
      <c r="J993" s="98"/>
      <c r="K993" s="98"/>
      <c r="L993" s="210"/>
      <c r="M993" s="98" t="s">
        <v>3623</v>
      </c>
      <c r="N993" s="98" t="s">
        <v>3818</v>
      </c>
      <c r="O993" s="98" t="s">
        <v>819</v>
      </c>
      <c r="P993" s="223" t="s">
        <v>960</v>
      </c>
      <c r="Q993" s="107" t="s">
        <v>828</v>
      </c>
      <c r="R993" s="118" t="s">
        <v>828</v>
      </c>
      <c r="S993" s="101" t="s">
        <v>828</v>
      </c>
      <c r="Z993" s="98"/>
      <c r="AB993" s="98">
        <v>10</v>
      </c>
      <c r="AE993" s="244">
        <v>0</v>
      </c>
      <c r="AG993" s="196" t="str">
        <f t="shared" si="15"/>
        <v>工程中心-工程一部</v>
      </c>
    </row>
    <row r="994" spans="1:33" ht="24" hidden="1">
      <c r="A994" s="97" t="s">
        <v>2801</v>
      </c>
      <c r="B994" s="98" t="s">
        <v>3843</v>
      </c>
      <c r="C994" s="98" t="s">
        <v>3844</v>
      </c>
      <c r="D994" s="98"/>
      <c r="E994" s="98" t="s">
        <v>2795</v>
      </c>
      <c r="F994" s="98" t="s">
        <v>2798</v>
      </c>
      <c r="G994" s="98" t="s">
        <v>510</v>
      </c>
      <c r="H994" s="98" t="s">
        <v>510</v>
      </c>
      <c r="I994" s="248"/>
      <c r="J994" s="98"/>
      <c r="K994" s="98"/>
      <c r="L994" s="210" t="s">
        <v>3624</v>
      </c>
      <c r="M994" s="98" t="s">
        <v>3150</v>
      </c>
      <c r="N994" s="98" t="s">
        <v>972</v>
      </c>
      <c r="O994" s="98" t="s">
        <v>856</v>
      </c>
      <c r="P994" s="98" t="s">
        <v>960</v>
      </c>
      <c r="Q994" s="107" t="s">
        <v>864</v>
      </c>
      <c r="R994" s="118" t="s">
        <v>864</v>
      </c>
      <c r="S994" s="239" t="s">
        <v>864</v>
      </c>
      <c r="Z994" s="98"/>
      <c r="AB994" s="98">
        <v>12</v>
      </c>
      <c r="AE994" s="244">
        <v>0</v>
      </c>
      <c r="AG994" s="196" t="str">
        <f t="shared" si="15"/>
        <v>工程中心-工程一部</v>
      </c>
    </row>
    <row r="995" spans="1:33" ht="24" hidden="1">
      <c r="A995" s="97" t="s">
        <v>2802</v>
      </c>
      <c r="B995" s="98" t="s">
        <v>3843</v>
      </c>
      <c r="C995" s="98" t="s">
        <v>3844</v>
      </c>
      <c r="D995" s="98"/>
      <c r="E995" s="98" t="s">
        <v>2795</v>
      </c>
      <c r="F995" s="98" t="s">
        <v>2798</v>
      </c>
      <c r="G995" s="98" t="s">
        <v>510</v>
      </c>
      <c r="H995" s="98" t="s">
        <v>510</v>
      </c>
      <c r="I995" s="248"/>
      <c r="J995" s="98"/>
      <c r="K995" s="98"/>
      <c r="L995" s="210" t="s">
        <v>3625</v>
      </c>
      <c r="M995" s="98" t="s">
        <v>3623</v>
      </c>
      <c r="N995" s="98" t="s">
        <v>3818</v>
      </c>
      <c r="O995" s="98" t="s">
        <v>819</v>
      </c>
      <c r="P995" s="98" t="s">
        <v>960</v>
      </c>
      <c r="Q995" s="107" t="s">
        <v>864</v>
      </c>
      <c r="R995" s="118" t="s">
        <v>864</v>
      </c>
      <c r="S995" s="240" t="s">
        <v>864</v>
      </c>
      <c r="Z995" s="98"/>
      <c r="AB995" s="98">
        <v>12</v>
      </c>
      <c r="AE995" s="244">
        <v>0</v>
      </c>
      <c r="AG995" s="196" t="str">
        <f t="shared" si="15"/>
        <v>工程中心-工程一部</v>
      </c>
    </row>
    <row r="996" spans="1:33" ht="24" hidden="1">
      <c r="A996" s="97" t="s">
        <v>2803</v>
      </c>
      <c r="B996" s="98" t="s">
        <v>3843</v>
      </c>
      <c r="C996" s="98" t="s">
        <v>3844</v>
      </c>
      <c r="D996" s="98"/>
      <c r="E996" s="98" t="s">
        <v>2795</v>
      </c>
      <c r="F996" s="98" t="s">
        <v>2798</v>
      </c>
      <c r="G996" s="98" t="s">
        <v>510</v>
      </c>
      <c r="H996" s="98" t="s">
        <v>510</v>
      </c>
      <c r="I996" s="248"/>
      <c r="J996" s="98"/>
      <c r="K996" s="98"/>
      <c r="L996" s="210"/>
      <c r="M996" s="98" t="s">
        <v>3623</v>
      </c>
      <c r="N996" s="98" t="s">
        <v>3818</v>
      </c>
      <c r="O996" s="98" t="s">
        <v>819</v>
      </c>
      <c r="P996" s="223" t="s">
        <v>960</v>
      </c>
      <c r="Q996" s="107" t="s">
        <v>864</v>
      </c>
      <c r="R996" s="118" t="s">
        <v>864</v>
      </c>
      <c r="S996" s="101" t="s">
        <v>864</v>
      </c>
      <c r="Z996" s="98"/>
      <c r="AB996" s="98">
        <v>10</v>
      </c>
      <c r="AE996" s="244">
        <v>0</v>
      </c>
      <c r="AG996" s="196" t="str">
        <f t="shared" si="15"/>
        <v>工程中心-工程一部</v>
      </c>
    </row>
    <row r="997" spans="1:33" ht="24" hidden="1">
      <c r="A997" s="97" t="s">
        <v>2804</v>
      </c>
      <c r="B997" s="98" t="s">
        <v>3843</v>
      </c>
      <c r="C997" s="98" t="s">
        <v>3844</v>
      </c>
      <c r="D997" s="98"/>
      <c r="E997" s="98" t="s">
        <v>2795</v>
      </c>
      <c r="F997" s="98" t="s">
        <v>2798</v>
      </c>
      <c r="G997" s="98" t="s">
        <v>510</v>
      </c>
      <c r="H997" s="98" t="s">
        <v>510</v>
      </c>
      <c r="I997" s="248"/>
      <c r="J997" s="98"/>
      <c r="K997" s="98"/>
      <c r="L997" s="210" t="s">
        <v>3626</v>
      </c>
      <c r="M997" s="98" t="s">
        <v>3150</v>
      </c>
      <c r="N997" s="98" t="s">
        <v>972</v>
      </c>
      <c r="O997" s="98" t="s">
        <v>856</v>
      </c>
      <c r="P997" s="98" t="s">
        <v>960</v>
      </c>
      <c r="Q997" s="107" t="s">
        <v>972</v>
      </c>
      <c r="R997" s="118" t="s">
        <v>972</v>
      </c>
      <c r="S997" s="239" t="s">
        <v>972</v>
      </c>
      <c r="Z997" s="98"/>
      <c r="AB997" s="98">
        <v>12</v>
      </c>
      <c r="AE997" s="244">
        <v>0</v>
      </c>
      <c r="AG997" s="196" t="str">
        <f t="shared" si="15"/>
        <v>工程中心-工程一部</v>
      </c>
    </row>
    <row r="998" spans="1:33" ht="24" hidden="1">
      <c r="A998" s="97" t="s">
        <v>2805</v>
      </c>
      <c r="B998" s="98" t="s">
        <v>3831</v>
      </c>
      <c r="C998" s="98" t="s">
        <v>3832</v>
      </c>
      <c r="D998" s="98"/>
      <c r="E998" s="98" t="s">
        <v>2795</v>
      </c>
      <c r="F998" s="98" t="s">
        <v>2806</v>
      </c>
      <c r="G998" s="98" t="s">
        <v>511</v>
      </c>
      <c r="H998" s="98" t="s">
        <v>511</v>
      </c>
      <c r="I998" s="248"/>
      <c r="J998" s="98"/>
      <c r="K998" s="98"/>
      <c r="L998" s="210" t="s">
        <v>3627</v>
      </c>
      <c r="M998" s="98" t="s">
        <v>953</v>
      </c>
      <c r="N998" s="98" t="s">
        <v>864</v>
      </c>
      <c r="O998" s="98" t="s">
        <v>1051</v>
      </c>
      <c r="P998" s="98" t="s">
        <v>818</v>
      </c>
      <c r="Q998" s="107" t="s">
        <v>819</v>
      </c>
      <c r="R998" s="118" t="s">
        <v>856</v>
      </c>
      <c r="S998" s="240" t="s">
        <v>856</v>
      </c>
      <c r="Z998" s="98"/>
      <c r="AB998" s="98">
        <v>12</v>
      </c>
      <c r="AE998" s="244">
        <v>0</v>
      </c>
      <c r="AG998" s="196" t="str">
        <f t="shared" si="15"/>
        <v>工程中心-工程二部</v>
      </c>
    </row>
    <row r="999" spans="1:33" ht="24" hidden="1">
      <c r="A999" s="97" t="s">
        <v>2807</v>
      </c>
      <c r="B999" s="98" t="s">
        <v>3843</v>
      </c>
      <c r="C999" s="98" t="s">
        <v>3844</v>
      </c>
      <c r="D999" s="98"/>
      <c r="E999" s="98" t="s">
        <v>2795</v>
      </c>
      <c r="F999" s="98" t="s">
        <v>2806</v>
      </c>
      <c r="G999" s="98" t="s">
        <v>511</v>
      </c>
      <c r="H999" s="98" t="s">
        <v>511</v>
      </c>
      <c r="I999" s="248"/>
      <c r="J999" s="98"/>
      <c r="K999" s="98"/>
      <c r="L999" s="210"/>
      <c r="M999" s="98" t="s">
        <v>3623</v>
      </c>
      <c r="N999" s="98" t="s">
        <v>3818</v>
      </c>
      <c r="O999" s="98" t="s">
        <v>819</v>
      </c>
      <c r="P999" s="223" t="s">
        <v>818</v>
      </c>
      <c r="Q999" s="107" t="s">
        <v>828</v>
      </c>
      <c r="R999" s="118" t="s">
        <v>828</v>
      </c>
      <c r="S999" s="101" t="s">
        <v>828</v>
      </c>
      <c r="Z999" s="98"/>
      <c r="AB999" s="98">
        <v>10</v>
      </c>
      <c r="AE999" s="244">
        <v>0</v>
      </c>
      <c r="AG999" s="196" t="str">
        <f t="shared" si="15"/>
        <v>工程中心-工程二部</v>
      </c>
    </row>
    <row r="1000" spans="1:33" ht="24" hidden="1">
      <c r="A1000" s="97" t="s">
        <v>2808</v>
      </c>
      <c r="B1000" s="98" t="s">
        <v>3843</v>
      </c>
      <c r="C1000" s="98" t="s">
        <v>3844</v>
      </c>
      <c r="D1000" s="98"/>
      <c r="E1000" s="98" t="s">
        <v>2795</v>
      </c>
      <c r="F1000" s="98" t="s">
        <v>2806</v>
      </c>
      <c r="G1000" s="98" t="s">
        <v>511</v>
      </c>
      <c r="H1000" s="98" t="s">
        <v>511</v>
      </c>
      <c r="I1000" s="248"/>
      <c r="J1000" s="98"/>
      <c r="K1000" s="98"/>
      <c r="L1000" s="210" t="s">
        <v>3628</v>
      </c>
      <c r="M1000" s="98" t="s">
        <v>3150</v>
      </c>
      <c r="N1000" s="98" t="s">
        <v>972</v>
      </c>
      <c r="O1000" s="98" t="s">
        <v>856</v>
      </c>
      <c r="P1000" s="98" t="s">
        <v>818</v>
      </c>
      <c r="Q1000" s="107" t="s">
        <v>972</v>
      </c>
      <c r="R1000" s="118" t="s">
        <v>972</v>
      </c>
      <c r="S1000" s="239" t="s">
        <v>972</v>
      </c>
      <c r="Z1000" s="98"/>
      <c r="AB1000" s="98">
        <v>12</v>
      </c>
      <c r="AE1000" s="244">
        <v>0</v>
      </c>
      <c r="AG1000" s="196" t="str">
        <f t="shared" si="15"/>
        <v>工程中心-工程二部</v>
      </c>
    </row>
    <row r="1001" spans="1:33" ht="24" hidden="1">
      <c r="A1001" s="97" t="s">
        <v>2809</v>
      </c>
      <c r="B1001" s="98" t="s">
        <v>3843</v>
      </c>
      <c r="C1001" s="98" t="s">
        <v>3844</v>
      </c>
      <c r="D1001" s="98"/>
      <c r="E1001" s="98" t="s">
        <v>2795</v>
      </c>
      <c r="F1001" s="98" t="s">
        <v>2810</v>
      </c>
      <c r="G1001" s="98" t="s">
        <v>512</v>
      </c>
      <c r="H1001" s="98" t="s">
        <v>512</v>
      </c>
      <c r="I1001" s="248"/>
      <c r="J1001" s="98"/>
      <c r="K1001" s="98"/>
      <c r="L1001" s="210" t="s">
        <v>3629</v>
      </c>
      <c r="M1001" s="98" t="s">
        <v>3623</v>
      </c>
      <c r="N1001" s="98" t="s">
        <v>3818</v>
      </c>
      <c r="O1001" s="98" t="s">
        <v>819</v>
      </c>
      <c r="P1001" s="98" t="s">
        <v>1018</v>
      </c>
      <c r="Q1001" s="107" t="s">
        <v>972</v>
      </c>
      <c r="R1001" s="118" t="s">
        <v>972</v>
      </c>
      <c r="S1001" s="101" t="s">
        <v>972</v>
      </c>
      <c r="Z1001" s="98"/>
      <c r="AB1001" s="98">
        <v>12</v>
      </c>
      <c r="AE1001" s="244">
        <v>0</v>
      </c>
      <c r="AG1001" s="196" t="str">
        <f t="shared" si="15"/>
        <v>工程中心-工程三部</v>
      </c>
    </row>
    <row r="1002" spans="1:33" ht="24" hidden="1">
      <c r="A1002" s="97" t="s">
        <v>2811</v>
      </c>
      <c r="B1002" s="98" t="s">
        <v>3831</v>
      </c>
      <c r="C1002" s="98" t="s">
        <v>3832</v>
      </c>
      <c r="D1002" s="98"/>
      <c r="E1002" s="98" t="s">
        <v>2795</v>
      </c>
      <c r="F1002" s="98" t="s">
        <v>2810</v>
      </c>
      <c r="G1002" s="98" t="s">
        <v>512</v>
      </c>
      <c r="H1002" s="98" t="s">
        <v>512</v>
      </c>
      <c r="I1002" s="248"/>
      <c r="J1002" s="98"/>
      <c r="K1002" s="98"/>
      <c r="L1002" s="210" t="s">
        <v>3630</v>
      </c>
      <c r="M1002" s="98" t="s">
        <v>953</v>
      </c>
      <c r="N1002" s="98" t="s">
        <v>864</v>
      </c>
      <c r="O1002" s="98" t="s">
        <v>1051</v>
      </c>
      <c r="P1002" s="98" t="s">
        <v>1018</v>
      </c>
      <c r="Q1002" s="107" t="s">
        <v>819</v>
      </c>
      <c r="R1002" s="118" t="s">
        <v>819</v>
      </c>
      <c r="S1002" s="101" t="s">
        <v>819</v>
      </c>
      <c r="Z1002" s="98"/>
      <c r="AB1002" s="98">
        <v>12</v>
      </c>
      <c r="AE1002" s="244">
        <v>0</v>
      </c>
      <c r="AG1002" s="196" t="str">
        <f t="shared" si="15"/>
        <v>工程中心-工程三部</v>
      </c>
    </row>
    <row r="1003" spans="1:33" ht="24" hidden="1">
      <c r="A1003" s="97" t="s">
        <v>2812</v>
      </c>
      <c r="B1003" s="98" t="s">
        <v>3843</v>
      </c>
      <c r="C1003" s="98" t="s">
        <v>3844</v>
      </c>
      <c r="D1003" s="98"/>
      <c r="E1003" s="98" t="s">
        <v>2795</v>
      </c>
      <c r="F1003" s="98" t="s">
        <v>2810</v>
      </c>
      <c r="G1003" s="98" t="s">
        <v>512</v>
      </c>
      <c r="H1003" s="98" t="s">
        <v>512</v>
      </c>
      <c r="I1003" s="248"/>
      <c r="J1003" s="98"/>
      <c r="K1003" s="98"/>
      <c r="L1003" s="210" t="s">
        <v>3631</v>
      </c>
      <c r="M1003" s="98" t="s">
        <v>3150</v>
      </c>
      <c r="N1003" s="98" t="s">
        <v>972</v>
      </c>
      <c r="O1003" s="98" t="s">
        <v>856</v>
      </c>
      <c r="P1003" s="98" t="s">
        <v>1018</v>
      </c>
      <c r="Q1003" s="107" t="s">
        <v>864</v>
      </c>
      <c r="R1003" s="118" t="s">
        <v>864</v>
      </c>
      <c r="S1003" s="101" t="s">
        <v>864</v>
      </c>
      <c r="Z1003" s="98"/>
      <c r="AB1003" s="98">
        <v>12</v>
      </c>
      <c r="AE1003" s="244">
        <v>0</v>
      </c>
      <c r="AG1003" s="196" t="str">
        <f t="shared" si="15"/>
        <v>工程中心-工程三部</v>
      </c>
    </row>
    <row r="1004" spans="1:33" ht="24" hidden="1">
      <c r="A1004" s="97" t="s">
        <v>2813</v>
      </c>
      <c r="B1004" s="98" t="s">
        <v>3843</v>
      </c>
      <c r="C1004" s="98" t="s">
        <v>3844</v>
      </c>
      <c r="D1004" s="98"/>
      <c r="E1004" s="98" t="s">
        <v>2795</v>
      </c>
      <c r="F1004" s="98" t="s">
        <v>2810</v>
      </c>
      <c r="G1004" s="98" t="s">
        <v>512</v>
      </c>
      <c r="H1004" s="98" t="s">
        <v>512</v>
      </c>
      <c r="I1004" s="248"/>
      <c r="J1004" s="98"/>
      <c r="K1004" s="98"/>
      <c r="L1004" s="210" t="s">
        <v>3632</v>
      </c>
      <c r="M1004" s="98" t="s">
        <v>3150</v>
      </c>
      <c r="N1004" s="98" t="s">
        <v>972</v>
      </c>
      <c r="O1004" s="98" t="s">
        <v>856</v>
      </c>
      <c r="P1004" s="98" t="s">
        <v>1018</v>
      </c>
      <c r="Q1004" s="107" t="s">
        <v>864</v>
      </c>
      <c r="R1004" s="118" t="s">
        <v>864</v>
      </c>
      <c r="S1004" s="101" t="s">
        <v>864</v>
      </c>
      <c r="Z1004" s="98"/>
      <c r="AB1004" s="98">
        <v>12</v>
      </c>
      <c r="AE1004" s="244">
        <v>0</v>
      </c>
      <c r="AG1004" s="196" t="str">
        <f t="shared" si="15"/>
        <v>工程中心-工程三部</v>
      </c>
    </row>
    <row r="1005" spans="1:33" ht="24" hidden="1">
      <c r="A1005" s="97" t="s">
        <v>2814</v>
      </c>
      <c r="B1005" s="98" t="s">
        <v>3843</v>
      </c>
      <c r="C1005" s="98" t="s">
        <v>3844</v>
      </c>
      <c r="D1005" s="98"/>
      <c r="E1005" s="98" t="s">
        <v>2795</v>
      </c>
      <c r="F1005" s="98" t="s">
        <v>2810</v>
      </c>
      <c r="G1005" s="98" t="s">
        <v>512</v>
      </c>
      <c r="H1005" s="98" t="s">
        <v>512</v>
      </c>
      <c r="I1005" s="248"/>
      <c r="J1005" s="98"/>
      <c r="K1005" s="98"/>
      <c r="L1005" s="210" t="s">
        <v>3633</v>
      </c>
      <c r="M1005" s="98" t="s">
        <v>3623</v>
      </c>
      <c r="N1005" s="98" t="s">
        <v>3818</v>
      </c>
      <c r="O1005" s="98" t="s">
        <v>819</v>
      </c>
      <c r="P1005" s="98" t="s">
        <v>1018</v>
      </c>
      <c r="Q1005" s="107" t="s">
        <v>3818</v>
      </c>
      <c r="R1005" s="118" t="s">
        <v>972</v>
      </c>
      <c r="S1005" s="101" t="s">
        <v>972</v>
      </c>
      <c r="Z1005" s="98"/>
      <c r="AB1005" s="98">
        <v>12</v>
      </c>
      <c r="AE1005" s="244">
        <v>0</v>
      </c>
      <c r="AG1005" s="196" t="str">
        <f t="shared" si="15"/>
        <v>工程中心-工程三部</v>
      </c>
    </row>
    <row r="1006" spans="1:33" ht="24" hidden="1">
      <c r="A1006" s="97" t="s">
        <v>2815</v>
      </c>
      <c r="B1006" s="98" t="s">
        <v>3843</v>
      </c>
      <c r="C1006" s="98" t="s">
        <v>3844</v>
      </c>
      <c r="D1006" s="98"/>
      <c r="E1006" s="98" t="s">
        <v>2795</v>
      </c>
      <c r="F1006" s="98" t="s">
        <v>2810</v>
      </c>
      <c r="G1006" s="98" t="s">
        <v>512</v>
      </c>
      <c r="H1006" s="98" t="s">
        <v>512</v>
      </c>
      <c r="I1006" s="248"/>
      <c r="J1006" s="98"/>
      <c r="K1006" s="98"/>
      <c r="L1006" s="210" t="s">
        <v>3634</v>
      </c>
      <c r="M1006" s="98" t="s">
        <v>3150</v>
      </c>
      <c r="N1006" s="98" t="s">
        <v>972</v>
      </c>
      <c r="O1006" s="98" t="s">
        <v>856</v>
      </c>
      <c r="P1006" s="98" t="s">
        <v>1018</v>
      </c>
      <c r="Q1006" s="107" t="s">
        <v>972</v>
      </c>
      <c r="R1006" s="118" t="s">
        <v>972</v>
      </c>
      <c r="S1006" s="101" t="s">
        <v>972</v>
      </c>
      <c r="Z1006" s="98"/>
      <c r="AB1006" s="98">
        <v>12</v>
      </c>
      <c r="AE1006" s="244">
        <v>0</v>
      </c>
      <c r="AG1006" s="196" t="str">
        <f t="shared" si="15"/>
        <v>工程中心-工程三部</v>
      </c>
    </row>
    <row r="1007" spans="1:33" ht="24" hidden="1">
      <c r="A1007" s="97" t="s">
        <v>2816</v>
      </c>
      <c r="B1007" s="98" t="s">
        <v>3843</v>
      </c>
      <c r="C1007" s="98" t="s">
        <v>3844</v>
      </c>
      <c r="D1007" s="98"/>
      <c r="E1007" s="98" t="s">
        <v>2795</v>
      </c>
      <c r="F1007" s="98" t="s">
        <v>2817</v>
      </c>
      <c r="G1007" s="98" t="s">
        <v>513</v>
      </c>
      <c r="H1007" s="98" t="s">
        <v>513</v>
      </c>
      <c r="I1007" s="248"/>
      <c r="J1007" s="98"/>
      <c r="K1007" s="98"/>
      <c r="L1007" s="210" t="s">
        <v>3635</v>
      </c>
      <c r="M1007" s="98" t="s">
        <v>3623</v>
      </c>
      <c r="N1007" s="98" t="s">
        <v>3818</v>
      </c>
      <c r="O1007" s="98" t="s">
        <v>819</v>
      </c>
      <c r="P1007" s="98" t="s">
        <v>960</v>
      </c>
      <c r="Q1007" s="107" t="s">
        <v>3818</v>
      </c>
      <c r="R1007" s="118" t="s">
        <v>972</v>
      </c>
      <c r="S1007" s="101" t="s">
        <v>972</v>
      </c>
      <c r="Z1007" s="98"/>
      <c r="AB1007" s="98">
        <v>12</v>
      </c>
      <c r="AE1007" s="244">
        <v>0</v>
      </c>
      <c r="AG1007" s="196" t="str">
        <f t="shared" si="15"/>
        <v>工程中心-工程四部</v>
      </c>
    </row>
    <row r="1008" spans="1:33" ht="24" hidden="1">
      <c r="A1008" s="97" t="s">
        <v>2818</v>
      </c>
      <c r="B1008" s="98" t="s">
        <v>3831</v>
      </c>
      <c r="C1008" s="98" t="s">
        <v>3832</v>
      </c>
      <c r="D1008" s="98"/>
      <c r="E1008" s="98" t="s">
        <v>2795</v>
      </c>
      <c r="F1008" s="98" t="s">
        <v>2817</v>
      </c>
      <c r="G1008" s="98" t="s">
        <v>513</v>
      </c>
      <c r="H1008" s="98" t="s">
        <v>513</v>
      </c>
      <c r="I1008" s="248"/>
      <c r="J1008" s="98"/>
      <c r="K1008" s="98"/>
      <c r="L1008" s="210" t="s">
        <v>3636</v>
      </c>
      <c r="M1008" s="98" t="s">
        <v>953</v>
      </c>
      <c r="N1008" s="98" t="s">
        <v>864</v>
      </c>
      <c r="O1008" s="98" t="s">
        <v>1051</v>
      </c>
      <c r="P1008" s="98" t="s">
        <v>960</v>
      </c>
      <c r="Q1008" s="107" t="s">
        <v>828</v>
      </c>
      <c r="R1008" s="118" t="s">
        <v>819</v>
      </c>
      <c r="S1008" s="101" t="s">
        <v>819</v>
      </c>
      <c r="Z1008" s="98"/>
      <c r="AB1008" s="98">
        <v>12</v>
      </c>
      <c r="AE1008" s="244">
        <v>0</v>
      </c>
      <c r="AG1008" s="196" t="str">
        <f t="shared" si="15"/>
        <v>工程中心-工程四部</v>
      </c>
    </row>
    <row r="1009" spans="1:33" ht="24" hidden="1">
      <c r="A1009" s="97" t="s">
        <v>2819</v>
      </c>
      <c r="B1009" s="98" t="s">
        <v>3843</v>
      </c>
      <c r="C1009" s="98" t="s">
        <v>3844</v>
      </c>
      <c r="D1009" s="98"/>
      <c r="E1009" s="98" t="s">
        <v>2795</v>
      </c>
      <c r="F1009" s="98" t="s">
        <v>2817</v>
      </c>
      <c r="G1009" s="98" t="s">
        <v>513</v>
      </c>
      <c r="H1009" s="98" t="s">
        <v>513</v>
      </c>
      <c r="I1009" s="248"/>
      <c r="J1009" s="98"/>
      <c r="K1009" s="98"/>
      <c r="L1009" s="210" t="s">
        <v>3637</v>
      </c>
      <c r="M1009" s="98" t="s">
        <v>3150</v>
      </c>
      <c r="N1009" s="98" t="s">
        <v>972</v>
      </c>
      <c r="O1009" s="98" t="s">
        <v>856</v>
      </c>
      <c r="P1009" s="98" t="s">
        <v>960</v>
      </c>
      <c r="Q1009" s="107" t="s">
        <v>972</v>
      </c>
      <c r="R1009" s="118" t="s">
        <v>864</v>
      </c>
      <c r="S1009" s="101" t="s">
        <v>864</v>
      </c>
      <c r="Z1009" s="98"/>
      <c r="AB1009" s="98">
        <v>12</v>
      </c>
      <c r="AE1009" s="244">
        <v>0</v>
      </c>
      <c r="AG1009" s="196" t="str">
        <f t="shared" si="15"/>
        <v>工程中心-工程四部</v>
      </c>
    </row>
    <row r="1010" spans="1:33" ht="24" hidden="1">
      <c r="A1010" s="97" t="s">
        <v>2820</v>
      </c>
      <c r="B1010" s="98" t="s">
        <v>3843</v>
      </c>
      <c r="C1010" s="98" t="s">
        <v>3844</v>
      </c>
      <c r="D1010" s="98"/>
      <c r="E1010" s="98" t="s">
        <v>2795</v>
      </c>
      <c r="F1010" s="98" t="s">
        <v>2817</v>
      </c>
      <c r="G1010" s="98" t="s">
        <v>513</v>
      </c>
      <c r="H1010" s="98" t="s">
        <v>513</v>
      </c>
      <c r="I1010" s="248"/>
      <c r="J1010" s="98"/>
      <c r="K1010" s="98"/>
      <c r="L1010" s="210" t="s">
        <v>3638</v>
      </c>
      <c r="M1010" s="98" t="s">
        <v>3150</v>
      </c>
      <c r="N1010" s="98" t="s">
        <v>972</v>
      </c>
      <c r="O1010" s="98" t="s">
        <v>856</v>
      </c>
      <c r="P1010" s="98" t="s">
        <v>960</v>
      </c>
      <c r="Q1010" s="107" t="s">
        <v>864</v>
      </c>
      <c r="R1010" s="118" t="s">
        <v>864</v>
      </c>
      <c r="S1010" s="240" t="s">
        <v>864</v>
      </c>
      <c r="Z1010" s="98"/>
      <c r="AB1010" s="98">
        <v>12</v>
      </c>
      <c r="AE1010" s="244">
        <v>0</v>
      </c>
      <c r="AG1010" s="196" t="str">
        <f t="shared" si="15"/>
        <v>工程中心-工程四部</v>
      </c>
    </row>
    <row r="1011" spans="1:33" ht="24" hidden="1">
      <c r="A1011" s="97" t="s">
        <v>2821</v>
      </c>
      <c r="B1011" s="98" t="s">
        <v>3843</v>
      </c>
      <c r="C1011" s="98" t="s">
        <v>3844</v>
      </c>
      <c r="D1011" s="98"/>
      <c r="E1011" s="98" t="s">
        <v>2795</v>
      </c>
      <c r="F1011" s="98" t="s">
        <v>2817</v>
      </c>
      <c r="G1011" s="98" t="s">
        <v>513</v>
      </c>
      <c r="H1011" s="98" t="s">
        <v>513</v>
      </c>
      <c r="I1011" s="248"/>
      <c r="J1011" s="98"/>
      <c r="K1011" s="98"/>
      <c r="L1011" s="210"/>
      <c r="M1011" s="98" t="s">
        <v>3150</v>
      </c>
      <c r="N1011" s="98" t="s">
        <v>972</v>
      </c>
      <c r="O1011" s="98" t="s">
        <v>856</v>
      </c>
      <c r="P1011" s="223" t="s">
        <v>960</v>
      </c>
      <c r="Q1011" s="107" t="s">
        <v>819</v>
      </c>
      <c r="R1011" s="118" t="s">
        <v>819</v>
      </c>
      <c r="S1011" s="101" t="s">
        <v>819</v>
      </c>
      <c r="Z1011" s="98"/>
      <c r="AB1011" s="98">
        <v>10</v>
      </c>
      <c r="AE1011" s="244">
        <v>0</v>
      </c>
      <c r="AG1011" s="196" t="str">
        <f t="shared" si="15"/>
        <v>工程中心-工程四部</v>
      </c>
    </row>
    <row r="1012" spans="1:33" ht="24" hidden="1">
      <c r="A1012" s="97" t="s">
        <v>2822</v>
      </c>
      <c r="B1012" s="98" t="s">
        <v>3843</v>
      </c>
      <c r="C1012" s="98" t="s">
        <v>3844</v>
      </c>
      <c r="D1012" s="98"/>
      <c r="E1012" s="98" t="s">
        <v>2795</v>
      </c>
      <c r="F1012" s="98" t="s">
        <v>2817</v>
      </c>
      <c r="G1012" s="98" t="s">
        <v>513</v>
      </c>
      <c r="H1012" s="98" t="s">
        <v>513</v>
      </c>
      <c r="I1012" s="248"/>
      <c r="J1012" s="98"/>
      <c r="K1012" s="98"/>
      <c r="L1012" s="210" t="s">
        <v>3639</v>
      </c>
      <c r="M1012" s="98" t="s">
        <v>3623</v>
      </c>
      <c r="N1012" s="98" t="s">
        <v>3818</v>
      </c>
      <c r="O1012" s="98" t="s">
        <v>819</v>
      </c>
      <c r="P1012" s="98" t="s">
        <v>960</v>
      </c>
      <c r="Q1012" s="107" t="s">
        <v>864</v>
      </c>
      <c r="R1012" s="118" t="s">
        <v>864</v>
      </c>
      <c r="S1012" s="239" t="s">
        <v>864</v>
      </c>
      <c r="Z1012" s="98"/>
      <c r="AB1012" s="98">
        <v>12</v>
      </c>
      <c r="AE1012" s="244">
        <v>0</v>
      </c>
      <c r="AG1012" s="196" t="str">
        <f t="shared" si="15"/>
        <v>工程中心-工程四部</v>
      </c>
    </row>
    <row r="1013" spans="1:33" ht="24" hidden="1">
      <c r="A1013" s="97" t="s">
        <v>2823</v>
      </c>
      <c r="B1013" s="98" t="s">
        <v>3843</v>
      </c>
      <c r="C1013" s="98" t="s">
        <v>3844</v>
      </c>
      <c r="D1013" s="98"/>
      <c r="E1013" s="98" t="s">
        <v>2795</v>
      </c>
      <c r="F1013" s="98" t="s">
        <v>2824</v>
      </c>
      <c r="G1013" s="98" t="s">
        <v>514</v>
      </c>
      <c r="H1013" s="98" t="s">
        <v>514</v>
      </c>
      <c r="I1013" s="248"/>
      <c r="J1013" s="98"/>
      <c r="K1013" s="98"/>
      <c r="L1013" s="210" t="s">
        <v>3640</v>
      </c>
      <c r="M1013" s="98" t="s">
        <v>3623</v>
      </c>
      <c r="N1013" s="98" t="s">
        <v>3818</v>
      </c>
      <c r="O1013" s="98" t="s">
        <v>819</v>
      </c>
      <c r="P1013" s="98" t="s">
        <v>818</v>
      </c>
      <c r="Q1013" s="107" t="s">
        <v>3818</v>
      </c>
      <c r="R1013" s="118" t="s">
        <v>972</v>
      </c>
      <c r="S1013" s="101" t="s">
        <v>972</v>
      </c>
      <c r="Z1013" s="98"/>
      <c r="AB1013" s="98">
        <v>12</v>
      </c>
      <c r="AE1013" s="244">
        <v>0</v>
      </c>
      <c r="AG1013" s="196" t="str">
        <f t="shared" si="15"/>
        <v>工程中心-工程五部</v>
      </c>
    </row>
    <row r="1014" spans="1:33" ht="24" hidden="1">
      <c r="A1014" s="97" t="s">
        <v>2825</v>
      </c>
      <c r="B1014" s="98" t="s">
        <v>3831</v>
      </c>
      <c r="C1014" s="98" t="s">
        <v>3832</v>
      </c>
      <c r="D1014" s="98"/>
      <c r="E1014" s="98" t="s">
        <v>2795</v>
      </c>
      <c r="F1014" s="98" t="s">
        <v>2824</v>
      </c>
      <c r="G1014" s="98" t="s">
        <v>514</v>
      </c>
      <c r="H1014" s="98" t="s">
        <v>514</v>
      </c>
      <c r="I1014" s="248"/>
      <c r="J1014" s="98"/>
      <c r="K1014" s="98"/>
      <c r="L1014" s="210"/>
      <c r="M1014" s="98" t="s">
        <v>953</v>
      </c>
      <c r="N1014" s="98" t="s">
        <v>864</v>
      </c>
      <c r="O1014" s="98" t="s">
        <v>1051</v>
      </c>
      <c r="P1014" s="98" t="s">
        <v>960</v>
      </c>
      <c r="Q1014" s="107" t="s">
        <v>828</v>
      </c>
      <c r="R1014" s="118" t="s">
        <v>856</v>
      </c>
      <c r="S1014" s="101" t="s">
        <v>856</v>
      </c>
      <c r="Z1014" s="98"/>
      <c r="AB1014" s="98">
        <v>10</v>
      </c>
      <c r="AE1014" s="244">
        <v>0</v>
      </c>
      <c r="AG1014" s="196" t="str">
        <f t="shared" si="15"/>
        <v>工程中心-工程五部</v>
      </c>
    </row>
    <row r="1015" spans="1:33" ht="24" hidden="1">
      <c r="A1015" s="97" t="s">
        <v>2826</v>
      </c>
      <c r="B1015" s="98" t="s">
        <v>3843</v>
      </c>
      <c r="C1015" s="98" t="s">
        <v>3844</v>
      </c>
      <c r="D1015" s="98"/>
      <c r="E1015" s="98" t="s">
        <v>2795</v>
      </c>
      <c r="F1015" s="98" t="s">
        <v>2824</v>
      </c>
      <c r="G1015" s="98" t="s">
        <v>514</v>
      </c>
      <c r="H1015" s="98" t="s">
        <v>514</v>
      </c>
      <c r="I1015" s="248"/>
      <c r="J1015" s="98"/>
      <c r="K1015" s="98"/>
      <c r="L1015" s="210" t="s">
        <v>3642</v>
      </c>
      <c r="M1015" s="98" t="s">
        <v>3623</v>
      </c>
      <c r="N1015" s="98" t="s">
        <v>3818</v>
      </c>
      <c r="O1015" s="98" t="s">
        <v>819</v>
      </c>
      <c r="P1015" s="98" t="s">
        <v>818</v>
      </c>
      <c r="Q1015" s="107" t="s">
        <v>972</v>
      </c>
      <c r="R1015" s="118" t="s">
        <v>972</v>
      </c>
      <c r="S1015" s="101" t="s">
        <v>972</v>
      </c>
      <c r="Z1015" s="98"/>
      <c r="AB1015" s="98">
        <v>12</v>
      </c>
      <c r="AE1015" s="244">
        <v>0</v>
      </c>
      <c r="AG1015" s="196" t="str">
        <f t="shared" si="15"/>
        <v>工程中心-工程五部</v>
      </c>
    </row>
    <row r="1016" spans="1:33" ht="24" hidden="1">
      <c r="A1016" s="97" t="s">
        <v>2827</v>
      </c>
      <c r="B1016" s="98" t="s">
        <v>3843</v>
      </c>
      <c r="C1016" s="98" t="s">
        <v>3844</v>
      </c>
      <c r="D1016" s="98"/>
      <c r="E1016" s="98" t="s">
        <v>2795</v>
      </c>
      <c r="F1016" s="98" t="s">
        <v>2824</v>
      </c>
      <c r="G1016" s="98" t="s">
        <v>514</v>
      </c>
      <c r="H1016" s="98" t="s">
        <v>514</v>
      </c>
      <c r="I1016" s="248"/>
      <c r="J1016" s="98"/>
      <c r="K1016" s="98"/>
      <c r="L1016" s="210" t="s">
        <v>3643</v>
      </c>
      <c r="M1016" s="98" t="s">
        <v>3150</v>
      </c>
      <c r="N1016" s="98" t="s">
        <v>972</v>
      </c>
      <c r="O1016" s="98" t="s">
        <v>856</v>
      </c>
      <c r="P1016" s="98" t="s">
        <v>818</v>
      </c>
      <c r="Q1016" s="107" t="s">
        <v>972</v>
      </c>
      <c r="R1016" s="118" t="s">
        <v>864</v>
      </c>
      <c r="S1016" s="101" t="s">
        <v>864</v>
      </c>
      <c r="Z1016" s="98"/>
      <c r="AB1016" s="98">
        <v>12</v>
      </c>
      <c r="AE1016" s="244">
        <v>0</v>
      </c>
      <c r="AG1016" s="196" t="str">
        <f t="shared" si="15"/>
        <v>工程中心-工程五部</v>
      </c>
    </row>
    <row r="1017" spans="1:33" ht="24" hidden="1">
      <c r="A1017" s="97" t="s">
        <v>2828</v>
      </c>
      <c r="B1017" s="98" t="s">
        <v>3843</v>
      </c>
      <c r="C1017" s="98" t="s">
        <v>3844</v>
      </c>
      <c r="D1017" s="98"/>
      <c r="E1017" s="98" t="s">
        <v>2795</v>
      </c>
      <c r="F1017" s="98" t="s">
        <v>2824</v>
      </c>
      <c r="G1017" s="98" t="s">
        <v>514</v>
      </c>
      <c r="H1017" s="98" t="s">
        <v>514</v>
      </c>
      <c r="I1017" s="248"/>
      <c r="J1017" s="98"/>
      <c r="K1017" s="98"/>
      <c r="L1017" s="210" t="s">
        <v>3644</v>
      </c>
      <c r="M1017" s="98" t="s">
        <v>3623</v>
      </c>
      <c r="N1017" s="98" t="s">
        <v>3818</v>
      </c>
      <c r="O1017" s="98" t="s">
        <v>819</v>
      </c>
      <c r="P1017" s="98" t="s">
        <v>818</v>
      </c>
      <c r="Q1017" s="107" t="s">
        <v>972</v>
      </c>
      <c r="R1017" s="118" t="s">
        <v>972</v>
      </c>
      <c r="S1017" s="101" t="s">
        <v>972</v>
      </c>
      <c r="Z1017" s="98"/>
      <c r="AB1017" s="98">
        <v>12</v>
      </c>
      <c r="AE1017" s="244">
        <v>0</v>
      </c>
      <c r="AG1017" s="196" t="str">
        <f t="shared" si="15"/>
        <v>工程中心-工程五部</v>
      </c>
    </row>
    <row r="1018" spans="1:33" ht="24" hidden="1">
      <c r="A1018" s="97" t="s">
        <v>2829</v>
      </c>
      <c r="B1018" s="98" t="s">
        <v>3843</v>
      </c>
      <c r="C1018" s="98" t="s">
        <v>3844</v>
      </c>
      <c r="D1018" s="98"/>
      <c r="E1018" s="98" t="s">
        <v>2795</v>
      </c>
      <c r="F1018" s="98" t="s">
        <v>2824</v>
      </c>
      <c r="G1018" s="98" t="s">
        <v>514</v>
      </c>
      <c r="H1018" s="98" t="s">
        <v>514</v>
      </c>
      <c r="I1018" s="248"/>
      <c r="J1018" s="98"/>
      <c r="K1018" s="98"/>
      <c r="L1018" s="210" t="s">
        <v>3645</v>
      </c>
      <c r="M1018" s="98" t="s">
        <v>3623</v>
      </c>
      <c r="N1018" s="98" t="s">
        <v>3818</v>
      </c>
      <c r="O1018" s="98" t="s">
        <v>819</v>
      </c>
      <c r="P1018" s="98" t="s">
        <v>818</v>
      </c>
      <c r="Q1018" s="107" t="s">
        <v>972</v>
      </c>
      <c r="R1018" s="118" t="s">
        <v>972</v>
      </c>
      <c r="S1018" s="101" t="s">
        <v>972</v>
      </c>
      <c r="Z1018" s="98"/>
      <c r="AB1018" s="98">
        <v>12</v>
      </c>
      <c r="AE1018" s="244">
        <v>0</v>
      </c>
      <c r="AG1018" s="196" t="str">
        <f t="shared" si="15"/>
        <v>工程中心-工程五部</v>
      </c>
    </row>
    <row r="1019" spans="1:33" ht="24" hidden="1">
      <c r="A1019" s="97" t="s">
        <v>2830</v>
      </c>
      <c r="B1019" s="98" t="s">
        <v>3843</v>
      </c>
      <c r="C1019" s="98" t="s">
        <v>3844</v>
      </c>
      <c r="D1019" s="98"/>
      <c r="E1019" s="98" t="s">
        <v>2795</v>
      </c>
      <c r="F1019" s="98" t="s">
        <v>2806</v>
      </c>
      <c r="G1019" s="98" t="s">
        <v>511</v>
      </c>
      <c r="H1019" s="98" t="s">
        <v>511</v>
      </c>
      <c r="I1019" s="248"/>
      <c r="J1019" s="98"/>
      <c r="K1019" s="98"/>
      <c r="L1019" s="210" t="s">
        <v>3646</v>
      </c>
      <c r="M1019" s="98" t="s">
        <v>3150</v>
      </c>
      <c r="N1019" s="98" t="s">
        <v>972</v>
      </c>
      <c r="O1019" s="98" t="s">
        <v>856</v>
      </c>
      <c r="P1019" s="98" t="s">
        <v>818</v>
      </c>
      <c r="Q1019" s="107" t="s">
        <v>864</v>
      </c>
      <c r="R1019" s="118" t="s">
        <v>864</v>
      </c>
      <c r="S1019" s="101" t="s">
        <v>864</v>
      </c>
      <c r="Z1019" s="98"/>
      <c r="AB1019" s="98">
        <v>12</v>
      </c>
      <c r="AE1019" s="244">
        <v>0</v>
      </c>
      <c r="AG1019" s="196" t="str">
        <f t="shared" si="15"/>
        <v>工程中心-工程二部</v>
      </c>
    </row>
    <row r="1020" spans="1:33" ht="24" hidden="1">
      <c r="A1020" s="97" t="s">
        <v>2831</v>
      </c>
      <c r="B1020" s="98" t="s">
        <v>3843</v>
      </c>
      <c r="C1020" s="98" t="s">
        <v>3844</v>
      </c>
      <c r="D1020" s="98"/>
      <c r="E1020" s="98" t="s">
        <v>2795</v>
      </c>
      <c r="F1020" s="98" t="s">
        <v>2806</v>
      </c>
      <c r="G1020" s="98" t="s">
        <v>511</v>
      </c>
      <c r="H1020" s="98" t="s">
        <v>511</v>
      </c>
      <c r="I1020" s="248"/>
      <c r="J1020" s="98"/>
      <c r="K1020" s="98"/>
      <c r="L1020" s="210" t="s">
        <v>3647</v>
      </c>
      <c r="M1020" s="98" t="s">
        <v>3150</v>
      </c>
      <c r="N1020" s="98" t="s">
        <v>972</v>
      </c>
      <c r="O1020" s="98" t="s">
        <v>856</v>
      </c>
      <c r="P1020" s="98" t="s">
        <v>818</v>
      </c>
      <c r="Q1020" s="107" t="s">
        <v>972</v>
      </c>
      <c r="R1020" s="118" t="s">
        <v>864</v>
      </c>
      <c r="S1020" s="240" t="s">
        <v>864</v>
      </c>
      <c r="Z1020" s="98"/>
      <c r="AB1020" s="98">
        <v>12</v>
      </c>
      <c r="AE1020" s="244">
        <v>0</v>
      </c>
      <c r="AG1020" s="196" t="str">
        <f t="shared" si="15"/>
        <v>工程中心-工程二部</v>
      </c>
    </row>
    <row r="1021" spans="1:33" ht="24" hidden="1">
      <c r="A1021" s="97" t="s">
        <v>2832</v>
      </c>
      <c r="B1021" s="98" t="s">
        <v>3843</v>
      </c>
      <c r="C1021" s="98" t="s">
        <v>3844</v>
      </c>
      <c r="D1021" s="98"/>
      <c r="E1021" s="98" t="s">
        <v>2795</v>
      </c>
      <c r="F1021" s="98" t="s">
        <v>2806</v>
      </c>
      <c r="G1021" s="98" t="s">
        <v>511</v>
      </c>
      <c r="H1021" s="98" t="s">
        <v>511</v>
      </c>
      <c r="I1021" s="248"/>
      <c r="J1021" s="98"/>
      <c r="K1021" s="98"/>
      <c r="L1021" s="210"/>
      <c r="M1021" s="98" t="s">
        <v>3623</v>
      </c>
      <c r="N1021" s="98" t="s">
        <v>3818</v>
      </c>
      <c r="O1021" s="98" t="s">
        <v>819</v>
      </c>
      <c r="P1021" s="223" t="s">
        <v>818</v>
      </c>
      <c r="Q1021" s="107" t="s">
        <v>864</v>
      </c>
      <c r="R1021" s="118" t="s">
        <v>864</v>
      </c>
      <c r="S1021" s="101" t="s">
        <v>864</v>
      </c>
      <c r="Z1021" s="98"/>
      <c r="AB1021" s="98">
        <v>10</v>
      </c>
      <c r="AE1021" s="244">
        <v>0</v>
      </c>
      <c r="AG1021" s="196" t="str">
        <f t="shared" si="15"/>
        <v>工程中心-工程二部</v>
      </c>
    </row>
    <row r="1022" spans="1:33" ht="24" hidden="1">
      <c r="A1022" s="97" t="s">
        <v>2833</v>
      </c>
      <c r="B1022" s="98" t="s">
        <v>3843</v>
      </c>
      <c r="C1022" s="98" t="s">
        <v>3844</v>
      </c>
      <c r="D1022" s="98"/>
      <c r="E1022" s="98" t="s">
        <v>2795</v>
      </c>
      <c r="F1022" s="98" t="s">
        <v>2806</v>
      </c>
      <c r="G1022" s="98" t="s">
        <v>511</v>
      </c>
      <c r="H1022" s="98" t="s">
        <v>511</v>
      </c>
      <c r="I1022" s="248"/>
      <c r="J1022" s="98"/>
      <c r="K1022" s="98"/>
      <c r="L1022" s="210" t="s">
        <v>3648</v>
      </c>
      <c r="M1022" s="98" t="s">
        <v>3150</v>
      </c>
      <c r="N1022" s="98" t="s">
        <v>972</v>
      </c>
      <c r="O1022" s="98" t="s">
        <v>856</v>
      </c>
      <c r="P1022" s="98" t="s">
        <v>818</v>
      </c>
      <c r="Q1022" s="107" t="s">
        <v>864</v>
      </c>
      <c r="R1022" s="118" t="s">
        <v>864</v>
      </c>
      <c r="S1022" s="239" t="s">
        <v>864</v>
      </c>
      <c r="Z1022" s="98"/>
      <c r="AB1022" s="98">
        <v>12</v>
      </c>
      <c r="AE1022" s="244">
        <v>0</v>
      </c>
      <c r="AG1022" s="196" t="str">
        <f t="shared" si="15"/>
        <v>工程中心-工程二部</v>
      </c>
    </row>
    <row r="1023" spans="1:33" ht="24" hidden="1">
      <c r="A1023" s="97" t="s">
        <v>2834</v>
      </c>
      <c r="B1023" s="98" t="s">
        <v>3843</v>
      </c>
      <c r="C1023" s="98" t="s">
        <v>3844</v>
      </c>
      <c r="D1023" s="98"/>
      <c r="E1023" s="98" t="s">
        <v>2795</v>
      </c>
      <c r="F1023" s="98" t="s">
        <v>2824</v>
      </c>
      <c r="G1023" s="98" t="s">
        <v>514</v>
      </c>
      <c r="H1023" s="98" t="s">
        <v>514</v>
      </c>
      <c r="I1023" s="248"/>
      <c r="J1023" s="98"/>
      <c r="K1023" s="98"/>
      <c r="L1023" s="210" t="s">
        <v>3649</v>
      </c>
      <c r="M1023" s="98" t="s">
        <v>3623</v>
      </c>
      <c r="N1023" s="98" t="s">
        <v>3818</v>
      </c>
      <c r="O1023" s="98" t="s">
        <v>819</v>
      </c>
      <c r="P1023" s="98" t="s">
        <v>960</v>
      </c>
      <c r="Q1023" s="107" t="s">
        <v>972</v>
      </c>
      <c r="R1023" s="118" t="s">
        <v>972</v>
      </c>
      <c r="S1023" s="240" t="s">
        <v>972</v>
      </c>
      <c r="Z1023" s="98"/>
      <c r="AB1023" s="98">
        <v>12</v>
      </c>
      <c r="AE1023" s="244">
        <v>0</v>
      </c>
      <c r="AG1023" s="196" t="str">
        <f t="shared" si="15"/>
        <v>工程中心-工程五部</v>
      </c>
    </row>
    <row r="1024" spans="1:33" ht="24" hidden="1">
      <c r="A1024" s="97" t="s">
        <v>2835</v>
      </c>
      <c r="B1024" s="98" t="s">
        <v>3843</v>
      </c>
      <c r="C1024" s="98" t="s">
        <v>3844</v>
      </c>
      <c r="D1024" s="98"/>
      <c r="E1024" s="98" t="s">
        <v>2795</v>
      </c>
      <c r="F1024" s="98" t="s">
        <v>2824</v>
      </c>
      <c r="G1024" s="98" t="s">
        <v>514</v>
      </c>
      <c r="H1024" s="98" t="s">
        <v>514</v>
      </c>
      <c r="I1024" s="248"/>
      <c r="J1024" s="98"/>
      <c r="K1024" s="98"/>
      <c r="L1024" s="210"/>
      <c r="M1024" s="98" t="s">
        <v>3150</v>
      </c>
      <c r="N1024" s="98" t="s">
        <v>972</v>
      </c>
      <c r="O1024" s="98" t="s">
        <v>856</v>
      </c>
      <c r="P1024" s="223" t="s">
        <v>818</v>
      </c>
      <c r="Q1024" s="107" t="s">
        <v>819</v>
      </c>
      <c r="R1024" s="118" t="s">
        <v>819</v>
      </c>
      <c r="S1024" s="101" t="s">
        <v>819</v>
      </c>
      <c r="Z1024" s="98"/>
      <c r="AB1024" s="98">
        <v>10</v>
      </c>
      <c r="AE1024" s="244">
        <v>0</v>
      </c>
      <c r="AG1024" s="196" t="str">
        <f t="shared" si="15"/>
        <v>工程中心-工程五部</v>
      </c>
    </row>
    <row r="1025" spans="1:33" ht="24" hidden="1">
      <c r="A1025" s="97" t="s">
        <v>2836</v>
      </c>
      <c r="B1025" s="98" t="s">
        <v>3843</v>
      </c>
      <c r="C1025" s="98" t="s">
        <v>3844</v>
      </c>
      <c r="D1025" s="98"/>
      <c r="E1025" s="98" t="s">
        <v>2795</v>
      </c>
      <c r="F1025" s="98" t="s">
        <v>2824</v>
      </c>
      <c r="G1025" s="98" t="s">
        <v>514</v>
      </c>
      <c r="H1025" s="98" t="s">
        <v>514</v>
      </c>
      <c r="I1025" s="248"/>
      <c r="J1025" s="98"/>
      <c r="K1025" s="98"/>
      <c r="L1025" s="210" t="s">
        <v>3650</v>
      </c>
      <c r="M1025" s="98" t="s">
        <v>3150</v>
      </c>
      <c r="N1025" s="98" t="s">
        <v>972</v>
      </c>
      <c r="O1025" s="98" t="s">
        <v>856</v>
      </c>
      <c r="P1025" s="98" t="s">
        <v>960</v>
      </c>
      <c r="Q1025" s="107" t="s">
        <v>972</v>
      </c>
      <c r="R1025" s="118" t="s">
        <v>864</v>
      </c>
      <c r="S1025" s="241" t="s">
        <v>864</v>
      </c>
      <c r="Z1025" s="98"/>
      <c r="AB1025" s="98">
        <v>12</v>
      </c>
      <c r="AE1025" s="244">
        <v>0</v>
      </c>
      <c r="AG1025" s="196" t="str">
        <f t="shared" si="15"/>
        <v>工程中心-工程五部</v>
      </c>
    </row>
    <row r="1026" spans="1:33" ht="24" hidden="1">
      <c r="A1026" s="97" t="s">
        <v>2837</v>
      </c>
      <c r="B1026" s="98" t="s">
        <v>3843</v>
      </c>
      <c r="C1026" s="98" t="s">
        <v>3844</v>
      </c>
      <c r="D1026" s="98"/>
      <c r="E1026" s="98" t="s">
        <v>2795</v>
      </c>
      <c r="F1026" s="98" t="s">
        <v>2798</v>
      </c>
      <c r="G1026" s="98" t="s">
        <v>510</v>
      </c>
      <c r="H1026" s="98" t="s">
        <v>510</v>
      </c>
      <c r="I1026" s="248"/>
      <c r="J1026" s="98"/>
      <c r="K1026" s="98"/>
      <c r="L1026" s="210"/>
      <c r="M1026" s="98" t="s">
        <v>3623</v>
      </c>
      <c r="N1026" s="98" t="s">
        <v>3818</v>
      </c>
      <c r="O1026" s="98" t="s">
        <v>819</v>
      </c>
      <c r="P1026" s="223" t="s">
        <v>960</v>
      </c>
      <c r="Q1026" s="107" t="s">
        <v>864</v>
      </c>
      <c r="R1026" s="118" t="s">
        <v>864</v>
      </c>
      <c r="S1026" s="101" t="s">
        <v>864</v>
      </c>
      <c r="Z1026" s="98"/>
      <c r="AB1026" s="98">
        <v>10</v>
      </c>
      <c r="AE1026" s="244">
        <v>0</v>
      </c>
      <c r="AG1026" s="196" t="str">
        <f t="shared" si="15"/>
        <v>工程中心-工程一部</v>
      </c>
    </row>
    <row r="1027" spans="1:33" ht="24" hidden="1">
      <c r="A1027" s="97" t="s">
        <v>2838</v>
      </c>
      <c r="B1027" s="98" t="s">
        <v>3843</v>
      </c>
      <c r="C1027" s="98" t="s">
        <v>3844</v>
      </c>
      <c r="D1027" s="98"/>
      <c r="E1027" s="98" t="s">
        <v>2795</v>
      </c>
      <c r="F1027" s="98" t="s">
        <v>2798</v>
      </c>
      <c r="G1027" s="98" t="s">
        <v>510</v>
      </c>
      <c r="H1027" s="98" t="s">
        <v>510</v>
      </c>
      <c r="I1027" s="248"/>
      <c r="J1027" s="98"/>
      <c r="K1027" s="98"/>
      <c r="L1027" s="210" t="s">
        <v>3651</v>
      </c>
      <c r="M1027" s="98" t="s">
        <v>3623</v>
      </c>
      <c r="N1027" s="98" t="s">
        <v>3818</v>
      </c>
      <c r="O1027" s="98" t="s">
        <v>819</v>
      </c>
      <c r="P1027" s="98" t="s">
        <v>960</v>
      </c>
      <c r="Q1027" s="107" t="s">
        <v>972</v>
      </c>
      <c r="R1027" s="118" t="s">
        <v>972</v>
      </c>
      <c r="S1027" s="239" t="s">
        <v>972</v>
      </c>
      <c r="Z1027" s="98"/>
      <c r="AB1027" s="98">
        <v>12</v>
      </c>
      <c r="AE1027" s="244">
        <v>0</v>
      </c>
      <c r="AG1027" s="196" t="str">
        <f t="shared" ref="AG1027:AG1090" si="16">G1027</f>
        <v>工程中心-工程一部</v>
      </c>
    </row>
    <row r="1028" spans="1:33" ht="24" hidden="1">
      <c r="A1028" s="97" t="s">
        <v>2839</v>
      </c>
      <c r="B1028" s="98" t="s">
        <v>3843</v>
      </c>
      <c r="C1028" s="98" t="s">
        <v>3844</v>
      </c>
      <c r="D1028" s="98"/>
      <c r="E1028" s="98" t="s">
        <v>2795</v>
      </c>
      <c r="F1028" s="98" t="s">
        <v>2806</v>
      </c>
      <c r="G1028" s="98" t="s">
        <v>511</v>
      </c>
      <c r="H1028" s="98" t="s">
        <v>511</v>
      </c>
      <c r="I1028" s="248"/>
      <c r="J1028" s="98"/>
      <c r="K1028" s="98"/>
      <c r="L1028" s="210" t="s">
        <v>3652</v>
      </c>
      <c r="M1028" s="98" t="s">
        <v>3623</v>
      </c>
      <c r="N1028" s="98" t="s">
        <v>3818</v>
      </c>
      <c r="O1028" s="98" t="s">
        <v>819</v>
      </c>
      <c r="P1028" s="98" t="s">
        <v>818</v>
      </c>
      <c r="Q1028" s="107" t="s">
        <v>3818</v>
      </c>
      <c r="R1028" s="118" t="s">
        <v>3818</v>
      </c>
      <c r="S1028" s="101" t="s">
        <v>3818</v>
      </c>
      <c r="Z1028" s="98"/>
      <c r="AB1028" s="98">
        <v>12</v>
      </c>
      <c r="AE1028" s="244">
        <v>0</v>
      </c>
      <c r="AG1028" s="196" t="str">
        <f t="shared" si="16"/>
        <v>工程中心-工程二部</v>
      </c>
    </row>
    <row r="1029" spans="1:33" ht="24" hidden="1">
      <c r="A1029" s="97" t="s">
        <v>2840</v>
      </c>
      <c r="B1029" s="98" t="s">
        <v>3843</v>
      </c>
      <c r="C1029" s="98" t="s">
        <v>3844</v>
      </c>
      <c r="D1029" s="98"/>
      <c r="E1029" s="98" t="s">
        <v>2795</v>
      </c>
      <c r="F1029" s="98" t="s">
        <v>2806</v>
      </c>
      <c r="G1029" s="98" t="s">
        <v>511</v>
      </c>
      <c r="H1029" s="98" t="s">
        <v>511</v>
      </c>
      <c r="I1029" s="248"/>
      <c r="J1029" s="98"/>
      <c r="K1029" s="98"/>
      <c r="L1029" s="210" t="s">
        <v>3653</v>
      </c>
      <c r="M1029" s="98" t="s">
        <v>3623</v>
      </c>
      <c r="N1029" s="98" t="s">
        <v>3818</v>
      </c>
      <c r="O1029" s="98" t="s">
        <v>819</v>
      </c>
      <c r="P1029" s="98" t="s">
        <v>818</v>
      </c>
      <c r="Q1029" s="107" t="s">
        <v>972</v>
      </c>
      <c r="R1029" s="118" t="s">
        <v>972</v>
      </c>
      <c r="S1029" s="101" t="s">
        <v>972</v>
      </c>
      <c r="Z1029" s="98"/>
      <c r="AB1029" s="98">
        <v>12</v>
      </c>
      <c r="AE1029" s="244">
        <v>0</v>
      </c>
      <c r="AG1029" s="196" t="str">
        <f t="shared" si="16"/>
        <v>工程中心-工程二部</v>
      </c>
    </row>
    <row r="1030" spans="1:33" ht="24" hidden="1">
      <c r="A1030" s="97" t="s">
        <v>2841</v>
      </c>
      <c r="B1030" s="98" t="s">
        <v>3843</v>
      </c>
      <c r="C1030" s="98" t="s">
        <v>3844</v>
      </c>
      <c r="D1030" s="98"/>
      <c r="E1030" s="98" t="s">
        <v>2795</v>
      </c>
      <c r="F1030" s="98" t="s">
        <v>2810</v>
      </c>
      <c r="G1030" s="98" t="s">
        <v>512</v>
      </c>
      <c r="H1030" s="98" t="s">
        <v>512</v>
      </c>
      <c r="I1030" s="248"/>
      <c r="J1030" s="98"/>
      <c r="K1030" s="98"/>
      <c r="L1030" s="210" t="s">
        <v>3654</v>
      </c>
      <c r="M1030" s="98" t="s">
        <v>3150</v>
      </c>
      <c r="N1030" s="98" t="s">
        <v>972</v>
      </c>
      <c r="O1030" s="98" t="s">
        <v>856</v>
      </c>
      <c r="P1030" s="98" t="s">
        <v>1018</v>
      </c>
      <c r="Q1030" s="107" t="s">
        <v>828</v>
      </c>
      <c r="R1030" s="118" t="s">
        <v>828</v>
      </c>
      <c r="S1030" s="101" t="s">
        <v>828</v>
      </c>
      <c r="Z1030" s="98"/>
      <c r="AB1030" s="98">
        <v>12</v>
      </c>
      <c r="AE1030" s="244">
        <v>0</v>
      </c>
      <c r="AG1030" s="196" t="str">
        <f t="shared" si="16"/>
        <v>工程中心-工程三部</v>
      </c>
    </row>
    <row r="1031" spans="1:33" ht="24" hidden="1">
      <c r="A1031" s="97" t="s">
        <v>2842</v>
      </c>
      <c r="B1031" s="98" t="s">
        <v>3843</v>
      </c>
      <c r="C1031" s="98" t="s">
        <v>3844</v>
      </c>
      <c r="D1031" s="98"/>
      <c r="E1031" s="98" t="s">
        <v>2795</v>
      </c>
      <c r="F1031" s="98" t="s">
        <v>2810</v>
      </c>
      <c r="G1031" s="98" t="s">
        <v>512</v>
      </c>
      <c r="H1031" s="98" t="s">
        <v>512</v>
      </c>
      <c r="I1031" s="248"/>
      <c r="J1031" s="98"/>
      <c r="K1031" s="98"/>
      <c r="L1031" s="210" t="s">
        <v>3655</v>
      </c>
      <c r="M1031" s="98" t="s">
        <v>3623</v>
      </c>
      <c r="N1031" s="98" t="s">
        <v>3818</v>
      </c>
      <c r="O1031" s="98" t="s">
        <v>819</v>
      </c>
      <c r="P1031" s="98" t="s">
        <v>1018</v>
      </c>
      <c r="Q1031" s="107" t="s">
        <v>972</v>
      </c>
      <c r="R1031" s="118" t="s">
        <v>972</v>
      </c>
      <c r="S1031" s="240" t="s">
        <v>972</v>
      </c>
      <c r="Z1031" s="98"/>
      <c r="AB1031" s="98">
        <v>12</v>
      </c>
      <c r="AE1031" s="244">
        <v>0</v>
      </c>
      <c r="AG1031" s="196" t="str">
        <f t="shared" si="16"/>
        <v>工程中心-工程三部</v>
      </c>
    </row>
    <row r="1032" spans="1:33" ht="24" hidden="1">
      <c r="A1032" s="97" t="s">
        <v>2843</v>
      </c>
      <c r="B1032" s="98" t="s">
        <v>3843</v>
      </c>
      <c r="C1032" s="98" t="s">
        <v>3844</v>
      </c>
      <c r="D1032" s="98"/>
      <c r="E1032" s="98" t="s">
        <v>2795</v>
      </c>
      <c r="F1032" s="98" t="s">
        <v>2817</v>
      </c>
      <c r="G1032" s="98" t="s">
        <v>513</v>
      </c>
      <c r="H1032" s="98" t="s">
        <v>513</v>
      </c>
      <c r="I1032" s="248"/>
      <c r="J1032" s="98"/>
      <c r="K1032" s="98"/>
      <c r="L1032" s="210"/>
      <c r="M1032" s="98" t="s">
        <v>3623</v>
      </c>
      <c r="N1032" s="98" t="s">
        <v>3818</v>
      </c>
      <c r="O1032" s="98" t="s">
        <v>819</v>
      </c>
      <c r="P1032" s="223" t="s">
        <v>960</v>
      </c>
      <c r="Q1032" s="107" t="s">
        <v>972</v>
      </c>
      <c r="R1032" s="118" t="s">
        <v>972</v>
      </c>
      <c r="S1032" s="101" t="s">
        <v>972</v>
      </c>
      <c r="Z1032" s="98"/>
      <c r="AB1032" s="98">
        <v>10</v>
      </c>
      <c r="AE1032" s="244">
        <v>0</v>
      </c>
      <c r="AG1032" s="196" t="str">
        <f t="shared" si="16"/>
        <v>工程中心-工程四部</v>
      </c>
    </row>
    <row r="1033" spans="1:33" ht="24" hidden="1">
      <c r="A1033" s="97" t="s">
        <v>2844</v>
      </c>
      <c r="B1033" s="98" t="s">
        <v>3843</v>
      </c>
      <c r="C1033" s="98" t="s">
        <v>3844</v>
      </c>
      <c r="D1033" s="98"/>
      <c r="E1033" s="98" t="s">
        <v>2795</v>
      </c>
      <c r="F1033" s="98" t="s">
        <v>2817</v>
      </c>
      <c r="G1033" s="98" t="s">
        <v>513</v>
      </c>
      <c r="H1033" s="98" t="s">
        <v>513</v>
      </c>
      <c r="I1033" s="248"/>
      <c r="J1033" s="98"/>
      <c r="K1033" s="98" t="s">
        <v>3022</v>
      </c>
      <c r="L1033" s="210"/>
      <c r="M1033" s="98" t="s">
        <v>3623</v>
      </c>
      <c r="N1033" s="98" t="s">
        <v>3818</v>
      </c>
      <c r="O1033" s="98" t="s">
        <v>819</v>
      </c>
      <c r="P1033" s="98" t="s">
        <v>960</v>
      </c>
      <c r="Q1033" s="107" t="s">
        <v>972</v>
      </c>
      <c r="R1033" s="118" t="s">
        <v>972</v>
      </c>
      <c r="S1033" s="239" t="s">
        <v>972</v>
      </c>
      <c r="Z1033" s="98"/>
      <c r="AB1033" s="98">
        <v>10</v>
      </c>
      <c r="AE1033" s="244">
        <v>0</v>
      </c>
      <c r="AG1033" s="196" t="str">
        <f t="shared" si="16"/>
        <v>工程中心-工程四部</v>
      </c>
    </row>
    <row r="1034" spans="1:33" ht="24" hidden="1">
      <c r="A1034" s="97" t="s">
        <v>2845</v>
      </c>
      <c r="B1034" s="98" t="s">
        <v>3843</v>
      </c>
      <c r="C1034" s="98" t="s">
        <v>3844</v>
      </c>
      <c r="D1034" s="98"/>
      <c r="E1034" s="98" t="s">
        <v>2795</v>
      </c>
      <c r="F1034" s="98"/>
      <c r="G1034" s="98" t="s">
        <v>4927</v>
      </c>
      <c r="H1034" s="98" t="s">
        <v>4927</v>
      </c>
      <c r="I1034" s="248"/>
      <c r="J1034" s="98"/>
      <c r="K1034" s="98"/>
      <c r="L1034" s="210" t="s">
        <v>3656</v>
      </c>
      <c r="M1034" s="98" t="s">
        <v>3657</v>
      </c>
      <c r="N1034" s="98" t="s">
        <v>3818</v>
      </c>
      <c r="O1034" s="98" t="s">
        <v>864</v>
      </c>
      <c r="P1034" s="98" t="s">
        <v>818</v>
      </c>
      <c r="Q1034" s="107" t="s">
        <v>972</v>
      </c>
      <c r="R1034" s="118" t="s">
        <v>972</v>
      </c>
      <c r="S1034" s="101" t="s">
        <v>972</v>
      </c>
      <c r="Z1034" s="98"/>
      <c r="AB1034" s="98">
        <v>12</v>
      </c>
      <c r="AE1034" s="244">
        <v>0</v>
      </c>
      <c r="AG1034" s="196" t="str">
        <f t="shared" si="16"/>
        <v>工程中心-管理</v>
      </c>
    </row>
    <row r="1035" spans="1:33" hidden="1">
      <c r="A1035" s="97" t="s">
        <v>2846</v>
      </c>
      <c r="B1035" s="98" t="s">
        <v>3831</v>
      </c>
      <c r="C1035" s="98" t="s">
        <v>3833</v>
      </c>
      <c r="D1035" s="98"/>
      <c r="E1035" s="98" t="s">
        <v>2847</v>
      </c>
      <c r="F1035" s="98" t="s">
        <v>2113</v>
      </c>
      <c r="G1035" s="98" t="s">
        <v>3897</v>
      </c>
      <c r="H1035" s="98" t="s">
        <v>3897</v>
      </c>
      <c r="I1035" s="248"/>
      <c r="J1035" s="98"/>
      <c r="K1035" s="98"/>
      <c r="L1035" s="210" t="s">
        <v>3658</v>
      </c>
      <c r="M1035" s="98" t="s">
        <v>3659</v>
      </c>
      <c r="N1035" s="98" t="s">
        <v>819</v>
      </c>
      <c r="O1035" s="98" t="s">
        <v>3819</v>
      </c>
      <c r="P1035" s="98" t="s">
        <v>818</v>
      </c>
      <c r="Q1035" s="107" t="s">
        <v>982</v>
      </c>
      <c r="R1035" s="118" t="s">
        <v>982</v>
      </c>
      <c r="S1035" s="101" t="s">
        <v>982</v>
      </c>
      <c r="Z1035" s="98"/>
      <c r="AB1035" s="98">
        <v>12</v>
      </c>
      <c r="AE1035" s="244">
        <v>0</v>
      </c>
      <c r="AG1035" s="196" t="str">
        <f t="shared" si="16"/>
        <v>财务</v>
      </c>
    </row>
    <row r="1036" spans="1:33" hidden="1">
      <c r="A1036" s="97" t="s">
        <v>2848</v>
      </c>
      <c r="B1036" s="98" t="s">
        <v>3840</v>
      </c>
      <c r="C1036" s="98" t="s">
        <v>3897</v>
      </c>
      <c r="D1036" s="98"/>
      <c r="E1036" s="98" t="s">
        <v>2847</v>
      </c>
      <c r="F1036" s="98"/>
      <c r="G1036" s="98" t="s">
        <v>3897</v>
      </c>
      <c r="H1036" s="98" t="s">
        <v>3897</v>
      </c>
      <c r="I1036" s="248"/>
      <c r="J1036" s="98"/>
      <c r="K1036" s="98" t="s">
        <v>3153</v>
      </c>
      <c r="L1036" s="210" t="s">
        <v>3660</v>
      </c>
      <c r="M1036" s="98" t="s">
        <v>3661</v>
      </c>
      <c r="N1036" s="98" t="s">
        <v>3818</v>
      </c>
      <c r="O1036" s="98" t="s">
        <v>856</v>
      </c>
      <c r="P1036" s="98" t="s">
        <v>818</v>
      </c>
      <c r="Q1036" s="107" t="s">
        <v>972</v>
      </c>
      <c r="R1036" s="118" t="s">
        <v>972</v>
      </c>
      <c r="S1036" s="101" t="s">
        <v>972</v>
      </c>
      <c r="Z1036" s="98"/>
      <c r="AB1036" s="98">
        <v>12</v>
      </c>
      <c r="AE1036" s="244">
        <v>0</v>
      </c>
      <c r="AG1036" s="196" t="str">
        <f t="shared" si="16"/>
        <v>财务</v>
      </c>
    </row>
    <row r="1037" spans="1:33" hidden="1">
      <c r="A1037" s="97" t="s">
        <v>2849</v>
      </c>
      <c r="B1037" s="98" t="s">
        <v>3840</v>
      </c>
      <c r="C1037" s="98" t="s">
        <v>3897</v>
      </c>
      <c r="D1037" s="98"/>
      <c r="E1037" s="98" t="s">
        <v>2847</v>
      </c>
      <c r="F1037" s="98"/>
      <c r="G1037" s="98" t="s">
        <v>3897</v>
      </c>
      <c r="H1037" s="98" t="s">
        <v>3897</v>
      </c>
      <c r="I1037" s="248"/>
      <c r="J1037" s="98"/>
      <c r="K1037" s="98" t="s">
        <v>3153</v>
      </c>
      <c r="L1037" s="210" t="s">
        <v>3662</v>
      </c>
      <c r="M1037" s="98" t="s">
        <v>3661</v>
      </c>
      <c r="N1037" s="98" t="s">
        <v>3818</v>
      </c>
      <c r="O1037" s="98" t="s">
        <v>856</v>
      </c>
      <c r="P1037" s="98" t="s">
        <v>818</v>
      </c>
      <c r="Q1037" s="107" t="s">
        <v>864</v>
      </c>
      <c r="R1037" s="118" t="s">
        <v>864</v>
      </c>
      <c r="S1037" s="101" t="s">
        <v>864</v>
      </c>
      <c r="Z1037" s="98"/>
      <c r="AB1037" s="98">
        <v>12</v>
      </c>
      <c r="AE1037" s="244">
        <v>0</v>
      </c>
      <c r="AG1037" s="196" t="str">
        <f t="shared" si="16"/>
        <v>财务</v>
      </c>
    </row>
    <row r="1038" spans="1:33" hidden="1">
      <c r="A1038" s="97" t="s">
        <v>2850</v>
      </c>
      <c r="B1038" s="98" t="s">
        <v>3840</v>
      </c>
      <c r="C1038" s="98" t="s">
        <v>3897</v>
      </c>
      <c r="D1038" s="98"/>
      <c r="E1038" s="98" t="s">
        <v>2847</v>
      </c>
      <c r="F1038" s="98"/>
      <c r="G1038" s="98" t="s">
        <v>3897</v>
      </c>
      <c r="H1038" s="98" t="s">
        <v>3897</v>
      </c>
      <c r="I1038" s="248"/>
      <c r="J1038" s="98"/>
      <c r="K1038" s="98" t="s">
        <v>3153</v>
      </c>
      <c r="L1038" s="210" t="s">
        <v>3663</v>
      </c>
      <c r="M1038" s="98" t="s">
        <v>3661</v>
      </c>
      <c r="N1038" s="98" t="s">
        <v>3818</v>
      </c>
      <c r="O1038" s="98" t="s">
        <v>856</v>
      </c>
      <c r="P1038" s="98" t="s">
        <v>818</v>
      </c>
      <c r="Q1038" s="107" t="s">
        <v>972</v>
      </c>
      <c r="R1038" s="118" t="s">
        <v>972</v>
      </c>
      <c r="S1038" s="101" t="s">
        <v>972</v>
      </c>
      <c r="Z1038" s="98"/>
      <c r="AB1038" s="98">
        <v>12</v>
      </c>
      <c r="AE1038" s="244">
        <v>0</v>
      </c>
      <c r="AG1038" s="196" t="str">
        <f t="shared" si="16"/>
        <v>财务</v>
      </c>
    </row>
    <row r="1039" spans="1:33" hidden="1">
      <c r="A1039" s="97" t="s">
        <v>2851</v>
      </c>
      <c r="B1039" s="98" t="s">
        <v>3840</v>
      </c>
      <c r="C1039" s="98" t="s">
        <v>3897</v>
      </c>
      <c r="D1039" s="98"/>
      <c r="E1039" s="98" t="s">
        <v>2847</v>
      </c>
      <c r="F1039" s="98"/>
      <c r="G1039" s="98" t="s">
        <v>3897</v>
      </c>
      <c r="H1039" s="98" t="s">
        <v>3897</v>
      </c>
      <c r="I1039" s="248"/>
      <c r="J1039" s="98"/>
      <c r="K1039" s="98" t="s">
        <v>3153</v>
      </c>
      <c r="L1039" s="210" t="s">
        <v>3664</v>
      </c>
      <c r="M1039" s="98" t="s">
        <v>3661</v>
      </c>
      <c r="N1039" s="98" t="s">
        <v>3818</v>
      </c>
      <c r="O1039" s="98" t="s">
        <v>856</v>
      </c>
      <c r="P1039" s="98" t="s">
        <v>818</v>
      </c>
      <c r="Q1039" s="107" t="s">
        <v>864</v>
      </c>
      <c r="R1039" s="118" t="s">
        <v>828</v>
      </c>
      <c r="S1039" s="101" t="s">
        <v>828</v>
      </c>
      <c r="Z1039" s="98"/>
      <c r="AB1039" s="98">
        <v>12</v>
      </c>
      <c r="AE1039" s="244">
        <v>0</v>
      </c>
      <c r="AG1039" s="196" t="str">
        <f t="shared" si="16"/>
        <v>财务</v>
      </c>
    </row>
    <row r="1040" spans="1:33" hidden="1">
      <c r="A1040" s="97" t="s">
        <v>2852</v>
      </c>
      <c r="B1040" s="98" t="s">
        <v>3840</v>
      </c>
      <c r="C1040" s="98" t="s">
        <v>3897</v>
      </c>
      <c r="D1040" s="98"/>
      <c r="E1040" s="98" t="s">
        <v>2847</v>
      </c>
      <c r="F1040" s="98"/>
      <c r="G1040" s="98" t="s">
        <v>3897</v>
      </c>
      <c r="H1040" s="98" t="s">
        <v>3897</v>
      </c>
      <c r="I1040" s="248"/>
      <c r="J1040" s="98"/>
      <c r="K1040" s="98" t="s">
        <v>3153</v>
      </c>
      <c r="L1040" s="210" t="s">
        <v>3665</v>
      </c>
      <c r="M1040" s="98" t="s">
        <v>3661</v>
      </c>
      <c r="N1040" s="98" t="s">
        <v>3818</v>
      </c>
      <c r="O1040" s="98" t="s">
        <v>856</v>
      </c>
      <c r="P1040" s="98" t="s">
        <v>818</v>
      </c>
      <c r="Q1040" s="107" t="s">
        <v>864</v>
      </c>
      <c r="R1040" s="118" t="s">
        <v>864</v>
      </c>
      <c r="S1040" s="101" t="s">
        <v>864</v>
      </c>
      <c r="Z1040" s="98"/>
      <c r="AB1040" s="98">
        <v>12</v>
      </c>
      <c r="AE1040" s="244">
        <v>0</v>
      </c>
      <c r="AG1040" s="196" t="str">
        <f t="shared" si="16"/>
        <v>财务</v>
      </c>
    </row>
    <row r="1041" spans="1:33" hidden="1">
      <c r="A1041" s="97" t="s">
        <v>2853</v>
      </c>
      <c r="B1041" s="98" t="s">
        <v>3840</v>
      </c>
      <c r="C1041" s="98" t="s">
        <v>3897</v>
      </c>
      <c r="D1041" s="98"/>
      <c r="E1041" s="98" t="s">
        <v>2847</v>
      </c>
      <c r="F1041" s="98"/>
      <c r="G1041" s="98" t="s">
        <v>3897</v>
      </c>
      <c r="H1041" s="98" t="s">
        <v>3897</v>
      </c>
      <c r="I1041" s="248"/>
      <c r="J1041" s="98"/>
      <c r="K1041" s="98" t="s">
        <v>3153</v>
      </c>
      <c r="L1041" s="210" t="s">
        <v>4258</v>
      </c>
      <c r="M1041" s="98" t="s">
        <v>3666</v>
      </c>
      <c r="N1041" s="98" t="s">
        <v>3818</v>
      </c>
      <c r="O1041" s="98" t="s">
        <v>856</v>
      </c>
      <c r="P1041" s="98" t="s">
        <v>818</v>
      </c>
      <c r="Q1041" s="107" t="s">
        <v>864</v>
      </c>
      <c r="R1041" s="118" t="s">
        <v>828</v>
      </c>
      <c r="S1041" s="101" t="s">
        <v>828</v>
      </c>
      <c r="Z1041" s="98"/>
      <c r="AB1041" s="98">
        <v>12</v>
      </c>
      <c r="AE1041" s="244">
        <v>0</v>
      </c>
      <c r="AG1041" s="196" t="str">
        <f t="shared" si="16"/>
        <v>财务</v>
      </c>
    </row>
    <row r="1042" spans="1:33" hidden="1">
      <c r="A1042" s="97" t="s">
        <v>2854</v>
      </c>
      <c r="B1042" s="98" t="s">
        <v>3840</v>
      </c>
      <c r="C1042" s="98" t="s">
        <v>3897</v>
      </c>
      <c r="D1042" s="98"/>
      <c r="E1042" s="98" t="s">
        <v>2847</v>
      </c>
      <c r="F1042" s="98"/>
      <c r="G1042" s="98" t="s">
        <v>3897</v>
      </c>
      <c r="H1042" s="98" t="s">
        <v>3897</v>
      </c>
      <c r="I1042" s="248"/>
      <c r="J1042" s="98"/>
      <c r="K1042" s="98" t="s">
        <v>3153</v>
      </c>
      <c r="L1042" s="210" t="s">
        <v>3667</v>
      </c>
      <c r="M1042" s="98" t="s">
        <v>3661</v>
      </c>
      <c r="N1042" s="98" t="s">
        <v>3818</v>
      </c>
      <c r="O1042" s="98" t="s">
        <v>856</v>
      </c>
      <c r="P1042" s="98" t="s">
        <v>818</v>
      </c>
      <c r="Q1042" s="107" t="s">
        <v>972</v>
      </c>
      <c r="R1042" s="118" t="s">
        <v>972</v>
      </c>
      <c r="S1042" s="101" t="s">
        <v>972</v>
      </c>
      <c r="Z1042" s="98"/>
      <c r="AB1042" s="98">
        <v>12</v>
      </c>
      <c r="AE1042" s="244">
        <v>0</v>
      </c>
      <c r="AG1042" s="196" t="str">
        <f t="shared" si="16"/>
        <v>财务</v>
      </c>
    </row>
    <row r="1043" spans="1:33" hidden="1">
      <c r="A1043" s="97" t="s">
        <v>2855</v>
      </c>
      <c r="B1043" s="98" t="s">
        <v>3840</v>
      </c>
      <c r="C1043" s="98" t="s">
        <v>3897</v>
      </c>
      <c r="D1043" s="98"/>
      <c r="E1043" s="98" t="s">
        <v>2847</v>
      </c>
      <c r="F1043" s="98"/>
      <c r="G1043" s="98" t="s">
        <v>3897</v>
      </c>
      <c r="H1043" s="98" t="s">
        <v>3897</v>
      </c>
      <c r="I1043" s="248"/>
      <c r="J1043" s="98"/>
      <c r="K1043" s="98" t="s">
        <v>3153</v>
      </c>
      <c r="L1043" s="210" t="s">
        <v>3668</v>
      </c>
      <c r="M1043" s="98" t="s">
        <v>3666</v>
      </c>
      <c r="N1043" s="98" t="s">
        <v>3818</v>
      </c>
      <c r="O1043" s="98" t="s">
        <v>856</v>
      </c>
      <c r="P1043" s="98" t="s">
        <v>818</v>
      </c>
      <c r="Q1043" s="107" t="s">
        <v>972</v>
      </c>
      <c r="R1043" s="118" t="s">
        <v>972</v>
      </c>
      <c r="S1043" s="101" t="s">
        <v>972</v>
      </c>
      <c r="Z1043" s="98"/>
      <c r="AB1043" s="98">
        <v>12</v>
      </c>
      <c r="AE1043" s="244">
        <v>0</v>
      </c>
      <c r="AG1043" s="196" t="str">
        <f t="shared" si="16"/>
        <v>财务</v>
      </c>
    </row>
    <row r="1044" spans="1:33" hidden="1">
      <c r="A1044" s="97" t="s">
        <v>2856</v>
      </c>
      <c r="B1044" s="98" t="s">
        <v>3840</v>
      </c>
      <c r="C1044" s="98" t="s">
        <v>3897</v>
      </c>
      <c r="D1044" s="98"/>
      <c r="E1044" s="98" t="s">
        <v>2847</v>
      </c>
      <c r="F1044" s="98"/>
      <c r="G1044" s="98" t="s">
        <v>3897</v>
      </c>
      <c r="H1044" s="98" t="s">
        <v>3897</v>
      </c>
      <c r="I1044" s="248"/>
      <c r="J1044" s="98"/>
      <c r="K1044" s="98" t="s">
        <v>3153</v>
      </c>
      <c r="L1044" s="210" t="s">
        <v>4259</v>
      </c>
      <c r="M1044" s="98" t="s">
        <v>3669</v>
      </c>
      <c r="N1044" s="98" t="s">
        <v>3818</v>
      </c>
      <c r="O1044" s="98" t="s">
        <v>856</v>
      </c>
      <c r="P1044" s="98" t="s">
        <v>818</v>
      </c>
      <c r="Q1044" s="107" t="s">
        <v>972</v>
      </c>
      <c r="R1044" s="118" t="s">
        <v>864</v>
      </c>
      <c r="S1044" s="101" t="s">
        <v>864</v>
      </c>
      <c r="Z1044" s="98"/>
      <c r="AB1044" s="98">
        <v>12</v>
      </c>
      <c r="AE1044" s="244">
        <v>0</v>
      </c>
      <c r="AG1044" s="196" t="str">
        <f t="shared" si="16"/>
        <v>财务</v>
      </c>
    </row>
    <row r="1045" spans="1:33" hidden="1">
      <c r="A1045" s="97" t="s">
        <v>2857</v>
      </c>
      <c r="B1045" s="98" t="s">
        <v>3831</v>
      </c>
      <c r="C1045" s="98" t="s">
        <v>3832</v>
      </c>
      <c r="D1045" s="98"/>
      <c r="E1045" s="98" t="s">
        <v>2847</v>
      </c>
      <c r="F1045" s="98"/>
      <c r="G1045" s="98" t="s">
        <v>3897</v>
      </c>
      <c r="H1045" s="98" t="s">
        <v>3897</v>
      </c>
      <c r="I1045" s="248"/>
      <c r="J1045" s="98"/>
      <c r="K1045" s="98" t="s">
        <v>3153</v>
      </c>
      <c r="L1045" s="210" t="s">
        <v>3670</v>
      </c>
      <c r="M1045" s="98" t="s">
        <v>953</v>
      </c>
      <c r="N1045" s="98" t="s">
        <v>864</v>
      </c>
      <c r="O1045" s="98" t="s">
        <v>1051</v>
      </c>
      <c r="P1045" s="98" t="s">
        <v>818</v>
      </c>
      <c r="Q1045" s="107" t="s">
        <v>856</v>
      </c>
      <c r="R1045" s="118" t="s">
        <v>856</v>
      </c>
      <c r="S1045" s="101" t="s">
        <v>856</v>
      </c>
      <c r="Z1045" s="98"/>
      <c r="AB1045" s="98">
        <v>12</v>
      </c>
      <c r="AE1045" s="244">
        <v>0</v>
      </c>
      <c r="AG1045" s="196" t="str">
        <f t="shared" si="16"/>
        <v>财务</v>
      </c>
    </row>
    <row r="1046" spans="1:33" hidden="1">
      <c r="A1046" s="97" t="s">
        <v>2858</v>
      </c>
      <c r="B1046" s="98" t="s">
        <v>3840</v>
      </c>
      <c r="C1046" s="98" t="s">
        <v>3897</v>
      </c>
      <c r="D1046" s="98"/>
      <c r="E1046" s="98" t="s">
        <v>2847</v>
      </c>
      <c r="F1046" s="98"/>
      <c r="G1046" s="98" t="s">
        <v>3897</v>
      </c>
      <c r="H1046" s="98" t="s">
        <v>3897</v>
      </c>
      <c r="I1046" s="248"/>
      <c r="J1046" s="98"/>
      <c r="K1046" s="98" t="s">
        <v>3153</v>
      </c>
      <c r="L1046" s="210" t="s">
        <v>4260</v>
      </c>
      <c r="M1046" s="98" t="s">
        <v>3666</v>
      </c>
      <c r="N1046" s="98" t="s">
        <v>3818</v>
      </c>
      <c r="O1046" s="98" t="s">
        <v>856</v>
      </c>
      <c r="P1046" s="98" t="s">
        <v>818</v>
      </c>
      <c r="Q1046" s="107" t="s">
        <v>864</v>
      </c>
      <c r="R1046" s="118" t="s">
        <v>864</v>
      </c>
      <c r="S1046" s="101" t="s">
        <v>864</v>
      </c>
      <c r="Z1046" s="98"/>
      <c r="AB1046" s="98">
        <v>12</v>
      </c>
      <c r="AE1046" s="244">
        <v>0</v>
      </c>
      <c r="AG1046" s="196" t="str">
        <f t="shared" si="16"/>
        <v>财务</v>
      </c>
    </row>
    <row r="1047" spans="1:33" ht="24" hidden="1">
      <c r="A1047" s="97" t="s">
        <v>2859</v>
      </c>
      <c r="B1047" s="98" t="s">
        <v>3831</v>
      </c>
      <c r="C1047" s="98" t="s">
        <v>3833</v>
      </c>
      <c r="D1047" s="98"/>
      <c r="E1047" s="98" t="s">
        <v>2860</v>
      </c>
      <c r="F1047" s="98"/>
      <c r="G1047" s="98" t="s">
        <v>657</v>
      </c>
      <c r="H1047" s="98" t="s">
        <v>657</v>
      </c>
      <c r="I1047" s="248"/>
      <c r="J1047" s="98"/>
      <c r="K1047" s="98"/>
      <c r="L1047" s="210" t="s">
        <v>3671</v>
      </c>
      <c r="M1047" s="98" t="s">
        <v>3672</v>
      </c>
      <c r="N1047" s="98" t="s">
        <v>819</v>
      </c>
      <c r="O1047" s="98" t="s">
        <v>3819</v>
      </c>
      <c r="P1047" s="98" t="s">
        <v>818</v>
      </c>
      <c r="Q1047" s="107" t="s">
        <v>982</v>
      </c>
      <c r="R1047" s="118" t="s">
        <v>3819</v>
      </c>
      <c r="S1047" s="101" t="s">
        <v>3819</v>
      </c>
      <c r="Z1047" s="98"/>
      <c r="AB1047" s="98">
        <v>12</v>
      </c>
      <c r="AE1047" s="244">
        <v>0</v>
      </c>
      <c r="AG1047" s="196" t="str">
        <f t="shared" si="16"/>
        <v>数据平台部-管理</v>
      </c>
    </row>
    <row r="1048" spans="1:33" ht="24" hidden="1">
      <c r="A1048" s="97" t="s">
        <v>2861</v>
      </c>
      <c r="B1048" s="98" t="s">
        <v>3831</v>
      </c>
      <c r="C1048" s="98" t="s">
        <v>3833</v>
      </c>
      <c r="D1048" s="98"/>
      <c r="E1048" s="98" t="s">
        <v>2860</v>
      </c>
      <c r="F1048" s="98"/>
      <c r="G1048" s="98" t="s">
        <v>657</v>
      </c>
      <c r="H1048" s="98" t="s">
        <v>657</v>
      </c>
      <c r="I1048" s="248"/>
      <c r="J1048" s="98"/>
      <c r="K1048" s="98"/>
      <c r="L1048" s="210" t="s">
        <v>3673</v>
      </c>
      <c r="M1048" s="98" t="s">
        <v>3674</v>
      </c>
      <c r="N1048" s="98" t="s">
        <v>828</v>
      </c>
      <c r="O1048" s="98" t="s">
        <v>3819</v>
      </c>
      <c r="P1048" s="98" t="s">
        <v>818</v>
      </c>
      <c r="Q1048" s="107" t="s">
        <v>856</v>
      </c>
      <c r="R1048" s="118" t="s">
        <v>1051</v>
      </c>
      <c r="S1048" s="101" t="s">
        <v>1051</v>
      </c>
      <c r="Z1048" s="98"/>
      <c r="AB1048" s="98">
        <v>12</v>
      </c>
      <c r="AE1048" s="244">
        <v>0</v>
      </c>
      <c r="AG1048" s="196" t="str">
        <f t="shared" si="16"/>
        <v>数据平台部-管理</v>
      </c>
    </row>
    <row r="1049" spans="1:33" ht="24" hidden="1">
      <c r="A1049" s="97" t="s">
        <v>2862</v>
      </c>
      <c r="B1049" s="98" t="e">
        <v>#N/A</v>
      </c>
      <c r="C1049" s="98" t="e">
        <v>#N/A</v>
      </c>
      <c r="D1049" s="98"/>
      <c r="E1049" s="98" t="s">
        <v>2860</v>
      </c>
      <c r="F1049" s="98"/>
      <c r="G1049" s="98" t="s">
        <v>657</v>
      </c>
      <c r="H1049" s="98" t="s">
        <v>657</v>
      </c>
      <c r="I1049" s="248"/>
      <c r="J1049" s="98"/>
      <c r="K1049" s="98" t="s">
        <v>3020</v>
      </c>
      <c r="L1049" s="210" t="s">
        <v>3675</v>
      </c>
      <c r="M1049" s="98" t="s">
        <v>3676</v>
      </c>
      <c r="N1049" s="98" t="e">
        <v>#N/A</v>
      </c>
      <c r="O1049" s="98" t="e">
        <v>#N/A</v>
      </c>
      <c r="P1049" s="98" t="s">
        <v>960</v>
      </c>
      <c r="Q1049" s="107" t="s">
        <v>935</v>
      </c>
      <c r="R1049" s="118" t="s">
        <v>935</v>
      </c>
      <c r="S1049" s="101" t="s">
        <v>935</v>
      </c>
      <c r="Z1049" s="98"/>
      <c r="AB1049" s="98">
        <v>12</v>
      </c>
      <c r="AE1049" s="244">
        <v>0</v>
      </c>
      <c r="AG1049" s="196" t="str">
        <f t="shared" si="16"/>
        <v>数据平台部-管理</v>
      </c>
    </row>
    <row r="1050" spans="1:33" ht="24" hidden="1">
      <c r="A1050" s="97" t="s">
        <v>2863</v>
      </c>
      <c r="B1050" s="98" t="s">
        <v>3831</v>
      </c>
      <c r="C1050" s="98" t="s">
        <v>3832</v>
      </c>
      <c r="D1050" s="98"/>
      <c r="E1050" s="98" t="s">
        <v>2860</v>
      </c>
      <c r="F1050" s="98" t="s">
        <v>2864</v>
      </c>
      <c r="G1050" s="98" t="s">
        <v>657</v>
      </c>
      <c r="H1050" s="98" t="s">
        <v>657</v>
      </c>
      <c r="I1050" s="248"/>
      <c r="J1050" s="98"/>
      <c r="K1050" s="98"/>
      <c r="L1050" s="210" t="s">
        <v>3677</v>
      </c>
      <c r="M1050" s="98" t="s">
        <v>953</v>
      </c>
      <c r="N1050" s="98" t="s">
        <v>864</v>
      </c>
      <c r="O1050" s="98" t="s">
        <v>1051</v>
      </c>
      <c r="P1050" s="98" t="s">
        <v>818</v>
      </c>
      <c r="Q1050" s="107" t="s">
        <v>819</v>
      </c>
      <c r="R1050" s="118" t="s">
        <v>856</v>
      </c>
      <c r="S1050" s="101" t="s">
        <v>856</v>
      </c>
      <c r="Z1050" s="98"/>
      <c r="AB1050" s="98">
        <v>12</v>
      </c>
      <c r="AE1050" s="244">
        <v>0</v>
      </c>
      <c r="AG1050" s="196" t="str">
        <f t="shared" si="16"/>
        <v>数据平台部-管理</v>
      </c>
    </row>
    <row r="1051" spans="1:33" ht="24" hidden="1">
      <c r="A1051" s="97" t="s">
        <v>2865</v>
      </c>
      <c r="B1051" s="98" t="s">
        <v>3828</v>
      </c>
      <c r="C1051" s="98" t="s">
        <v>3829</v>
      </c>
      <c r="D1051" s="98"/>
      <c r="E1051" s="98" t="s">
        <v>2860</v>
      </c>
      <c r="F1051" s="98" t="s">
        <v>2864</v>
      </c>
      <c r="G1051" s="98" t="s">
        <v>657</v>
      </c>
      <c r="H1051" s="98" t="s">
        <v>657</v>
      </c>
      <c r="I1051" s="248"/>
      <c r="J1051" s="98"/>
      <c r="K1051" s="98"/>
      <c r="L1051" s="210" t="s">
        <v>3678</v>
      </c>
      <c r="M1051" s="98" t="s">
        <v>3029</v>
      </c>
      <c r="N1051" s="98" t="s">
        <v>3818</v>
      </c>
      <c r="O1051" s="98" t="s">
        <v>935</v>
      </c>
      <c r="P1051" s="98" t="s">
        <v>818</v>
      </c>
      <c r="Q1051" s="107" t="s">
        <v>819</v>
      </c>
      <c r="R1051" s="118" t="s">
        <v>819</v>
      </c>
      <c r="S1051" s="101" t="s">
        <v>819</v>
      </c>
      <c r="Z1051" s="98"/>
      <c r="AB1051" s="98">
        <v>12</v>
      </c>
      <c r="AE1051" s="244">
        <v>0</v>
      </c>
      <c r="AG1051" s="196" t="str">
        <f t="shared" si="16"/>
        <v>数据平台部-管理</v>
      </c>
    </row>
    <row r="1052" spans="1:33" ht="24" hidden="1">
      <c r="A1052" s="97" t="s">
        <v>2866</v>
      </c>
      <c r="B1052" s="98" t="s">
        <v>3828</v>
      </c>
      <c r="C1052" s="98" t="s">
        <v>3829</v>
      </c>
      <c r="D1052" s="98"/>
      <c r="E1052" s="98" t="s">
        <v>2860</v>
      </c>
      <c r="F1052" s="98" t="s">
        <v>2864</v>
      </c>
      <c r="G1052" s="98" t="s">
        <v>657</v>
      </c>
      <c r="H1052" s="98" t="s">
        <v>657</v>
      </c>
      <c r="I1052" s="248"/>
      <c r="J1052" s="98"/>
      <c r="K1052" s="98"/>
      <c r="L1052" s="210" t="s">
        <v>3679</v>
      </c>
      <c r="M1052" s="98" t="s">
        <v>3029</v>
      </c>
      <c r="N1052" s="98" t="s">
        <v>3818</v>
      </c>
      <c r="O1052" s="98" t="s">
        <v>935</v>
      </c>
      <c r="P1052" s="98" t="s">
        <v>818</v>
      </c>
      <c r="Q1052" s="107" t="s">
        <v>819</v>
      </c>
      <c r="R1052" s="118" t="s">
        <v>819</v>
      </c>
      <c r="S1052" s="101" t="s">
        <v>819</v>
      </c>
      <c r="Z1052" s="98"/>
      <c r="AB1052" s="98">
        <v>12</v>
      </c>
      <c r="AE1052" s="244">
        <v>0</v>
      </c>
      <c r="AG1052" s="196" t="str">
        <f t="shared" si="16"/>
        <v>数据平台部-管理</v>
      </c>
    </row>
    <row r="1053" spans="1:33" ht="24" hidden="1">
      <c r="A1053" s="97" t="s">
        <v>2867</v>
      </c>
      <c r="B1053" s="98" t="s">
        <v>3828</v>
      </c>
      <c r="C1053" s="98" t="s">
        <v>3829</v>
      </c>
      <c r="D1053" s="98"/>
      <c r="E1053" s="98" t="s">
        <v>2860</v>
      </c>
      <c r="F1053" s="98" t="s">
        <v>2864</v>
      </c>
      <c r="G1053" s="98" t="s">
        <v>657</v>
      </c>
      <c r="H1053" s="98" t="s">
        <v>657</v>
      </c>
      <c r="I1053" s="248"/>
      <c r="J1053" s="98"/>
      <c r="K1053" s="98"/>
      <c r="L1053" s="210" t="s">
        <v>3680</v>
      </c>
      <c r="M1053" s="98" t="s">
        <v>3029</v>
      </c>
      <c r="N1053" s="98" t="s">
        <v>3818</v>
      </c>
      <c r="O1053" s="98" t="s">
        <v>935</v>
      </c>
      <c r="P1053" s="98" t="s">
        <v>818</v>
      </c>
      <c r="Q1053" s="107" t="s">
        <v>819</v>
      </c>
      <c r="R1053" s="118" t="s">
        <v>819</v>
      </c>
      <c r="S1053" s="101" t="s">
        <v>819</v>
      </c>
      <c r="Z1053" s="98"/>
      <c r="AB1053" s="98">
        <v>12</v>
      </c>
      <c r="AE1053" s="244">
        <v>0</v>
      </c>
      <c r="AG1053" s="196" t="str">
        <f t="shared" si="16"/>
        <v>数据平台部-管理</v>
      </c>
    </row>
    <row r="1054" spans="1:33" ht="24" hidden="1">
      <c r="A1054" s="97" t="s">
        <v>2868</v>
      </c>
      <c r="B1054" s="98" t="s">
        <v>3828</v>
      </c>
      <c r="C1054" s="98" t="s">
        <v>3829</v>
      </c>
      <c r="D1054" s="98"/>
      <c r="E1054" s="98" t="s">
        <v>2860</v>
      </c>
      <c r="F1054" s="98" t="s">
        <v>2864</v>
      </c>
      <c r="G1054" s="98" t="s">
        <v>657</v>
      </c>
      <c r="H1054" s="98" t="s">
        <v>657</v>
      </c>
      <c r="I1054" s="248"/>
      <c r="J1054" s="98"/>
      <c r="K1054" s="98"/>
      <c r="L1054" s="210" t="s">
        <v>3681</v>
      </c>
      <c r="M1054" s="98" t="s">
        <v>3029</v>
      </c>
      <c r="N1054" s="98" t="s">
        <v>3818</v>
      </c>
      <c r="O1054" s="98" t="s">
        <v>935</v>
      </c>
      <c r="P1054" s="98" t="s">
        <v>818</v>
      </c>
      <c r="Q1054" s="107" t="s">
        <v>819</v>
      </c>
      <c r="R1054" s="118" t="s">
        <v>819</v>
      </c>
      <c r="S1054" s="101" t="s">
        <v>819</v>
      </c>
      <c r="Z1054" s="98"/>
      <c r="AB1054" s="98">
        <v>12</v>
      </c>
      <c r="AE1054" s="244">
        <v>0</v>
      </c>
      <c r="AG1054" s="196" t="str">
        <f t="shared" si="16"/>
        <v>数据平台部-管理</v>
      </c>
    </row>
    <row r="1055" spans="1:33" ht="24" hidden="1">
      <c r="A1055" s="97" t="s">
        <v>2869</v>
      </c>
      <c r="B1055" s="98" t="s">
        <v>3828</v>
      </c>
      <c r="C1055" s="98" t="s">
        <v>3829</v>
      </c>
      <c r="D1055" s="98"/>
      <c r="E1055" s="98" t="s">
        <v>2860</v>
      </c>
      <c r="F1055" s="98" t="s">
        <v>2864</v>
      </c>
      <c r="G1055" s="98" t="s">
        <v>657</v>
      </c>
      <c r="H1055" s="98" t="s">
        <v>657</v>
      </c>
      <c r="I1055" s="248"/>
      <c r="J1055" s="98"/>
      <c r="K1055" s="98"/>
      <c r="L1055" s="210" t="s">
        <v>3682</v>
      </c>
      <c r="M1055" s="98" t="s">
        <v>3029</v>
      </c>
      <c r="N1055" s="98" t="s">
        <v>3818</v>
      </c>
      <c r="O1055" s="98" t="s">
        <v>935</v>
      </c>
      <c r="P1055" s="98" t="s">
        <v>818</v>
      </c>
      <c r="Q1055" s="107" t="s">
        <v>864</v>
      </c>
      <c r="R1055" s="118" t="s">
        <v>828</v>
      </c>
      <c r="S1055" s="101" t="s">
        <v>828</v>
      </c>
      <c r="Z1055" s="98"/>
      <c r="AB1055" s="98">
        <v>12</v>
      </c>
      <c r="AE1055" s="244">
        <v>0</v>
      </c>
      <c r="AG1055" s="196" t="str">
        <f t="shared" si="16"/>
        <v>数据平台部-管理</v>
      </c>
    </row>
    <row r="1056" spans="1:33" ht="24" hidden="1">
      <c r="A1056" s="97" t="s">
        <v>2870</v>
      </c>
      <c r="B1056" s="98" t="s">
        <v>3828</v>
      </c>
      <c r="C1056" s="98" t="s">
        <v>3829</v>
      </c>
      <c r="D1056" s="98"/>
      <c r="E1056" s="98" t="s">
        <v>2860</v>
      </c>
      <c r="F1056" s="98" t="s">
        <v>2864</v>
      </c>
      <c r="G1056" s="98" t="s">
        <v>657</v>
      </c>
      <c r="H1056" s="98" t="s">
        <v>657</v>
      </c>
      <c r="I1056" s="248"/>
      <c r="J1056" s="98"/>
      <c r="K1056" s="98"/>
      <c r="L1056" s="210" t="s">
        <v>3683</v>
      </c>
      <c r="M1056" s="98" t="s">
        <v>3029</v>
      </c>
      <c r="N1056" s="98" t="s">
        <v>3818</v>
      </c>
      <c r="O1056" s="98" t="s">
        <v>935</v>
      </c>
      <c r="P1056" s="98" t="s">
        <v>818</v>
      </c>
      <c r="Q1056" s="107" t="s">
        <v>972</v>
      </c>
      <c r="R1056" s="118" t="s">
        <v>972</v>
      </c>
      <c r="S1056" s="101" t="s">
        <v>972</v>
      </c>
      <c r="Z1056" s="98"/>
      <c r="AB1056" s="98">
        <v>12</v>
      </c>
      <c r="AE1056" s="244">
        <v>0</v>
      </c>
      <c r="AG1056" s="196" t="str">
        <f t="shared" si="16"/>
        <v>数据平台部-管理</v>
      </c>
    </row>
    <row r="1057" spans="1:33" ht="24" hidden="1">
      <c r="A1057" s="97" t="s">
        <v>2871</v>
      </c>
      <c r="B1057" s="98" t="s">
        <v>3828</v>
      </c>
      <c r="C1057" s="98" t="s">
        <v>3829</v>
      </c>
      <c r="D1057" s="98"/>
      <c r="E1057" s="98" t="s">
        <v>2860</v>
      </c>
      <c r="F1057" s="98" t="s">
        <v>2864</v>
      </c>
      <c r="G1057" s="98" t="s">
        <v>657</v>
      </c>
      <c r="H1057" s="98" t="s">
        <v>657</v>
      </c>
      <c r="I1057" s="248"/>
      <c r="J1057" s="98"/>
      <c r="K1057" s="98"/>
      <c r="L1057" s="210" t="s">
        <v>3684</v>
      </c>
      <c r="M1057" s="98" t="s">
        <v>3029</v>
      </c>
      <c r="N1057" s="98" t="s">
        <v>3818</v>
      </c>
      <c r="O1057" s="98" t="s">
        <v>935</v>
      </c>
      <c r="P1057" s="98" t="s">
        <v>818</v>
      </c>
      <c r="Q1057" s="107" t="s">
        <v>828</v>
      </c>
      <c r="R1057" s="118" t="s">
        <v>828</v>
      </c>
      <c r="S1057" s="101" t="s">
        <v>828</v>
      </c>
      <c r="Z1057" s="98"/>
      <c r="AB1057" s="98">
        <v>12</v>
      </c>
      <c r="AE1057" s="244">
        <v>0</v>
      </c>
      <c r="AG1057" s="196" t="str">
        <f t="shared" si="16"/>
        <v>数据平台部-管理</v>
      </c>
    </row>
    <row r="1058" spans="1:33" ht="24" hidden="1">
      <c r="A1058" s="97" t="s">
        <v>2872</v>
      </c>
      <c r="B1058" s="98" t="s">
        <v>3828</v>
      </c>
      <c r="C1058" s="98" t="s">
        <v>3829</v>
      </c>
      <c r="D1058" s="98"/>
      <c r="E1058" s="98" t="s">
        <v>2860</v>
      </c>
      <c r="F1058" s="98" t="s">
        <v>2864</v>
      </c>
      <c r="G1058" s="98" t="s">
        <v>657</v>
      </c>
      <c r="H1058" s="98" t="s">
        <v>657</v>
      </c>
      <c r="I1058" s="248"/>
      <c r="J1058" s="98"/>
      <c r="K1058" s="98"/>
      <c r="L1058" s="210" t="s">
        <v>3685</v>
      </c>
      <c r="M1058" s="98" t="s">
        <v>3029</v>
      </c>
      <c r="N1058" s="98" t="s">
        <v>3818</v>
      </c>
      <c r="O1058" s="98" t="s">
        <v>935</v>
      </c>
      <c r="P1058" s="98" t="s">
        <v>818</v>
      </c>
      <c r="Q1058" s="107" t="s">
        <v>828</v>
      </c>
      <c r="R1058" s="118" t="s">
        <v>819</v>
      </c>
      <c r="S1058" s="101" t="s">
        <v>819</v>
      </c>
      <c r="Z1058" s="98"/>
      <c r="AB1058" s="98">
        <v>12</v>
      </c>
      <c r="AE1058" s="244">
        <v>0</v>
      </c>
      <c r="AG1058" s="196" t="str">
        <f t="shared" si="16"/>
        <v>数据平台部-管理</v>
      </c>
    </row>
    <row r="1059" spans="1:33" ht="24" hidden="1">
      <c r="A1059" s="97" t="s">
        <v>2873</v>
      </c>
      <c r="B1059" s="98" t="s">
        <v>3828</v>
      </c>
      <c r="C1059" s="98" t="s">
        <v>3829</v>
      </c>
      <c r="D1059" s="98"/>
      <c r="E1059" s="98" t="s">
        <v>2860</v>
      </c>
      <c r="F1059" s="98" t="s">
        <v>2864</v>
      </c>
      <c r="G1059" s="98" t="s">
        <v>657</v>
      </c>
      <c r="H1059" s="98" t="s">
        <v>657</v>
      </c>
      <c r="I1059" s="248"/>
      <c r="J1059" s="98"/>
      <c r="K1059" s="98"/>
      <c r="L1059" s="210" t="s">
        <v>3686</v>
      </c>
      <c r="M1059" s="98" t="s">
        <v>3029</v>
      </c>
      <c r="N1059" s="98" t="s">
        <v>3818</v>
      </c>
      <c r="O1059" s="98" t="s">
        <v>935</v>
      </c>
      <c r="P1059" s="98" t="s">
        <v>818</v>
      </c>
      <c r="Q1059" s="107" t="s">
        <v>864</v>
      </c>
      <c r="R1059" s="118" t="s">
        <v>864</v>
      </c>
      <c r="S1059" s="240" t="s">
        <v>864</v>
      </c>
      <c r="Z1059" s="98"/>
      <c r="AB1059" s="98">
        <v>12</v>
      </c>
      <c r="AE1059" s="244">
        <v>0</v>
      </c>
      <c r="AG1059" s="196" t="str">
        <f t="shared" si="16"/>
        <v>数据平台部-管理</v>
      </c>
    </row>
    <row r="1060" spans="1:33" ht="24" hidden="1">
      <c r="A1060" s="97" t="s">
        <v>2874</v>
      </c>
      <c r="B1060" s="98" t="s">
        <v>3828</v>
      </c>
      <c r="C1060" s="98" t="s">
        <v>3829</v>
      </c>
      <c r="D1060" s="98"/>
      <c r="E1060" s="98" t="s">
        <v>2860</v>
      </c>
      <c r="F1060" s="98" t="s">
        <v>2864</v>
      </c>
      <c r="G1060" s="98" t="s">
        <v>657</v>
      </c>
      <c r="H1060" s="98" t="s">
        <v>657</v>
      </c>
      <c r="I1060" s="248"/>
      <c r="J1060" s="98"/>
      <c r="K1060" s="98"/>
      <c r="L1060" s="210"/>
      <c r="M1060" s="98" t="s">
        <v>3029</v>
      </c>
      <c r="N1060" s="98" t="s">
        <v>3818</v>
      </c>
      <c r="O1060" s="98" t="s">
        <v>935</v>
      </c>
      <c r="P1060" s="223" t="s">
        <v>818</v>
      </c>
      <c r="Q1060" s="107" t="s">
        <v>819</v>
      </c>
      <c r="R1060" s="118" t="s">
        <v>819</v>
      </c>
      <c r="S1060" s="101" t="s">
        <v>819</v>
      </c>
      <c r="Z1060" s="98"/>
      <c r="AB1060" s="98">
        <v>10</v>
      </c>
      <c r="AE1060" s="244">
        <v>0</v>
      </c>
      <c r="AG1060" s="196" t="str">
        <f t="shared" si="16"/>
        <v>数据平台部-管理</v>
      </c>
    </row>
    <row r="1061" spans="1:33" ht="24" hidden="1">
      <c r="A1061" s="97" t="s">
        <v>2875</v>
      </c>
      <c r="B1061" s="98" t="s">
        <v>3828</v>
      </c>
      <c r="C1061" s="98" t="s">
        <v>3829</v>
      </c>
      <c r="D1061" s="98"/>
      <c r="E1061" s="98" t="s">
        <v>2860</v>
      </c>
      <c r="F1061" s="98" t="s">
        <v>2864</v>
      </c>
      <c r="G1061" s="98" t="s">
        <v>657</v>
      </c>
      <c r="H1061" s="98" t="s">
        <v>657</v>
      </c>
      <c r="I1061" s="248"/>
      <c r="J1061" s="98"/>
      <c r="K1061" s="98"/>
      <c r="L1061" s="210" t="s">
        <v>3687</v>
      </c>
      <c r="M1061" s="98" t="s">
        <v>3029</v>
      </c>
      <c r="N1061" s="98" t="s">
        <v>3818</v>
      </c>
      <c r="O1061" s="98" t="s">
        <v>935</v>
      </c>
      <c r="P1061" s="98" t="s">
        <v>818</v>
      </c>
      <c r="Q1061" s="107" t="s">
        <v>972</v>
      </c>
      <c r="R1061" s="118" t="s">
        <v>864</v>
      </c>
      <c r="S1061" s="239" t="s">
        <v>864</v>
      </c>
      <c r="Z1061" s="98"/>
      <c r="AB1061" s="98">
        <v>12</v>
      </c>
      <c r="AE1061" s="244">
        <v>0</v>
      </c>
      <c r="AG1061" s="196" t="str">
        <f t="shared" si="16"/>
        <v>数据平台部-管理</v>
      </c>
    </row>
    <row r="1062" spans="1:33" ht="24" hidden="1">
      <c r="A1062" s="97" t="s">
        <v>2876</v>
      </c>
      <c r="B1062" s="98" t="s">
        <v>3828</v>
      </c>
      <c r="C1062" s="98" t="s">
        <v>3830</v>
      </c>
      <c r="D1062" s="98"/>
      <c r="E1062" s="98" t="s">
        <v>2860</v>
      </c>
      <c r="F1062" s="98" t="s">
        <v>2864</v>
      </c>
      <c r="G1062" s="98" t="s">
        <v>657</v>
      </c>
      <c r="H1062" s="98" t="s">
        <v>657</v>
      </c>
      <c r="I1062" s="248"/>
      <c r="J1062" s="98"/>
      <c r="K1062" s="98"/>
      <c r="L1062" s="210" t="s">
        <v>3688</v>
      </c>
      <c r="M1062" s="98" t="s">
        <v>3025</v>
      </c>
      <c r="N1062" s="98" t="s">
        <v>828</v>
      </c>
      <c r="O1062" s="98" t="s">
        <v>4279</v>
      </c>
      <c r="P1062" s="98" t="s">
        <v>818</v>
      </c>
      <c r="Q1062" s="107" t="s">
        <v>856</v>
      </c>
      <c r="R1062" s="118" t="s">
        <v>856</v>
      </c>
      <c r="S1062" s="101" t="s">
        <v>856</v>
      </c>
      <c r="Z1062" s="98"/>
      <c r="AB1062" s="98">
        <v>12</v>
      </c>
      <c r="AE1062" s="244">
        <v>0</v>
      </c>
      <c r="AG1062" s="196" t="str">
        <f t="shared" si="16"/>
        <v>数据平台部-管理</v>
      </c>
    </row>
    <row r="1063" spans="1:33" ht="24" hidden="1">
      <c r="A1063" s="97" t="s">
        <v>2877</v>
      </c>
      <c r="B1063" s="98" t="s">
        <v>3828</v>
      </c>
      <c r="C1063" s="98" t="s">
        <v>3830</v>
      </c>
      <c r="D1063" s="98"/>
      <c r="E1063" s="98" t="s">
        <v>2860</v>
      </c>
      <c r="F1063" s="98" t="s">
        <v>2864</v>
      </c>
      <c r="G1063" s="98" t="s">
        <v>657</v>
      </c>
      <c r="H1063" s="98" t="s">
        <v>657</v>
      </c>
      <c r="I1063" s="248"/>
      <c r="J1063" s="98"/>
      <c r="K1063" s="98"/>
      <c r="L1063" s="210" t="s">
        <v>3689</v>
      </c>
      <c r="M1063" s="98" t="s">
        <v>3025</v>
      </c>
      <c r="N1063" s="98" t="s">
        <v>828</v>
      </c>
      <c r="O1063" s="98" t="s">
        <v>4279</v>
      </c>
      <c r="P1063" s="98" t="s">
        <v>818</v>
      </c>
      <c r="Q1063" s="107" t="s">
        <v>935</v>
      </c>
      <c r="R1063" s="118" t="s">
        <v>935</v>
      </c>
      <c r="S1063" s="101" t="s">
        <v>935</v>
      </c>
      <c r="Z1063" s="98"/>
      <c r="AB1063" s="98">
        <v>12</v>
      </c>
      <c r="AE1063" s="244">
        <v>0</v>
      </c>
      <c r="AG1063" s="196" t="str">
        <f t="shared" si="16"/>
        <v>数据平台部-管理</v>
      </c>
    </row>
    <row r="1064" spans="1:33" ht="24" hidden="1">
      <c r="A1064" s="97" t="s">
        <v>2878</v>
      </c>
      <c r="B1064" s="98" t="s">
        <v>3828</v>
      </c>
      <c r="C1064" s="98" t="s">
        <v>3830</v>
      </c>
      <c r="D1064" s="98"/>
      <c r="E1064" s="98" t="s">
        <v>2860</v>
      </c>
      <c r="F1064" s="98" t="s">
        <v>2864</v>
      </c>
      <c r="G1064" s="98" t="s">
        <v>657</v>
      </c>
      <c r="H1064" s="98" t="s">
        <v>657</v>
      </c>
      <c r="I1064" s="248"/>
      <c r="J1064" s="98"/>
      <c r="K1064" s="98"/>
      <c r="L1064" s="210" t="s">
        <v>3690</v>
      </c>
      <c r="M1064" s="98" t="s">
        <v>3025</v>
      </c>
      <c r="N1064" s="98" t="s">
        <v>828</v>
      </c>
      <c r="O1064" s="98" t="s">
        <v>4279</v>
      </c>
      <c r="P1064" s="98" t="s">
        <v>818</v>
      </c>
      <c r="Q1064" s="107" t="s">
        <v>935</v>
      </c>
      <c r="R1064" s="118" t="s">
        <v>935</v>
      </c>
      <c r="S1064" s="101" t="s">
        <v>935</v>
      </c>
      <c r="Z1064" s="98"/>
      <c r="AB1064" s="98">
        <v>12</v>
      </c>
      <c r="AE1064" s="244">
        <v>0</v>
      </c>
      <c r="AG1064" s="196" t="str">
        <f t="shared" si="16"/>
        <v>数据平台部-管理</v>
      </c>
    </row>
    <row r="1065" spans="1:33" ht="24" hidden="1">
      <c r="A1065" s="97" t="s">
        <v>2879</v>
      </c>
      <c r="B1065" s="98" t="s">
        <v>3828</v>
      </c>
      <c r="C1065" s="98" t="s">
        <v>3830</v>
      </c>
      <c r="D1065" s="98"/>
      <c r="E1065" s="98" t="s">
        <v>2860</v>
      </c>
      <c r="F1065" s="98" t="s">
        <v>2880</v>
      </c>
      <c r="G1065" s="98" t="s">
        <v>657</v>
      </c>
      <c r="H1065" s="98" t="s">
        <v>657</v>
      </c>
      <c r="I1065" s="248"/>
      <c r="J1065" s="98"/>
      <c r="K1065" s="98"/>
      <c r="L1065" s="210" t="s">
        <v>3691</v>
      </c>
      <c r="M1065" s="98" t="s">
        <v>3058</v>
      </c>
      <c r="N1065" s="98" t="s">
        <v>972</v>
      </c>
      <c r="O1065" s="98" t="s">
        <v>935</v>
      </c>
      <c r="P1065" s="98" t="s">
        <v>818</v>
      </c>
      <c r="Q1065" s="107" t="s">
        <v>856</v>
      </c>
      <c r="R1065" s="118" t="s">
        <v>856</v>
      </c>
      <c r="S1065" s="240" t="s">
        <v>856</v>
      </c>
      <c r="Z1065" s="98"/>
      <c r="AB1065" s="98">
        <v>12</v>
      </c>
      <c r="AE1065" s="244">
        <v>0</v>
      </c>
      <c r="AG1065" s="196" t="str">
        <f t="shared" si="16"/>
        <v>数据平台部-管理</v>
      </c>
    </row>
    <row r="1066" spans="1:33" ht="24" hidden="1">
      <c r="A1066" s="97" t="s">
        <v>2881</v>
      </c>
      <c r="B1066" s="98" t="s">
        <v>3834</v>
      </c>
      <c r="C1066" s="98" t="s">
        <v>3836</v>
      </c>
      <c r="D1066" s="98"/>
      <c r="E1066" s="98" t="s">
        <v>2860</v>
      </c>
      <c r="F1066" s="98" t="s">
        <v>2864</v>
      </c>
      <c r="G1066" s="98" t="s">
        <v>657</v>
      </c>
      <c r="H1066" s="98" t="s">
        <v>657</v>
      </c>
      <c r="I1066" s="248"/>
      <c r="J1066" s="98"/>
      <c r="K1066" s="98"/>
      <c r="L1066" s="210"/>
      <c r="M1066" s="98" t="s">
        <v>3163</v>
      </c>
      <c r="N1066" s="98" t="s">
        <v>3818</v>
      </c>
      <c r="O1066" s="98" t="s">
        <v>935</v>
      </c>
      <c r="P1066" s="223" t="s">
        <v>818</v>
      </c>
      <c r="Q1066" s="107" t="s">
        <v>819</v>
      </c>
      <c r="R1066" s="118" t="s">
        <v>819</v>
      </c>
      <c r="S1066" s="101" t="s">
        <v>819</v>
      </c>
      <c r="Z1066" s="98"/>
      <c r="AB1066" s="98">
        <v>10</v>
      </c>
      <c r="AE1066" s="244">
        <v>0</v>
      </c>
      <c r="AG1066" s="196" t="str">
        <f t="shared" si="16"/>
        <v>数据平台部-管理</v>
      </c>
    </row>
    <row r="1067" spans="1:33" ht="24" hidden="1">
      <c r="A1067" s="97" t="s">
        <v>2882</v>
      </c>
      <c r="B1067" s="98" t="s">
        <v>3834</v>
      </c>
      <c r="C1067" s="98" t="s">
        <v>3836</v>
      </c>
      <c r="D1067" s="98"/>
      <c r="E1067" s="98" t="s">
        <v>2860</v>
      </c>
      <c r="F1067" s="98" t="s">
        <v>2864</v>
      </c>
      <c r="G1067" s="98" t="s">
        <v>657</v>
      </c>
      <c r="H1067" s="98" t="s">
        <v>657</v>
      </c>
      <c r="I1067" s="248"/>
      <c r="J1067" s="98"/>
      <c r="K1067" s="98"/>
      <c r="L1067" s="210" t="s">
        <v>3692</v>
      </c>
      <c r="M1067" s="98" t="s">
        <v>3163</v>
      </c>
      <c r="N1067" s="98" t="s">
        <v>3818</v>
      </c>
      <c r="O1067" s="98" t="s">
        <v>935</v>
      </c>
      <c r="P1067" s="98" t="s">
        <v>818</v>
      </c>
      <c r="Q1067" s="107" t="s">
        <v>828</v>
      </c>
      <c r="R1067" s="118" t="s">
        <v>828</v>
      </c>
      <c r="S1067" s="239" t="s">
        <v>828</v>
      </c>
      <c r="Z1067" s="98"/>
      <c r="AB1067" s="98">
        <v>12</v>
      </c>
      <c r="AE1067" s="244">
        <v>0</v>
      </c>
      <c r="AG1067" s="196" t="str">
        <f t="shared" si="16"/>
        <v>数据平台部-管理</v>
      </c>
    </row>
    <row r="1068" spans="1:33" ht="24" hidden="1">
      <c r="A1068" s="97" t="s">
        <v>2883</v>
      </c>
      <c r="B1068" s="98" t="s">
        <v>3834</v>
      </c>
      <c r="C1068" s="98" t="s">
        <v>3836</v>
      </c>
      <c r="D1068" s="98"/>
      <c r="E1068" s="98" t="s">
        <v>2860</v>
      </c>
      <c r="F1068" s="98" t="s">
        <v>2864</v>
      </c>
      <c r="G1068" s="98" t="s">
        <v>657</v>
      </c>
      <c r="H1068" s="98" t="s">
        <v>657</v>
      </c>
      <c r="I1068" s="248"/>
      <c r="J1068" s="98"/>
      <c r="K1068" s="98"/>
      <c r="L1068" s="210" t="s">
        <v>3693</v>
      </c>
      <c r="M1068" s="98" t="s">
        <v>3163</v>
      </c>
      <c r="N1068" s="98" t="s">
        <v>3818</v>
      </c>
      <c r="O1068" s="98" t="s">
        <v>935</v>
      </c>
      <c r="P1068" s="98" t="s">
        <v>818</v>
      </c>
      <c r="Q1068" s="107" t="s">
        <v>972</v>
      </c>
      <c r="R1068" s="118" t="s">
        <v>864</v>
      </c>
      <c r="S1068" s="101" t="s">
        <v>864</v>
      </c>
      <c r="Z1068" s="98"/>
      <c r="AB1068" s="98">
        <v>12</v>
      </c>
      <c r="AE1068" s="244">
        <v>0</v>
      </c>
      <c r="AG1068" s="196" t="str">
        <f t="shared" si="16"/>
        <v>数据平台部-管理</v>
      </c>
    </row>
    <row r="1069" spans="1:33" ht="24" hidden="1">
      <c r="A1069" s="97" t="s">
        <v>2884</v>
      </c>
      <c r="B1069" s="98" t="s">
        <v>3828</v>
      </c>
      <c r="C1069" s="98" t="s">
        <v>3829</v>
      </c>
      <c r="D1069" s="98"/>
      <c r="E1069" s="98" t="s">
        <v>2860</v>
      </c>
      <c r="F1069" s="98" t="s">
        <v>2864</v>
      </c>
      <c r="G1069" s="98" t="s">
        <v>657</v>
      </c>
      <c r="H1069" s="98" t="s">
        <v>657</v>
      </c>
      <c r="I1069" s="248"/>
      <c r="J1069" s="98"/>
      <c r="K1069" s="98"/>
      <c r="L1069" s="210"/>
      <c r="M1069" s="98" t="s">
        <v>3029</v>
      </c>
      <c r="N1069" s="98" t="s">
        <v>3818</v>
      </c>
      <c r="O1069" s="98" t="s">
        <v>935</v>
      </c>
      <c r="P1069" s="98" t="s">
        <v>818</v>
      </c>
      <c r="Q1069" s="107" t="s">
        <v>819</v>
      </c>
      <c r="R1069" s="118" t="s">
        <v>819</v>
      </c>
      <c r="S1069" s="101" t="s">
        <v>819</v>
      </c>
      <c r="Z1069" s="98"/>
      <c r="AB1069" s="98">
        <v>10</v>
      </c>
      <c r="AE1069" s="244">
        <v>0</v>
      </c>
      <c r="AG1069" s="196" t="str">
        <f t="shared" si="16"/>
        <v>数据平台部-管理</v>
      </c>
    </row>
    <row r="1070" spans="1:33" ht="24" hidden="1">
      <c r="A1070" s="97" t="s">
        <v>2885</v>
      </c>
      <c r="B1070" s="98" t="s">
        <v>3831</v>
      </c>
      <c r="C1070" s="98" t="s">
        <v>3832</v>
      </c>
      <c r="D1070" s="98"/>
      <c r="E1070" s="98" t="s">
        <v>2860</v>
      </c>
      <c r="F1070" s="98" t="s">
        <v>2886</v>
      </c>
      <c r="G1070" s="98" t="s">
        <v>657</v>
      </c>
      <c r="H1070" s="98" t="s">
        <v>657</v>
      </c>
      <c r="I1070" s="248"/>
      <c r="J1070" s="98"/>
      <c r="K1070" s="98"/>
      <c r="L1070" s="210" t="s">
        <v>3695</v>
      </c>
      <c r="M1070" s="98" t="s">
        <v>953</v>
      </c>
      <c r="N1070" s="98" t="s">
        <v>864</v>
      </c>
      <c r="O1070" s="98" t="s">
        <v>1051</v>
      </c>
      <c r="P1070" s="98" t="s">
        <v>960</v>
      </c>
      <c r="Q1070" s="107" t="s">
        <v>828</v>
      </c>
      <c r="R1070" s="118" t="s">
        <v>819</v>
      </c>
      <c r="S1070" s="101" t="s">
        <v>819</v>
      </c>
      <c r="Z1070" s="98"/>
      <c r="AB1070" s="98">
        <v>12</v>
      </c>
      <c r="AE1070" s="244">
        <v>0</v>
      </c>
      <c r="AG1070" s="196" t="str">
        <f t="shared" si="16"/>
        <v>数据平台部-管理</v>
      </c>
    </row>
    <row r="1071" spans="1:33" ht="24" hidden="1">
      <c r="A1071" s="97" t="s">
        <v>2887</v>
      </c>
      <c r="B1071" s="98" t="s">
        <v>3828</v>
      </c>
      <c r="C1071" s="98" t="s">
        <v>3830</v>
      </c>
      <c r="D1071" s="98"/>
      <c r="E1071" s="98" t="s">
        <v>2860</v>
      </c>
      <c r="F1071" s="98" t="s">
        <v>2886</v>
      </c>
      <c r="G1071" s="98" t="s">
        <v>657</v>
      </c>
      <c r="H1071" s="98" t="s">
        <v>657</v>
      </c>
      <c r="I1071" s="248"/>
      <c r="J1071" s="98"/>
      <c r="K1071" s="98"/>
      <c r="L1071" s="210" t="s">
        <v>3696</v>
      </c>
      <c r="M1071" s="98" t="s">
        <v>3697</v>
      </c>
      <c r="N1071" s="98" t="s">
        <v>3818</v>
      </c>
      <c r="O1071" s="98" t="s">
        <v>935</v>
      </c>
      <c r="P1071" s="98" t="s">
        <v>960</v>
      </c>
      <c r="Q1071" s="107" t="s">
        <v>972</v>
      </c>
      <c r="R1071" s="118" t="s">
        <v>972</v>
      </c>
      <c r="S1071" s="101" t="s">
        <v>972</v>
      </c>
      <c r="Z1071" s="98"/>
      <c r="AB1071" s="98">
        <v>12</v>
      </c>
      <c r="AE1071" s="244">
        <v>0</v>
      </c>
      <c r="AG1071" s="196" t="str">
        <f t="shared" si="16"/>
        <v>数据平台部-管理</v>
      </c>
    </row>
    <row r="1072" spans="1:33" ht="24" hidden="1">
      <c r="A1072" s="97" t="s">
        <v>2888</v>
      </c>
      <c r="B1072" s="98" t="s">
        <v>3828</v>
      </c>
      <c r="C1072" s="98" t="s">
        <v>3830</v>
      </c>
      <c r="D1072" s="98"/>
      <c r="E1072" s="98" t="s">
        <v>2860</v>
      </c>
      <c r="F1072" s="98" t="s">
        <v>2886</v>
      </c>
      <c r="G1072" s="98" t="s">
        <v>657</v>
      </c>
      <c r="H1072" s="98" t="s">
        <v>657</v>
      </c>
      <c r="I1072" s="248"/>
      <c r="J1072" s="98"/>
      <c r="K1072" s="98"/>
      <c r="L1072" s="210" t="s">
        <v>3698</v>
      </c>
      <c r="M1072" s="98" t="s">
        <v>3697</v>
      </c>
      <c r="N1072" s="98" t="s">
        <v>3818</v>
      </c>
      <c r="O1072" s="98" t="s">
        <v>935</v>
      </c>
      <c r="P1072" s="98" t="s">
        <v>960</v>
      </c>
      <c r="Q1072" s="107" t="s">
        <v>972</v>
      </c>
      <c r="R1072" s="118" t="s">
        <v>972</v>
      </c>
      <c r="S1072" s="101" t="s">
        <v>972</v>
      </c>
      <c r="Z1072" s="98"/>
      <c r="AB1072" s="98">
        <v>12</v>
      </c>
      <c r="AE1072" s="244">
        <v>0</v>
      </c>
      <c r="AG1072" s="196" t="str">
        <f t="shared" si="16"/>
        <v>数据平台部-管理</v>
      </c>
    </row>
    <row r="1073" spans="1:33" ht="24" hidden="1">
      <c r="A1073" s="97" t="s">
        <v>2889</v>
      </c>
      <c r="B1073" s="98" t="s">
        <v>3828</v>
      </c>
      <c r="C1073" s="98" t="s">
        <v>3830</v>
      </c>
      <c r="D1073" s="98"/>
      <c r="E1073" s="98" t="s">
        <v>2860</v>
      </c>
      <c r="F1073" s="98" t="s">
        <v>2886</v>
      </c>
      <c r="G1073" s="98" t="s">
        <v>657</v>
      </c>
      <c r="H1073" s="98" t="s">
        <v>657</v>
      </c>
      <c r="I1073" s="248"/>
      <c r="J1073" s="98"/>
      <c r="K1073" s="98"/>
      <c r="L1073" s="210" t="s">
        <v>3699</v>
      </c>
      <c r="M1073" s="98" t="s">
        <v>3697</v>
      </c>
      <c r="N1073" s="98" t="s">
        <v>3818</v>
      </c>
      <c r="O1073" s="98" t="s">
        <v>935</v>
      </c>
      <c r="P1073" s="98" t="s">
        <v>960</v>
      </c>
      <c r="Q1073" s="107" t="s">
        <v>972</v>
      </c>
      <c r="R1073" s="118" t="s">
        <v>972</v>
      </c>
      <c r="S1073" s="101" t="s">
        <v>972</v>
      </c>
      <c r="Z1073" s="98"/>
      <c r="AB1073" s="98">
        <v>12</v>
      </c>
      <c r="AE1073" s="244">
        <v>0</v>
      </c>
      <c r="AG1073" s="196" t="str">
        <f t="shared" si="16"/>
        <v>数据平台部-管理</v>
      </c>
    </row>
    <row r="1074" spans="1:33" ht="24" hidden="1">
      <c r="A1074" s="97" t="s">
        <v>2890</v>
      </c>
      <c r="B1074" s="98" t="s">
        <v>3828</v>
      </c>
      <c r="C1074" s="98" t="s">
        <v>3830</v>
      </c>
      <c r="D1074" s="98"/>
      <c r="E1074" s="98" t="s">
        <v>2860</v>
      </c>
      <c r="F1074" s="98" t="s">
        <v>2886</v>
      </c>
      <c r="G1074" s="98" t="s">
        <v>657</v>
      </c>
      <c r="H1074" s="98" t="s">
        <v>657</v>
      </c>
      <c r="I1074" s="248"/>
      <c r="J1074" s="98"/>
      <c r="K1074" s="98"/>
      <c r="L1074" s="210" t="s">
        <v>3700</v>
      </c>
      <c r="M1074" s="98" t="s">
        <v>3697</v>
      </c>
      <c r="N1074" s="98" t="s">
        <v>3818</v>
      </c>
      <c r="O1074" s="98" t="s">
        <v>935</v>
      </c>
      <c r="P1074" s="98" t="s">
        <v>960</v>
      </c>
      <c r="Q1074" s="107" t="s">
        <v>972</v>
      </c>
      <c r="R1074" s="118" t="s">
        <v>972</v>
      </c>
      <c r="S1074" s="101" t="s">
        <v>972</v>
      </c>
      <c r="Z1074" s="98"/>
      <c r="AB1074" s="98">
        <v>12</v>
      </c>
      <c r="AE1074" s="244">
        <v>0</v>
      </c>
      <c r="AG1074" s="196" t="str">
        <f t="shared" si="16"/>
        <v>数据平台部-管理</v>
      </c>
    </row>
    <row r="1075" spans="1:33" ht="24" hidden="1">
      <c r="A1075" s="97" t="s">
        <v>2891</v>
      </c>
      <c r="B1075" s="98" t="s">
        <v>3828</v>
      </c>
      <c r="C1075" s="98" t="s">
        <v>3830</v>
      </c>
      <c r="D1075" s="98"/>
      <c r="E1075" s="98" t="s">
        <v>2860</v>
      </c>
      <c r="F1075" s="98" t="s">
        <v>2886</v>
      </c>
      <c r="G1075" s="98" t="s">
        <v>657</v>
      </c>
      <c r="H1075" s="98" t="s">
        <v>657</v>
      </c>
      <c r="I1075" s="248"/>
      <c r="J1075" s="98"/>
      <c r="K1075" s="98"/>
      <c r="L1075" s="210" t="s">
        <v>3701</v>
      </c>
      <c r="M1075" s="98" t="s">
        <v>3031</v>
      </c>
      <c r="N1075" s="98" t="s">
        <v>972</v>
      </c>
      <c r="O1075" s="98" t="s">
        <v>935</v>
      </c>
      <c r="P1075" s="98" t="s">
        <v>960</v>
      </c>
      <c r="Q1075" s="107" t="s">
        <v>864</v>
      </c>
      <c r="R1075" s="118" t="s">
        <v>864</v>
      </c>
      <c r="S1075" s="101" t="s">
        <v>864</v>
      </c>
      <c r="Z1075" s="98"/>
      <c r="AB1075" s="98">
        <v>12</v>
      </c>
      <c r="AE1075" s="244">
        <v>0</v>
      </c>
      <c r="AG1075" s="196" t="str">
        <f t="shared" si="16"/>
        <v>数据平台部-管理</v>
      </c>
    </row>
    <row r="1076" spans="1:33" ht="24" hidden="1">
      <c r="A1076" s="97" t="s">
        <v>2892</v>
      </c>
      <c r="B1076" s="98" t="s">
        <v>3828</v>
      </c>
      <c r="C1076" s="98" t="s">
        <v>3830</v>
      </c>
      <c r="D1076" s="98"/>
      <c r="E1076" s="98" t="s">
        <v>2860</v>
      </c>
      <c r="F1076" s="98" t="s">
        <v>2886</v>
      </c>
      <c r="G1076" s="98" t="s">
        <v>657</v>
      </c>
      <c r="H1076" s="98" t="s">
        <v>657</v>
      </c>
      <c r="I1076" s="248"/>
      <c r="J1076" s="98"/>
      <c r="K1076" s="98"/>
      <c r="L1076" s="210" t="s">
        <v>3702</v>
      </c>
      <c r="M1076" s="98" t="s">
        <v>3165</v>
      </c>
      <c r="N1076" s="98" t="s">
        <v>3818</v>
      </c>
      <c r="O1076" s="98" t="s">
        <v>935</v>
      </c>
      <c r="P1076" s="98" t="s">
        <v>818</v>
      </c>
      <c r="Q1076" s="107" t="s">
        <v>972</v>
      </c>
      <c r="R1076" s="118" t="s">
        <v>972</v>
      </c>
      <c r="S1076" s="101" t="s">
        <v>972</v>
      </c>
      <c r="Z1076" s="98"/>
      <c r="AB1076" s="98">
        <v>12</v>
      </c>
      <c r="AE1076" s="244">
        <v>0</v>
      </c>
      <c r="AG1076" s="196" t="str">
        <f t="shared" si="16"/>
        <v>数据平台部-管理</v>
      </c>
    </row>
    <row r="1077" spans="1:33" ht="24" hidden="1">
      <c r="A1077" s="97" t="s">
        <v>2893</v>
      </c>
      <c r="B1077" s="98" t="s">
        <v>3828</v>
      </c>
      <c r="C1077" s="98" t="s">
        <v>3830</v>
      </c>
      <c r="D1077" s="98"/>
      <c r="E1077" s="98" t="s">
        <v>2860</v>
      </c>
      <c r="F1077" s="98" t="s">
        <v>2886</v>
      </c>
      <c r="G1077" s="98" t="s">
        <v>657</v>
      </c>
      <c r="H1077" s="98" t="s">
        <v>657</v>
      </c>
      <c r="I1077" s="248"/>
      <c r="J1077" s="98"/>
      <c r="K1077" s="98"/>
      <c r="L1077" s="210" t="s">
        <v>3703</v>
      </c>
      <c r="M1077" s="98" t="s">
        <v>3165</v>
      </c>
      <c r="N1077" s="98" t="s">
        <v>3818</v>
      </c>
      <c r="O1077" s="98" t="s">
        <v>935</v>
      </c>
      <c r="P1077" s="98" t="s">
        <v>960</v>
      </c>
      <c r="Q1077" s="107" t="s">
        <v>3818</v>
      </c>
      <c r="R1077" s="118" t="s">
        <v>972</v>
      </c>
      <c r="S1077" s="101" t="s">
        <v>972</v>
      </c>
      <c r="Z1077" s="98"/>
      <c r="AB1077" s="98">
        <v>12</v>
      </c>
      <c r="AE1077" s="244">
        <v>0</v>
      </c>
      <c r="AG1077" s="196" t="str">
        <f t="shared" si="16"/>
        <v>数据平台部-管理</v>
      </c>
    </row>
    <row r="1078" spans="1:33" ht="24" hidden="1">
      <c r="A1078" s="97" t="s">
        <v>2894</v>
      </c>
      <c r="B1078" s="98" t="s">
        <v>3828</v>
      </c>
      <c r="C1078" s="98" t="s">
        <v>3830</v>
      </c>
      <c r="D1078" s="98"/>
      <c r="E1078" s="98" t="s">
        <v>2860</v>
      </c>
      <c r="F1078" s="98" t="s">
        <v>2886</v>
      </c>
      <c r="G1078" s="98" t="s">
        <v>657</v>
      </c>
      <c r="H1078" s="98" t="s">
        <v>657</v>
      </c>
      <c r="I1078" s="248"/>
      <c r="J1078" s="98"/>
      <c r="K1078" s="98"/>
      <c r="L1078" s="210" t="s">
        <v>3704</v>
      </c>
      <c r="M1078" s="98" t="s">
        <v>3165</v>
      </c>
      <c r="N1078" s="98" t="s">
        <v>3818</v>
      </c>
      <c r="O1078" s="98" t="s">
        <v>935</v>
      </c>
      <c r="P1078" s="98" t="s">
        <v>818</v>
      </c>
      <c r="Q1078" s="107" t="s">
        <v>972</v>
      </c>
      <c r="R1078" s="118" t="s">
        <v>972</v>
      </c>
      <c r="S1078" s="101" t="s">
        <v>972</v>
      </c>
      <c r="Z1078" s="98"/>
      <c r="AB1078" s="98">
        <v>12</v>
      </c>
      <c r="AE1078" s="244">
        <v>0</v>
      </c>
      <c r="AG1078" s="196" t="str">
        <f t="shared" si="16"/>
        <v>数据平台部-管理</v>
      </c>
    </row>
    <row r="1079" spans="1:33" ht="24" hidden="1">
      <c r="A1079" s="97" t="s">
        <v>2895</v>
      </c>
      <c r="B1079" s="98" t="s">
        <v>3828</v>
      </c>
      <c r="C1079" s="98" t="s">
        <v>3830</v>
      </c>
      <c r="D1079" s="98"/>
      <c r="E1079" s="98" t="s">
        <v>2860</v>
      </c>
      <c r="F1079" s="98" t="s">
        <v>2886</v>
      </c>
      <c r="G1079" s="98" t="s">
        <v>657</v>
      </c>
      <c r="H1079" s="98" t="s">
        <v>657</v>
      </c>
      <c r="I1079" s="248"/>
      <c r="J1079" s="98"/>
      <c r="K1079" s="98"/>
      <c r="L1079" s="210" t="s">
        <v>3705</v>
      </c>
      <c r="M1079" s="98" t="s">
        <v>3697</v>
      </c>
      <c r="N1079" s="98" t="s">
        <v>3818</v>
      </c>
      <c r="O1079" s="98" t="s">
        <v>935</v>
      </c>
      <c r="P1079" s="98" t="s">
        <v>960</v>
      </c>
      <c r="Q1079" s="107" t="s">
        <v>972</v>
      </c>
      <c r="R1079" s="118" t="s">
        <v>972</v>
      </c>
      <c r="S1079" s="101" t="s">
        <v>972</v>
      </c>
      <c r="Z1079" s="98"/>
      <c r="AB1079" s="98">
        <v>12</v>
      </c>
      <c r="AE1079" s="244">
        <v>0</v>
      </c>
      <c r="AG1079" s="196" t="str">
        <f t="shared" si="16"/>
        <v>数据平台部-管理</v>
      </c>
    </row>
    <row r="1080" spans="1:33" ht="24" hidden="1">
      <c r="A1080" s="97" t="s">
        <v>2896</v>
      </c>
      <c r="B1080" s="98" t="s">
        <v>3831</v>
      </c>
      <c r="C1080" s="98" t="s">
        <v>3832</v>
      </c>
      <c r="D1080" s="98"/>
      <c r="E1080" s="98" t="s">
        <v>2860</v>
      </c>
      <c r="F1080" s="98" t="s">
        <v>2897</v>
      </c>
      <c r="G1080" s="98" t="s">
        <v>657</v>
      </c>
      <c r="H1080" s="98" t="s">
        <v>657</v>
      </c>
      <c r="I1080" s="248"/>
      <c r="J1080" s="98"/>
      <c r="K1080" s="98"/>
      <c r="L1080" s="210" t="s">
        <v>3706</v>
      </c>
      <c r="M1080" s="98" t="s">
        <v>953</v>
      </c>
      <c r="N1080" s="98" t="s">
        <v>864</v>
      </c>
      <c r="O1080" s="98" t="s">
        <v>1051</v>
      </c>
      <c r="P1080" s="98" t="s">
        <v>818</v>
      </c>
      <c r="Q1080" s="107" t="s">
        <v>828</v>
      </c>
      <c r="R1080" s="118" t="s">
        <v>819</v>
      </c>
      <c r="S1080" s="101" t="s">
        <v>819</v>
      </c>
      <c r="Z1080" s="98"/>
      <c r="AB1080" s="98">
        <v>12</v>
      </c>
      <c r="AE1080" s="244">
        <v>0</v>
      </c>
      <c r="AG1080" s="196" t="str">
        <f t="shared" si="16"/>
        <v>数据平台部-管理</v>
      </c>
    </row>
    <row r="1081" spans="1:33" ht="24" hidden="1">
      <c r="A1081" s="97" t="s">
        <v>2898</v>
      </c>
      <c r="B1081" s="98" t="s">
        <v>3828</v>
      </c>
      <c r="C1081" s="98" t="s">
        <v>3830</v>
      </c>
      <c r="D1081" s="98"/>
      <c r="E1081" s="98" t="s">
        <v>2860</v>
      </c>
      <c r="F1081" s="98" t="s">
        <v>2897</v>
      </c>
      <c r="G1081" s="98" t="s">
        <v>657</v>
      </c>
      <c r="H1081" s="98" t="s">
        <v>657</v>
      </c>
      <c r="I1081" s="248"/>
      <c r="J1081" s="98"/>
      <c r="K1081" s="98"/>
      <c r="L1081" s="210" t="s">
        <v>3707</v>
      </c>
      <c r="M1081" s="98" t="s">
        <v>3058</v>
      </c>
      <c r="N1081" s="98" t="s">
        <v>972</v>
      </c>
      <c r="O1081" s="98" t="s">
        <v>935</v>
      </c>
      <c r="P1081" s="98" t="s">
        <v>818</v>
      </c>
      <c r="Q1081" s="107" t="s">
        <v>864</v>
      </c>
      <c r="R1081" s="118" t="s">
        <v>828</v>
      </c>
      <c r="S1081" s="101" t="s">
        <v>828</v>
      </c>
      <c r="Z1081" s="98"/>
      <c r="AB1081" s="98">
        <v>12</v>
      </c>
      <c r="AE1081" s="244">
        <v>0</v>
      </c>
      <c r="AG1081" s="196" t="str">
        <f t="shared" si="16"/>
        <v>数据平台部-管理</v>
      </c>
    </row>
    <row r="1082" spans="1:33" ht="24" hidden="1">
      <c r="A1082" s="97" t="s">
        <v>2899</v>
      </c>
      <c r="B1082" s="98" t="s">
        <v>3828</v>
      </c>
      <c r="C1082" s="98" t="s">
        <v>3830</v>
      </c>
      <c r="D1082" s="98"/>
      <c r="E1082" s="98" t="s">
        <v>2860</v>
      </c>
      <c r="F1082" s="98" t="s">
        <v>2897</v>
      </c>
      <c r="G1082" s="98" t="s">
        <v>657</v>
      </c>
      <c r="H1082" s="98" t="s">
        <v>657</v>
      </c>
      <c r="I1082" s="248"/>
      <c r="J1082" s="98"/>
      <c r="K1082" s="98"/>
      <c r="L1082" s="210" t="s">
        <v>3708</v>
      </c>
      <c r="M1082" s="98" t="s">
        <v>3031</v>
      </c>
      <c r="N1082" s="98" t="s">
        <v>972</v>
      </c>
      <c r="O1082" s="98" t="s">
        <v>935</v>
      </c>
      <c r="P1082" s="98" t="s">
        <v>818</v>
      </c>
      <c r="Q1082" s="107" t="s">
        <v>828</v>
      </c>
      <c r="R1082" s="118" t="s">
        <v>828</v>
      </c>
      <c r="S1082" s="101" t="s">
        <v>828</v>
      </c>
      <c r="Z1082" s="98"/>
      <c r="AB1082" s="98">
        <v>12</v>
      </c>
      <c r="AE1082" s="244">
        <v>0</v>
      </c>
      <c r="AG1082" s="196" t="str">
        <f t="shared" si="16"/>
        <v>数据平台部-管理</v>
      </c>
    </row>
    <row r="1083" spans="1:33" ht="24" hidden="1">
      <c r="A1083" s="97" t="s">
        <v>2900</v>
      </c>
      <c r="B1083" s="98" t="s">
        <v>3828</v>
      </c>
      <c r="C1083" s="98" t="s">
        <v>3830</v>
      </c>
      <c r="D1083" s="98"/>
      <c r="E1083" s="98" t="s">
        <v>2860</v>
      </c>
      <c r="F1083" s="98" t="s">
        <v>2897</v>
      </c>
      <c r="G1083" s="98" t="s">
        <v>657</v>
      </c>
      <c r="H1083" s="98" t="s">
        <v>657</v>
      </c>
      <c r="I1083" s="248"/>
      <c r="J1083" s="98"/>
      <c r="K1083" s="98"/>
      <c r="L1083" s="210" t="s">
        <v>3709</v>
      </c>
      <c r="M1083" s="98" t="s">
        <v>3031</v>
      </c>
      <c r="N1083" s="98" t="s">
        <v>972</v>
      </c>
      <c r="O1083" s="98" t="s">
        <v>935</v>
      </c>
      <c r="P1083" s="98" t="s">
        <v>818</v>
      </c>
      <c r="Q1083" s="107" t="s">
        <v>972</v>
      </c>
      <c r="R1083" s="118" t="s">
        <v>864</v>
      </c>
      <c r="S1083" s="101" t="s">
        <v>864</v>
      </c>
      <c r="Z1083" s="98"/>
      <c r="AB1083" s="98">
        <v>12</v>
      </c>
      <c r="AE1083" s="244">
        <v>0</v>
      </c>
      <c r="AG1083" s="196" t="str">
        <f t="shared" si="16"/>
        <v>数据平台部-管理</v>
      </c>
    </row>
    <row r="1084" spans="1:33" ht="24" hidden="1">
      <c r="A1084" s="97" t="s">
        <v>2901</v>
      </c>
      <c r="B1084" s="98" t="s">
        <v>3828</v>
      </c>
      <c r="C1084" s="98" t="s">
        <v>3830</v>
      </c>
      <c r="D1084" s="98"/>
      <c r="E1084" s="98" t="s">
        <v>2860</v>
      </c>
      <c r="F1084" s="98" t="s">
        <v>2897</v>
      </c>
      <c r="G1084" s="98" t="s">
        <v>657</v>
      </c>
      <c r="H1084" s="98" t="s">
        <v>657</v>
      </c>
      <c r="I1084" s="248"/>
      <c r="J1084" s="98"/>
      <c r="K1084" s="98"/>
      <c r="L1084" s="210" t="s">
        <v>3710</v>
      </c>
      <c r="M1084" s="98" t="s">
        <v>3165</v>
      </c>
      <c r="N1084" s="98" t="s">
        <v>3818</v>
      </c>
      <c r="O1084" s="98" t="s">
        <v>935</v>
      </c>
      <c r="P1084" s="98" t="s">
        <v>818</v>
      </c>
      <c r="Q1084" s="107" t="s">
        <v>864</v>
      </c>
      <c r="R1084" s="118" t="s">
        <v>864</v>
      </c>
      <c r="S1084" s="101" t="s">
        <v>864</v>
      </c>
      <c r="Z1084" s="98"/>
      <c r="AB1084" s="98">
        <v>12</v>
      </c>
      <c r="AE1084" s="244">
        <v>0</v>
      </c>
      <c r="AG1084" s="196" t="str">
        <f t="shared" si="16"/>
        <v>数据平台部-管理</v>
      </c>
    </row>
    <row r="1085" spans="1:33" ht="24" hidden="1">
      <c r="A1085" s="97" t="s">
        <v>2902</v>
      </c>
      <c r="B1085" s="98" t="s">
        <v>3828</v>
      </c>
      <c r="C1085" s="98" t="s">
        <v>3830</v>
      </c>
      <c r="D1085" s="98"/>
      <c r="E1085" s="98" t="s">
        <v>2860</v>
      </c>
      <c r="F1085" s="98" t="s">
        <v>2897</v>
      </c>
      <c r="G1085" s="98" t="s">
        <v>657</v>
      </c>
      <c r="H1085" s="98" t="s">
        <v>657</v>
      </c>
      <c r="I1085" s="248"/>
      <c r="J1085" s="98"/>
      <c r="K1085" s="98"/>
      <c r="L1085" s="210" t="s">
        <v>3711</v>
      </c>
      <c r="M1085" s="98" t="s">
        <v>3165</v>
      </c>
      <c r="N1085" s="98" t="s">
        <v>3818</v>
      </c>
      <c r="O1085" s="98" t="s">
        <v>935</v>
      </c>
      <c r="P1085" s="98" t="s">
        <v>818</v>
      </c>
      <c r="Q1085" s="107" t="s">
        <v>972</v>
      </c>
      <c r="R1085" s="118" t="s">
        <v>972</v>
      </c>
      <c r="S1085" s="101" t="s">
        <v>972</v>
      </c>
      <c r="Z1085" s="98"/>
      <c r="AB1085" s="98">
        <v>12</v>
      </c>
      <c r="AE1085" s="244">
        <v>0</v>
      </c>
      <c r="AG1085" s="196" t="str">
        <f t="shared" si="16"/>
        <v>数据平台部-管理</v>
      </c>
    </row>
    <row r="1086" spans="1:33" ht="24" hidden="1">
      <c r="A1086" s="97" t="s">
        <v>2903</v>
      </c>
      <c r="B1086" s="98" t="s">
        <v>3828</v>
      </c>
      <c r="C1086" s="98" t="s">
        <v>3830</v>
      </c>
      <c r="D1086" s="98"/>
      <c r="E1086" s="98" t="s">
        <v>2860</v>
      </c>
      <c r="F1086" s="98" t="s">
        <v>2897</v>
      </c>
      <c r="G1086" s="98" t="s">
        <v>657</v>
      </c>
      <c r="H1086" s="98" t="s">
        <v>657</v>
      </c>
      <c r="I1086" s="248"/>
      <c r="J1086" s="98"/>
      <c r="K1086" s="98"/>
      <c r="L1086" s="210" t="s">
        <v>3712</v>
      </c>
      <c r="M1086" s="98" t="s">
        <v>3165</v>
      </c>
      <c r="N1086" s="98" t="s">
        <v>3818</v>
      </c>
      <c r="O1086" s="98" t="s">
        <v>935</v>
      </c>
      <c r="P1086" s="98" t="s">
        <v>818</v>
      </c>
      <c r="Q1086" s="107" t="s">
        <v>972</v>
      </c>
      <c r="R1086" s="118" t="s">
        <v>972</v>
      </c>
      <c r="S1086" s="101" t="s">
        <v>972</v>
      </c>
      <c r="Z1086" s="98"/>
      <c r="AB1086" s="98">
        <v>12</v>
      </c>
      <c r="AE1086" s="244">
        <v>0</v>
      </c>
      <c r="AG1086" s="196" t="str">
        <f t="shared" si="16"/>
        <v>数据平台部-管理</v>
      </c>
    </row>
    <row r="1087" spans="1:33" ht="24" hidden="1">
      <c r="A1087" s="97" t="s">
        <v>2904</v>
      </c>
      <c r="B1087" s="98" t="s">
        <v>3828</v>
      </c>
      <c r="C1087" s="98" t="s">
        <v>3830</v>
      </c>
      <c r="D1087" s="98"/>
      <c r="E1087" s="98" t="s">
        <v>2860</v>
      </c>
      <c r="F1087" s="98" t="s">
        <v>2897</v>
      </c>
      <c r="G1087" s="98" t="s">
        <v>657</v>
      </c>
      <c r="H1087" s="98" t="s">
        <v>657</v>
      </c>
      <c r="I1087" s="248"/>
      <c r="J1087" s="98"/>
      <c r="K1087" s="98"/>
      <c r="L1087" s="210" t="s">
        <v>3713</v>
      </c>
      <c r="M1087" s="98" t="s">
        <v>3031</v>
      </c>
      <c r="N1087" s="98" t="s">
        <v>972</v>
      </c>
      <c r="O1087" s="98" t="s">
        <v>935</v>
      </c>
      <c r="P1087" s="98" t="s">
        <v>818</v>
      </c>
      <c r="Q1087" s="107" t="s">
        <v>828</v>
      </c>
      <c r="R1087" s="118" t="s">
        <v>828</v>
      </c>
      <c r="S1087" s="101" t="s">
        <v>828</v>
      </c>
      <c r="Z1087" s="98"/>
      <c r="AB1087" s="98">
        <v>12</v>
      </c>
      <c r="AE1087" s="244">
        <v>0</v>
      </c>
      <c r="AG1087" s="196" t="str">
        <f t="shared" si="16"/>
        <v>数据平台部-管理</v>
      </c>
    </row>
    <row r="1088" spans="1:33" ht="24" hidden="1">
      <c r="A1088" s="97" t="s">
        <v>2905</v>
      </c>
      <c r="B1088" s="98" t="s">
        <v>3828</v>
      </c>
      <c r="C1088" s="98" t="s">
        <v>3830</v>
      </c>
      <c r="D1088" s="98"/>
      <c r="E1088" s="98" t="s">
        <v>2860</v>
      </c>
      <c r="F1088" s="98" t="s">
        <v>2897</v>
      </c>
      <c r="G1088" s="98" t="s">
        <v>657</v>
      </c>
      <c r="H1088" s="98" t="s">
        <v>657</v>
      </c>
      <c r="I1088" s="248"/>
      <c r="J1088" s="98"/>
      <c r="K1088" s="98"/>
      <c r="L1088" s="210" t="s">
        <v>3714</v>
      </c>
      <c r="M1088" s="98" t="s">
        <v>3165</v>
      </c>
      <c r="N1088" s="98" t="s">
        <v>3818</v>
      </c>
      <c r="O1088" s="98" t="s">
        <v>935</v>
      </c>
      <c r="P1088" s="98" t="s">
        <v>818</v>
      </c>
      <c r="Q1088" s="107" t="s">
        <v>972</v>
      </c>
      <c r="R1088" s="118" t="s">
        <v>972</v>
      </c>
      <c r="S1088" s="240" t="s">
        <v>972</v>
      </c>
      <c r="Z1088" s="98"/>
      <c r="AB1088" s="98">
        <v>12</v>
      </c>
      <c r="AE1088" s="244">
        <v>0</v>
      </c>
      <c r="AG1088" s="196" t="str">
        <f t="shared" si="16"/>
        <v>数据平台部-管理</v>
      </c>
    </row>
    <row r="1089" spans="1:33" ht="24" hidden="1">
      <c r="A1089" s="97" t="s">
        <v>2906</v>
      </c>
      <c r="B1089" s="98" t="s">
        <v>3828</v>
      </c>
      <c r="C1089" s="98" t="s">
        <v>3830</v>
      </c>
      <c r="D1089" s="98"/>
      <c r="E1089" s="98" t="s">
        <v>2860</v>
      </c>
      <c r="F1089" s="98" t="s">
        <v>2897</v>
      </c>
      <c r="G1089" s="98" t="s">
        <v>657</v>
      </c>
      <c r="H1089" s="98" t="s">
        <v>657</v>
      </c>
      <c r="I1089" s="248"/>
      <c r="J1089" s="98"/>
      <c r="K1089" s="98"/>
      <c r="L1089" s="210"/>
      <c r="M1089" s="98" t="s">
        <v>3058</v>
      </c>
      <c r="N1089" s="98" t="s">
        <v>972</v>
      </c>
      <c r="O1089" s="98" t="s">
        <v>935</v>
      </c>
      <c r="P1089" s="223" t="s">
        <v>818</v>
      </c>
      <c r="Q1089" s="107" t="s">
        <v>856</v>
      </c>
      <c r="R1089" s="118" t="s">
        <v>856</v>
      </c>
      <c r="S1089" s="101" t="s">
        <v>856</v>
      </c>
      <c r="Z1089" s="98"/>
      <c r="AB1089" s="98">
        <v>10</v>
      </c>
      <c r="AE1089" s="244">
        <v>0</v>
      </c>
      <c r="AG1089" s="196" t="str">
        <f t="shared" si="16"/>
        <v>数据平台部-管理</v>
      </c>
    </row>
    <row r="1090" spans="1:33" ht="24" hidden="1">
      <c r="A1090" s="97" t="s">
        <v>2907</v>
      </c>
      <c r="B1090" s="98" t="s">
        <v>3828</v>
      </c>
      <c r="C1090" s="98" t="s">
        <v>3830</v>
      </c>
      <c r="D1090" s="98"/>
      <c r="E1090" s="98" t="s">
        <v>2860</v>
      </c>
      <c r="F1090" s="98" t="s">
        <v>2897</v>
      </c>
      <c r="G1090" s="98" t="s">
        <v>657</v>
      </c>
      <c r="H1090" s="98" t="s">
        <v>657</v>
      </c>
      <c r="I1090" s="248"/>
      <c r="J1090" s="98"/>
      <c r="K1090" s="98"/>
      <c r="L1090" s="210" t="s">
        <v>3715</v>
      </c>
      <c r="M1090" s="98" t="s">
        <v>3058</v>
      </c>
      <c r="N1090" s="98" t="s">
        <v>972</v>
      </c>
      <c r="O1090" s="98" t="s">
        <v>935</v>
      </c>
      <c r="P1090" s="98" t="s">
        <v>818</v>
      </c>
      <c r="Q1090" s="107" t="s">
        <v>819</v>
      </c>
      <c r="R1090" s="118" t="s">
        <v>819</v>
      </c>
      <c r="S1090" s="239" t="s">
        <v>819</v>
      </c>
      <c r="Z1090" s="98"/>
      <c r="AB1090" s="98">
        <v>12</v>
      </c>
      <c r="AE1090" s="244">
        <v>0</v>
      </c>
      <c r="AG1090" s="196" t="str">
        <f t="shared" si="16"/>
        <v>数据平台部-管理</v>
      </c>
    </row>
    <row r="1091" spans="1:33" ht="24" hidden="1">
      <c r="A1091" s="97" t="s">
        <v>2908</v>
      </c>
      <c r="B1091" s="98" t="s">
        <v>3831</v>
      </c>
      <c r="C1091" s="98" t="s">
        <v>3832</v>
      </c>
      <c r="D1091" s="98"/>
      <c r="E1091" s="98" t="s">
        <v>2860</v>
      </c>
      <c r="F1091" s="98" t="s">
        <v>2909</v>
      </c>
      <c r="G1091" s="98" t="s">
        <v>657</v>
      </c>
      <c r="H1091" s="98" t="s">
        <v>657</v>
      </c>
      <c r="I1091" s="248"/>
      <c r="J1091" s="98"/>
      <c r="K1091" s="98"/>
      <c r="L1091" s="210" t="s">
        <v>3716</v>
      </c>
      <c r="M1091" s="98" t="s">
        <v>953</v>
      </c>
      <c r="N1091" s="98" t="s">
        <v>864</v>
      </c>
      <c r="O1091" s="98" t="s">
        <v>1051</v>
      </c>
      <c r="P1091" s="98" t="s">
        <v>818</v>
      </c>
      <c r="Q1091" s="107" t="s">
        <v>856</v>
      </c>
      <c r="R1091" s="118" t="s">
        <v>856</v>
      </c>
      <c r="S1091" s="101" t="s">
        <v>856</v>
      </c>
      <c r="Z1091" s="98"/>
      <c r="AB1091" s="98">
        <v>12</v>
      </c>
      <c r="AE1091" s="244">
        <v>0</v>
      </c>
      <c r="AG1091" s="196" t="str">
        <f t="shared" ref="AG1091:AG1154" si="17">G1091</f>
        <v>数据平台部-管理</v>
      </c>
    </row>
    <row r="1092" spans="1:33" ht="24" hidden="1">
      <c r="A1092" s="97" t="s">
        <v>2910</v>
      </c>
      <c r="B1092" s="98" t="s">
        <v>3828</v>
      </c>
      <c r="C1092" s="98" t="s">
        <v>3851</v>
      </c>
      <c r="D1092" s="98"/>
      <c r="E1092" s="98" t="s">
        <v>2860</v>
      </c>
      <c r="F1092" s="98" t="s">
        <v>2909</v>
      </c>
      <c r="G1092" s="98" t="s">
        <v>657</v>
      </c>
      <c r="H1092" s="98" t="s">
        <v>657</v>
      </c>
      <c r="I1092" s="248"/>
      <c r="J1092" s="98"/>
      <c r="K1092" s="98"/>
      <c r="L1092" s="210" t="s">
        <v>3717</v>
      </c>
      <c r="M1092" s="98" t="s">
        <v>3718</v>
      </c>
      <c r="N1092" s="98" t="s">
        <v>828</v>
      </c>
      <c r="O1092" s="98" t="s">
        <v>4279</v>
      </c>
      <c r="P1092" s="98" t="s">
        <v>818</v>
      </c>
      <c r="Q1092" s="107" t="s">
        <v>819</v>
      </c>
      <c r="R1092" s="118" t="s">
        <v>819</v>
      </c>
      <c r="S1092" s="101" t="s">
        <v>819</v>
      </c>
      <c r="Z1092" s="98"/>
      <c r="AB1092" s="98">
        <v>12</v>
      </c>
      <c r="AE1092" s="244">
        <v>0</v>
      </c>
      <c r="AG1092" s="196" t="str">
        <f t="shared" si="17"/>
        <v>数据平台部-管理</v>
      </c>
    </row>
    <row r="1093" spans="1:33" ht="24" hidden="1">
      <c r="A1093" s="97" t="s">
        <v>2911</v>
      </c>
      <c r="B1093" s="98" t="s">
        <v>3828</v>
      </c>
      <c r="C1093" s="98" t="s">
        <v>3830</v>
      </c>
      <c r="D1093" s="98"/>
      <c r="E1093" s="98" t="s">
        <v>2860</v>
      </c>
      <c r="F1093" s="98" t="s">
        <v>2909</v>
      </c>
      <c r="G1093" s="98" t="s">
        <v>657</v>
      </c>
      <c r="H1093" s="98" t="s">
        <v>657</v>
      </c>
      <c r="I1093" s="248"/>
      <c r="J1093" s="98"/>
      <c r="K1093" s="98"/>
      <c r="L1093" s="210" t="s">
        <v>3719</v>
      </c>
      <c r="M1093" s="98" t="s">
        <v>3697</v>
      </c>
      <c r="N1093" s="98" t="s">
        <v>3818</v>
      </c>
      <c r="O1093" s="98" t="s">
        <v>935</v>
      </c>
      <c r="P1093" s="98" t="s">
        <v>818</v>
      </c>
      <c r="Q1093" s="107" t="s">
        <v>972</v>
      </c>
      <c r="R1093" s="118" t="s">
        <v>864</v>
      </c>
      <c r="S1093" s="101" t="s">
        <v>864</v>
      </c>
      <c r="Z1093" s="98"/>
      <c r="AB1093" s="98">
        <v>12</v>
      </c>
      <c r="AE1093" s="244">
        <v>0</v>
      </c>
      <c r="AG1093" s="196" t="str">
        <f t="shared" si="17"/>
        <v>数据平台部-管理</v>
      </c>
    </row>
    <row r="1094" spans="1:33" ht="24" hidden="1">
      <c r="A1094" s="97" t="s">
        <v>2912</v>
      </c>
      <c r="B1094" s="98" t="s">
        <v>3828</v>
      </c>
      <c r="C1094" s="98" t="s">
        <v>3830</v>
      </c>
      <c r="D1094" s="98"/>
      <c r="E1094" s="98" t="s">
        <v>2860</v>
      </c>
      <c r="F1094" s="98" t="s">
        <v>2909</v>
      </c>
      <c r="G1094" s="98" t="s">
        <v>657</v>
      </c>
      <c r="H1094" s="98" t="s">
        <v>657</v>
      </c>
      <c r="I1094" s="248"/>
      <c r="J1094" s="98"/>
      <c r="K1094" s="98"/>
      <c r="L1094" s="210" t="s">
        <v>3720</v>
      </c>
      <c r="M1094" s="98" t="s">
        <v>3697</v>
      </c>
      <c r="N1094" s="98" t="s">
        <v>3818</v>
      </c>
      <c r="O1094" s="98" t="s">
        <v>935</v>
      </c>
      <c r="P1094" s="98" t="s">
        <v>818</v>
      </c>
      <c r="Q1094" s="107" t="s">
        <v>972</v>
      </c>
      <c r="R1094" s="118" t="s">
        <v>864</v>
      </c>
      <c r="S1094" s="101" t="s">
        <v>864</v>
      </c>
      <c r="Z1094" s="98"/>
      <c r="AB1094" s="98">
        <v>12</v>
      </c>
      <c r="AE1094" s="244">
        <v>0</v>
      </c>
      <c r="AG1094" s="196" t="str">
        <f t="shared" si="17"/>
        <v>数据平台部-管理</v>
      </c>
    </row>
    <row r="1095" spans="1:33" ht="24" hidden="1">
      <c r="A1095" s="97" t="s">
        <v>2913</v>
      </c>
      <c r="B1095" s="98" t="s">
        <v>3828</v>
      </c>
      <c r="C1095" s="98" t="s">
        <v>3830</v>
      </c>
      <c r="D1095" s="98"/>
      <c r="E1095" s="98" t="s">
        <v>2860</v>
      </c>
      <c r="F1095" s="98" t="s">
        <v>2909</v>
      </c>
      <c r="G1095" s="98" t="s">
        <v>657</v>
      </c>
      <c r="H1095" s="98" t="s">
        <v>657</v>
      </c>
      <c r="I1095" s="248"/>
      <c r="J1095" s="98"/>
      <c r="K1095" s="98"/>
      <c r="L1095" s="210" t="s">
        <v>3721</v>
      </c>
      <c r="M1095" s="98" t="s">
        <v>3697</v>
      </c>
      <c r="N1095" s="98" t="s">
        <v>3818</v>
      </c>
      <c r="O1095" s="98" t="s">
        <v>935</v>
      </c>
      <c r="P1095" s="98" t="s">
        <v>818</v>
      </c>
      <c r="Q1095" s="107" t="s">
        <v>864</v>
      </c>
      <c r="R1095" s="118" t="s">
        <v>864</v>
      </c>
      <c r="S1095" s="101" t="s">
        <v>864</v>
      </c>
      <c r="Z1095" s="98"/>
      <c r="AB1095" s="98">
        <v>12</v>
      </c>
      <c r="AE1095" s="244">
        <v>0</v>
      </c>
      <c r="AG1095" s="196" t="str">
        <f t="shared" si="17"/>
        <v>数据平台部-管理</v>
      </c>
    </row>
    <row r="1096" spans="1:33" ht="24" hidden="1">
      <c r="A1096" s="97" t="s">
        <v>2914</v>
      </c>
      <c r="B1096" s="98" t="s">
        <v>3828</v>
      </c>
      <c r="C1096" s="98" t="s">
        <v>3830</v>
      </c>
      <c r="D1096" s="98"/>
      <c r="E1096" s="98" t="s">
        <v>2860</v>
      </c>
      <c r="F1096" s="98" t="s">
        <v>2909</v>
      </c>
      <c r="G1096" s="98" t="s">
        <v>657</v>
      </c>
      <c r="H1096" s="98" t="s">
        <v>657</v>
      </c>
      <c r="I1096" s="248"/>
      <c r="J1096" s="98"/>
      <c r="K1096" s="98"/>
      <c r="L1096" s="210" t="s">
        <v>3722</v>
      </c>
      <c r="M1096" s="98" t="s">
        <v>3697</v>
      </c>
      <c r="N1096" s="98" t="s">
        <v>3818</v>
      </c>
      <c r="O1096" s="98" t="s">
        <v>935</v>
      </c>
      <c r="P1096" s="98" t="s">
        <v>818</v>
      </c>
      <c r="Q1096" s="107" t="s">
        <v>972</v>
      </c>
      <c r="R1096" s="118" t="s">
        <v>972</v>
      </c>
      <c r="S1096" s="101" t="s">
        <v>972</v>
      </c>
      <c r="Z1096" s="98"/>
      <c r="AB1096" s="98">
        <v>12</v>
      </c>
      <c r="AE1096" s="244">
        <v>0</v>
      </c>
      <c r="AG1096" s="196" t="str">
        <f t="shared" si="17"/>
        <v>数据平台部-管理</v>
      </c>
    </row>
    <row r="1097" spans="1:33" ht="24" hidden="1">
      <c r="A1097" s="97" t="s">
        <v>2915</v>
      </c>
      <c r="B1097" s="98" t="s">
        <v>3828</v>
      </c>
      <c r="C1097" s="98" t="s">
        <v>3830</v>
      </c>
      <c r="D1097" s="98"/>
      <c r="E1097" s="98" t="s">
        <v>2860</v>
      </c>
      <c r="F1097" s="98" t="s">
        <v>2909</v>
      </c>
      <c r="G1097" s="98" t="s">
        <v>657</v>
      </c>
      <c r="H1097" s="98" t="s">
        <v>657</v>
      </c>
      <c r="I1097" s="248"/>
      <c r="J1097" s="98"/>
      <c r="K1097" s="98"/>
      <c r="L1097" s="210" t="s">
        <v>3723</v>
      </c>
      <c r="M1097" s="98" t="s">
        <v>3697</v>
      </c>
      <c r="N1097" s="98" t="s">
        <v>3818</v>
      </c>
      <c r="O1097" s="98" t="s">
        <v>935</v>
      </c>
      <c r="P1097" s="98" t="s">
        <v>818</v>
      </c>
      <c r="Q1097" s="107" t="s">
        <v>864</v>
      </c>
      <c r="R1097" s="118" t="s">
        <v>864</v>
      </c>
      <c r="S1097" s="101" t="s">
        <v>864</v>
      </c>
      <c r="Z1097" s="98"/>
      <c r="AB1097" s="98">
        <v>12</v>
      </c>
      <c r="AE1097" s="244">
        <v>0</v>
      </c>
      <c r="AG1097" s="196" t="str">
        <f t="shared" si="17"/>
        <v>数据平台部-管理</v>
      </c>
    </row>
    <row r="1098" spans="1:33" ht="24" hidden="1">
      <c r="A1098" s="97" t="s">
        <v>2916</v>
      </c>
      <c r="B1098" s="98" t="s">
        <v>3828</v>
      </c>
      <c r="C1098" s="98" t="s">
        <v>3830</v>
      </c>
      <c r="D1098" s="98"/>
      <c r="E1098" s="98" t="s">
        <v>2860</v>
      </c>
      <c r="F1098" s="98" t="s">
        <v>2909</v>
      </c>
      <c r="G1098" s="98" t="s">
        <v>657</v>
      </c>
      <c r="H1098" s="98" t="s">
        <v>657</v>
      </c>
      <c r="I1098" s="248"/>
      <c r="J1098" s="98"/>
      <c r="K1098" s="98"/>
      <c r="L1098" s="210" t="s">
        <v>3724</v>
      </c>
      <c r="M1098" s="98" t="s">
        <v>3697</v>
      </c>
      <c r="N1098" s="98" t="s">
        <v>3818</v>
      </c>
      <c r="O1098" s="98" t="s">
        <v>935</v>
      </c>
      <c r="P1098" s="98" t="s">
        <v>818</v>
      </c>
      <c r="Q1098" s="107" t="s">
        <v>972</v>
      </c>
      <c r="R1098" s="118" t="s">
        <v>972</v>
      </c>
      <c r="S1098" s="101" t="s">
        <v>972</v>
      </c>
      <c r="Z1098" s="98"/>
      <c r="AB1098" s="98">
        <v>12</v>
      </c>
      <c r="AE1098" s="244">
        <v>0</v>
      </c>
      <c r="AG1098" s="196" t="str">
        <f t="shared" si="17"/>
        <v>数据平台部-管理</v>
      </c>
    </row>
    <row r="1099" spans="1:33" ht="24" hidden="1">
      <c r="A1099" s="97" t="s">
        <v>2917</v>
      </c>
      <c r="B1099" s="98" t="s">
        <v>3828</v>
      </c>
      <c r="C1099" s="98" t="s">
        <v>3830</v>
      </c>
      <c r="D1099" s="98"/>
      <c r="E1099" s="98" t="s">
        <v>2860</v>
      </c>
      <c r="F1099" s="98" t="s">
        <v>2909</v>
      </c>
      <c r="G1099" s="98" t="s">
        <v>657</v>
      </c>
      <c r="H1099" s="98" t="s">
        <v>657</v>
      </c>
      <c r="I1099" s="248"/>
      <c r="J1099" s="98"/>
      <c r="K1099" s="98"/>
      <c r="L1099" s="210" t="s">
        <v>3725</v>
      </c>
      <c r="M1099" s="98" t="s">
        <v>3697</v>
      </c>
      <c r="N1099" s="98" t="s">
        <v>3818</v>
      </c>
      <c r="O1099" s="98" t="s">
        <v>935</v>
      </c>
      <c r="P1099" s="98" t="s">
        <v>818</v>
      </c>
      <c r="Q1099" s="107" t="s">
        <v>972</v>
      </c>
      <c r="R1099" s="118" t="s">
        <v>972</v>
      </c>
      <c r="S1099" s="101" t="s">
        <v>972</v>
      </c>
      <c r="Z1099" s="98"/>
      <c r="AB1099" s="98">
        <v>12</v>
      </c>
      <c r="AE1099" s="244">
        <v>0</v>
      </c>
      <c r="AG1099" s="196" t="str">
        <f t="shared" si="17"/>
        <v>数据平台部-管理</v>
      </c>
    </row>
    <row r="1100" spans="1:33" ht="24" hidden="1">
      <c r="A1100" s="97" t="s">
        <v>2918</v>
      </c>
      <c r="B1100" s="98" t="s">
        <v>3828</v>
      </c>
      <c r="C1100" s="98" t="s">
        <v>3830</v>
      </c>
      <c r="D1100" s="98"/>
      <c r="E1100" s="98" t="s">
        <v>2860</v>
      </c>
      <c r="F1100" s="98" t="s">
        <v>2909</v>
      </c>
      <c r="G1100" s="98" t="s">
        <v>657</v>
      </c>
      <c r="H1100" s="98" t="s">
        <v>657</v>
      </c>
      <c r="I1100" s="248"/>
      <c r="J1100" s="98"/>
      <c r="K1100" s="98"/>
      <c r="L1100" s="210" t="s">
        <v>3726</v>
      </c>
      <c r="M1100" s="98" t="s">
        <v>3697</v>
      </c>
      <c r="N1100" s="98" t="s">
        <v>3818</v>
      </c>
      <c r="O1100" s="98" t="s">
        <v>935</v>
      </c>
      <c r="P1100" s="98" t="s">
        <v>818</v>
      </c>
      <c r="Q1100" s="107" t="s">
        <v>828</v>
      </c>
      <c r="R1100" s="118" t="s">
        <v>828</v>
      </c>
      <c r="S1100" s="101" t="s">
        <v>828</v>
      </c>
      <c r="Z1100" s="98"/>
      <c r="AB1100" s="98">
        <v>12</v>
      </c>
      <c r="AE1100" s="244">
        <v>0</v>
      </c>
      <c r="AG1100" s="196" t="str">
        <f t="shared" si="17"/>
        <v>数据平台部-管理</v>
      </c>
    </row>
    <row r="1101" spans="1:33" ht="24" hidden="1">
      <c r="A1101" s="97" t="s">
        <v>2919</v>
      </c>
      <c r="B1101" s="98" t="s">
        <v>3828</v>
      </c>
      <c r="C1101" s="98" t="s">
        <v>3830</v>
      </c>
      <c r="D1101" s="98"/>
      <c r="E1101" s="98" t="s">
        <v>2860</v>
      </c>
      <c r="F1101" s="98" t="s">
        <v>2909</v>
      </c>
      <c r="G1101" s="98" t="s">
        <v>657</v>
      </c>
      <c r="H1101" s="98" t="s">
        <v>657</v>
      </c>
      <c r="I1101" s="248"/>
      <c r="J1101" s="98"/>
      <c r="K1101" s="98"/>
      <c r="L1101" s="210" t="s">
        <v>3727</v>
      </c>
      <c r="M1101" s="98" t="s">
        <v>3697</v>
      </c>
      <c r="N1101" s="98" t="s">
        <v>3818</v>
      </c>
      <c r="O1101" s="98" t="s">
        <v>935</v>
      </c>
      <c r="P1101" s="98" t="s">
        <v>818</v>
      </c>
      <c r="Q1101" s="107" t="s">
        <v>819</v>
      </c>
      <c r="R1101" s="118" t="s">
        <v>819</v>
      </c>
      <c r="S1101" s="101" t="s">
        <v>819</v>
      </c>
      <c r="Z1101" s="98"/>
      <c r="AB1101" s="98">
        <v>12</v>
      </c>
      <c r="AE1101" s="244">
        <v>0</v>
      </c>
      <c r="AG1101" s="196" t="str">
        <f t="shared" si="17"/>
        <v>数据平台部-管理</v>
      </c>
    </row>
    <row r="1102" spans="1:33" ht="24" hidden="1">
      <c r="A1102" s="97" t="s">
        <v>2920</v>
      </c>
      <c r="B1102" s="98" t="s">
        <v>3828</v>
      </c>
      <c r="C1102" s="98" t="s">
        <v>3830</v>
      </c>
      <c r="D1102" s="98"/>
      <c r="E1102" s="98" t="s">
        <v>2860</v>
      </c>
      <c r="F1102" s="98" t="s">
        <v>2909</v>
      </c>
      <c r="G1102" s="98" t="s">
        <v>657</v>
      </c>
      <c r="H1102" s="98" t="s">
        <v>657</v>
      </c>
      <c r="I1102" s="248"/>
      <c r="J1102" s="98"/>
      <c r="K1102" s="98"/>
      <c r="L1102" s="210" t="s">
        <v>3728</v>
      </c>
      <c r="M1102" s="98" t="s">
        <v>3697</v>
      </c>
      <c r="N1102" s="98" t="s">
        <v>3818</v>
      </c>
      <c r="O1102" s="98" t="s">
        <v>935</v>
      </c>
      <c r="P1102" s="98" t="s">
        <v>818</v>
      </c>
      <c r="Q1102" s="107" t="s">
        <v>828</v>
      </c>
      <c r="R1102" s="118" t="s">
        <v>828</v>
      </c>
      <c r="S1102" s="101" t="s">
        <v>828</v>
      </c>
      <c r="Z1102" s="98"/>
      <c r="AB1102" s="98">
        <v>12</v>
      </c>
      <c r="AE1102" s="244">
        <v>0</v>
      </c>
      <c r="AG1102" s="196" t="str">
        <f t="shared" si="17"/>
        <v>数据平台部-管理</v>
      </c>
    </row>
    <row r="1103" spans="1:33" ht="24" hidden="1">
      <c r="A1103" s="97" t="s">
        <v>2921</v>
      </c>
      <c r="B1103" s="98" t="s">
        <v>3828</v>
      </c>
      <c r="C1103" s="98" t="s">
        <v>3830</v>
      </c>
      <c r="D1103" s="98"/>
      <c r="E1103" s="98" t="s">
        <v>2860</v>
      </c>
      <c r="F1103" s="98" t="s">
        <v>2909</v>
      </c>
      <c r="G1103" s="98" t="s">
        <v>657</v>
      </c>
      <c r="H1103" s="98" t="s">
        <v>657</v>
      </c>
      <c r="I1103" s="248"/>
      <c r="J1103" s="98"/>
      <c r="K1103" s="98"/>
      <c r="L1103" s="210" t="s">
        <v>3729</v>
      </c>
      <c r="M1103" s="98" t="s">
        <v>3697</v>
      </c>
      <c r="N1103" s="98" t="s">
        <v>3818</v>
      </c>
      <c r="O1103" s="98" t="s">
        <v>935</v>
      </c>
      <c r="P1103" s="98" t="s">
        <v>818</v>
      </c>
      <c r="Q1103" s="107" t="s">
        <v>828</v>
      </c>
      <c r="R1103" s="118" t="s">
        <v>828</v>
      </c>
      <c r="S1103" s="240" t="s">
        <v>828</v>
      </c>
      <c r="Z1103" s="98"/>
      <c r="AB1103" s="98">
        <v>12</v>
      </c>
      <c r="AE1103" s="244">
        <v>0</v>
      </c>
      <c r="AG1103" s="196" t="str">
        <f t="shared" si="17"/>
        <v>数据平台部-管理</v>
      </c>
    </row>
    <row r="1104" spans="1:33" ht="24" hidden="1">
      <c r="A1104" s="97" t="s">
        <v>2922</v>
      </c>
      <c r="B1104" s="98" t="s">
        <v>3828</v>
      </c>
      <c r="C1104" s="98" t="s">
        <v>3830</v>
      </c>
      <c r="D1104" s="98"/>
      <c r="E1104" s="98" t="s">
        <v>2860</v>
      </c>
      <c r="F1104" s="98" t="s">
        <v>2909</v>
      </c>
      <c r="G1104" s="98" t="s">
        <v>657</v>
      </c>
      <c r="H1104" s="98" t="s">
        <v>657</v>
      </c>
      <c r="I1104" s="248"/>
      <c r="J1104" s="98"/>
      <c r="K1104" s="98"/>
      <c r="L1104" s="210"/>
      <c r="M1104" s="98" t="s">
        <v>3697</v>
      </c>
      <c r="N1104" s="98" t="s">
        <v>3818</v>
      </c>
      <c r="O1104" s="98" t="s">
        <v>935</v>
      </c>
      <c r="P1104" s="223" t="s">
        <v>818</v>
      </c>
      <c r="Q1104" s="107" t="s">
        <v>819</v>
      </c>
      <c r="R1104" s="118" t="s">
        <v>819</v>
      </c>
      <c r="S1104" s="101" t="s">
        <v>819</v>
      </c>
      <c r="Z1104" s="98"/>
      <c r="AB1104" s="98">
        <v>10</v>
      </c>
      <c r="AE1104" s="244">
        <v>0</v>
      </c>
      <c r="AG1104" s="196" t="str">
        <f t="shared" si="17"/>
        <v>数据平台部-管理</v>
      </c>
    </row>
    <row r="1105" spans="1:33" ht="24" hidden="1">
      <c r="A1105" s="97" t="s">
        <v>2923</v>
      </c>
      <c r="B1105" s="98" t="s">
        <v>3828</v>
      </c>
      <c r="C1105" s="98" t="s">
        <v>3830</v>
      </c>
      <c r="D1105" s="98"/>
      <c r="E1105" s="98" t="s">
        <v>2860</v>
      </c>
      <c r="F1105" s="98" t="s">
        <v>2909</v>
      </c>
      <c r="G1105" s="98" t="s">
        <v>657</v>
      </c>
      <c r="H1105" s="98" t="s">
        <v>657</v>
      </c>
      <c r="I1105" s="248"/>
      <c r="J1105" s="98"/>
      <c r="K1105" s="98"/>
      <c r="L1105" s="210" t="s">
        <v>3730</v>
      </c>
      <c r="M1105" s="98" t="s">
        <v>3697</v>
      </c>
      <c r="N1105" s="98" t="s">
        <v>3818</v>
      </c>
      <c r="O1105" s="98" t="s">
        <v>935</v>
      </c>
      <c r="P1105" s="98" t="s">
        <v>818</v>
      </c>
      <c r="Q1105" s="107" t="s">
        <v>972</v>
      </c>
      <c r="R1105" s="118" t="s">
        <v>972</v>
      </c>
      <c r="S1105" s="239" t="s">
        <v>972</v>
      </c>
      <c r="Z1105" s="98"/>
      <c r="AB1105" s="98">
        <v>12</v>
      </c>
      <c r="AE1105" s="244">
        <v>0</v>
      </c>
      <c r="AG1105" s="196" t="str">
        <f t="shared" si="17"/>
        <v>数据平台部-管理</v>
      </c>
    </row>
    <row r="1106" spans="1:33" ht="24" hidden="1">
      <c r="A1106" s="97" t="s">
        <v>2924</v>
      </c>
      <c r="B1106" s="98" t="s">
        <v>3828</v>
      </c>
      <c r="C1106" s="98" t="s">
        <v>3830</v>
      </c>
      <c r="D1106" s="98"/>
      <c r="E1106" s="98" t="s">
        <v>2860</v>
      </c>
      <c r="F1106" s="98" t="s">
        <v>2909</v>
      </c>
      <c r="G1106" s="98" t="s">
        <v>657</v>
      </c>
      <c r="H1106" s="98" t="s">
        <v>657</v>
      </c>
      <c r="I1106" s="248"/>
      <c r="J1106" s="98"/>
      <c r="K1106" s="98"/>
      <c r="L1106" s="210" t="s">
        <v>3731</v>
      </c>
      <c r="M1106" s="98" t="s">
        <v>3697</v>
      </c>
      <c r="N1106" s="98" t="s">
        <v>3818</v>
      </c>
      <c r="O1106" s="98" t="s">
        <v>935</v>
      </c>
      <c r="P1106" s="98" t="s">
        <v>818</v>
      </c>
      <c r="Q1106" s="107" t="s">
        <v>828</v>
      </c>
      <c r="R1106" s="118" t="s">
        <v>819</v>
      </c>
      <c r="S1106" s="101" t="s">
        <v>819</v>
      </c>
      <c r="Z1106" s="98"/>
      <c r="AB1106" s="98">
        <v>12</v>
      </c>
      <c r="AE1106" s="244">
        <v>0</v>
      </c>
      <c r="AG1106" s="196" t="str">
        <f t="shared" si="17"/>
        <v>数据平台部-管理</v>
      </c>
    </row>
    <row r="1107" spans="1:33" ht="24" hidden="1">
      <c r="A1107" s="97" t="s">
        <v>2925</v>
      </c>
      <c r="B1107" s="98" t="s">
        <v>3828</v>
      </c>
      <c r="C1107" s="98" t="s">
        <v>3830</v>
      </c>
      <c r="D1107" s="98"/>
      <c r="E1107" s="98" t="s">
        <v>2860</v>
      </c>
      <c r="F1107" s="98" t="s">
        <v>2909</v>
      </c>
      <c r="G1107" s="98" t="s">
        <v>657</v>
      </c>
      <c r="H1107" s="98" t="s">
        <v>657</v>
      </c>
      <c r="I1107" s="248"/>
      <c r="J1107" s="98"/>
      <c r="K1107" s="98"/>
      <c r="L1107" s="210" t="s">
        <v>3732</v>
      </c>
      <c r="M1107" s="98" t="s">
        <v>3697</v>
      </c>
      <c r="N1107" s="98" t="s">
        <v>3818</v>
      </c>
      <c r="O1107" s="98" t="s">
        <v>935</v>
      </c>
      <c r="P1107" s="98" t="s">
        <v>818</v>
      </c>
      <c r="Q1107" s="107" t="s">
        <v>864</v>
      </c>
      <c r="R1107" s="118" t="s">
        <v>864</v>
      </c>
      <c r="S1107" s="101" t="s">
        <v>864</v>
      </c>
      <c r="Z1107" s="98"/>
      <c r="AB1107" s="98">
        <v>12</v>
      </c>
      <c r="AE1107" s="244">
        <v>0</v>
      </c>
      <c r="AG1107" s="196" t="str">
        <f t="shared" si="17"/>
        <v>数据平台部-管理</v>
      </c>
    </row>
    <row r="1108" spans="1:33" ht="24" hidden="1">
      <c r="A1108" s="97" t="s">
        <v>2926</v>
      </c>
      <c r="B1108" s="98" t="s">
        <v>3828</v>
      </c>
      <c r="C1108" s="98" t="s">
        <v>3830</v>
      </c>
      <c r="D1108" s="98"/>
      <c r="E1108" s="98" t="s">
        <v>2860</v>
      </c>
      <c r="F1108" s="98" t="s">
        <v>2909</v>
      </c>
      <c r="G1108" s="98" t="s">
        <v>657</v>
      </c>
      <c r="H1108" s="98" t="s">
        <v>657</v>
      </c>
      <c r="I1108" s="248"/>
      <c r="J1108" s="98"/>
      <c r="K1108" s="98"/>
      <c r="L1108" s="210" t="s">
        <v>3733</v>
      </c>
      <c r="M1108" s="98" t="s">
        <v>3697</v>
      </c>
      <c r="N1108" s="98" t="s">
        <v>3818</v>
      </c>
      <c r="O1108" s="98" t="s">
        <v>935</v>
      </c>
      <c r="P1108" s="98" t="s">
        <v>818</v>
      </c>
      <c r="Q1108" s="107" t="s">
        <v>828</v>
      </c>
      <c r="R1108" s="118" t="s">
        <v>819</v>
      </c>
      <c r="S1108" s="101" t="s">
        <v>819</v>
      </c>
      <c r="Z1108" s="98"/>
      <c r="AB1108" s="98">
        <v>12</v>
      </c>
      <c r="AE1108" s="244">
        <v>0</v>
      </c>
      <c r="AG1108" s="196" t="str">
        <f t="shared" si="17"/>
        <v>数据平台部-管理</v>
      </c>
    </row>
    <row r="1109" spans="1:33" ht="24" hidden="1">
      <c r="A1109" s="97" t="s">
        <v>2927</v>
      </c>
      <c r="B1109" s="98" t="s">
        <v>3831</v>
      </c>
      <c r="C1109" s="98" t="s">
        <v>3832</v>
      </c>
      <c r="D1109" s="98"/>
      <c r="E1109" s="98" t="s">
        <v>2860</v>
      </c>
      <c r="F1109" s="98" t="s">
        <v>2880</v>
      </c>
      <c r="G1109" s="98" t="s">
        <v>657</v>
      </c>
      <c r="H1109" s="98" t="s">
        <v>657</v>
      </c>
      <c r="I1109" s="248"/>
      <c r="J1109" s="98"/>
      <c r="K1109" s="98"/>
      <c r="L1109" s="210" t="s">
        <v>3734</v>
      </c>
      <c r="M1109" s="98" t="s">
        <v>953</v>
      </c>
      <c r="N1109" s="98" t="s">
        <v>864</v>
      </c>
      <c r="O1109" s="98" t="s">
        <v>1051</v>
      </c>
      <c r="P1109" s="98" t="s">
        <v>818</v>
      </c>
      <c r="Q1109" s="107" t="s">
        <v>856</v>
      </c>
      <c r="R1109" s="118" t="s">
        <v>856</v>
      </c>
      <c r="S1109" s="101" t="s">
        <v>856</v>
      </c>
      <c r="Z1109" s="98"/>
      <c r="AB1109" s="98">
        <v>12</v>
      </c>
      <c r="AE1109" s="244">
        <v>0</v>
      </c>
      <c r="AG1109" s="196" t="str">
        <f t="shared" si="17"/>
        <v>数据平台部-管理</v>
      </c>
    </row>
    <row r="1110" spans="1:33" ht="24" hidden="1">
      <c r="A1110" s="97" t="s">
        <v>2928</v>
      </c>
      <c r="B1110" s="98" t="s">
        <v>3828</v>
      </c>
      <c r="C1110" s="98" t="s">
        <v>3830</v>
      </c>
      <c r="D1110" s="98"/>
      <c r="E1110" s="98" t="s">
        <v>2860</v>
      </c>
      <c r="F1110" s="98" t="s">
        <v>2880</v>
      </c>
      <c r="G1110" s="98" t="s">
        <v>657</v>
      </c>
      <c r="H1110" s="98" t="s">
        <v>657</v>
      </c>
      <c r="I1110" s="248"/>
      <c r="J1110" s="98"/>
      <c r="K1110" s="98"/>
      <c r="L1110" s="210" t="s">
        <v>3735</v>
      </c>
      <c r="M1110" s="98" t="s">
        <v>3058</v>
      </c>
      <c r="N1110" s="98" t="s">
        <v>972</v>
      </c>
      <c r="O1110" s="98" t="s">
        <v>935</v>
      </c>
      <c r="P1110" s="98" t="s">
        <v>818</v>
      </c>
      <c r="Q1110" s="107" t="s">
        <v>828</v>
      </c>
      <c r="R1110" s="118" t="s">
        <v>819</v>
      </c>
      <c r="S1110" s="101" t="s">
        <v>819</v>
      </c>
      <c r="Z1110" s="98"/>
      <c r="AB1110" s="98">
        <v>12</v>
      </c>
      <c r="AE1110" s="244">
        <v>0</v>
      </c>
      <c r="AG1110" s="196" t="str">
        <f t="shared" si="17"/>
        <v>数据平台部-管理</v>
      </c>
    </row>
    <row r="1111" spans="1:33" ht="24" hidden="1">
      <c r="A1111" s="97" t="s">
        <v>2929</v>
      </c>
      <c r="B1111" s="98" t="s">
        <v>3828</v>
      </c>
      <c r="C1111" s="98" t="s">
        <v>3830</v>
      </c>
      <c r="D1111" s="98"/>
      <c r="E1111" s="98" t="s">
        <v>2860</v>
      </c>
      <c r="F1111" s="98" t="s">
        <v>2880</v>
      </c>
      <c r="G1111" s="98" t="s">
        <v>657</v>
      </c>
      <c r="H1111" s="98" t="s">
        <v>657</v>
      </c>
      <c r="I1111" s="248"/>
      <c r="J1111" s="98"/>
      <c r="K1111" s="98"/>
      <c r="L1111" s="210" t="s">
        <v>3736</v>
      </c>
      <c r="M1111" s="98" t="s">
        <v>3058</v>
      </c>
      <c r="N1111" s="98" t="s">
        <v>972</v>
      </c>
      <c r="O1111" s="98" t="s">
        <v>935</v>
      </c>
      <c r="P1111" s="98" t="s">
        <v>818</v>
      </c>
      <c r="Q1111" s="107" t="s">
        <v>819</v>
      </c>
      <c r="R1111" s="118" t="s">
        <v>819</v>
      </c>
      <c r="S1111" s="101" t="s">
        <v>819</v>
      </c>
      <c r="Z1111" s="98"/>
      <c r="AB1111" s="98">
        <v>12</v>
      </c>
      <c r="AE1111" s="244">
        <v>0</v>
      </c>
      <c r="AG1111" s="196" t="str">
        <f t="shared" si="17"/>
        <v>数据平台部-管理</v>
      </c>
    </row>
    <row r="1112" spans="1:33" ht="24" hidden="1">
      <c r="A1112" s="97" t="s">
        <v>2930</v>
      </c>
      <c r="B1112" s="98" t="s">
        <v>3828</v>
      </c>
      <c r="C1112" s="98" t="s">
        <v>3830</v>
      </c>
      <c r="D1112" s="98"/>
      <c r="E1112" s="98" t="s">
        <v>2860</v>
      </c>
      <c r="F1112" s="98" t="s">
        <v>2880</v>
      </c>
      <c r="G1112" s="98" t="s">
        <v>657</v>
      </c>
      <c r="H1112" s="98" t="s">
        <v>657</v>
      </c>
      <c r="I1112" s="248"/>
      <c r="J1112" s="98"/>
      <c r="K1112" s="98"/>
      <c r="L1112" s="210" t="s">
        <v>3737</v>
      </c>
      <c r="M1112" s="98" t="s">
        <v>3025</v>
      </c>
      <c r="N1112" s="98" t="s">
        <v>828</v>
      </c>
      <c r="O1112" s="98" t="s">
        <v>4279</v>
      </c>
      <c r="P1112" s="98" t="s">
        <v>818</v>
      </c>
      <c r="Q1112" s="107" t="s">
        <v>819</v>
      </c>
      <c r="R1112" s="118" t="s">
        <v>819</v>
      </c>
      <c r="S1112" s="101" t="s">
        <v>819</v>
      </c>
      <c r="Z1112" s="98"/>
      <c r="AB1112" s="98">
        <v>12</v>
      </c>
      <c r="AE1112" s="244">
        <v>0</v>
      </c>
      <c r="AG1112" s="196" t="str">
        <f t="shared" si="17"/>
        <v>数据平台部-管理</v>
      </c>
    </row>
    <row r="1113" spans="1:33" ht="24" hidden="1">
      <c r="A1113" s="97" t="s">
        <v>2931</v>
      </c>
      <c r="B1113" s="98" t="s">
        <v>3828</v>
      </c>
      <c r="C1113" s="98" t="s">
        <v>3830</v>
      </c>
      <c r="D1113" s="98"/>
      <c r="E1113" s="98" t="s">
        <v>2860</v>
      </c>
      <c r="F1113" s="98" t="s">
        <v>2880</v>
      </c>
      <c r="G1113" s="98" t="s">
        <v>657</v>
      </c>
      <c r="H1113" s="98" t="s">
        <v>657</v>
      </c>
      <c r="I1113" s="248"/>
      <c r="J1113" s="98"/>
      <c r="K1113" s="98" t="s">
        <v>3035</v>
      </c>
      <c r="L1113" s="210" t="s">
        <v>4261</v>
      </c>
      <c r="M1113" s="98" t="s">
        <v>3031</v>
      </c>
      <c r="N1113" s="98" t="s">
        <v>972</v>
      </c>
      <c r="O1113" s="98" t="s">
        <v>935</v>
      </c>
      <c r="P1113" s="98" t="s">
        <v>818</v>
      </c>
      <c r="Q1113" s="107" t="s">
        <v>828</v>
      </c>
      <c r="R1113" s="118" t="s">
        <v>856</v>
      </c>
      <c r="S1113" s="101" t="s">
        <v>856</v>
      </c>
      <c r="Z1113" s="98"/>
      <c r="AB1113" s="98">
        <v>12</v>
      </c>
      <c r="AE1113" s="244">
        <v>0</v>
      </c>
      <c r="AG1113" s="196" t="str">
        <f t="shared" si="17"/>
        <v>数据平台部-管理</v>
      </c>
    </row>
    <row r="1114" spans="1:33" ht="24" hidden="1">
      <c r="A1114" s="97" t="s">
        <v>2932</v>
      </c>
      <c r="B1114" s="98" t="s">
        <v>3828</v>
      </c>
      <c r="C1114" s="98" t="s">
        <v>3830</v>
      </c>
      <c r="D1114" s="98"/>
      <c r="E1114" s="98" t="s">
        <v>2860</v>
      </c>
      <c r="F1114" s="98" t="s">
        <v>2880</v>
      </c>
      <c r="G1114" s="98" t="s">
        <v>657</v>
      </c>
      <c r="H1114" s="98" t="s">
        <v>657</v>
      </c>
      <c r="I1114" s="248"/>
      <c r="J1114" s="98"/>
      <c r="K1114" s="98"/>
      <c r="L1114" s="210" t="s">
        <v>3738</v>
      </c>
      <c r="M1114" s="98" t="s">
        <v>3031</v>
      </c>
      <c r="N1114" s="98" t="s">
        <v>972</v>
      </c>
      <c r="O1114" s="98" t="s">
        <v>935</v>
      </c>
      <c r="P1114" s="98" t="s">
        <v>818</v>
      </c>
      <c r="Q1114" s="107" t="s">
        <v>819</v>
      </c>
      <c r="R1114" s="118" t="s">
        <v>819</v>
      </c>
      <c r="S1114" s="101" t="s">
        <v>819</v>
      </c>
      <c r="Z1114" s="98"/>
      <c r="AB1114" s="98">
        <v>12</v>
      </c>
      <c r="AE1114" s="244">
        <v>0</v>
      </c>
      <c r="AG1114" s="196" t="str">
        <f t="shared" si="17"/>
        <v>数据平台部-管理</v>
      </c>
    </row>
    <row r="1115" spans="1:33" ht="24" hidden="1">
      <c r="A1115" s="97" t="s">
        <v>2933</v>
      </c>
      <c r="B1115" s="98" t="s">
        <v>3828</v>
      </c>
      <c r="C1115" s="98" t="s">
        <v>3830</v>
      </c>
      <c r="D1115" s="98"/>
      <c r="E1115" s="98" t="s">
        <v>2860</v>
      </c>
      <c r="F1115" s="98" t="s">
        <v>2880</v>
      </c>
      <c r="G1115" s="98" t="s">
        <v>657</v>
      </c>
      <c r="H1115" s="98" t="s">
        <v>657</v>
      </c>
      <c r="I1115" s="248"/>
      <c r="J1115" s="98"/>
      <c r="K1115" s="98"/>
      <c r="L1115" s="210" t="s">
        <v>3739</v>
      </c>
      <c r="M1115" s="98" t="s">
        <v>3058</v>
      </c>
      <c r="N1115" s="98" t="s">
        <v>972</v>
      </c>
      <c r="O1115" s="98" t="s">
        <v>935</v>
      </c>
      <c r="P1115" s="98" t="s">
        <v>818</v>
      </c>
      <c r="Q1115" s="107" t="s">
        <v>864</v>
      </c>
      <c r="R1115" s="118" t="s">
        <v>828</v>
      </c>
      <c r="S1115" s="101" t="s">
        <v>828</v>
      </c>
      <c r="Z1115" s="98"/>
      <c r="AB1115" s="98">
        <v>12</v>
      </c>
      <c r="AE1115" s="244">
        <v>0</v>
      </c>
      <c r="AG1115" s="196" t="str">
        <f t="shared" si="17"/>
        <v>数据平台部-管理</v>
      </c>
    </row>
    <row r="1116" spans="1:33" ht="24" hidden="1">
      <c r="A1116" s="97" t="s">
        <v>2934</v>
      </c>
      <c r="B1116" s="98" t="s">
        <v>3828</v>
      </c>
      <c r="C1116" s="98" t="s">
        <v>3830</v>
      </c>
      <c r="D1116" s="98"/>
      <c r="E1116" s="98" t="s">
        <v>2860</v>
      </c>
      <c r="F1116" s="98" t="s">
        <v>2880</v>
      </c>
      <c r="G1116" s="98" t="s">
        <v>657</v>
      </c>
      <c r="H1116" s="98" t="s">
        <v>657</v>
      </c>
      <c r="I1116" s="248"/>
      <c r="J1116" s="98"/>
      <c r="K1116" s="98"/>
      <c r="L1116" s="210" t="s">
        <v>3740</v>
      </c>
      <c r="M1116" s="98" t="s">
        <v>3741</v>
      </c>
      <c r="N1116" s="98" t="s">
        <v>3818</v>
      </c>
      <c r="O1116" s="98" t="s">
        <v>935</v>
      </c>
      <c r="P1116" s="98" t="s">
        <v>818</v>
      </c>
      <c r="Q1116" s="107" t="s">
        <v>864</v>
      </c>
      <c r="R1116" s="118" t="s">
        <v>864</v>
      </c>
      <c r="S1116" s="101" t="s">
        <v>864</v>
      </c>
      <c r="Z1116" s="98"/>
      <c r="AB1116" s="98">
        <v>12</v>
      </c>
      <c r="AE1116" s="244">
        <v>0</v>
      </c>
      <c r="AG1116" s="196" t="str">
        <f t="shared" si="17"/>
        <v>数据平台部-管理</v>
      </c>
    </row>
    <row r="1117" spans="1:33" ht="24" hidden="1">
      <c r="A1117" s="97" t="s">
        <v>2935</v>
      </c>
      <c r="B1117" s="98" t="s">
        <v>3828</v>
      </c>
      <c r="C1117" s="98" t="s">
        <v>3830</v>
      </c>
      <c r="D1117" s="98"/>
      <c r="E1117" s="98" t="s">
        <v>2860</v>
      </c>
      <c r="F1117" s="98" t="s">
        <v>2880</v>
      </c>
      <c r="G1117" s="98" t="s">
        <v>657</v>
      </c>
      <c r="H1117" s="98" t="s">
        <v>657</v>
      </c>
      <c r="I1117" s="248"/>
      <c r="J1117" s="98"/>
      <c r="K1117" s="98"/>
      <c r="L1117" s="210" t="s">
        <v>3742</v>
      </c>
      <c r="M1117" s="98" t="s">
        <v>3031</v>
      </c>
      <c r="N1117" s="98" t="s">
        <v>972</v>
      </c>
      <c r="O1117" s="98" t="s">
        <v>935</v>
      </c>
      <c r="P1117" s="98" t="s">
        <v>818</v>
      </c>
      <c r="Q1117" s="107" t="s">
        <v>864</v>
      </c>
      <c r="R1117" s="118" t="s">
        <v>828</v>
      </c>
      <c r="S1117" s="101" t="s">
        <v>828</v>
      </c>
      <c r="Z1117" s="98"/>
      <c r="AB1117" s="98">
        <v>12</v>
      </c>
      <c r="AE1117" s="244">
        <v>0</v>
      </c>
      <c r="AG1117" s="196" t="str">
        <f t="shared" si="17"/>
        <v>数据平台部-管理</v>
      </c>
    </row>
    <row r="1118" spans="1:33" ht="24" hidden="1">
      <c r="A1118" s="97" t="s">
        <v>2936</v>
      </c>
      <c r="B1118" s="98" t="s">
        <v>3828</v>
      </c>
      <c r="C1118" s="98" t="s">
        <v>3830</v>
      </c>
      <c r="D1118" s="98"/>
      <c r="E1118" s="98" t="s">
        <v>2860</v>
      </c>
      <c r="F1118" s="98" t="s">
        <v>2880</v>
      </c>
      <c r="G1118" s="98" t="s">
        <v>657</v>
      </c>
      <c r="H1118" s="98" t="s">
        <v>657</v>
      </c>
      <c r="I1118" s="248"/>
      <c r="J1118" s="98"/>
      <c r="K1118" s="98"/>
      <c r="L1118" s="210" t="s">
        <v>3743</v>
      </c>
      <c r="M1118" s="98" t="s">
        <v>3210</v>
      </c>
      <c r="N1118" s="98" t="s">
        <v>3818</v>
      </c>
      <c r="O1118" s="98" t="s">
        <v>935</v>
      </c>
      <c r="P1118" s="98" t="s">
        <v>818</v>
      </c>
      <c r="Q1118" s="107" t="s">
        <v>864</v>
      </c>
      <c r="R1118" s="118" t="s">
        <v>864</v>
      </c>
      <c r="S1118" s="101" t="s">
        <v>864</v>
      </c>
      <c r="Z1118" s="98"/>
      <c r="AB1118" s="98">
        <v>12</v>
      </c>
      <c r="AE1118" s="244">
        <v>0</v>
      </c>
      <c r="AG1118" s="196" t="str">
        <f t="shared" si="17"/>
        <v>数据平台部-管理</v>
      </c>
    </row>
    <row r="1119" spans="1:33" ht="24" hidden="1">
      <c r="A1119" s="97" t="s">
        <v>2937</v>
      </c>
      <c r="B1119" s="98" t="s">
        <v>3828</v>
      </c>
      <c r="C1119" s="98" t="s">
        <v>3830</v>
      </c>
      <c r="D1119" s="98"/>
      <c r="E1119" s="98" t="s">
        <v>2860</v>
      </c>
      <c r="F1119" s="98" t="s">
        <v>2880</v>
      </c>
      <c r="G1119" s="98" t="s">
        <v>657</v>
      </c>
      <c r="H1119" s="98" t="s">
        <v>657</v>
      </c>
      <c r="I1119" s="248"/>
      <c r="J1119" s="98"/>
      <c r="K1119" s="98"/>
      <c r="L1119" s="210" t="s">
        <v>3744</v>
      </c>
      <c r="M1119" s="98" t="s">
        <v>3031</v>
      </c>
      <c r="N1119" s="98" t="s">
        <v>972</v>
      </c>
      <c r="O1119" s="98" t="s">
        <v>935</v>
      </c>
      <c r="P1119" s="98" t="s">
        <v>818</v>
      </c>
      <c r="Q1119" s="107" t="s">
        <v>864</v>
      </c>
      <c r="R1119" s="118" t="s">
        <v>828</v>
      </c>
      <c r="S1119" s="101" t="s">
        <v>828</v>
      </c>
      <c r="Z1119" s="98"/>
      <c r="AB1119" s="98">
        <v>12</v>
      </c>
      <c r="AE1119" s="244">
        <v>0</v>
      </c>
      <c r="AG1119" s="196" t="str">
        <f t="shared" si="17"/>
        <v>数据平台部-管理</v>
      </c>
    </row>
    <row r="1120" spans="1:33" ht="24" hidden="1">
      <c r="A1120" s="97" t="s">
        <v>2938</v>
      </c>
      <c r="B1120" s="98" t="s">
        <v>3828</v>
      </c>
      <c r="C1120" s="98" t="s">
        <v>3830</v>
      </c>
      <c r="D1120" s="98"/>
      <c r="E1120" s="98" t="s">
        <v>2860</v>
      </c>
      <c r="F1120" s="98" t="s">
        <v>2880</v>
      </c>
      <c r="G1120" s="98" t="s">
        <v>657</v>
      </c>
      <c r="H1120" s="98" t="s">
        <v>657</v>
      </c>
      <c r="I1120" s="248"/>
      <c r="J1120" s="98"/>
      <c r="K1120" s="98"/>
      <c r="L1120" s="210" t="s">
        <v>3745</v>
      </c>
      <c r="M1120" s="98" t="s">
        <v>3031</v>
      </c>
      <c r="N1120" s="98" t="s">
        <v>972</v>
      </c>
      <c r="O1120" s="98" t="s">
        <v>935</v>
      </c>
      <c r="P1120" s="98" t="s">
        <v>818</v>
      </c>
      <c r="Q1120" s="107" t="s">
        <v>864</v>
      </c>
      <c r="R1120" s="118" t="s">
        <v>864</v>
      </c>
      <c r="S1120" s="101" t="s">
        <v>864</v>
      </c>
      <c r="Z1120" s="98"/>
      <c r="AB1120" s="98">
        <v>12</v>
      </c>
      <c r="AE1120" s="244">
        <v>0</v>
      </c>
      <c r="AG1120" s="196" t="str">
        <f t="shared" si="17"/>
        <v>数据平台部-管理</v>
      </c>
    </row>
    <row r="1121" spans="1:33" ht="24" hidden="1">
      <c r="A1121" s="97" t="s">
        <v>2939</v>
      </c>
      <c r="B1121" s="98" t="s">
        <v>3828</v>
      </c>
      <c r="C1121" s="98" t="s">
        <v>3830</v>
      </c>
      <c r="D1121" s="98"/>
      <c r="E1121" s="98" t="s">
        <v>2860</v>
      </c>
      <c r="F1121" s="98" t="s">
        <v>2880</v>
      </c>
      <c r="G1121" s="98" t="s">
        <v>657</v>
      </c>
      <c r="H1121" s="98" t="s">
        <v>657</v>
      </c>
      <c r="I1121" s="248"/>
      <c r="J1121" s="98"/>
      <c r="K1121" s="98"/>
      <c r="L1121" s="210" t="s">
        <v>3746</v>
      </c>
      <c r="M1121" s="98" t="s">
        <v>3031</v>
      </c>
      <c r="N1121" s="98" t="s">
        <v>972</v>
      </c>
      <c r="O1121" s="98" t="s">
        <v>935</v>
      </c>
      <c r="P1121" s="98" t="s">
        <v>818</v>
      </c>
      <c r="Q1121" s="107" t="s">
        <v>864</v>
      </c>
      <c r="R1121" s="118" t="s">
        <v>864</v>
      </c>
      <c r="S1121" s="101" t="s">
        <v>864</v>
      </c>
      <c r="Z1121" s="98"/>
      <c r="AB1121" s="98">
        <v>12</v>
      </c>
      <c r="AE1121" s="244">
        <v>0</v>
      </c>
      <c r="AG1121" s="196" t="str">
        <f t="shared" si="17"/>
        <v>数据平台部-管理</v>
      </c>
    </row>
    <row r="1122" spans="1:33" ht="24" hidden="1">
      <c r="A1122" s="97" t="s">
        <v>2940</v>
      </c>
      <c r="B1122" s="98" t="s">
        <v>3828</v>
      </c>
      <c r="C1122" s="98" t="s">
        <v>3830</v>
      </c>
      <c r="D1122" s="98"/>
      <c r="E1122" s="98" t="s">
        <v>2860</v>
      </c>
      <c r="F1122" s="98" t="s">
        <v>2880</v>
      </c>
      <c r="G1122" s="98" t="s">
        <v>657</v>
      </c>
      <c r="H1122" s="98" t="s">
        <v>657</v>
      </c>
      <c r="I1122" s="248"/>
      <c r="J1122" s="98"/>
      <c r="K1122" s="98"/>
      <c r="L1122" s="210" t="s">
        <v>3747</v>
      </c>
      <c r="M1122" s="98" t="s">
        <v>3031</v>
      </c>
      <c r="N1122" s="98" t="s">
        <v>972</v>
      </c>
      <c r="O1122" s="98" t="s">
        <v>935</v>
      </c>
      <c r="P1122" s="98" t="s">
        <v>818</v>
      </c>
      <c r="Q1122" s="107" t="s">
        <v>819</v>
      </c>
      <c r="R1122" s="118" t="s">
        <v>819</v>
      </c>
      <c r="S1122" s="101" t="s">
        <v>819</v>
      </c>
      <c r="Z1122" s="98"/>
      <c r="AB1122" s="98">
        <v>12</v>
      </c>
      <c r="AE1122" s="244">
        <v>0</v>
      </c>
      <c r="AG1122" s="196" t="str">
        <f t="shared" si="17"/>
        <v>数据平台部-管理</v>
      </c>
    </row>
    <row r="1123" spans="1:33" ht="24" hidden="1">
      <c r="A1123" s="97" t="s">
        <v>2941</v>
      </c>
      <c r="B1123" s="98" t="s">
        <v>3828</v>
      </c>
      <c r="C1123" s="98" t="s">
        <v>3830</v>
      </c>
      <c r="D1123" s="98"/>
      <c r="E1123" s="98" t="s">
        <v>2860</v>
      </c>
      <c r="F1123" s="98" t="s">
        <v>2880</v>
      </c>
      <c r="G1123" s="98" t="s">
        <v>657</v>
      </c>
      <c r="H1123" s="98" t="s">
        <v>657</v>
      </c>
      <c r="I1123" s="248"/>
      <c r="J1123" s="98"/>
      <c r="K1123" s="98"/>
      <c r="L1123" s="210" t="s">
        <v>3748</v>
      </c>
      <c r="M1123" s="98" t="s">
        <v>3210</v>
      </c>
      <c r="N1123" s="98" t="s">
        <v>3818</v>
      </c>
      <c r="O1123" s="98" t="s">
        <v>935</v>
      </c>
      <c r="P1123" s="98" t="s">
        <v>818</v>
      </c>
      <c r="Q1123" s="107" t="s">
        <v>864</v>
      </c>
      <c r="R1123" s="118" t="s">
        <v>864</v>
      </c>
      <c r="S1123" s="101" t="s">
        <v>864</v>
      </c>
      <c r="Z1123" s="98"/>
      <c r="AB1123" s="98">
        <v>12</v>
      </c>
      <c r="AE1123" s="244">
        <v>0</v>
      </c>
      <c r="AG1123" s="196" t="str">
        <f t="shared" si="17"/>
        <v>数据平台部-管理</v>
      </c>
    </row>
    <row r="1124" spans="1:33" ht="24" hidden="1">
      <c r="A1124" s="97" t="s">
        <v>2942</v>
      </c>
      <c r="B1124" s="98" t="s">
        <v>3828</v>
      </c>
      <c r="C1124" s="98" t="s">
        <v>3830</v>
      </c>
      <c r="D1124" s="98"/>
      <c r="E1124" s="98" t="s">
        <v>2860</v>
      </c>
      <c r="F1124" s="98" t="s">
        <v>2880</v>
      </c>
      <c r="G1124" s="98" t="s">
        <v>657</v>
      </c>
      <c r="H1124" s="98" t="s">
        <v>657</v>
      </c>
      <c r="I1124" s="248"/>
      <c r="J1124" s="98"/>
      <c r="K1124" s="98"/>
      <c r="L1124" s="210" t="s">
        <v>3749</v>
      </c>
      <c r="M1124" s="98" t="s">
        <v>3031</v>
      </c>
      <c r="N1124" s="98" t="s">
        <v>972</v>
      </c>
      <c r="O1124" s="98" t="s">
        <v>935</v>
      </c>
      <c r="P1124" s="98" t="s">
        <v>818</v>
      </c>
      <c r="Q1124" s="107" t="s">
        <v>864</v>
      </c>
      <c r="R1124" s="118" t="s">
        <v>864</v>
      </c>
      <c r="S1124" s="101" t="s">
        <v>864</v>
      </c>
      <c r="Z1124" s="98"/>
      <c r="AB1124" s="98">
        <v>12</v>
      </c>
      <c r="AE1124" s="244">
        <v>0</v>
      </c>
      <c r="AG1124" s="196" t="str">
        <f t="shared" si="17"/>
        <v>数据平台部-管理</v>
      </c>
    </row>
    <row r="1125" spans="1:33" ht="24" hidden="1">
      <c r="A1125" s="97" t="s">
        <v>2943</v>
      </c>
      <c r="B1125" s="98" t="s">
        <v>3828</v>
      </c>
      <c r="C1125" s="98" t="s">
        <v>3830</v>
      </c>
      <c r="D1125" s="98"/>
      <c r="E1125" s="98" t="s">
        <v>2860</v>
      </c>
      <c r="F1125" s="98" t="s">
        <v>2880</v>
      </c>
      <c r="G1125" s="98" t="s">
        <v>657</v>
      </c>
      <c r="H1125" s="98" t="s">
        <v>657</v>
      </c>
      <c r="I1125" s="248"/>
      <c r="J1125" s="98"/>
      <c r="K1125" s="98"/>
      <c r="L1125" s="210" t="s">
        <v>3750</v>
      </c>
      <c r="M1125" s="98" t="s">
        <v>3031</v>
      </c>
      <c r="N1125" s="98" t="s">
        <v>972</v>
      </c>
      <c r="O1125" s="98" t="s">
        <v>935</v>
      </c>
      <c r="P1125" s="98" t="s">
        <v>818</v>
      </c>
      <c r="Q1125" s="107" t="s">
        <v>828</v>
      </c>
      <c r="R1125" s="118" t="s">
        <v>819</v>
      </c>
      <c r="S1125" s="101" t="s">
        <v>819</v>
      </c>
      <c r="Z1125" s="98"/>
      <c r="AB1125" s="98">
        <v>12</v>
      </c>
      <c r="AE1125" s="244">
        <v>0</v>
      </c>
      <c r="AG1125" s="196" t="str">
        <f t="shared" si="17"/>
        <v>数据平台部-管理</v>
      </c>
    </row>
    <row r="1126" spans="1:33" ht="24" hidden="1">
      <c r="A1126" s="97" t="s">
        <v>2944</v>
      </c>
      <c r="B1126" s="98" t="s">
        <v>3828</v>
      </c>
      <c r="C1126" s="98" t="s">
        <v>3830</v>
      </c>
      <c r="D1126" s="98"/>
      <c r="E1126" s="98" t="s">
        <v>2860</v>
      </c>
      <c r="F1126" s="98" t="s">
        <v>2880</v>
      </c>
      <c r="G1126" s="98" t="s">
        <v>657</v>
      </c>
      <c r="H1126" s="98" t="s">
        <v>657</v>
      </c>
      <c r="I1126" s="248"/>
      <c r="J1126" s="98"/>
      <c r="K1126" s="98"/>
      <c r="L1126" s="210" t="s">
        <v>3751</v>
      </c>
      <c r="M1126" s="98" t="s">
        <v>3210</v>
      </c>
      <c r="N1126" s="98" t="s">
        <v>3818</v>
      </c>
      <c r="O1126" s="98" t="s">
        <v>935</v>
      </c>
      <c r="P1126" s="98" t="s">
        <v>818</v>
      </c>
      <c r="Q1126" s="107" t="s">
        <v>864</v>
      </c>
      <c r="R1126" s="118" t="s">
        <v>864</v>
      </c>
      <c r="S1126" s="101" t="s">
        <v>864</v>
      </c>
      <c r="Z1126" s="98"/>
      <c r="AB1126" s="98">
        <v>12</v>
      </c>
      <c r="AE1126" s="244">
        <v>0</v>
      </c>
      <c r="AG1126" s="196" t="str">
        <f t="shared" si="17"/>
        <v>数据平台部-管理</v>
      </c>
    </row>
    <row r="1127" spans="1:33" ht="24" hidden="1">
      <c r="A1127" s="97" t="s">
        <v>2945</v>
      </c>
      <c r="B1127" s="98" t="s">
        <v>3828</v>
      </c>
      <c r="C1127" s="98" t="s">
        <v>3830</v>
      </c>
      <c r="D1127" s="98"/>
      <c r="E1127" s="98" t="s">
        <v>2860</v>
      </c>
      <c r="F1127" s="98" t="s">
        <v>2880</v>
      </c>
      <c r="G1127" s="98" t="s">
        <v>657</v>
      </c>
      <c r="H1127" s="98" t="s">
        <v>657</v>
      </c>
      <c r="I1127" s="248"/>
      <c r="J1127" s="98"/>
      <c r="K1127" s="98"/>
      <c r="L1127" s="210" t="s">
        <v>3752</v>
      </c>
      <c r="M1127" s="98" t="s">
        <v>3210</v>
      </c>
      <c r="N1127" s="98" t="s">
        <v>3818</v>
      </c>
      <c r="O1127" s="98" t="s">
        <v>935</v>
      </c>
      <c r="P1127" s="98" t="s">
        <v>818</v>
      </c>
      <c r="Q1127" s="107" t="s">
        <v>972</v>
      </c>
      <c r="R1127" s="118" t="s">
        <v>864</v>
      </c>
      <c r="S1127" s="101" t="s">
        <v>864</v>
      </c>
      <c r="Z1127" s="98"/>
      <c r="AB1127" s="98">
        <v>12</v>
      </c>
      <c r="AE1127" s="244">
        <v>0</v>
      </c>
      <c r="AG1127" s="196" t="str">
        <f t="shared" si="17"/>
        <v>数据平台部-管理</v>
      </c>
    </row>
    <row r="1128" spans="1:33" ht="24" hidden="1">
      <c r="A1128" s="97" t="s">
        <v>2946</v>
      </c>
      <c r="B1128" s="98" t="s">
        <v>3828</v>
      </c>
      <c r="C1128" s="98" t="s">
        <v>3830</v>
      </c>
      <c r="D1128" s="98"/>
      <c r="E1128" s="98" t="s">
        <v>2860</v>
      </c>
      <c r="F1128" s="98" t="s">
        <v>2880</v>
      </c>
      <c r="G1128" s="98" t="s">
        <v>657</v>
      </c>
      <c r="H1128" s="98" t="s">
        <v>657</v>
      </c>
      <c r="I1128" s="248"/>
      <c r="J1128" s="98"/>
      <c r="K1128" s="98"/>
      <c r="L1128" s="210" t="s">
        <v>3753</v>
      </c>
      <c r="M1128" s="98" t="s">
        <v>3031</v>
      </c>
      <c r="N1128" s="98" t="s">
        <v>972</v>
      </c>
      <c r="O1128" s="98" t="s">
        <v>935</v>
      </c>
      <c r="P1128" s="98" t="s">
        <v>818</v>
      </c>
      <c r="Q1128" s="107" t="s">
        <v>864</v>
      </c>
      <c r="R1128" s="118" t="s">
        <v>864</v>
      </c>
      <c r="S1128" s="101" t="s">
        <v>864</v>
      </c>
      <c r="Z1128" s="98"/>
      <c r="AB1128" s="98">
        <v>12</v>
      </c>
      <c r="AE1128" s="244">
        <v>0</v>
      </c>
      <c r="AG1128" s="196" t="str">
        <f t="shared" si="17"/>
        <v>数据平台部-管理</v>
      </c>
    </row>
    <row r="1129" spans="1:33" ht="24" hidden="1">
      <c r="A1129" s="97" t="s">
        <v>2947</v>
      </c>
      <c r="B1129" s="98" t="s">
        <v>3828</v>
      </c>
      <c r="C1129" s="98" t="s">
        <v>3830</v>
      </c>
      <c r="D1129" s="98"/>
      <c r="E1129" s="98" t="s">
        <v>2860</v>
      </c>
      <c r="F1129" s="98" t="s">
        <v>2880</v>
      </c>
      <c r="G1129" s="98" t="s">
        <v>657</v>
      </c>
      <c r="H1129" s="98" t="s">
        <v>657</v>
      </c>
      <c r="I1129" s="248"/>
      <c r="J1129" s="98"/>
      <c r="K1129" s="98"/>
      <c r="L1129" s="210" t="s">
        <v>3754</v>
      </c>
      <c r="M1129" s="98" t="s">
        <v>3031</v>
      </c>
      <c r="N1129" s="98" t="s">
        <v>972</v>
      </c>
      <c r="O1129" s="98" t="s">
        <v>935</v>
      </c>
      <c r="P1129" s="98" t="s">
        <v>818</v>
      </c>
      <c r="Q1129" s="107" t="s">
        <v>972</v>
      </c>
      <c r="R1129" s="118" t="s">
        <v>864</v>
      </c>
      <c r="S1129" s="101" t="s">
        <v>864</v>
      </c>
      <c r="Z1129" s="98"/>
      <c r="AB1129" s="98">
        <v>12</v>
      </c>
      <c r="AE1129" s="244">
        <v>0</v>
      </c>
      <c r="AG1129" s="196" t="str">
        <f t="shared" si="17"/>
        <v>数据平台部-管理</v>
      </c>
    </row>
    <row r="1130" spans="1:33" ht="24" hidden="1">
      <c r="A1130" s="97" t="s">
        <v>2948</v>
      </c>
      <c r="B1130" s="98" t="s">
        <v>3828</v>
      </c>
      <c r="C1130" s="98" t="s">
        <v>3830</v>
      </c>
      <c r="D1130" s="98"/>
      <c r="E1130" s="98" t="s">
        <v>2860</v>
      </c>
      <c r="F1130" s="98" t="s">
        <v>2880</v>
      </c>
      <c r="G1130" s="98" t="s">
        <v>657</v>
      </c>
      <c r="H1130" s="98" t="s">
        <v>657</v>
      </c>
      <c r="I1130" s="248"/>
      <c r="J1130" s="98"/>
      <c r="K1130" s="98"/>
      <c r="L1130" s="210" t="s">
        <v>3755</v>
      </c>
      <c r="M1130" s="98" t="s">
        <v>3210</v>
      </c>
      <c r="N1130" s="98" t="s">
        <v>3818</v>
      </c>
      <c r="O1130" s="98" t="s">
        <v>935</v>
      </c>
      <c r="P1130" s="98" t="s">
        <v>818</v>
      </c>
      <c r="Q1130" s="107" t="s">
        <v>972</v>
      </c>
      <c r="R1130" s="118" t="s">
        <v>972</v>
      </c>
      <c r="S1130" s="101" t="s">
        <v>972</v>
      </c>
      <c r="Z1130" s="98"/>
      <c r="AB1130" s="98">
        <v>12</v>
      </c>
      <c r="AE1130" s="244">
        <v>0</v>
      </c>
      <c r="AG1130" s="196" t="str">
        <f t="shared" si="17"/>
        <v>数据平台部-管理</v>
      </c>
    </row>
    <row r="1131" spans="1:33" ht="24" hidden="1">
      <c r="A1131" s="97" t="s">
        <v>2949</v>
      </c>
      <c r="B1131" s="98" t="s">
        <v>3828</v>
      </c>
      <c r="C1131" s="98" t="s">
        <v>3830</v>
      </c>
      <c r="D1131" s="98"/>
      <c r="E1131" s="98" t="s">
        <v>2860</v>
      </c>
      <c r="F1131" s="98" t="s">
        <v>2880</v>
      </c>
      <c r="G1131" s="98" t="s">
        <v>657</v>
      </c>
      <c r="H1131" s="98" t="s">
        <v>657</v>
      </c>
      <c r="I1131" s="248"/>
      <c r="J1131" s="98"/>
      <c r="K1131" s="98"/>
      <c r="L1131" s="210" t="s">
        <v>3756</v>
      </c>
      <c r="M1131" s="98" t="s">
        <v>3031</v>
      </c>
      <c r="N1131" s="98" t="s">
        <v>972</v>
      </c>
      <c r="O1131" s="98" t="s">
        <v>935</v>
      </c>
      <c r="P1131" s="98" t="s">
        <v>818</v>
      </c>
      <c r="Q1131" s="107" t="s">
        <v>819</v>
      </c>
      <c r="R1131" s="118" t="s">
        <v>819</v>
      </c>
      <c r="S1131" s="101" t="s">
        <v>819</v>
      </c>
      <c r="Z1131" s="98"/>
      <c r="AB1131" s="98">
        <v>12</v>
      </c>
      <c r="AE1131" s="244">
        <v>0</v>
      </c>
      <c r="AG1131" s="196" t="str">
        <f t="shared" si="17"/>
        <v>数据平台部-管理</v>
      </c>
    </row>
    <row r="1132" spans="1:33" ht="24" hidden="1">
      <c r="A1132" s="97" t="s">
        <v>2950</v>
      </c>
      <c r="B1132" s="98" t="s">
        <v>3828</v>
      </c>
      <c r="C1132" s="98" t="s">
        <v>3830</v>
      </c>
      <c r="D1132" s="98"/>
      <c r="E1132" s="98" t="s">
        <v>2860</v>
      </c>
      <c r="F1132" s="98" t="s">
        <v>2880</v>
      </c>
      <c r="G1132" s="98" t="s">
        <v>657</v>
      </c>
      <c r="H1132" s="98" t="s">
        <v>657</v>
      </c>
      <c r="I1132" s="248"/>
      <c r="J1132" s="98"/>
      <c r="K1132" s="98"/>
      <c r="L1132" s="210" t="s">
        <v>3757</v>
      </c>
      <c r="M1132" s="98" t="s">
        <v>3031</v>
      </c>
      <c r="N1132" s="98" t="s">
        <v>972</v>
      </c>
      <c r="O1132" s="98" t="s">
        <v>935</v>
      </c>
      <c r="P1132" s="98" t="s">
        <v>818</v>
      </c>
      <c r="Q1132" s="107" t="s">
        <v>864</v>
      </c>
      <c r="R1132" s="118" t="s">
        <v>828</v>
      </c>
      <c r="S1132" s="101" t="s">
        <v>828</v>
      </c>
      <c r="Z1132" s="98"/>
      <c r="AB1132" s="98">
        <v>12</v>
      </c>
      <c r="AE1132" s="244">
        <v>0</v>
      </c>
      <c r="AG1132" s="196" t="str">
        <f t="shared" si="17"/>
        <v>数据平台部-管理</v>
      </c>
    </row>
    <row r="1133" spans="1:33" ht="24" hidden="1">
      <c r="A1133" s="97" t="s">
        <v>2951</v>
      </c>
      <c r="B1133" s="98" t="s">
        <v>3828</v>
      </c>
      <c r="C1133" s="98" t="s">
        <v>3830</v>
      </c>
      <c r="D1133" s="98"/>
      <c r="E1133" s="98" t="s">
        <v>2860</v>
      </c>
      <c r="F1133" s="98" t="s">
        <v>2880</v>
      </c>
      <c r="G1133" s="98" t="s">
        <v>657</v>
      </c>
      <c r="H1133" s="98" t="s">
        <v>657</v>
      </c>
      <c r="I1133" s="248"/>
      <c r="J1133" s="98"/>
      <c r="K1133" s="98"/>
      <c r="L1133" s="210" t="s">
        <v>3758</v>
      </c>
      <c r="M1133" s="98" t="s">
        <v>3210</v>
      </c>
      <c r="N1133" s="98" t="s">
        <v>3818</v>
      </c>
      <c r="O1133" s="98" t="s">
        <v>935</v>
      </c>
      <c r="P1133" s="98" t="s">
        <v>818</v>
      </c>
      <c r="Q1133" s="107" t="s">
        <v>864</v>
      </c>
      <c r="R1133" s="118" t="s">
        <v>864</v>
      </c>
      <c r="S1133" s="101" t="s">
        <v>864</v>
      </c>
      <c r="Z1133" s="98"/>
      <c r="AB1133" s="98">
        <v>12</v>
      </c>
      <c r="AE1133" s="244">
        <v>0</v>
      </c>
      <c r="AG1133" s="196" t="str">
        <f t="shared" si="17"/>
        <v>数据平台部-管理</v>
      </c>
    </row>
    <row r="1134" spans="1:33" ht="24" hidden="1">
      <c r="A1134" s="97" t="s">
        <v>2952</v>
      </c>
      <c r="B1134" s="98" t="s">
        <v>3828</v>
      </c>
      <c r="C1134" s="98" t="s">
        <v>3830</v>
      </c>
      <c r="D1134" s="98"/>
      <c r="E1134" s="98" t="s">
        <v>2860</v>
      </c>
      <c r="F1134" s="98" t="s">
        <v>2880</v>
      </c>
      <c r="G1134" s="98" t="s">
        <v>657</v>
      </c>
      <c r="H1134" s="98" t="s">
        <v>657</v>
      </c>
      <c r="I1134" s="248"/>
      <c r="J1134" s="98"/>
      <c r="K1134" s="98"/>
      <c r="L1134" s="210" t="s">
        <v>3759</v>
      </c>
      <c r="M1134" s="98" t="s">
        <v>3031</v>
      </c>
      <c r="N1134" s="98" t="s">
        <v>972</v>
      </c>
      <c r="O1134" s="98" t="s">
        <v>935</v>
      </c>
      <c r="P1134" s="98" t="s">
        <v>818</v>
      </c>
      <c r="Q1134" s="107" t="s">
        <v>864</v>
      </c>
      <c r="R1134" s="118" t="s">
        <v>864</v>
      </c>
      <c r="S1134" s="101" t="s">
        <v>864</v>
      </c>
      <c r="Z1134" s="98"/>
      <c r="AB1134" s="98">
        <v>12</v>
      </c>
      <c r="AE1134" s="244">
        <v>0</v>
      </c>
      <c r="AG1134" s="196" t="str">
        <f t="shared" si="17"/>
        <v>数据平台部-管理</v>
      </c>
    </row>
    <row r="1135" spans="1:33" ht="24" hidden="1">
      <c r="A1135" s="97" t="s">
        <v>2953</v>
      </c>
      <c r="B1135" s="98" t="s">
        <v>3828</v>
      </c>
      <c r="C1135" s="98" t="s">
        <v>3830</v>
      </c>
      <c r="D1135" s="98"/>
      <c r="E1135" s="98" t="s">
        <v>2860</v>
      </c>
      <c r="F1135" s="98" t="s">
        <v>2880</v>
      </c>
      <c r="G1135" s="98" t="s">
        <v>657</v>
      </c>
      <c r="H1135" s="98" t="s">
        <v>657</v>
      </c>
      <c r="I1135" s="248"/>
      <c r="J1135" s="98"/>
      <c r="K1135" s="98"/>
      <c r="L1135" s="210" t="s">
        <v>3760</v>
      </c>
      <c r="M1135" s="98" t="s">
        <v>3058</v>
      </c>
      <c r="N1135" s="98" t="s">
        <v>972</v>
      </c>
      <c r="O1135" s="98" t="s">
        <v>935</v>
      </c>
      <c r="P1135" s="98" t="s">
        <v>818</v>
      </c>
      <c r="Q1135" s="107" t="s">
        <v>828</v>
      </c>
      <c r="R1135" s="118" t="s">
        <v>819</v>
      </c>
      <c r="S1135" s="101" t="s">
        <v>819</v>
      </c>
      <c r="Z1135" s="98"/>
      <c r="AB1135" s="98">
        <v>12</v>
      </c>
      <c r="AE1135" s="244">
        <v>0</v>
      </c>
      <c r="AG1135" s="196" t="str">
        <f t="shared" si="17"/>
        <v>数据平台部-管理</v>
      </c>
    </row>
    <row r="1136" spans="1:33" ht="24" hidden="1">
      <c r="A1136" s="97" t="s">
        <v>2954</v>
      </c>
      <c r="B1136" s="98" t="s">
        <v>3828</v>
      </c>
      <c r="C1136" s="98" t="s">
        <v>3830</v>
      </c>
      <c r="D1136" s="98"/>
      <c r="E1136" s="98" t="s">
        <v>2860</v>
      </c>
      <c r="F1136" s="98" t="s">
        <v>2880</v>
      </c>
      <c r="G1136" s="98" t="s">
        <v>657</v>
      </c>
      <c r="H1136" s="98" t="s">
        <v>657</v>
      </c>
      <c r="I1136" s="248"/>
      <c r="J1136" s="98"/>
      <c r="K1136" s="98"/>
      <c r="L1136" s="210" t="s">
        <v>3761</v>
      </c>
      <c r="M1136" s="98" t="s">
        <v>3210</v>
      </c>
      <c r="N1136" s="98" t="s">
        <v>3818</v>
      </c>
      <c r="O1136" s="98" t="s">
        <v>935</v>
      </c>
      <c r="P1136" s="98" t="s">
        <v>818</v>
      </c>
      <c r="Q1136" s="107" t="s">
        <v>972</v>
      </c>
      <c r="R1136" s="118" t="s">
        <v>972</v>
      </c>
      <c r="S1136" s="101" t="s">
        <v>972</v>
      </c>
      <c r="Z1136" s="98"/>
      <c r="AB1136" s="98">
        <v>12</v>
      </c>
      <c r="AE1136" s="244">
        <v>0</v>
      </c>
      <c r="AG1136" s="196" t="str">
        <f t="shared" si="17"/>
        <v>数据平台部-管理</v>
      </c>
    </row>
    <row r="1137" spans="1:33" ht="24" hidden="1">
      <c r="A1137" s="97" t="s">
        <v>2955</v>
      </c>
      <c r="B1137" s="98" t="s">
        <v>3828</v>
      </c>
      <c r="C1137" s="98" t="s">
        <v>3830</v>
      </c>
      <c r="D1137" s="98"/>
      <c r="E1137" s="98" t="s">
        <v>2860</v>
      </c>
      <c r="F1137" s="98" t="s">
        <v>2880</v>
      </c>
      <c r="G1137" s="98" t="s">
        <v>657</v>
      </c>
      <c r="H1137" s="98" t="s">
        <v>657</v>
      </c>
      <c r="I1137" s="248"/>
      <c r="J1137" s="98"/>
      <c r="K1137" s="98"/>
      <c r="L1137" s="210" t="s">
        <v>3762</v>
      </c>
      <c r="M1137" s="98" t="s">
        <v>3741</v>
      </c>
      <c r="N1137" s="98" t="s">
        <v>3818</v>
      </c>
      <c r="O1137" s="98" t="s">
        <v>935</v>
      </c>
      <c r="P1137" s="98" t="s">
        <v>818</v>
      </c>
      <c r="Q1137" s="107" t="s">
        <v>864</v>
      </c>
      <c r="R1137" s="118" t="s">
        <v>864</v>
      </c>
      <c r="S1137" s="101" t="s">
        <v>864</v>
      </c>
      <c r="Z1137" s="98"/>
      <c r="AB1137" s="98">
        <v>12</v>
      </c>
      <c r="AE1137" s="244">
        <v>0</v>
      </c>
      <c r="AG1137" s="196" t="str">
        <f t="shared" si="17"/>
        <v>数据平台部-管理</v>
      </c>
    </row>
    <row r="1138" spans="1:33" ht="24" hidden="1">
      <c r="A1138" s="97" t="s">
        <v>2956</v>
      </c>
      <c r="B1138" s="98" t="s">
        <v>3828</v>
      </c>
      <c r="C1138" s="98" t="s">
        <v>3830</v>
      </c>
      <c r="D1138" s="98"/>
      <c r="E1138" s="98" t="s">
        <v>2860</v>
      </c>
      <c r="F1138" s="98" t="s">
        <v>2880</v>
      </c>
      <c r="G1138" s="98" t="s">
        <v>657</v>
      </c>
      <c r="H1138" s="98" t="s">
        <v>657</v>
      </c>
      <c r="I1138" s="248"/>
      <c r="J1138" s="98"/>
      <c r="K1138" s="98"/>
      <c r="L1138" s="210" t="s">
        <v>3763</v>
      </c>
      <c r="M1138" s="98" t="s">
        <v>3025</v>
      </c>
      <c r="N1138" s="98" t="s">
        <v>828</v>
      </c>
      <c r="O1138" s="98" t="s">
        <v>4279</v>
      </c>
      <c r="P1138" s="98" t="s">
        <v>818</v>
      </c>
      <c r="Q1138" s="107" t="s">
        <v>935</v>
      </c>
      <c r="R1138" s="118" t="s">
        <v>935</v>
      </c>
      <c r="S1138" s="101" t="s">
        <v>935</v>
      </c>
      <c r="Z1138" s="98"/>
      <c r="AB1138" s="98">
        <v>12</v>
      </c>
      <c r="AE1138" s="244">
        <v>0</v>
      </c>
      <c r="AG1138" s="196" t="str">
        <f t="shared" si="17"/>
        <v>数据平台部-管理</v>
      </c>
    </row>
    <row r="1139" spans="1:33" ht="24" hidden="1">
      <c r="A1139" s="97" t="s">
        <v>2957</v>
      </c>
      <c r="B1139" s="98" t="s">
        <v>3828</v>
      </c>
      <c r="C1139" s="98" t="s">
        <v>3830</v>
      </c>
      <c r="D1139" s="98"/>
      <c r="E1139" s="98" t="s">
        <v>2860</v>
      </c>
      <c r="F1139" s="98" t="s">
        <v>2880</v>
      </c>
      <c r="G1139" s="98" t="s">
        <v>657</v>
      </c>
      <c r="H1139" s="98" t="s">
        <v>657</v>
      </c>
      <c r="I1139" s="248"/>
      <c r="J1139" s="98"/>
      <c r="K1139" s="98"/>
      <c r="L1139" s="210" t="s">
        <v>3764</v>
      </c>
      <c r="M1139" s="98" t="s">
        <v>3031</v>
      </c>
      <c r="N1139" s="98" t="s">
        <v>972</v>
      </c>
      <c r="O1139" s="98" t="s">
        <v>935</v>
      </c>
      <c r="P1139" s="98" t="s">
        <v>818</v>
      </c>
      <c r="Q1139" s="107" t="s">
        <v>972</v>
      </c>
      <c r="R1139" s="118" t="s">
        <v>864</v>
      </c>
      <c r="S1139" s="101" t="s">
        <v>864</v>
      </c>
      <c r="Z1139" s="98"/>
      <c r="AB1139" s="98">
        <v>12</v>
      </c>
      <c r="AE1139" s="244">
        <v>0</v>
      </c>
      <c r="AG1139" s="196" t="str">
        <f t="shared" si="17"/>
        <v>数据平台部-管理</v>
      </c>
    </row>
    <row r="1140" spans="1:33" ht="24" hidden="1">
      <c r="A1140" s="97" t="s">
        <v>2958</v>
      </c>
      <c r="B1140" s="98" t="s">
        <v>3828</v>
      </c>
      <c r="C1140" s="98" t="s">
        <v>3830</v>
      </c>
      <c r="D1140" s="98"/>
      <c r="E1140" s="98" t="s">
        <v>2860</v>
      </c>
      <c r="F1140" s="98" t="s">
        <v>2880</v>
      </c>
      <c r="G1140" s="98" t="s">
        <v>657</v>
      </c>
      <c r="H1140" s="98" t="s">
        <v>657</v>
      </c>
      <c r="I1140" s="248"/>
      <c r="J1140" s="98"/>
      <c r="K1140" s="98"/>
      <c r="L1140" s="210" t="s">
        <v>3765</v>
      </c>
      <c r="M1140" s="98" t="s">
        <v>3058</v>
      </c>
      <c r="N1140" s="98" t="s">
        <v>972</v>
      </c>
      <c r="O1140" s="98" t="s">
        <v>935</v>
      </c>
      <c r="P1140" s="98" t="s">
        <v>818</v>
      </c>
      <c r="Q1140" s="107" t="s">
        <v>819</v>
      </c>
      <c r="R1140" s="118" t="s">
        <v>819</v>
      </c>
      <c r="S1140" s="101" t="s">
        <v>819</v>
      </c>
      <c r="Z1140" s="98"/>
      <c r="AB1140" s="98">
        <v>12</v>
      </c>
      <c r="AE1140" s="244">
        <v>0</v>
      </c>
      <c r="AG1140" s="196" t="str">
        <f t="shared" si="17"/>
        <v>数据平台部-管理</v>
      </c>
    </row>
    <row r="1141" spans="1:33" ht="24" hidden="1">
      <c r="A1141" s="97" t="s">
        <v>2959</v>
      </c>
      <c r="B1141" s="98" t="s">
        <v>3828</v>
      </c>
      <c r="C1141" s="98" t="s">
        <v>3830</v>
      </c>
      <c r="D1141" s="98"/>
      <c r="E1141" s="98" t="s">
        <v>2860</v>
      </c>
      <c r="F1141" s="98" t="s">
        <v>2880</v>
      </c>
      <c r="G1141" s="98" t="s">
        <v>657</v>
      </c>
      <c r="H1141" s="98" t="s">
        <v>657</v>
      </c>
      <c r="I1141" s="248"/>
      <c r="J1141" s="98"/>
      <c r="K1141" s="98"/>
      <c r="L1141" s="210" t="s">
        <v>3766</v>
      </c>
      <c r="M1141" s="98" t="s">
        <v>3058</v>
      </c>
      <c r="N1141" s="98" t="s">
        <v>972</v>
      </c>
      <c r="O1141" s="98" t="s">
        <v>935</v>
      </c>
      <c r="P1141" s="98" t="s">
        <v>818</v>
      </c>
      <c r="Q1141" s="107" t="s">
        <v>828</v>
      </c>
      <c r="R1141" s="118" t="s">
        <v>819</v>
      </c>
      <c r="S1141" s="101" t="s">
        <v>819</v>
      </c>
      <c r="Z1141" s="98"/>
      <c r="AB1141" s="98">
        <v>12</v>
      </c>
      <c r="AE1141" s="244">
        <v>0</v>
      </c>
      <c r="AG1141" s="196" t="str">
        <f t="shared" si="17"/>
        <v>数据平台部-管理</v>
      </c>
    </row>
    <row r="1142" spans="1:33" ht="24" hidden="1">
      <c r="A1142" s="97" t="s">
        <v>2960</v>
      </c>
      <c r="B1142" s="98" t="s">
        <v>3828</v>
      </c>
      <c r="C1142" s="98" t="s">
        <v>3830</v>
      </c>
      <c r="D1142" s="98"/>
      <c r="E1142" s="98" t="s">
        <v>2860</v>
      </c>
      <c r="F1142" s="98" t="s">
        <v>2880</v>
      </c>
      <c r="G1142" s="98" t="s">
        <v>657</v>
      </c>
      <c r="H1142" s="98" t="s">
        <v>657</v>
      </c>
      <c r="I1142" s="248"/>
      <c r="J1142" s="98"/>
      <c r="K1142" s="98"/>
      <c r="L1142" s="210" t="s">
        <v>3767</v>
      </c>
      <c r="M1142" s="98" t="s">
        <v>3031</v>
      </c>
      <c r="N1142" s="98" t="s">
        <v>972</v>
      </c>
      <c r="O1142" s="98" t="s">
        <v>935</v>
      </c>
      <c r="P1142" s="98" t="s">
        <v>818</v>
      </c>
      <c r="Q1142" s="107" t="s">
        <v>828</v>
      </c>
      <c r="R1142" s="118" t="s">
        <v>819</v>
      </c>
      <c r="S1142" s="101" t="s">
        <v>819</v>
      </c>
      <c r="Z1142" s="98"/>
      <c r="AB1142" s="98">
        <v>12</v>
      </c>
      <c r="AE1142" s="244">
        <v>0</v>
      </c>
      <c r="AG1142" s="196" t="str">
        <f t="shared" si="17"/>
        <v>数据平台部-管理</v>
      </c>
    </row>
    <row r="1143" spans="1:33" ht="24" hidden="1">
      <c r="A1143" s="97" t="s">
        <v>2961</v>
      </c>
      <c r="B1143" s="98" t="s">
        <v>3828</v>
      </c>
      <c r="C1143" s="98" t="s">
        <v>3830</v>
      </c>
      <c r="D1143" s="98"/>
      <c r="E1143" s="98" t="s">
        <v>2860</v>
      </c>
      <c r="F1143" s="98" t="s">
        <v>2880</v>
      </c>
      <c r="G1143" s="98" t="s">
        <v>657</v>
      </c>
      <c r="H1143" s="98" t="s">
        <v>657</v>
      </c>
      <c r="I1143" s="248"/>
      <c r="J1143" s="98"/>
      <c r="K1143" s="98"/>
      <c r="L1143" s="210" t="s">
        <v>3768</v>
      </c>
      <c r="M1143" s="98" t="s">
        <v>3058</v>
      </c>
      <c r="N1143" s="98" t="s">
        <v>972</v>
      </c>
      <c r="O1143" s="98" t="s">
        <v>935</v>
      </c>
      <c r="P1143" s="98" t="s">
        <v>818</v>
      </c>
      <c r="Q1143" s="107" t="s">
        <v>828</v>
      </c>
      <c r="R1143" s="118" t="s">
        <v>828</v>
      </c>
      <c r="S1143" s="101" t="s">
        <v>828</v>
      </c>
      <c r="Z1143" s="98"/>
      <c r="AB1143" s="98">
        <v>12</v>
      </c>
      <c r="AE1143" s="244">
        <v>0</v>
      </c>
      <c r="AG1143" s="196" t="str">
        <f t="shared" si="17"/>
        <v>数据平台部-管理</v>
      </c>
    </row>
    <row r="1144" spans="1:33" ht="24" hidden="1">
      <c r="A1144" s="97" t="s">
        <v>2962</v>
      </c>
      <c r="B1144" s="98" t="s">
        <v>3828</v>
      </c>
      <c r="C1144" s="98" t="s">
        <v>3830</v>
      </c>
      <c r="D1144" s="98"/>
      <c r="E1144" s="98" t="s">
        <v>2860</v>
      </c>
      <c r="F1144" s="98" t="s">
        <v>2880</v>
      </c>
      <c r="G1144" s="98" t="s">
        <v>657</v>
      </c>
      <c r="H1144" s="98" t="s">
        <v>657</v>
      </c>
      <c r="I1144" s="248"/>
      <c r="J1144" s="98"/>
      <c r="K1144" s="98" t="s">
        <v>3035</v>
      </c>
      <c r="L1144" s="210" t="s">
        <v>4262</v>
      </c>
      <c r="M1144" s="98" t="s">
        <v>3031</v>
      </c>
      <c r="N1144" s="98" t="s">
        <v>972</v>
      </c>
      <c r="O1144" s="98" t="s">
        <v>935</v>
      </c>
      <c r="P1144" s="98" t="s">
        <v>818</v>
      </c>
      <c r="Q1144" s="107" t="s">
        <v>864</v>
      </c>
      <c r="R1144" s="118" t="s">
        <v>819</v>
      </c>
      <c r="S1144" s="101" t="s">
        <v>819</v>
      </c>
      <c r="Z1144" s="98"/>
      <c r="AB1144" s="98">
        <v>12</v>
      </c>
      <c r="AE1144" s="244">
        <v>0</v>
      </c>
      <c r="AG1144" s="196" t="str">
        <f t="shared" si="17"/>
        <v>数据平台部-管理</v>
      </c>
    </row>
    <row r="1145" spans="1:33" ht="24" hidden="1">
      <c r="A1145" s="97" t="s">
        <v>2963</v>
      </c>
      <c r="B1145" s="98" t="s">
        <v>3831</v>
      </c>
      <c r="C1145" s="98" t="s">
        <v>3832</v>
      </c>
      <c r="D1145" s="98"/>
      <c r="E1145" s="98" t="s">
        <v>2860</v>
      </c>
      <c r="F1145" s="98" t="s">
        <v>2964</v>
      </c>
      <c r="G1145" s="98" t="s">
        <v>657</v>
      </c>
      <c r="H1145" s="98" t="s">
        <v>657</v>
      </c>
      <c r="I1145" s="248"/>
      <c r="J1145" s="98"/>
      <c r="K1145" s="98"/>
      <c r="L1145" s="210" t="s">
        <v>3770</v>
      </c>
      <c r="M1145" s="98" t="s">
        <v>953</v>
      </c>
      <c r="N1145" s="98" t="s">
        <v>864</v>
      </c>
      <c r="O1145" s="98" t="s">
        <v>1051</v>
      </c>
      <c r="P1145" s="98" t="s">
        <v>818</v>
      </c>
      <c r="Q1145" s="107" t="s">
        <v>828</v>
      </c>
      <c r="R1145" s="118" t="s">
        <v>819</v>
      </c>
      <c r="S1145" s="101" t="s">
        <v>819</v>
      </c>
      <c r="Z1145" s="98"/>
      <c r="AB1145" s="98">
        <v>12</v>
      </c>
      <c r="AE1145" s="244">
        <v>0</v>
      </c>
      <c r="AG1145" s="196" t="str">
        <f t="shared" si="17"/>
        <v>数据平台部-管理</v>
      </c>
    </row>
    <row r="1146" spans="1:33" ht="24" hidden="1">
      <c r="A1146" s="97" t="s">
        <v>2965</v>
      </c>
      <c r="B1146" s="98" t="s">
        <v>3828</v>
      </c>
      <c r="C1146" s="98" t="s">
        <v>3830</v>
      </c>
      <c r="D1146" s="98"/>
      <c r="E1146" s="98" t="s">
        <v>2860</v>
      </c>
      <c r="F1146" s="98" t="s">
        <v>2964</v>
      </c>
      <c r="G1146" s="98" t="s">
        <v>657</v>
      </c>
      <c r="H1146" s="98" t="s">
        <v>657</v>
      </c>
      <c r="I1146" s="248"/>
      <c r="J1146" s="98"/>
      <c r="K1146" s="98"/>
      <c r="L1146" s="210" t="s">
        <v>3771</v>
      </c>
      <c r="M1146" s="98" t="s">
        <v>3031</v>
      </c>
      <c r="N1146" s="98" t="s">
        <v>972</v>
      </c>
      <c r="O1146" s="98" t="s">
        <v>935</v>
      </c>
      <c r="P1146" s="98" t="s">
        <v>960</v>
      </c>
      <c r="Q1146" s="107" t="s">
        <v>828</v>
      </c>
      <c r="R1146" s="118" t="s">
        <v>828</v>
      </c>
      <c r="S1146" s="101" t="s">
        <v>828</v>
      </c>
      <c r="Z1146" s="98"/>
      <c r="AB1146" s="98">
        <v>12</v>
      </c>
      <c r="AE1146" s="244">
        <v>0</v>
      </c>
      <c r="AG1146" s="196" t="str">
        <f t="shared" si="17"/>
        <v>数据平台部-管理</v>
      </c>
    </row>
    <row r="1147" spans="1:33" ht="24" hidden="1">
      <c r="A1147" s="97" t="s">
        <v>2966</v>
      </c>
      <c r="B1147" s="98" t="s">
        <v>3828</v>
      </c>
      <c r="C1147" s="98" t="s">
        <v>3830</v>
      </c>
      <c r="D1147" s="98"/>
      <c r="E1147" s="98" t="s">
        <v>2860</v>
      </c>
      <c r="F1147" s="197" t="s">
        <v>2964</v>
      </c>
      <c r="G1147" s="197" t="s">
        <v>657</v>
      </c>
      <c r="H1147" s="197" t="s">
        <v>657</v>
      </c>
      <c r="I1147" s="248"/>
      <c r="J1147" s="98"/>
      <c r="K1147" s="98"/>
      <c r="L1147" s="210" t="s">
        <v>3772</v>
      </c>
      <c r="M1147" s="98" t="s">
        <v>3025</v>
      </c>
      <c r="N1147" s="98" t="s">
        <v>828</v>
      </c>
      <c r="O1147" s="98" t="s">
        <v>4279</v>
      </c>
      <c r="P1147" s="98" t="s">
        <v>960</v>
      </c>
      <c r="Q1147" s="107" t="s">
        <v>828</v>
      </c>
      <c r="R1147" s="118" t="s">
        <v>819</v>
      </c>
      <c r="S1147" s="101" t="s">
        <v>819</v>
      </c>
      <c r="Z1147" s="98"/>
      <c r="AB1147" s="98">
        <v>12</v>
      </c>
      <c r="AE1147" s="244">
        <v>0</v>
      </c>
      <c r="AG1147" s="196" t="str">
        <f t="shared" si="17"/>
        <v>数据平台部-管理</v>
      </c>
    </row>
    <row r="1148" spans="1:33" ht="24" hidden="1">
      <c r="A1148" s="97" t="s">
        <v>2967</v>
      </c>
      <c r="B1148" s="98" t="s">
        <v>3828</v>
      </c>
      <c r="C1148" s="98" t="s">
        <v>3830</v>
      </c>
      <c r="D1148" s="98"/>
      <c r="E1148" s="98" t="s">
        <v>2860</v>
      </c>
      <c r="F1148" s="98" t="s">
        <v>2964</v>
      </c>
      <c r="G1148" s="98" t="s">
        <v>657</v>
      </c>
      <c r="H1148" s="98" t="s">
        <v>657</v>
      </c>
      <c r="I1148" s="248"/>
      <c r="J1148" s="98"/>
      <c r="K1148" s="98"/>
      <c r="L1148" s="210" t="s">
        <v>3773</v>
      </c>
      <c r="M1148" s="98" t="s">
        <v>3210</v>
      </c>
      <c r="N1148" s="98" t="s">
        <v>3818</v>
      </c>
      <c r="O1148" s="98" t="s">
        <v>935</v>
      </c>
      <c r="P1148" s="98" t="s">
        <v>960</v>
      </c>
      <c r="Q1148" s="107" t="s">
        <v>864</v>
      </c>
      <c r="R1148" s="118" t="s">
        <v>864</v>
      </c>
      <c r="S1148" s="101" t="s">
        <v>864</v>
      </c>
      <c r="Z1148" s="98"/>
      <c r="AB1148" s="98">
        <v>12</v>
      </c>
      <c r="AE1148" s="244">
        <v>0</v>
      </c>
      <c r="AG1148" s="196" t="str">
        <f t="shared" si="17"/>
        <v>数据平台部-管理</v>
      </c>
    </row>
    <row r="1149" spans="1:33" ht="24" hidden="1">
      <c r="A1149" s="97" t="s">
        <v>2968</v>
      </c>
      <c r="B1149" s="98" t="s">
        <v>3828</v>
      </c>
      <c r="C1149" s="98" t="s">
        <v>3830</v>
      </c>
      <c r="D1149" s="98"/>
      <c r="E1149" s="98" t="s">
        <v>2860</v>
      </c>
      <c r="F1149" s="98" t="s">
        <v>2964</v>
      </c>
      <c r="G1149" s="98" t="s">
        <v>657</v>
      </c>
      <c r="H1149" s="98" t="s">
        <v>657</v>
      </c>
      <c r="I1149" s="248"/>
      <c r="J1149" s="98"/>
      <c r="K1149" s="98"/>
      <c r="L1149" s="210" t="s">
        <v>3774</v>
      </c>
      <c r="M1149" s="98" t="s">
        <v>3058</v>
      </c>
      <c r="N1149" s="98" t="s">
        <v>972</v>
      </c>
      <c r="O1149" s="98" t="s">
        <v>935</v>
      </c>
      <c r="P1149" s="98" t="s">
        <v>818</v>
      </c>
      <c r="Q1149" s="107" t="s">
        <v>972</v>
      </c>
      <c r="R1149" s="118" t="s">
        <v>864</v>
      </c>
      <c r="S1149" s="101" t="s">
        <v>864</v>
      </c>
      <c r="Z1149" s="98"/>
      <c r="AB1149" s="98">
        <v>12</v>
      </c>
      <c r="AE1149" s="244">
        <v>0</v>
      </c>
      <c r="AG1149" s="196" t="str">
        <f t="shared" si="17"/>
        <v>数据平台部-管理</v>
      </c>
    </row>
    <row r="1150" spans="1:33" ht="24" hidden="1">
      <c r="A1150" s="97" t="s">
        <v>2969</v>
      </c>
      <c r="B1150" s="98" t="s">
        <v>3828</v>
      </c>
      <c r="C1150" s="98" t="s">
        <v>3830</v>
      </c>
      <c r="D1150" s="98"/>
      <c r="E1150" s="98" t="s">
        <v>2860</v>
      </c>
      <c r="F1150" s="98" t="s">
        <v>2964</v>
      </c>
      <c r="G1150" s="98" t="s">
        <v>657</v>
      </c>
      <c r="H1150" s="98" t="s">
        <v>657</v>
      </c>
      <c r="I1150" s="248"/>
      <c r="J1150" s="98"/>
      <c r="K1150" s="98"/>
      <c r="L1150" s="210" t="s">
        <v>3775</v>
      </c>
      <c r="M1150" s="98" t="s">
        <v>3210</v>
      </c>
      <c r="N1150" s="98" t="s">
        <v>3818</v>
      </c>
      <c r="O1150" s="98" t="s">
        <v>935</v>
      </c>
      <c r="P1150" s="98" t="s">
        <v>818</v>
      </c>
      <c r="Q1150" s="107" t="s">
        <v>864</v>
      </c>
      <c r="R1150" s="118" t="s">
        <v>864</v>
      </c>
      <c r="S1150" s="101" t="s">
        <v>864</v>
      </c>
      <c r="Z1150" s="98"/>
      <c r="AB1150" s="98">
        <v>12</v>
      </c>
      <c r="AE1150" s="244">
        <v>0</v>
      </c>
      <c r="AG1150" s="196" t="str">
        <f t="shared" si="17"/>
        <v>数据平台部-管理</v>
      </c>
    </row>
    <row r="1151" spans="1:33" ht="24" hidden="1">
      <c r="A1151" s="97" t="s">
        <v>2970</v>
      </c>
      <c r="B1151" s="98" t="s">
        <v>3828</v>
      </c>
      <c r="C1151" s="98" t="s">
        <v>3830</v>
      </c>
      <c r="D1151" s="98"/>
      <c r="E1151" s="98" t="s">
        <v>2860</v>
      </c>
      <c r="F1151" s="98" t="s">
        <v>2964</v>
      </c>
      <c r="G1151" s="98" t="s">
        <v>657</v>
      </c>
      <c r="H1151" s="98" t="s">
        <v>657</v>
      </c>
      <c r="I1151" s="248"/>
      <c r="J1151" s="98"/>
      <c r="K1151" s="98"/>
      <c r="L1151" s="210" t="s">
        <v>3776</v>
      </c>
      <c r="M1151" s="98" t="s">
        <v>3210</v>
      </c>
      <c r="N1151" s="98" t="s">
        <v>3818</v>
      </c>
      <c r="O1151" s="98" t="s">
        <v>935</v>
      </c>
      <c r="P1151" s="98" t="s">
        <v>818</v>
      </c>
      <c r="Q1151" s="107" t="s">
        <v>828</v>
      </c>
      <c r="R1151" s="118" t="s">
        <v>828</v>
      </c>
      <c r="S1151" s="101" t="s">
        <v>828</v>
      </c>
      <c r="Z1151" s="98"/>
      <c r="AB1151" s="98">
        <v>12</v>
      </c>
      <c r="AE1151" s="244">
        <v>0</v>
      </c>
      <c r="AG1151" s="196" t="str">
        <f t="shared" si="17"/>
        <v>数据平台部-管理</v>
      </c>
    </row>
    <row r="1152" spans="1:33" ht="24" hidden="1">
      <c r="A1152" s="97" t="s">
        <v>2971</v>
      </c>
      <c r="B1152" s="98" t="s">
        <v>3828</v>
      </c>
      <c r="C1152" s="98" t="s">
        <v>3830</v>
      </c>
      <c r="D1152" s="98"/>
      <c r="E1152" s="98" t="s">
        <v>2860</v>
      </c>
      <c r="F1152" s="98" t="s">
        <v>2964</v>
      </c>
      <c r="G1152" s="98" t="s">
        <v>657</v>
      </c>
      <c r="H1152" s="98" t="s">
        <v>657</v>
      </c>
      <c r="I1152" s="248"/>
      <c r="J1152" s="98"/>
      <c r="K1152" s="98"/>
      <c r="L1152" s="210" t="s">
        <v>3777</v>
      </c>
      <c r="M1152" s="98" t="s">
        <v>3195</v>
      </c>
      <c r="N1152" s="98" t="s">
        <v>3818</v>
      </c>
      <c r="O1152" s="98" t="s">
        <v>935</v>
      </c>
      <c r="P1152" s="98" t="s">
        <v>818</v>
      </c>
      <c r="Q1152" s="107" t="s">
        <v>972</v>
      </c>
      <c r="R1152" s="118" t="s">
        <v>972</v>
      </c>
      <c r="S1152" s="101" t="s">
        <v>972</v>
      </c>
      <c r="Z1152" s="98"/>
      <c r="AB1152" s="98">
        <v>12</v>
      </c>
      <c r="AE1152" s="244">
        <v>0</v>
      </c>
      <c r="AG1152" s="196" t="str">
        <f t="shared" si="17"/>
        <v>数据平台部-管理</v>
      </c>
    </row>
    <row r="1153" spans="1:33" ht="24" hidden="1">
      <c r="A1153" s="97" t="s">
        <v>2972</v>
      </c>
      <c r="B1153" s="98" t="s">
        <v>3828</v>
      </c>
      <c r="C1153" s="98" t="s">
        <v>3830</v>
      </c>
      <c r="D1153" s="98"/>
      <c r="E1153" s="98" t="s">
        <v>2860</v>
      </c>
      <c r="F1153" s="98" t="s">
        <v>2964</v>
      </c>
      <c r="G1153" s="98" t="s">
        <v>657</v>
      </c>
      <c r="H1153" s="98" t="s">
        <v>657</v>
      </c>
      <c r="I1153" s="248"/>
      <c r="J1153" s="98"/>
      <c r="K1153" s="98"/>
      <c r="L1153" s="210" t="s">
        <v>3778</v>
      </c>
      <c r="M1153" s="98" t="s">
        <v>3195</v>
      </c>
      <c r="N1153" s="98" t="s">
        <v>3818</v>
      </c>
      <c r="O1153" s="98" t="s">
        <v>935</v>
      </c>
      <c r="P1153" s="98" t="s">
        <v>818</v>
      </c>
      <c r="Q1153" s="107" t="s">
        <v>864</v>
      </c>
      <c r="R1153" s="118" t="s">
        <v>864</v>
      </c>
      <c r="S1153" s="101" t="s">
        <v>864</v>
      </c>
      <c r="Z1153" s="98"/>
      <c r="AB1153" s="98">
        <v>12</v>
      </c>
      <c r="AE1153" s="244">
        <v>0</v>
      </c>
      <c r="AG1153" s="196" t="str">
        <f t="shared" si="17"/>
        <v>数据平台部-管理</v>
      </c>
    </row>
    <row r="1154" spans="1:33" ht="24" hidden="1">
      <c r="A1154" s="97" t="s">
        <v>2973</v>
      </c>
      <c r="B1154" s="98" t="s">
        <v>3828</v>
      </c>
      <c r="C1154" s="98" t="s">
        <v>3830</v>
      </c>
      <c r="D1154" s="98"/>
      <c r="E1154" s="98" t="s">
        <v>2860</v>
      </c>
      <c r="F1154" s="98" t="s">
        <v>2964</v>
      </c>
      <c r="G1154" s="98" t="s">
        <v>657</v>
      </c>
      <c r="H1154" s="98" t="s">
        <v>657</v>
      </c>
      <c r="I1154" s="248"/>
      <c r="J1154" s="98"/>
      <c r="K1154" s="98"/>
      <c r="L1154" s="210" t="s">
        <v>3779</v>
      </c>
      <c r="M1154" s="98" t="s">
        <v>3058</v>
      </c>
      <c r="N1154" s="98" t="s">
        <v>972</v>
      </c>
      <c r="O1154" s="98" t="s">
        <v>935</v>
      </c>
      <c r="P1154" s="98" t="s">
        <v>960</v>
      </c>
      <c r="Q1154" s="107" t="s">
        <v>864</v>
      </c>
      <c r="R1154" s="118" t="s">
        <v>864</v>
      </c>
      <c r="S1154" s="101" t="s">
        <v>864</v>
      </c>
      <c r="Z1154" s="98"/>
      <c r="AB1154" s="98">
        <v>12</v>
      </c>
      <c r="AE1154" s="244">
        <v>0</v>
      </c>
      <c r="AG1154" s="196" t="str">
        <f t="shared" si="17"/>
        <v>数据平台部-管理</v>
      </c>
    </row>
    <row r="1155" spans="1:33" ht="24" hidden="1">
      <c r="A1155" s="97" t="s">
        <v>2974</v>
      </c>
      <c r="B1155" s="98" t="s">
        <v>3828</v>
      </c>
      <c r="C1155" s="98" t="s">
        <v>3830</v>
      </c>
      <c r="D1155" s="98"/>
      <c r="E1155" s="98" t="s">
        <v>2860</v>
      </c>
      <c r="F1155" s="98" t="s">
        <v>2964</v>
      </c>
      <c r="G1155" s="98" t="s">
        <v>657</v>
      </c>
      <c r="H1155" s="98" t="s">
        <v>657</v>
      </c>
      <c r="I1155" s="248"/>
      <c r="J1155" s="98"/>
      <c r="K1155" s="98"/>
      <c r="L1155" s="210" t="s">
        <v>3780</v>
      </c>
      <c r="M1155" s="98" t="s">
        <v>3031</v>
      </c>
      <c r="N1155" s="98" t="s">
        <v>972</v>
      </c>
      <c r="O1155" s="98" t="s">
        <v>935</v>
      </c>
      <c r="P1155" s="98" t="s">
        <v>960</v>
      </c>
      <c r="Q1155" s="107" t="s">
        <v>864</v>
      </c>
      <c r="R1155" s="118" t="s">
        <v>864</v>
      </c>
      <c r="S1155" s="101" t="s">
        <v>864</v>
      </c>
      <c r="Z1155" s="98"/>
      <c r="AB1155" s="98">
        <v>12</v>
      </c>
      <c r="AE1155" s="244">
        <v>0</v>
      </c>
      <c r="AG1155" s="196" t="str">
        <f t="shared" ref="AG1155:AG1193" si="18">G1155</f>
        <v>数据平台部-管理</v>
      </c>
    </row>
    <row r="1156" spans="1:33" ht="24" hidden="1">
      <c r="A1156" s="97" t="s">
        <v>2975</v>
      </c>
      <c r="B1156" s="98" t="s">
        <v>3828</v>
      </c>
      <c r="C1156" s="98" t="s">
        <v>3830</v>
      </c>
      <c r="D1156" s="98"/>
      <c r="E1156" s="98" t="s">
        <v>2860</v>
      </c>
      <c r="F1156" s="98" t="s">
        <v>2964</v>
      </c>
      <c r="G1156" s="98" t="s">
        <v>657</v>
      </c>
      <c r="H1156" s="98" t="s">
        <v>657</v>
      </c>
      <c r="I1156" s="248"/>
      <c r="J1156" s="98"/>
      <c r="K1156" s="98"/>
      <c r="L1156" s="210" t="s">
        <v>3781</v>
      </c>
      <c r="M1156" s="98" t="s">
        <v>3031</v>
      </c>
      <c r="N1156" s="98" t="s">
        <v>972</v>
      </c>
      <c r="O1156" s="98" t="s">
        <v>935</v>
      </c>
      <c r="P1156" s="98" t="s">
        <v>960</v>
      </c>
      <c r="Q1156" s="107" t="s">
        <v>864</v>
      </c>
      <c r="R1156" s="118" t="s">
        <v>828</v>
      </c>
      <c r="S1156" s="101" t="s">
        <v>828</v>
      </c>
      <c r="Z1156" s="98"/>
      <c r="AB1156" s="98">
        <v>12</v>
      </c>
      <c r="AE1156" s="244">
        <v>0</v>
      </c>
      <c r="AG1156" s="196" t="str">
        <f t="shared" si="18"/>
        <v>数据平台部-管理</v>
      </c>
    </row>
    <row r="1157" spans="1:33" hidden="1">
      <c r="A1157" s="97" t="s">
        <v>2976</v>
      </c>
      <c r="B1157" s="98" t="s">
        <v>3831</v>
      </c>
      <c r="C1157" s="98" t="s">
        <v>3833</v>
      </c>
      <c r="D1157" s="98"/>
      <c r="E1157" s="98" t="s">
        <v>2977</v>
      </c>
      <c r="F1157" s="98" t="s">
        <v>2113</v>
      </c>
      <c r="G1157" s="98" t="s">
        <v>4991</v>
      </c>
      <c r="H1157" s="98" t="s">
        <v>4991</v>
      </c>
      <c r="I1157" s="248"/>
      <c r="J1157" s="98"/>
      <c r="K1157" s="98"/>
      <c r="L1157" s="116" t="s">
        <v>3782</v>
      </c>
      <c r="M1157" s="98" t="s">
        <v>3783</v>
      </c>
      <c r="N1157" s="98" t="s">
        <v>828</v>
      </c>
      <c r="O1157" s="98" t="s">
        <v>3819</v>
      </c>
      <c r="P1157" s="98" t="s">
        <v>818</v>
      </c>
      <c r="Q1157" s="107" t="s">
        <v>819</v>
      </c>
      <c r="R1157" s="118" t="s">
        <v>819</v>
      </c>
      <c r="S1157" s="101" t="s">
        <v>819</v>
      </c>
      <c r="Z1157" s="98"/>
      <c r="AB1157" s="98">
        <v>12</v>
      </c>
      <c r="AE1157" s="244">
        <v>0</v>
      </c>
      <c r="AG1157" s="196" t="str">
        <f t="shared" si="18"/>
        <v>运营-管理</v>
      </c>
    </row>
    <row r="1158" spans="1:33" hidden="1">
      <c r="A1158" s="97" t="s">
        <v>2978</v>
      </c>
      <c r="B1158" s="98" t="s">
        <v>3840</v>
      </c>
      <c r="C1158" s="98" t="s">
        <v>3892</v>
      </c>
      <c r="D1158" s="98"/>
      <c r="E1158" s="98" t="s">
        <v>2977</v>
      </c>
      <c r="F1158" s="98"/>
      <c r="G1158" s="98" t="s">
        <v>4991</v>
      </c>
      <c r="H1158" s="98" t="s">
        <v>4991</v>
      </c>
      <c r="I1158" s="248"/>
      <c r="J1158" s="98"/>
      <c r="K1158" s="98"/>
      <c r="L1158" s="116" t="s">
        <v>3784</v>
      </c>
      <c r="M1158" s="98" t="s">
        <v>3365</v>
      </c>
      <c r="N1158" s="98" t="s">
        <v>3818</v>
      </c>
      <c r="O1158" s="98" t="s">
        <v>856</v>
      </c>
      <c r="P1158" s="98" t="s">
        <v>818</v>
      </c>
      <c r="Q1158" s="107" t="s">
        <v>972</v>
      </c>
      <c r="R1158" s="118" t="s">
        <v>864</v>
      </c>
      <c r="S1158" s="101" t="s">
        <v>864</v>
      </c>
      <c r="Z1158" s="98"/>
      <c r="AB1158" s="98">
        <v>12</v>
      </c>
      <c r="AE1158" s="244">
        <v>0</v>
      </c>
      <c r="AG1158" s="196" t="str">
        <f t="shared" si="18"/>
        <v>运营-管理</v>
      </c>
    </row>
    <row r="1159" spans="1:33" hidden="1">
      <c r="A1159" s="97" t="s">
        <v>2979</v>
      </c>
      <c r="B1159" s="98" t="s">
        <v>3840</v>
      </c>
      <c r="C1159" s="98" t="s">
        <v>3892</v>
      </c>
      <c r="D1159" s="98"/>
      <c r="E1159" s="98" t="s">
        <v>2977</v>
      </c>
      <c r="F1159" s="98"/>
      <c r="G1159" s="98" t="s">
        <v>4991</v>
      </c>
      <c r="H1159" s="98" t="s">
        <v>4991</v>
      </c>
      <c r="I1159" s="248"/>
      <c r="J1159" s="98"/>
      <c r="K1159" s="98"/>
      <c r="L1159" s="116" t="s">
        <v>4263</v>
      </c>
      <c r="M1159" s="98" t="s">
        <v>3365</v>
      </c>
      <c r="N1159" s="98" t="s">
        <v>3818</v>
      </c>
      <c r="O1159" s="98" t="s">
        <v>856</v>
      </c>
      <c r="P1159" s="98" t="s">
        <v>818</v>
      </c>
      <c r="Q1159" s="107" t="s">
        <v>864</v>
      </c>
      <c r="R1159" s="118" t="s">
        <v>828</v>
      </c>
      <c r="S1159" s="101" t="s">
        <v>828</v>
      </c>
      <c r="Z1159" s="98"/>
      <c r="AB1159" s="98">
        <v>12</v>
      </c>
      <c r="AE1159" s="244">
        <v>0</v>
      </c>
      <c r="AG1159" s="196" t="str">
        <f t="shared" si="18"/>
        <v>运营-管理</v>
      </c>
    </row>
    <row r="1160" spans="1:33" hidden="1">
      <c r="A1160" s="97" t="s">
        <v>2980</v>
      </c>
      <c r="B1160" s="98" t="s">
        <v>3840</v>
      </c>
      <c r="C1160" s="98" t="s">
        <v>3892</v>
      </c>
      <c r="D1160" s="98"/>
      <c r="E1160" s="98" t="s">
        <v>2977</v>
      </c>
      <c r="F1160" s="98"/>
      <c r="G1160" s="98" t="s">
        <v>4991</v>
      </c>
      <c r="H1160" s="98" t="s">
        <v>4991</v>
      </c>
      <c r="I1160" s="248"/>
      <c r="J1160" s="98"/>
      <c r="K1160" s="98"/>
      <c r="L1160" s="116" t="s">
        <v>3785</v>
      </c>
      <c r="M1160" s="98" t="s">
        <v>3365</v>
      </c>
      <c r="N1160" s="98" t="s">
        <v>3818</v>
      </c>
      <c r="O1160" s="98" t="s">
        <v>856</v>
      </c>
      <c r="P1160" s="98" t="s">
        <v>818</v>
      </c>
      <c r="Q1160" s="107" t="s">
        <v>828</v>
      </c>
      <c r="R1160" s="118" t="s">
        <v>828</v>
      </c>
      <c r="S1160" s="101" t="s">
        <v>828</v>
      </c>
      <c r="Z1160" s="98"/>
      <c r="AB1160" s="98">
        <v>12</v>
      </c>
      <c r="AE1160" s="244">
        <v>0</v>
      </c>
      <c r="AG1160" s="196" t="str">
        <f t="shared" si="18"/>
        <v>运营-管理</v>
      </c>
    </row>
    <row r="1161" spans="1:33" hidden="1">
      <c r="A1161" s="97" t="s">
        <v>2981</v>
      </c>
      <c r="B1161" s="98" t="s">
        <v>3840</v>
      </c>
      <c r="C1161" s="98" t="s">
        <v>422</v>
      </c>
      <c r="D1161" s="98"/>
      <c r="E1161" s="98" t="s">
        <v>2977</v>
      </c>
      <c r="F1161" s="98"/>
      <c r="G1161" s="98" t="s">
        <v>4991</v>
      </c>
      <c r="H1161" s="98" t="s">
        <v>4991</v>
      </c>
      <c r="I1161" s="248"/>
      <c r="J1161" s="98"/>
      <c r="K1161" s="98"/>
      <c r="L1161" s="116" t="s">
        <v>4264</v>
      </c>
      <c r="M1161" s="98" t="s">
        <v>3617</v>
      </c>
      <c r="N1161" s="98" t="s">
        <v>3818</v>
      </c>
      <c r="O1161" s="98" t="s">
        <v>856</v>
      </c>
      <c r="P1161" s="98" t="s">
        <v>818</v>
      </c>
      <c r="Q1161" s="107" t="s">
        <v>972</v>
      </c>
      <c r="R1161" s="118" t="s">
        <v>972</v>
      </c>
      <c r="S1161" s="101" t="s">
        <v>972</v>
      </c>
      <c r="Z1161" s="98"/>
      <c r="AB1161" s="98">
        <v>12</v>
      </c>
      <c r="AE1161" s="244">
        <v>0</v>
      </c>
      <c r="AG1161" s="196" t="str">
        <f t="shared" si="18"/>
        <v>运营-管理</v>
      </c>
    </row>
    <row r="1162" spans="1:33" hidden="1">
      <c r="A1162" s="97" t="s">
        <v>2982</v>
      </c>
      <c r="B1162" s="98" t="s">
        <v>3840</v>
      </c>
      <c r="C1162" s="98" t="s">
        <v>422</v>
      </c>
      <c r="D1162" s="98"/>
      <c r="E1162" s="98" t="s">
        <v>2977</v>
      </c>
      <c r="F1162" s="98"/>
      <c r="G1162" s="98" t="s">
        <v>4991</v>
      </c>
      <c r="H1162" s="98" t="s">
        <v>4991</v>
      </c>
      <c r="I1162" s="248"/>
      <c r="J1162" s="98"/>
      <c r="K1162" s="98"/>
      <c r="L1162" s="116" t="s">
        <v>3786</v>
      </c>
      <c r="M1162" s="98" t="s">
        <v>3617</v>
      </c>
      <c r="N1162" s="98" t="s">
        <v>3818</v>
      </c>
      <c r="O1162" s="98" t="s">
        <v>856</v>
      </c>
      <c r="P1162" s="98" t="s">
        <v>818</v>
      </c>
      <c r="Q1162" s="107" t="s">
        <v>864</v>
      </c>
      <c r="R1162" s="118" t="s">
        <v>864</v>
      </c>
      <c r="S1162" s="101" t="s">
        <v>864</v>
      </c>
      <c r="Z1162" s="98"/>
      <c r="AB1162" s="98">
        <v>12</v>
      </c>
      <c r="AE1162" s="244">
        <v>0</v>
      </c>
      <c r="AG1162" s="196" t="str">
        <f t="shared" si="18"/>
        <v>运营-管理</v>
      </c>
    </row>
    <row r="1163" spans="1:33" hidden="1">
      <c r="A1163" s="97" t="s">
        <v>2983</v>
      </c>
      <c r="B1163" s="98" t="s">
        <v>3840</v>
      </c>
      <c r="C1163" s="98" t="s">
        <v>422</v>
      </c>
      <c r="D1163" s="98"/>
      <c r="E1163" s="98" t="s">
        <v>2977</v>
      </c>
      <c r="F1163" s="98"/>
      <c r="G1163" s="98" t="s">
        <v>4991</v>
      </c>
      <c r="H1163" s="98" t="s">
        <v>4991</v>
      </c>
      <c r="I1163" s="248"/>
      <c r="J1163" s="98"/>
      <c r="K1163" s="98"/>
      <c r="L1163" s="116" t="s">
        <v>3787</v>
      </c>
      <c r="M1163" s="98" t="s">
        <v>3617</v>
      </c>
      <c r="N1163" s="98" t="s">
        <v>3818</v>
      </c>
      <c r="O1163" s="98" t="s">
        <v>856</v>
      </c>
      <c r="P1163" s="98" t="s">
        <v>818</v>
      </c>
      <c r="Q1163" s="107" t="s">
        <v>972</v>
      </c>
      <c r="R1163" s="118" t="s">
        <v>972</v>
      </c>
      <c r="S1163" s="101" t="s">
        <v>972</v>
      </c>
      <c r="Z1163" s="98"/>
      <c r="AB1163" s="98">
        <v>12</v>
      </c>
      <c r="AE1163" s="244">
        <v>0</v>
      </c>
      <c r="AG1163" s="196" t="str">
        <f t="shared" si="18"/>
        <v>运营-管理</v>
      </c>
    </row>
    <row r="1164" spans="1:33" ht="24" hidden="1">
      <c r="A1164" s="97" t="s">
        <v>2984</v>
      </c>
      <c r="B1164" s="98" t="s">
        <v>3846</v>
      </c>
      <c r="C1164" s="98" t="s">
        <v>3898</v>
      </c>
      <c r="D1164" s="98"/>
      <c r="E1164" s="98" t="s">
        <v>2977</v>
      </c>
      <c r="F1164" s="98"/>
      <c r="G1164" s="98" t="s">
        <v>4991</v>
      </c>
      <c r="H1164" s="98" t="s">
        <v>4991</v>
      </c>
      <c r="I1164" s="248"/>
      <c r="J1164" s="98"/>
      <c r="K1164" s="98"/>
      <c r="L1164" s="116" t="s">
        <v>3788</v>
      </c>
      <c r="M1164" s="98" t="s">
        <v>3789</v>
      </c>
      <c r="N1164" s="98" t="s">
        <v>864</v>
      </c>
      <c r="O1164" s="98" t="s">
        <v>1051</v>
      </c>
      <c r="P1164" s="98" t="s">
        <v>818</v>
      </c>
      <c r="Q1164" s="107" t="s">
        <v>828</v>
      </c>
      <c r="R1164" s="118" t="s">
        <v>828</v>
      </c>
      <c r="S1164" s="101" t="s">
        <v>828</v>
      </c>
      <c r="Z1164" s="98"/>
      <c r="AB1164" s="98">
        <v>12</v>
      </c>
      <c r="AE1164" s="244">
        <v>0</v>
      </c>
      <c r="AG1164" s="196" t="str">
        <f t="shared" si="18"/>
        <v>运营-管理</v>
      </c>
    </row>
    <row r="1165" spans="1:33" ht="24" hidden="1">
      <c r="A1165" s="97" t="s">
        <v>2985</v>
      </c>
      <c r="B1165" s="98" t="s">
        <v>3846</v>
      </c>
      <c r="C1165" s="98" t="s">
        <v>3898</v>
      </c>
      <c r="D1165" s="98"/>
      <c r="E1165" s="98" t="s">
        <v>2977</v>
      </c>
      <c r="F1165" s="98"/>
      <c r="G1165" s="98" t="s">
        <v>4991</v>
      </c>
      <c r="H1165" s="98" t="s">
        <v>4991</v>
      </c>
      <c r="I1165" s="248"/>
      <c r="J1165" s="98"/>
      <c r="K1165" s="98"/>
      <c r="L1165" s="116" t="s">
        <v>3790</v>
      </c>
      <c r="M1165" s="98" t="s">
        <v>3791</v>
      </c>
      <c r="N1165" s="98" t="s">
        <v>3818</v>
      </c>
      <c r="O1165" s="98" t="s">
        <v>828</v>
      </c>
      <c r="P1165" s="98" t="s">
        <v>818</v>
      </c>
      <c r="Q1165" s="107" t="s">
        <v>972</v>
      </c>
      <c r="R1165" s="118" t="s">
        <v>972</v>
      </c>
      <c r="S1165" s="101" t="s">
        <v>972</v>
      </c>
      <c r="Z1165" s="98"/>
      <c r="AB1165" s="98">
        <v>12</v>
      </c>
      <c r="AE1165" s="244">
        <v>0</v>
      </c>
      <c r="AG1165" s="196" t="str">
        <f t="shared" si="18"/>
        <v>运营-管理</v>
      </c>
    </row>
    <row r="1166" spans="1:33" hidden="1">
      <c r="A1166" s="97" t="s">
        <v>2986</v>
      </c>
      <c r="B1166" s="98" t="s">
        <v>3840</v>
      </c>
      <c r="C1166" s="98" t="s">
        <v>422</v>
      </c>
      <c r="D1166" s="98"/>
      <c r="E1166" s="98" t="s">
        <v>2977</v>
      </c>
      <c r="F1166" s="98"/>
      <c r="G1166" s="98" t="s">
        <v>4991</v>
      </c>
      <c r="H1166" s="98" t="s">
        <v>4991</v>
      </c>
      <c r="I1166" s="248"/>
      <c r="J1166" s="98"/>
      <c r="K1166" s="98"/>
      <c r="L1166" s="116" t="s">
        <v>3792</v>
      </c>
      <c r="M1166" s="98" t="s">
        <v>3617</v>
      </c>
      <c r="N1166" s="98" t="s">
        <v>3818</v>
      </c>
      <c r="O1166" s="98" t="s">
        <v>856</v>
      </c>
      <c r="P1166" s="98" t="s">
        <v>818</v>
      </c>
      <c r="Q1166" s="107" t="s">
        <v>864</v>
      </c>
      <c r="R1166" s="118" t="s">
        <v>864</v>
      </c>
      <c r="S1166" s="101" t="s">
        <v>864</v>
      </c>
      <c r="Z1166" s="98"/>
      <c r="AB1166" s="98">
        <v>12</v>
      </c>
      <c r="AE1166" s="244">
        <v>0</v>
      </c>
      <c r="AG1166" s="196" t="str">
        <f t="shared" si="18"/>
        <v>运营-管理</v>
      </c>
    </row>
    <row r="1167" spans="1:33" hidden="1">
      <c r="A1167" s="97" t="s">
        <v>2987</v>
      </c>
      <c r="B1167" s="98" t="s">
        <v>3840</v>
      </c>
      <c r="C1167" s="98" t="s">
        <v>422</v>
      </c>
      <c r="D1167" s="98"/>
      <c r="E1167" s="98" t="s">
        <v>2977</v>
      </c>
      <c r="F1167" s="98"/>
      <c r="G1167" s="98" t="s">
        <v>4991</v>
      </c>
      <c r="H1167" s="98" t="s">
        <v>4991</v>
      </c>
      <c r="I1167" s="248"/>
      <c r="J1167" s="98"/>
      <c r="K1167" s="98"/>
      <c r="L1167" s="116" t="s">
        <v>4265</v>
      </c>
      <c r="M1167" s="98" t="s">
        <v>3617</v>
      </c>
      <c r="N1167" s="98" t="s">
        <v>3818</v>
      </c>
      <c r="O1167" s="98" t="s">
        <v>856</v>
      </c>
      <c r="P1167" s="98" t="s">
        <v>818</v>
      </c>
      <c r="Q1167" s="107" t="s">
        <v>972</v>
      </c>
      <c r="R1167" s="118" t="s">
        <v>972</v>
      </c>
      <c r="S1167" s="101" t="s">
        <v>972</v>
      </c>
      <c r="Z1167" s="98"/>
      <c r="AB1167" s="98">
        <v>12</v>
      </c>
      <c r="AE1167" s="244">
        <v>0</v>
      </c>
      <c r="AG1167" s="196" t="str">
        <f t="shared" si="18"/>
        <v>运营-管理</v>
      </c>
    </row>
    <row r="1168" spans="1:33" hidden="1">
      <c r="A1168" s="97" t="s">
        <v>2988</v>
      </c>
      <c r="B1168" s="98" t="s">
        <v>3840</v>
      </c>
      <c r="C1168" s="98" t="s">
        <v>422</v>
      </c>
      <c r="D1168" s="98"/>
      <c r="E1168" s="98" t="s">
        <v>2977</v>
      </c>
      <c r="F1168" s="98"/>
      <c r="G1168" s="98" t="s">
        <v>4991</v>
      </c>
      <c r="H1168" s="98" t="s">
        <v>4991</v>
      </c>
      <c r="I1168" s="248"/>
      <c r="J1168" s="98"/>
      <c r="K1168" s="98" t="s">
        <v>3153</v>
      </c>
      <c r="L1168" s="116" t="s">
        <v>3793</v>
      </c>
      <c r="M1168" s="98" t="s">
        <v>3617</v>
      </c>
      <c r="N1168" s="98" t="s">
        <v>3818</v>
      </c>
      <c r="O1168" s="98" t="s">
        <v>856</v>
      </c>
      <c r="P1168" s="98" t="s">
        <v>818</v>
      </c>
      <c r="Q1168" s="107" t="s">
        <v>972</v>
      </c>
      <c r="R1168" s="118" t="s">
        <v>864</v>
      </c>
      <c r="S1168" s="101" t="s">
        <v>864</v>
      </c>
      <c r="Z1168" s="98"/>
      <c r="AB1168" s="98">
        <v>12</v>
      </c>
      <c r="AE1168" s="244">
        <v>0</v>
      </c>
      <c r="AG1168" s="196" t="str">
        <f t="shared" si="18"/>
        <v>运营-管理</v>
      </c>
    </row>
    <row r="1169" spans="1:33" hidden="1">
      <c r="A1169" s="97" t="s">
        <v>2989</v>
      </c>
      <c r="B1169" s="98" t="s">
        <v>3840</v>
      </c>
      <c r="C1169" s="98" t="s">
        <v>422</v>
      </c>
      <c r="D1169" s="98"/>
      <c r="E1169" s="98" t="s">
        <v>2977</v>
      </c>
      <c r="F1169" s="98"/>
      <c r="G1169" s="98" t="s">
        <v>4991</v>
      </c>
      <c r="H1169" s="98" t="s">
        <v>4991</v>
      </c>
      <c r="I1169" s="248"/>
      <c r="J1169" s="98"/>
      <c r="K1169" s="98"/>
      <c r="L1169" s="116" t="s">
        <v>3794</v>
      </c>
      <c r="M1169" s="98" t="s">
        <v>3617</v>
      </c>
      <c r="N1169" s="98" t="s">
        <v>3818</v>
      </c>
      <c r="O1169" s="98" t="s">
        <v>856</v>
      </c>
      <c r="P1169" s="98" t="s">
        <v>818</v>
      </c>
      <c r="Q1169" s="107" t="s">
        <v>972</v>
      </c>
      <c r="R1169" s="118" t="s">
        <v>972</v>
      </c>
      <c r="S1169" s="240" t="s">
        <v>972</v>
      </c>
      <c r="Z1169" s="98"/>
      <c r="AB1169" s="98">
        <v>12</v>
      </c>
      <c r="AE1169" s="244">
        <v>0</v>
      </c>
      <c r="AG1169" s="196" t="str">
        <f t="shared" si="18"/>
        <v>运营-管理</v>
      </c>
    </row>
    <row r="1170" spans="1:33" ht="24" hidden="1">
      <c r="A1170" s="97" t="s">
        <v>2990</v>
      </c>
      <c r="B1170" s="98" t="s">
        <v>3831</v>
      </c>
      <c r="C1170" s="98" t="s">
        <v>3833</v>
      </c>
      <c r="D1170" s="98"/>
      <c r="E1170" s="98" t="s">
        <v>2991</v>
      </c>
      <c r="F1170" s="98" t="s">
        <v>2113</v>
      </c>
      <c r="G1170" s="98" t="s">
        <v>4911</v>
      </c>
      <c r="H1170" s="98" t="s">
        <v>4911</v>
      </c>
      <c r="I1170" s="248"/>
      <c r="J1170" s="98"/>
      <c r="K1170" s="98"/>
      <c r="L1170" s="210"/>
      <c r="M1170" s="98" t="s">
        <v>3795</v>
      </c>
      <c r="N1170" s="98"/>
      <c r="O1170" s="98"/>
      <c r="P1170" s="223" t="s">
        <v>818</v>
      </c>
      <c r="Q1170" s="107" t="s">
        <v>935</v>
      </c>
      <c r="R1170" s="118" t="s">
        <v>935</v>
      </c>
      <c r="S1170" s="101" t="s">
        <v>935</v>
      </c>
      <c r="Z1170" s="98"/>
      <c r="AB1170" s="98">
        <v>10</v>
      </c>
      <c r="AE1170" s="244">
        <v>0</v>
      </c>
      <c r="AG1170" s="196" t="str">
        <f t="shared" si="18"/>
        <v>采购中心-管理</v>
      </c>
    </row>
    <row r="1171" spans="1:33" ht="24" hidden="1">
      <c r="A1171" s="97" t="s">
        <v>2992</v>
      </c>
      <c r="B1171" s="98" t="s">
        <v>3831</v>
      </c>
      <c r="C1171" s="98" t="s">
        <v>3832</v>
      </c>
      <c r="D1171" s="98"/>
      <c r="E1171" s="98" t="s">
        <v>2991</v>
      </c>
      <c r="F1171" s="98" t="s">
        <v>2993</v>
      </c>
      <c r="G1171" s="98" t="s">
        <v>654</v>
      </c>
      <c r="H1171" s="98" t="s">
        <v>654</v>
      </c>
      <c r="I1171" s="248"/>
      <c r="J1171" s="98"/>
      <c r="K1171" s="98"/>
      <c r="L1171" s="116" t="s">
        <v>3796</v>
      </c>
      <c r="M1171" s="98" t="s">
        <v>953</v>
      </c>
      <c r="N1171" s="98"/>
      <c r="O1171" s="98"/>
      <c r="P1171" s="98" t="s">
        <v>818</v>
      </c>
      <c r="Q1171" s="107" t="s">
        <v>828</v>
      </c>
      <c r="R1171" s="118" t="s">
        <v>819</v>
      </c>
      <c r="S1171" s="239" t="s">
        <v>819</v>
      </c>
      <c r="Z1171" s="98"/>
      <c r="AB1171" s="98">
        <v>12</v>
      </c>
      <c r="AE1171" s="244">
        <v>0</v>
      </c>
      <c r="AG1171" s="196" t="str">
        <f t="shared" si="18"/>
        <v>采购中心-采购部</v>
      </c>
    </row>
    <row r="1172" spans="1:33" ht="24" hidden="1">
      <c r="A1172" s="97" t="s">
        <v>2994</v>
      </c>
      <c r="B1172" s="98" t="s">
        <v>3846</v>
      </c>
      <c r="C1172" s="98" t="s">
        <v>3898</v>
      </c>
      <c r="D1172" s="98"/>
      <c r="E1172" s="98" t="s">
        <v>2991</v>
      </c>
      <c r="F1172" s="98" t="s">
        <v>2993</v>
      </c>
      <c r="G1172" s="98" t="s">
        <v>654</v>
      </c>
      <c r="H1172" s="98" t="s">
        <v>654</v>
      </c>
      <c r="I1172" s="248"/>
      <c r="J1172" s="98"/>
      <c r="K1172" s="98"/>
      <c r="L1172" s="116" t="s">
        <v>4266</v>
      </c>
      <c r="M1172" s="98" t="s">
        <v>3797</v>
      </c>
      <c r="N1172" s="98"/>
      <c r="O1172" s="98"/>
      <c r="P1172" s="98" t="s">
        <v>818</v>
      </c>
      <c r="Q1172" s="107" t="s">
        <v>972</v>
      </c>
      <c r="R1172" s="118" t="s">
        <v>972</v>
      </c>
      <c r="S1172" s="101" t="s">
        <v>972</v>
      </c>
      <c r="Z1172" s="98"/>
      <c r="AB1172" s="98">
        <v>12</v>
      </c>
      <c r="AE1172" s="244">
        <v>0</v>
      </c>
      <c r="AG1172" s="196" t="str">
        <f t="shared" si="18"/>
        <v>采购中心-采购部</v>
      </c>
    </row>
    <row r="1173" spans="1:33" ht="24" hidden="1">
      <c r="A1173" s="97" t="s">
        <v>2995</v>
      </c>
      <c r="B1173" s="98" t="s">
        <v>3846</v>
      </c>
      <c r="C1173" s="98" t="s">
        <v>3898</v>
      </c>
      <c r="D1173" s="98"/>
      <c r="E1173" s="98" t="s">
        <v>2991</v>
      </c>
      <c r="F1173" s="98" t="s">
        <v>2993</v>
      </c>
      <c r="G1173" s="98" t="s">
        <v>654</v>
      </c>
      <c r="H1173" s="98" t="s">
        <v>654</v>
      </c>
      <c r="I1173" s="248"/>
      <c r="J1173" s="98"/>
      <c r="K1173" s="98"/>
      <c r="L1173" s="116" t="s">
        <v>4267</v>
      </c>
      <c r="M1173" s="98" t="s">
        <v>3797</v>
      </c>
      <c r="N1173" s="98"/>
      <c r="O1173" s="98"/>
      <c r="P1173" s="98" t="s">
        <v>818</v>
      </c>
      <c r="Q1173" s="107" t="s">
        <v>3818</v>
      </c>
      <c r="R1173" s="118" t="s">
        <v>972</v>
      </c>
      <c r="S1173" s="101" t="s">
        <v>972</v>
      </c>
      <c r="Z1173" s="98"/>
      <c r="AB1173" s="98">
        <v>12</v>
      </c>
      <c r="AE1173" s="244">
        <v>0</v>
      </c>
      <c r="AG1173" s="196" t="str">
        <f t="shared" si="18"/>
        <v>采购中心-采购部</v>
      </c>
    </row>
    <row r="1174" spans="1:33" ht="24" hidden="1">
      <c r="A1174" s="97" t="s">
        <v>2996</v>
      </c>
      <c r="B1174" s="98" t="s">
        <v>3831</v>
      </c>
      <c r="C1174" s="98" t="s">
        <v>3832</v>
      </c>
      <c r="D1174" s="98"/>
      <c r="E1174" s="98" t="s">
        <v>2991</v>
      </c>
      <c r="F1174" s="98" t="s">
        <v>2997</v>
      </c>
      <c r="G1174" s="98" t="s">
        <v>655</v>
      </c>
      <c r="H1174" s="98" t="s">
        <v>655</v>
      </c>
      <c r="I1174" s="248"/>
      <c r="J1174" s="98"/>
      <c r="K1174" s="98"/>
      <c r="L1174" s="116" t="s">
        <v>3798</v>
      </c>
      <c r="M1174" s="98" t="s">
        <v>953</v>
      </c>
      <c r="N1174" s="98"/>
      <c r="O1174" s="98"/>
      <c r="P1174" s="98" t="s">
        <v>818</v>
      </c>
      <c r="Q1174" s="107" t="s">
        <v>819</v>
      </c>
      <c r="R1174" s="118" t="s">
        <v>819</v>
      </c>
      <c r="S1174" s="101" t="s">
        <v>819</v>
      </c>
      <c r="Z1174" s="98"/>
      <c r="AB1174" s="98">
        <v>12</v>
      </c>
      <c r="AE1174" s="244">
        <v>0</v>
      </c>
      <c r="AG1174" s="196" t="str">
        <f t="shared" si="18"/>
        <v>采购中心-合作部</v>
      </c>
    </row>
    <row r="1175" spans="1:33" ht="24" hidden="1">
      <c r="A1175" s="97" t="s">
        <v>2998</v>
      </c>
      <c r="B1175" s="98" t="s">
        <v>3846</v>
      </c>
      <c r="C1175" s="98" t="s">
        <v>3898</v>
      </c>
      <c r="D1175" s="98"/>
      <c r="E1175" s="98" t="s">
        <v>2991</v>
      </c>
      <c r="F1175" s="98" t="s">
        <v>2997</v>
      </c>
      <c r="G1175" s="98" t="s">
        <v>655</v>
      </c>
      <c r="H1175" s="98" t="s">
        <v>655</v>
      </c>
      <c r="I1175" s="248"/>
      <c r="J1175" s="98"/>
      <c r="K1175" s="98"/>
      <c r="L1175" s="116" t="s">
        <v>4268</v>
      </c>
      <c r="M1175" s="98" t="s">
        <v>3799</v>
      </c>
      <c r="N1175" s="98"/>
      <c r="O1175" s="98"/>
      <c r="P1175" s="98" t="s">
        <v>818</v>
      </c>
      <c r="Q1175" s="107" t="s">
        <v>972</v>
      </c>
      <c r="R1175" s="118" t="s">
        <v>972</v>
      </c>
      <c r="S1175" s="101" t="s">
        <v>972</v>
      </c>
      <c r="Z1175" s="98"/>
      <c r="AB1175" s="98">
        <v>12</v>
      </c>
      <c r="AE1175" s="244">
        <v>0</v>
      </c>
      <c r="AG1175" s="196" t="str">
        <f t="shared" si="18"/>
        <v>采购中心-合作部</v>
      </c>
    </row>
    <row r="1176" spans="1:33" ht="24" hidden="1">
      <c r="A1176" s="97" t="s">
        <v>2999</v>
      </c>
      <c r="B1176" s="98" t="s">
        <v>3846</v>
      </c>
      <c r="C1176" s="98" t="s">
        <v>3898</v>
      </c>
      <c r="D1176" s="98"/>
      <c r="E1176" s="98" t="s">
        <v>2991</v>
      </c>
      <c r="F1176" s="98" t="s">
        <v>2997</v>
      </c>
      <c r="G1176" s="98" t="s">
        <v>655</v>
      </c>
      <c r="H1176" s="98" t="s">
        <v>655</v>
      </c>
      <c r="I1176" s="248"/>
      <c r="J1176" s="98"/>
      <c r="K1176" s="98"/>
      <c r="L1176" s="116" t="s">
        <v>4269</v>
      </c>
      <c r="M1176" s="98" t="s">
        <v>3799</v>
      </c>
      <c r="N1176" s="98"/>
      <c r="O1176" s="98"/>
      <c r="P1176" s="98" t="s">
        <v>818</v>
      </c>
      <c r="Q1176" s="107" t="s">
        <v>972</v>
      </c>
      <c r="R1176" s="118" t="s">
        <v>972</v>
      </c>
      <c r="S1176" s="101" t="s">
        <v>972</v>
      </c>
      <c r="Z1176" s="98"/>
      <c r="AB1176" s="98">
        <v>12</v>
      </c>
      <c r="AE1176" s="244">
        <v>0</v>
      </c>
      <c r="AG1176" s="196" t="str">
        <f t="shared" si="18"/>
        <v>采购中心-合作部</v>
      </c>
    </row>
    <row r="1177" spans="1:33" ht="24" hidden="1">
      <c r="A1177" s="97" t="s">
        <v>3000</v>
      </c>
      <c r="B1177" s="98" t="s">
        <v>3846</v>
      </c>
      <c r="C1177" s="98" t="s">
        <v>3800</v>
      </c>
      <c r="D1177" s="98"/>
      <c r="E1177" s="98" t="s">
        <v>2991</v>
      </c>
      <c r="F1177" s="98" t="s">
        <v>2997</v>
      </c>
      <c r="G1177" s="98" t="s">
        <v>655</v>
      </c>
      <c r="H1177" s="98" t="s">
        <v>655</v>
      </c>
      <c r="I1177" s="248"/>
      <c r="J1177" s="98"/>
      <c r="K1177" s="98"/>
      <c r="L1177" s="116" t="s">
        <v>4270</v>
      </c>
      <c r="M1177" s="98" t="s">
        <v>3800</v>
      </c>
      <c r="N1177" s="98"/>
      <c r="O1177" s="98"/>
      <c r="P1177" s="98" t="s">
        <v>818</v>
      </c>
      <c r="Q1177" s="107" t="s">
        <v>3818</v>
      </c>
      <c r="R1177" s="118" t="s">
        <v>3818</v>
      </c>
      <c r="S1177" s="101" t="s">
        <v>3818</v>
      </c>
      <c r="Z1177" s="98"/>
      <c r="AB1177" s="98">
        <v>12</v>
      </c>
      <c r="AE1177" s="244">
        <v>0</v>
      </c>
      <c r="AG1177" s="196" t="str">
        <f t="shared" si="18"/>
        <v>采购中心-合作部</v>
      </c>
    </row>
    <row r="1178" spans="1:33" ht="24" hidden="1">
      <c r="A1178" s="97" t="s">
        <v>3001</v>
      </c>
      <c r="B1178" s="98" t="s">
        <v>3831</v>
      </c>
      <c r="C1178" s="98" t="s">
        <v>3833</v>
      </c>
      <c r="D1178" s="98"/>
      <c r="E1178" s="98" t="s">
        <v>3002</v>
      </c>
      <c r="F1178" s="98" t="s">
        <v>2113</v>
      </c>
      <c r="G1178" s="98" t="s">
        <v>668</v>
      </c>
      <c r="H1178" s="98" t="s">
        <v>668</v>
      </c>
      <c r="I1178" s="248"/>
      <c r="J1178" s="98"/>
      <c r="K1178" s="98" t="s">
        <v>3020</v>
      </c>
      <c r="L1178" s="116" t="s">
        <v>4271</v>
      </c>
      <c r="M1178" s="98" t="s">
        <v>3801</v>
      </c>
      <c r="N1178" s="98"/>
      <c r="O1178" s="98"/>
      <c r="P1178" s="98" t="s">
        <v>818</v>
      </c>
      <c r="Q1178" s="107" t="s">
        <v>982</v>
      </c>
      <c r="R1178" s="118" t="s">
        <v>982</v>
      </c>
      <c r="S1178" s="101" t="s">
        <v>982</v>
      </c>
      <c r="Z1178" s="98"/>
      <c r="AB1178" s="98">
        <v>12</v>
      </c>
      <c r="AE1178" s="244">
        <v>0</v>
      </c>
      <c r="AG1178" s="196" t="str">
        <f t="shared" si="18"/>
        <v>人力资源中心-管理</v>
      </c>
    </row>
    <row r="1179" spans="1:33" ht="24" hidden="1">
      <c r="A1179" s="97" t="s">
        <v>3003</v>
      </c>
      <c r="B1179" s="98" t="s">
        <v>3840</v>
      </c>
      <c r="C1179" s="98" t="s">
        <v>3899</v>
      </c>
      <c r="D1179" s="98"/>
      <c r="E1179" s="98" t="s">
        <v>3002</v>
      </c>
      <c r="F1179" s="98"/>
      <c r="G1179" s="98" t="s">
        <v>668</v>
      </c>
      <c r="H1179" s="98" t="s">
        <v>668</v>
      </c>
      <c r="I1179" s="248"/>
      <c r="J1179" s="98"/>
      <c r="K1179" s="98"/>
      <c r="L1179" s="116" t="s">
        <v>3603</v>
      </c>
      <c r="M1179" s="98" t="s">
        <v>3802</v>
      </c>
      <c r="N1179" s="98"/>
      <c r="O1179" s="98"/>
      <c r="P1179" s="98" t="s">
        <v>818</v>
      </c>
      <c r="Q1179" s="107" t="s">
        <v>828</v>
      </c>
      <c r="R1179" s="118" t="s">
        <v>828</v>
      </c>
      <c r="S1179" s="101" t="s">
        <v>856</v>
      </c>
      <c r="Z1179" s="98"/>
      <c r="AB1179" s="98">
        <v>12</v>
      </c>
      <c r="AE1179" s="244">
        <v>0</v>
      </c>
      <c r="AG1179" s="196" t="str">
        <f t="shared" si="18"/>
        <v>人力资源中心-管理</v>
      </c>
    </row>
    <row r="1180" spans="1:33" ht="24" hidden="1">
      <c r="A1180" s="97" t="s">
        <v>3004</v>
      </c>
      <c r="B1180" s="98" t="s">
        <v>3840</v>
      </c>
      <c r="C1180" s="98" t="s">
        <v>3899</v>
      </c>
      <c r="D1180" s="98"/>
      <c r="E1180" s="98" t="s">
        <v>3002</v>
      </c>
      <c r="F1180" s="98"/>
      <c r="G1180" s="98" t="s">
        <v>668</v>
      </c>
      <c r="H1180" s="98" t="s">
        <v>668</v>
      </c>
      <c r="I1180" s="248"/>
      <c r="J1180" s="98"/>
      <c r="K1180" s="98"/>
      <c r="L1180" s="116" t="s">
        <v>3803</v>
      </c>
      <c r="M1180" s="98" t="s">
        <v>3802</v>
      </c>
      <c r="N1180" s="98"/>
      <c r="O1180" s="98"/>
      <c r="P1180" s="98" t="s">
        <v>818</v>
      </c>
      <c r="Q1180" s="107" t="s">
        <v>828</v>
      </c>
      <c r="R1180" s="118" t="s">
        <v>828</v>
      </c>
      <c r="S1180" s="101" t="s">
        <v>828</v>
      </c>
      <c r="Z1180" s="98"/>
      <c r="AB1180" s="98">
        <v>12</v>
      </c>
      <c r="AE1180" s="244">
        <v>0</v>
      </c>
      <c r="AG1180" s="196" t="str">
        <f t="shared" si="18"/>
        <v>人力资源中心-管理</v>
      </c>
    </row>
    <row r="1181" spans="1:33" ht="24" hidden="1">
      <c r="A1181" s="97" t="s">
        <v>3005</v>
      </c>
      <c r="B1181" s="98" t="s">
        <v>3840</v>
      </c>
      <c r="C1181" s="98"/>
      <c r="D1181" s="98"/>
      <c r="E1181" s="98" t="s">
        <v>3002</v>
      </c>
      <c r="F1181" s="98"/>
      <c r="G1181" s="98" t="s">
        <v>668</v>
      </c>
      <c r="H1181" s="98" t="s">
        <v>668</v>
      </c>
      <c r="I1181" s="248"/>
      <c r="J1181" s="98"/>
      <c r="K1181" s="98"/>
      <c r="L1181" s="116" t="s">
        <v>3804</v>
      </c>
      <c r="M1181" s="98" t="s">
        <v>3802</v>
      </c>
      <c r="N1181" s="98"/>
      <c r="O1181" s="98"/>
      <c r="P1181" s="98" t="s">
        <v>818</v>
      </c>
      <c r="Q1181" s="107" t="s">
        <v>828</v>
      </c>
      <c r="R1181" s="118" t="s">
        <v>828</v>
      </c>
      <c r="S1181" s="101" t="s">
        <v>828</v>
      </c>
      <c r="Z1181" s="98"/>
      <c r="AB1181" s="98">
        <v>12</v>
      </c>
      <c r="AE1181" s="244">
        <v>0</v>
      </c>
      <c r="AG1181" s="196" t="str">
        <f t="shared" si="18"/>
        <v>人力资源中心-管理</v>
      </c>
    </row>
    <row r="1182" spans="1:33" ht="24" hidden="1">
      <c r="A1182" s="97" t="s">
        <v>3006</v>
      </c>
      <c r="B1182" s="98" t="s">
        <v>3840</v>
      </c>
      <c r="C1182" s="98" t="s">
        <v>3899</v>
      </c>
      <c r="D1182" s="98"/>
      <c r="E1182" s="98" t="s">
        <v>3002</v>
      </c>
      <c r="F1182" s="98"/>
      <c r="G1182" s="98" t="s">
        <v>668</v>
      </c>
      <c r="H1182" s="98" t="s">
        <v>668</v>
      </c>
      <c r="I1182" s="248"/>
      <c r="J1182" s="98"/>
      <c r="K1182" s="98"/>
      <c r="L1182" s="116" t="s">
        <v>3805</v>
      </c>
      <c r="M1182" s="98" t="s">
        <v>3806</v>
      </c>
      <c r="N1182" s="98"/>
      <c r="O1182" s="98"/>
      <c r="P1182" s="98" t="s">
        <v>818</v>
      </c>
      <c r="Q1182" s="107" t="s">
        <v>828</v>
      </c>
      <c r="R1182" s="118" t="s">
        <v>828</v>
      </c>
      <c r="S1182" s="101" t="s">
        <v>828</v>
      </c>
      <c r="Z1182" s="98"/>
      <c r="AB1182" s="98">
        <v>12</v>
      </c>
      <c r="AE1182" s="244">
        <v>0</v>
      </c>
      <c r="AG1182" s="196" t="str">
        <f t="shared" si="18"/>
        <v>人力资源中心-管理</v>
      </c>
    </row>
    <row r="1183" spans="1:33" ht="24" hidden="1">
      <c r="A1183" s="97" t="s">
        <v>3007</v>
      </c>
      <c r="B1183" s="98" t="s">
        <v>3840</v>
      </c>
      <c r="C1183" s="98" t="s">
        <v>3899</v>
      </c>
      <c r="D1183" s="98"/>
      <c r="E1183" s="98" t="s">
        <v>3002</v>
      </c>
      <c r="F1183" s="98"/>
      <c r="G1183" s="98" t="s">
        <v>668</v>
      </c>
      <c r="H1183" s="98" t="s">
        <v>668</v>
      </c>
      <c r="I1183" s="248"/>
      <c r="J1183" s="98"/>
      <c r="K1183" s="98"/>
      <c r="L1183" s="116" t="s">
        <v>3807</v>
      </c>
      <c r="M1183" s="98" t="s">
        <v>3806</v>
      </c>
      <c r="N1183" s="98"/>
      <c r="O1183" s="98"/>
      <c r="P1183" s="98" t="s">
        <v>818</v>
      </c>
      <c r="Q1183" s="107" t="s">
        <v>972</v>
      </c>
      <c r="R1183" s="118" t="s">
        <v>972</v>
      </c>
      <c r="S1183" s="101" t="s">
        <v>972</v>
      </c>
      <c r="Z1183" s="98"/>
      <c r="AB1183" s="98">
        <v>12</v>
      </c>
      <c r="AE1183" s="244">
        <v>0</v>
      </c>
      <c r="AG1183" s="196" t="str">
        <f t="shared" si="18"/>
        <v>人力资源中心-管理</v>
      </c>
    </row>
    <row r="1184" spans="1:33" ht="24" hidden="1">
      <c r="A1184" s="97" t="s">
        <v>3008</v>
      </c>
      <c r="B1184" s="98" t="s">
        <v>3840</v>
      </c>
      <c r="C1184" s="98" t="s">
        <v>3899</v>
      </c>
      <c r="D1184" s="98"/>
      <c r="E1184" s="98" t="s">
        <v>3002</v>
      </c>
      <c r="F1184" s="98"/>
      <c r="G1184" s="98" t="s">
        <v>668</v>
      </c>
      <c r="H1184" s="98" t="s">
        <v>668</v>
      </c>
      <c r="I1184" s="248"/>
      <c r="J1184" s="98"/>
      <c r="K1184" s="98"/>
      <c r="L1184" s="116" t="s">
        <v>4273</v>
      </c>
      <c r="M1184" s="98" t="s">
        <v>3806</v>
      </c>
      <c r="N1184" s="98"/>
      <c r="O1184" s="98"/>
      <c r="P1184" s="98" t="s">
        <v>818</v>
      </c>
      <c r="Q1184" s="107" t="s">
        <v>972</v>
      </c>
      <c r="R1184" s="118" t="s">
        <v>972</v>
      </c>
      <c r="S1184" s="101" t="s">
        <v>972</v>
      </c>
      <c r="Z1184" s="98"/>
      <c r="AB1184" s="98">
        <v>12</v>
      </c>
      <c r="AE1184" s="244">
        <v>0</v>
      </c>
      <c r="AG1184" s="196" t="str">
        <f t="shared" si="18"/>
        <v>人力资源中心-管理</v>
      </c>
    </row>
    <row r="1185" spans="1:33" ht="24" hidden="1">
      <c r="A1185" s="97" t="s">
        <v>3009</v>
      </c>
      <c r="B1185" s="98" t="s">
        <v>3840</v>
      </c>
      <c r="C1185" s="98">
        <v>0</v>
      </c>
      <c r="D1185" s="98"/>
      <c r="E1185" s="98" t="s">
        <v>3002</v>
      </c>
      <c r="F1185" s="98"/>
      <c r="G1185" s="98" t="s">
        <v>668</v>
      </c>
      <c r="H1185" s="98" t="s">
        <v>668</v>
      </c>
      <c r="I1185" s="248"/>
      <c r="J1185" s="98"/>
      <c r="K1185" s="98"/>
      <c r="L1185" s="116" t="s">
        <v>3808</v>
      </c>
      <c r="M1185" s="98" t="s">
        <v>3809</v>
      </c>
      <c r="N1185" s="98"/>
      <c r="O1185" s="98"/>
      <c r="P1185" s="98" t="s">
        <v>818</v>
      </c>
      <c r="Q1185" s="107" t="s">
        <v>972</v>
      </c>
      <c r="R1185" s="118" t="s">
        <v>972</v>
      </c>
      <c r="S1185" s="101" t="s">
        <v>972</v>
      </c>
      <c r="Z1185" s="98"/>
      <c r="AB1185" s="98">
        <v>12</v>
      </c>
      <c r="AE1185" s="244">
        <v>0</v>
      </c>
      <c r="AG1185" s="196" t="str">
        <f t="shared" si="18"/>
        <v>人力资源中心-管理</v>
      </c>
    </row>
    <row r="1186" spans="1:33" ht="24" hidden="1">
      <c r="A1186" s="97" t="s">
        <v>3010</v>
      </c>
      <c r="B1186" s="98" t="s">
        <v>3840</v>
      </c>
      <c r="C1186" s="98" t="s">
        <v>3899</v>
      </c>
      <c r="D1186" s="98"/>
      <c r="E1186" s="98" t="s">
        <v>3002</v>
      </c>
      <c r="F1186" s="98"/>
      <c r="G1186" s="98" t="s">
        <v>668</v>
      </c>
      <c r="H1186" s="98" t="s">
        <v>668</v>
      </c>
      <c r="I1186" s="248"/>
      <c r="J1186" s="98"/>
      <c r="K1186" s="98"/>
      <c r="L1186" s="116" t="s">
        <v>3810</v>
      </c>
      <c r="M1186" s="98" t="s">
        <v>3802</v>
      </c>
      <c r="N1186" s="98"/>
      <c r="O1186" s="98"/>
      <c r="P1186" s="98" t="s">
        <v>818</v>
      </c>
      <c r="Q1186" s="107" t="s">
        <v>856</v>
      </c>
      <c r="R1186" s="118" t="s">
        <v>856</v>
      </c>
      <c r="S1186" s="101" t="s">
        <v>856</v>
      </c>
      <c r="Z1186" s="98"/>
      <c r="AB1186" s="98">
        <v>12</v>
      </c>
      <c r="AE1186" s="244">
        <v>0</v>
      </c>
      <c r="AG1186" s="196" t="str">
        <f t="shared" si="18"/>
        <v>人力资源中心-管理</v>
      </c>
    </row>
    <row r="1187" spans="1:33" ht="24" hidden="1">
      <c r="A1187" s="97" t="s">
        <v>3011</v>
      </c>
      <c r="B1187" s="98" t="s">
        <v>3840</v>
      </c>
      <c r="C1187" s="98">
        <v>0</v>
      </c>
      <c r="D1187" s="98"/>
      <c r="E1187" s="98" t="s">
        <v>3002</v>
      </c>
      <c r="F1187" s="98"/>
      <c r="G1187" s="98" t="s">
        <v>668</v>
      </c>
      <c r="H1187" s="98" t="s">
        <v>668</v>
      </c>
      <c r="I1187" s="248"/>
      <c r="J1187" s="98"/>
      <c r="K1187" s="98"/>
      <c r="L1187" s="116" t="s">
        <v>3811</v>
      </c>
      <c r="M1187" s="98" t="s">
        <v>3809</v>
      </c>
      <c r="N1187" s="98"/>
      <c r="O1187" s="98"/>
      <c r="P1187" s="98" t="s">
        <v>818</v>
      </c>
      <c r="Q1187" s="107" t="s">
        <v>972</v>
      </c>
      <c r="R1187" s="118" t="s">
        <v>972</v>
      </c>
      <c r="S1187" s="240" t="s">
        <v>972</v>
      </c>
      <c r="Z1187" s="98"/>
      <c r="AB1187" s="98">
        <v>12</v>
      </c>
      <c r="AE1187" s="244">
        <v>0</v>
      </c>
      <c r="AG1187" s="196" t="str">
        <f t="shared" si="18"/>
        <v>人力资源中心-管理</v>
      </c>
    </row>
    <row r="1188" spans="1:33" hidden="1">
      <c r="A1188" s="97" t="s">
        <v>3012</v>
      </c>
      <c r="B1188" s="98"/>
      <c r="C1188" s="98"/>
      <c r="D1188" s="98"/>
      <c r="E1188" s="98" t="s">
        <v>3013</v>
      </c>
      <c r="F1188" s="98"/>
      <c r="G1188" s="98" t="s">
        <v>3013</v>
      </c>
      <c r="H1188" s="98" t="s">
        <v>3013</v>
      </c>
      <c r="I1188" s="248"/>
      <c r="J1188" s="98"/>
      <c r="K1188" s="98"/>
      <c r="L1188" s="116"/>
      <c r="M1188" s="98" t="s">
        <v>3812</v>
      </c>
      <c r="N1188" s="98"/>
      <c r="O1188" s="98"/>
      <c r="P1188" s="223" t="s">
        <v>818</v>
      </c>
      <c r="Q1188" s="107" t="s">
        <v>828</v>
      </c>
      <c r="R1188" s="118" t="s">
        <v>828</v>
      </c>
      <c r="S1188" s="101" t="s">
        <v>828</v>
      </c>
      <c r="Z1188" s="98"/>
      <c r="AB1188" s="98">
        <v>10</v>
      </c>
      <c r="AE1188" s="244">
        <v>0</v>
      </c>
      <c r="AG1188" s="196" t="str">
        <f t="shared" si="18"/>
        <v>总办</v>
      </c>
    </row>
    <row r="1189" spans="1:33" hidden="1">
      <c r="A1189" s="97" t="s">
        <v>3014</v>
      </c>
      <c r="B1189" s="98"/>
      <c r="C1189" s="98"/>
      <c r="D1189" s="98"/>
      <c r="E1189" s="98" t="s">
        <v>3013</v>
      </c>
      <c r="F1189" s="98"/>
      <c r="G1189" s="98" t="s">
        <v>3013</v>
      </c>
      <c r="H1189" s="98" t="s">
        <v>3013</v>
      </c>
      <c r="I1189" s="248"/>
      <c r="J1189" s="98"/>
      <c r="K1189" s="98"/>
      <c r="L1189" s="116" t="s">
        <v>3813</v>
      </c>
      <c r="M1189" s="98" t="s">
        <v>3812</v>
      </c>
      <c r="N1189" s="98"/>
      <c r="O1189" s="98"/>
      <c r="P1189" s="98" t="s">
        <v>818</v>
      </c>
      <c r="Q1189" s="107" t="s">
        <v>972</v>
      </c>
      <c r="R1189" s="118" t="s">
        <v>972</v>
      </c>
      <c r="S1189" s="239" t="s">
        <v>972</v>
      </c>
      <c r="Z1189" s="98"/>
      <c r="AB1189" s="98">
        <v>12</v>
      </c>
      <c r="AE1189" s="244">
        <v>0</v>
      </c>
      <c r="AG1189" s="196" t="str">
        <f t="shared" si="18"/>
        <v>总办</v>
      </c>
    </row>
    <row r="1190" spans="1:33" hidden="1">
      <c r="A1190" s="97" t="s">
        <v>3015</v>
      </c>
      <c r="B1190" s="98"/>
      <c r="C1190" s="98"/>
      <c r="D1190" s="98"/>
      <c r="E1190" s="98" t="s">
        <v>3013</v>
      </c>
      <c r="F1190" s="98"/>
      <c r="G1190" s="98" t="s">
        <v>3013</v>
      </c>
      <c r="H1190" s="98" t="s">
        <v>3013</v>
      </c>
      <c r="I1190" s="248"/>
      <c r="J1190" s="98"/>
      <c r="K1190" s="98"/>
      <c r="L1190" s="116" t="s">
        <v>4274</v>
      </c>
      <c r="M1190" s="98" t="s">
        <v>3812</v>
      </c>
      <c r="N1190" s="98"/>
      <c r="O1190" s="98"/>
      <c r="P1190" s="98" t="s">
        <v>818</v>
      </c>
      <c r="Q1190" s="107" t="s">
        <v>864</v>
      </c>
      <c r="R1190" s="118" t="s">
        <v>864</v>
      </c>
      <c r="S1190" s="101" t="s">
        <v>864</v>
      </c>
      <c r="Z1190" s="98"/>
      <c r="AB1190" s="98">
        <v>12</v>
      </c>
      <c r="AE1190" s="244">
        <v>0</v>
      </c>
      <c r="AG1190" s="196" t="str">
        <f t="shared" si="18"/>
        <v>总办</v>
      </c>
    </row>
    <row r="1191" spans="1:33" ht="24" hidden="1">
      <c r="A1191" s="97" t="s">
        <v>3016</v>
      </c>
      <c r="B1191" s="98"/>
      <c r="C1191" s="98"/>
      <c r="D1191" s="98"/>
      <c r="E1191" s="98" t="s">
        <v>1995</v>
      </c>
      <c r="F1191" s="98"/>
      <c r="G1191" s="98" t="s">
        <v>1995</v>
      </c>
      <c r="H1191" s="98" t="s">
        <v>1995</v>
      </c>
      <c r="I1191" s="248"/>
      <c r="J1191" s="98"/>
      <c r="K1191" s="98" t="s">
        <v>3020</v>
      </c>
      <c r="L1191" s="210" t="s">
        <v>4275</v>
      </c>
      <c r="M1191" s="98" t="s">
        <v>3905</v>
      </c>
      <c r="N1191" s="98"/>
      <c r="O1191" s="98"/>
      <c r="P1191" s="98" t="s">
        <v>818</v>
      </c>
      <c r="Q1191" s="107" t="s">
        <v>856</v>
      </c>
      <c r="R1191" s="118" t="s">
        <v>856</v>
      </c>
      <c r="S1191" s="101" t="s">
        <v>856</v>
      </c>
      <c r="Z1191" s="98"/>
      <c r="AB1191" s="98">
        <v>12</v>
      </c>
      <c r="AE1191" s="244">
        <v>0</v>
      </c>
      <c r="AG1191" s="196" t="str">
        <f t="shared" si="18"/>
        <v>法务审计与保密办公室</v>
      </c>
    </row>
    <row r="1192" spans="1:33" ht="24" hidden="1">
      <c r="A1192" s="97" t="s">
        <v>3018</v>
      </c>
      <c r="B1192" s="98"/>
      <c r="C1192" s="98"/>
      <c r="D1192" s="98"/>
      <c r="E1192" s="98" t="s">
        <v>1995</v>
      </c>
      <c r="F1192" s="98"/>
      <c r="G1192" s="98" t="s">
        <v>1995</v>
      </c>
      <c r="H1192" s="98" t="s">
        <v>1995</v>
      </c>
      <c r="I1192" s="248"/>
      <c r="J1192" s="98"/>
      <c r="K1192" s="98" t="s">
        <v>3153</v>
      </c>
      <c r="L1192" s="210" t="s">
        <v>3814</v>
      </c>
      <c r="M1192" s="98" t="s">
        <v>3815</v>
      </c>
      <c r="N1192" s="98"/>
      <c r="O1192" s="98"/>
      <c r="P1192" s="98" t="s">
        <v>818</v>
      </c>
      <c r="Q1192" s="107" t="s">
        <v>972</v>
      </c>
      <c r="R1192" s="118" t="s">
        <v>972</v>
      </c>
      <c r="S1192" s="101" t="s">
        <v>972</v>
      </c>
      <c r="Z1192" s="98"/>
      <c r="AB1192" s="98">
        <v>12</v>
      </c>
      <c r="AE1192" s="244">
        <v>0</v>
      </c>
      <c r="AG1192" s="196" t="str">
        <f t="shared" si="18"/>
        <v>法务审计与保密办公室</v>
      </c>
    </row>
    <row r="1193" spans="1:33" ht="24" hidden="1">
      <c r="A1193" s="97" t="s">
        <v>3019</v>
      </c>
      <c r="B1193" s="98"/>
      <c r="C1193" s="98"/>
      <c r="D1193" s="98"/>
      <c r="E1193" s="98" t="s">
        <v>1995</v>
      </c>
      <c r="F1193" s="98"/>
      <c r="G1193" s="98" t="s">
        <v>1995</v>
      </c>
      <c r="H1193" s="98" t="s">
        <v>1995</v>
      </c>
      <c r="I1193" s="248"/>
      <c r="J1193" s="98"/>
      <c r="K1193" s="98" t="s">
        <v>3153</v>
      </c>
      <c r="L1193" s="210" t="s">
        <v>3816</v>
      </c>
      <c r="M1193" s="98" t="s">
        <v>3815</v>
      </c>
      <c r="N1193" s="98"/>
      <c r="O1193" s="98"/>
      <c r="P1193" s="98" t="s">
        <v>818</v>
      </c>
      <c r="Q1193" s="107" t="s">
        <v>972</v>
      </c>
      <c r="R1193" s="118" t="s">
        <v>972</v>
      </c>
      <c r="S1193" s="101" t="s">
        <v>972</v>
      </c>
      <c r="Z1193" s="98"/>
      <c r="AB1193" s="98">
        <v>12</v>
      </c>
      <c r="AE1193" s="244">
        <v>0</v>
      </c>
      <c r="AG1193" s="196" t="str">
        <f t="shared" si="18"/>
        <v>法务审计与保密办公室</v>
      </c>
    </row>
    <row r="1194" spans="1:33" hidden="1">
      <c r="A1194" s="107" t="s">
        <v>2131</v>
      </c>
      <c r="B1194" s="107" t="s">
        <v>3834</v>
      </c>
      <c r="C1194" s="107" t="s">
        <v>3836</v>
      </c>
      <c r="E1194" s="107" t="s">
        <v>1620</v>
      </c>
      <c r="G1194" s="107" t="s">
        <v>656</v>
      </c>
      <c r="H1194" s="107" t="s">
        <v>656</v>
      </c>
      <c r="L1194" s="231" t="s">
        <v>5081</v>
      </c>
      <c r="M1194" s="107" t="s">
        <v>3163</v>
      </c>
      <c r="N1194" s="107" t="s">
        <v>3818</v>
      </c>
      <c r="O1194" s="107" t="s">
        <v>935</v>
      </c>
      <c r="P1194" s="107" t="s">
        <v>818</v>
      </c>
      <c r="Q1194" s="107" t="s">
        <v>819</v>
      </c>
      <c r="R1194" s="118" t="s">
        <v>819</v>
      </c>
      <c r="AB1194" s="107">
        <v>2</v>
      </c>
      <c r="AG1194" s="196" t="str">
        <f>G1194</f>
        <v>总体部-管理</v>
      </c>
    </row>
    <row r="1195" spans="1:33" hidden="1">
      <c r="A1195" s="107" t="s">
        <v>2159</v>
      </c>
      <c r="B1195" s="107" t="s">
        <v>3840</v>
      </c>
      <c r="C1195" s="107" t="s">
        <v>3892</v>
      </c>
      <c r="E1195" s="107" t="s">
        <v>2977</v>
      </c>
      <c r="G1195" s="107" t="s">
        <v>4991</v>
      </c>
      <c r="H1195" s="107" t="s">
        <v>4991</v>
      </c>
      <c r="L1195" s="231" t="s">
        <v>5082</v>
      </c>
      <c r="M1195" s="107" t="s">
        <v>3365</v>
      </c>
      <c r="N1195" s="107" t="s">
        <v>3818</v>
      </c>
      <c r="O1195" s="107" t="s">
        <v>856</v>
      </c>
      <c r="P1195" s="107" t="s">
        <v>818</v>
      </c>
      <c r="Q1195" s="107" t="s">
        <v>972</v>
      </c>
      <c r="R1195" s="118" t="s">
        <v>972</v>
      </c>
      <c r="AB1195" s="107">
        <v>2</v>
      </c>
      <c r="AG1195" s="196" t="str">
        <f t="shared" ref="AG1195:AG1258" si="19">G1195</f>
        <v>运营-管理</v>
      </c>
    </row>
    <row r="1196" spans="1:33" hidden="1">
      <c r="A1196" s="107" t="s">
        <v>2169</v>
      </c>
      <c r="B1196" s="107" t="s">
        <v>3840</v>
      </c>
      <c r="C1196" s="107" t="s">
        <v>422</v>
      </c>
      <c r="E1196" s="107" t="s">
        <v>2977</v>
      </c>
      <c r="G1196" s="107" t="s">
        <v>4991</v>
      </c>
      <c r="H1196" s="107" t="s">
        <v>4991</v>
      </c>
      <c r="L1196" s="231" t="s">
        <v>5083</v>
      </c>
      <c r="M1196" s="107" t="s">
        <v>3617</v>
      </c>
      <c r="N1196" s="107" t="s">
        <v>3818</v>
      </c>
      <c r="O1196" s="107" t="s">
        <v>856</v>
      </c>
      <c r="P1196" s="107" t="s">
        <v>818</v>
      </c>
      <c r="Q1196" s="107" t="s">
        <v>972</v>
      </c>
      <c r="R1196" s="118" t="s">
        <v>864</v>
      </c>
      <c r="AB1196" s="107">
        <v>2</v>
      </c>
      <c r="AG1196" s="196" t="str">
        <f t="shared" si="19"/>
        <v>运营-管理</v>
      </c>
    </row>
    <row r="1197" spans="1:33" ht="24" hidden="1">
      <c r="A1197" s="107" t="s">
        <v>2191</v>
      </c>
      <c r="B1197" s="107" t="s">
        <v>3831</v>
      </c>
      <c r="C1197" s="107" t="s">
        <v>3833</v>
      </c>
      <c r="E1197" s="107" t="s">
        <v>3860</v>
      </c>
      <c r="G1197" s="107" t="s">
        <v>1019</v>
      </c>
      <c r="H1197" s="107" t="s">
        <v>1019</v>
      </c>
      <c r="L1197" s="231" t="s">
        <v>5084</v>
      </c>
      <c r="M1197" s="107" t="s">
        <v>5085</v>
      </c>
      <c r="N1197" s="107" t="s">
        <v>819</v>
      </c>
      <c r="O1197" s="107" t="s">
        <v>3819</v>
      </c>
      <c r="P1197" s="107" t="s">
        <v>1018</v>
      </c>
      <c r="Q1197" s="107" t="s">
        <v>1051</v>
      </c>
      <c r="R1197" s="118" t="s">
        <v>982</v>
      </c>
      <c r="AB1197" s="107">
        <v>2</v>
      </c>
      <c r="AG1197" s="196" t="str">
        <f t="shared" si="19"/>
        <v>广东代表处-管理</v>
      </c>
    </row>
    <row r="1198" spans="1:33" ht="36" hidden="1">
      <c r="A1198" s="107" t="s">
        <v>862</v>
      </c>
      <c r="B1198" s="107" t="s">
        <v>3828</v>
      </c>
      <c r="C1198" s="107" t="s">
        <v>3830</v>
      </c>
      <c r="E1198" s="107" t="s">
        <v>2773</v>
      </c>
      <c r="F1198" s="107" t="s">
        <v>2776</v>
      </c>
      <c r="G1198" s="107" t="s">
        <v>485</v>
      </c>
      <c r="H1198" s="107" t="s">
        <v>485</v>
      </c>
      <c r="L1198" s="231" t="s">
        <v>5086</v>
      </c>
      <c r="M1198" s="107" t="s">
        <v>3187</v>
      </c>
      <c r="N1198" s="107" t="s">
        <v>3818</v>
      </c>
      <c r="O1198" s="107" t="s">
        <v>935</v>
      </c>
      <c r="P1198" s="107" t="s">
        <v>818</v>
      </c>
      <c r="Q1198" s="107" t="s">
        <v>864</v>
      </c>
      <c r="R1198" s="118" t="s">
        <v>972</v>
      </c>
      <c r="AB1198" s="107">
        <v>2</v>
      </c>
      <c r="AG1198" s="196" t="str">
        <f t="shared" si="19"/>
        <v>有机体建设中心-有机体产品线</v>
      </c>
    </row>
    <row r="1199" spans="1:33" ht="36" hidden="1">
      <c r="A1199" s="107" t="s">
        <v>867</v>
      </c>
      <c r="B1199" s="107" t="s">
        <v>3828</v>
      </c>
      <c r="C1199" s="107" t="s">
        <v>3830</v>
      </c>
      <c r="E1199" s="107" t="s">
        <v>2773</v>
      </c>
      <c r="F1199" s="107" t="s">
        <v>2776</v>
      </c>
      <c r="G1199" s="107" t="s">
        <v>485</v>
      </c>
      <c r="H1199" s="107" t="s">
        <v>485</v>
      </c>
      <c r="L1199" s="231" t="s">
        <v>5087</v>
      </c>
      <c r="M1199" s="107" t="s">
        <v>3187</v>
      </c>
      <c r="N1199" s="107" t="s">
        <v>3818</v>
      </c>
      <c r="O1199" s="107" t="s">
        <v>935</v>
      </c>
      <c r="P1199" s="107" t="s">
        <v>818</v>
      </c>
      <c r="Q1199" s="107" t="s">
        <v>972</v>
      </c>
      <c r="R1199" s="118" t="s">
        <v>864</v>
      </c>
      <c r="AB1199" s="107">
        <v>2</v>
      </c>
      <c r="AG1199" s="196" t="str">
        <f t="shared" si="19"/>
        <v>有机体建设中心-有机体产品线</v>
      </c>
    </row>
    <row r="1200" spans="1:33" ht="36" hidden="1">
      <c r="A1200" s="107" t="s">
        <v>868</v>
      </c>
      <c r="B1200" s="107" t="s">
        <v>3828</v>
      </c>
      <c r="C1200" s="107" t="s">
        <v>3830</v>
      </c>
      <c r="E1200" s="107" t="s">
        <v>2773</v>
      </c>
      <c r="F1200" s="107" t="s">
        <v>2776</v>
      </c>
      <c r="G1200" s="107" t="s">
        <v>485</v>
      </c>
      <c r="H1200" s="107" t="s">
        <v>485</v>
      </c>
      <c r="L1200" s="231" t="s">
        <v>5088</v>
      </c>
      <c r="M1200" s="107" t="s">
        <v>5089</v>
      </c>
      <c r="N1200" s="107" t="s">
        <v>3818</v>
      </c>
      <c r="O1200" s="107" t="s">
        <v>935</v>
      </c>
      <c r="P1200" s="107" t="s">
        <v>818</v>
      </c>
      <c r="Q1200" s="107" t="s">
        <v>972</v>
      </c>
      <c r="R1200" s="118" t="s">
        <v>972</v>
      </c>
      <c r="AB1200" s="107">
        <v>2</v>
      </c>
      <c r="AG1200" s="196" t="str">
        <f t="shared" si="19"/>
        <v>有机体建设中心-有机体产品线</v>
      </c>
    </row>
    <row r="1201" spans="1:33" ht="24" hidden="1">
      <c r="A1201" s="107" t="s">
        <v>2214</v>
      </c>
      <c r="B1201" s="107" t="s">
        <v>3828</v>
      </c>
      <c r="C1201" s="107" t="s">
        <v>3851</v>
      </c>
      <c r="E1201" s="107" t="s">
        <v>2669</v>
      </c>
      <c r="F1201" s="107" t="s">
        <v>2675</v>
      </c>
      <c r="G1201" s="107" t="s">
        <v>666</v>
      </c>
      <c r="H1201" s="107" t="s">
        <v>666</v>
      </c>
      <c r="L1201" s="231" t="s">
        <v>5090</v>
      </c>
      <c r="M1201" s="107" t="s">
        <v>3190</v>
      </c>
      <c r="N1201" s="107" t="s">
        <v>828</v>
      </c>
      <c r="O1201" s="107" t="s">
        <v>4279</v>
      </c>
      <c r="P1201" s="107" t="s">
        <v>818</v>
      </c>
      <c r="Q1201" s="107" t="s">
        <v>935</v>
      </c>
      <c r="R1201" s="118" t="s">
        <v>856</v>
      </c>
      <c r="AB1201" s="107">
        <v>2</v>
      </c>
      <c r="AG1201" s="196" t="str">
        <f t="shared" si="19"/>
        <v>研究院-技术研究部</v>
      </c>
    </row>
    <row r="1202" spans="1:33" ht="24" hidden="1">
      <c r="A1202" s="107" t="s">
        <v>2307</v>
      </c>
      <c r="B1202" s="107" t="s">
        <v>3834</v>
      </c>
      <c r="C1202" s="107" t="s">
        <v>3835</v>
      </c>
      <c r="D1202" s="107" t="s">
        <v>883</v>
      </c>
      <c r="E1202" s="107" t="s">
        <v>3850</v>
      </c>
      <c r="F1202" s="107" t="s">
        <v>815</v>
      </c>
      <c r="G1202" s="107" t="s">
        <v>1898</v>
      </c>
      <c r="H1202" s="107" t="s">
        <v>1898</v>
      </c>
      <c r="L1202" s="231" t="s">
        <v>5091</v>
      </c>
      <c r="M1202" s="107" t="s">
        <v>5092</v>
      </c>
      <c r="N1202" s="107" t="s">
        <v>972</v>
      </c>
      <c r="O1202" s="107" t="s">
        <v>935</v>
      </c>
      <c r="P1202" s="107" t="s">
        <v>818</v>
      </c>
      <c r="Q1202" s="107" t="s">
        <v>828</v>
      </c>
      <c r="R1202" s="118" t="s">
        <v>828</v>
      </c>
      <c r="AB1202" s="107">
        <v>2</v>
      </c>
      <c r="AG1202" s="196" t="str">
        <f t="shared" si="19"/>
        <v>第十事业部-销售4</v>
      </c>
    </row>
    <row r="1203" spans="1:33" ht="24" hidden="1">
      <c r="A1203" s="107" t="s">
        <v>2342</v>
      </c>
      <c r="B1203" s="107" t="s">
        <v>3828</v>
      </c>
      <c r="C1203" s="107" t="s">
        <v>3830</v>
      </c>
      <c r="D1203" s="107" t="s">
        <v>813</v>
      </c>
      <c r="E1203" s="107" t="s">
        <v>931</v>
      </c>
      <c r="F1203" s="107" t="s">
        <v>2429</v>
      </c>
      <c r="G1203" s="107" t="s">
        <v>4409</v>
      </c>
      <c r="H1203" s="107" t="s">
        <v>4409</v>
      </c>
      <c r="L1203" s="231" t="s">
        <v>5093</v>
      </c>
      <c r="M1203" s="107" t="s">
        <v>3195</v>
      </c>
      <c r="N1203" s="107" t="s">
        <v>3818</v>
      </c>
      <c r="O1203" s="107" t="s">
        <v>935</v>
      </c>
      <c r="P1203" s="107" t="s">
        <v>818</v>
      </c>
      <c r="Q1203" s="107" t="s">
        <v>864</v>
      </c>
      <c r="R1203" s="118" t="s">
        <v>864</v>
      </c>
      <c r="AB1203" s="107">
        <v>2</v>
      </c>
      <c r="AG1203" s="196" t="str">
        <f t="shared" si="19"/>
        <v>网安事业部-WZ平台产品线</v>
      </c>
    </row>
    <row r="1204" spans="1:33" ht="36" hidden="1">
      <c r="A1204" s="107" t="s">
        <v>2378</v>
      </c>
      <c r="B1204" s="107" t="s">
        <v>3828</v>
      </c>
      <c r="C1204" s="107" t="s">
        <v>3830</v>
      </c>
      <c r="D1204" s="107" t="s">
        <v>813</v>
      </c>
      <c r="E1204" s="107" t="s">
        <v>931</v>
      </c>
      <c r="F1204" s="107" t="s">
        <v>2458</v>
      </c>
      <c r="G1204" s="107" t="s">
        <v>4413</v>
      </c>
      <c r="H1204" s="107" t="s">
        <v>4413</v>
      </c>
      <c r="L1204" s="231" t="s">
        <v>5094</v>
      </c>
      <c r="M1204" s="107" t="s">
        <v>3195</v>
      </c>
      <c r="N1204" s="107" t="s">
        <v>3818</v>
      </c>
      <c r="O1204" s="107" t="s">
        <v>935</v>
      </c>
      <c r="P1204" s="107" t="s">
        <v>1042</v>
      </c>
      <c r="Q1204" s="107" t="s">
        <v>972</v>
      </c>
      <c r="R1204" s="118" t="s">
        <v>972</v>
      </c>
      <c r="AB1204" s="107">
        <v>2</v>
      </c>
      <c r="AG1204" s="196" t="str">
        <f t="shared" si="19"/>
        <v>网安事业部-实战创新产品线</v>
      </c>
    </row>
    <row r="1205" spans="1:33" ht="36" hidden="1">
      <c r="A1205" s="107" t="s">
        <v>2390</v>
      </c>
      <c r="B1205" s="107" t="s">
        <v>3828</v>
      </c>
      <c r="C1205" s="107" t="s">
        <v>3830</v>
      </c>
      <c r="D1205" s="107" t="s">
        <v>813</v>
      </c>
      <c r="E1205" s="107" t="s">
        <v>931</v>
      </c>
      <c r="F1205" s="107" t="s">
        <v>5051</v>
      </c>
      <c r="G1205" s="107" t="s">
        <v>4413</v>
      </c>
      <c r="H1205" s="107" t="s">
        <v>4413</v>
      </c>
      <c r="L1205" s="231" t="s">
        <v>5095</v>
      </c>
      <c r="M1205" s="107" t="s">
        <v>3165</v>
      </c>
      <c r="N1205" s="107" t="s">
        <v>3818</v>
      </c>
      <c r="O1205" s="107" t="s">
        <v>935</v>
      </c>
      <c r="P1205" s="107" t="s">
        <v>818</v>
      </c>
      <c r="Q1205" s="107" t="s">
        <v>972</v>
      </c>
      <c r="R1205" s="118" t="s">
        <v>972</v>
      </c>
      <c r="AB1205" s="107">
        <v>2</v>
      </c>
      <c r="AG1205" s="196" t="str">
        <f t="shared" si="19"/>
        <v>网安事业部-实战创新产品线</v>
      </c>
    </row>
    <row r="1206" spans="1:33" hidden="1">
      <c r="A1206" s="107" t="s">
        <v>2619</v>
      </c>
      <c r="B1206" s="107" t="s">
        <v>3834</v>
      </c>
      <c r="C1206" s="107" t="s">
        <v>3894</v>
      </c>
      <c r="E1206" s="107" t="s">
        <v>2721</v>
      </c>
      <c r="F1206" s="107" t="s">
        <v>2728</v>
      </c>
      <c r="G1206" s="98" t="s">
        <v>4949</v>
      </c>
      <c r="H1206" s="98" t="s">
        <v>4949</v>
      </c>
      <c r="L1206" s="231" t="s">
        <v>5096</v>
      </c>
      <c r="M1206" s="107" t="s">
        <v>3552</v>
      </c>
      <c r="N1206" s="107" t="s">
        <v>3818</v>
      </c>
      <c r="O1206" s="107" t="s">
        <v>864</v>
      </c>
      <c r="P1206" s="107" t="s">
        <v>818</v>
      </c>
      <c r="Q1206" s="107" t="s">
        <v>3818</v>
      </c>
      <c r="R1206" s="118" t="s">
        <v>3818</v>
      </c>
      <c r="AB1206" s="107">
        <v>2</v>
      </c>
      <c r="AG1206" s="196" t="str">
        <f t="shared" si="19"/>
        <v>市场部-管理</v>
      </c>
    </row>
    <row r="1207" spans="1:33" ht="24" hidden="1">
      <c r="A1207" s="107" t="s">
        <v>961</v>
      </c>
      <c r="B1207" s="107" t="s">
        <v>3840</v>
      </c>
      <c r="C1207" s="107" t="s">
        <v>3899</v>
      </c>
      <c r="E1207" s="107" t="s">
        <v>3002</v>
      </c>
      <c r="F1207" s="107" t="s">
        <v>5052</v>
      </c>
      <c r="G1207" s="107" t="s">
        <v>668</v>
      </c>
      <c r="H1207" s="107" t="s">
        <v>668</v>
      </c>
      <c r="L1207" s="231" t="s">
        <v>5097</v>
      </c>
      <c r="M1207" s="107" t="s">
        <v>3806</v>
      </c>
      <c r="N1207" s="107" t="s">
        <v>3818</v>
      </c>
      <c r="O1207" s="107" t="s">
        <v>819</v>
      </c>
      <c r="P1207" s="107" t="s">
        <v>818</v>
      </c>
      <c r="Q1207" s="107" t="s">
        <v>864</v>
      </c>
      <c r="R1207" s="118" t="s">
        <v>864</v>
      </c>
      <c r="AB1207" s="107">
        <v>2</v>
      </c>
      <c r="AG1207" s="196" t="str">
        <f t="shared" si="19"/>
        <v>人力资源中心-管理</v>
      </c>
    </row>
    <row r="1208" spans="1:33" ht="24" hidden="1">
      <c r="B1208" s="107" t="s">
        <v>3840</v>
      </c>
      <c r="C1208" s="107" t="s">
        <v>3899</v>
      </c>
      <c r="E1208" s="107" t="s">
        <v>3002</v>
      </c>
      <c r="F1208" s="107" t="s">
        <v>5052</v>
      </c>
      <c r="G1208" s="107" t="s">
        <v>668</v>
      </c>
      <c r="H1208" s="107" t="s">
        <v>668</v>
      </c>
      <c r="L1208" s="231" t="s">
        <v>5098</v>
      </c>
      <c r="M1208" s="107" t="s">
        <v>3806</v>
      </c>
      <c r="N1208" s="107" t="s">
        <v>3818</v>
      </c>
      <c r="O1208" s="107" t="s">
        <v>819</v>
      </c>
      <c r="P1208" s="107" t="s">
        <v>818</v>
      </c>
      <c r="Q1208" s="107" t="s">
        <v>972</v>
      </c>
      <c r="R1208" s="118" t="s">
        <v>972</v>
      </c>
      <c r="AB1208" s="107">
        <v>2</v>
      </c>
      <c r="AG1208" s="196" t="str">
        <f t="shared" si="19"/>
        <v>人力资源中心-管理</v>
      </c>
    </row>
    <row r="1209" spans="1:33" ht="36" hidden="1">
      <c r="A1209" s="107" t="s">
        <v>1016</v>
      </c>
      <c r="B1209" s="107" t="s">
        <v>3843</v>
      </c>
      <c r="C1209" s="107" t="s">
        <v>3852</v>
      </c>
      <c r="E1209" s="107" t="s">
        <v>3856</v>
      </c>
      <c r="F1209" s="107" t="s">
        <v>3848</v>
      </c>
      <c r="G1209" s="107" t="s">
        <v>4814</v>
      </c>
      <c r="H1209" s="107" t="s">
        <v>4814</v>
      </c>
      <c r="L1209" s="231" t="s">
        <v>5099</v>
      </c>
      <c r="M1209" s="107" t="s">
        <v>4138</v>
      </c>
      <c r="N1209" s="107" t="s">
        <v>972</v>
      </c>
      <c r="O1209" s="107" t="s">
        <v>856</v>
      </c>
      <c r="P1209" s="107" t="s">
        <v>818</v>
      </c>
      <c r="Q1209" s="107" t="s">
        <v>864</v>
      </c>
      <c r="R1209" s="118" t="s">
        <v>864</v>
      </c>
      <c r="AB1209" s="107">
        <v>2</v>
      </c>
      <c r="AG1209" s="196" t="str">
        <f t="shared" si="19"/>
        <v>代表处管理中心-客户服务部</v>
      </c>
    </row>
    <row r="1210" spans="1:33" ht="24" hidden="1">
      <c r="A1210" s="107" t="s">
        <v>1265</v>
      </c>
      <c r="B1210" s="107" t="s">
        <v>3828</v>
      </c>
      <c r="C1210" s="107" t="s">
        <v>3830</v>
      </c>
      <c r="E1210" s="107" t="s">
        <v>2626</v>
      </c>
      <c r="F1210" s="107" t="s">
        <v>5049</v>
      </c>
      <c r="G1210" s="107" t="s">
        <v>4930</v>
      </c>
      <c r="H1210" s="107" t="s">
        <v>4930</v>
      </c>
      <c r="L1210" s="231" t="s">
        <v>5100</v>
      </c>
      <c r="M1210" s="107" t="s">
        <v>3165</v>
      </c>
      <c r="N1210" s="107" t="s">
        <v>3818</v>
      </c>
      <c r="O1210" s="107" t="s">
        <v>935</v>
      </c>
      <c r="P1210" s="107" t="s">
        <v>960</v>
      </c>
      <c r="Q1210" s="107" t="s">
        <v>972</v>
      </c>
      <c r="R1210" s="118" t="s">
        <v>972</v>
      </c>
      <c r="AB1210" s="107">
        <v>2</v>
      </c>
      <c r="AG1210" s="196" t="str">
        <f t="shared" si="19"/>
        <v>开发中心-研发二部</v>
      </c>
    </row>
    <row r="1211" spans="1:33" ht="24" hidden="1">
      <c r="A1211" s="107" t="s">
        <v>1271</v>
      </c>
      <c r="B1211" s="107" t="s">
        <v>3828</v>
      </c>
      <c r="C1211" s="107" t="s">
        <v>3830</v>
      </c>
      <c r="E1211" s="107" t="s">
        <v>2626</v>
      </c>
      <c r="F1211" s="107" t="s">
        <v>5049</v>
      </c>
      <c r="G1211" s="107" t="s">
        <v>4930</v>
      </c>
      <c r="H1211" s="107" t="s">
        <v>4930</v>
      </c>
      <c r="L1211" s="231" t="s">
        <v>5101</v>
      </c>
      <c r="M1211" s="107" t="s">
        <v>3165</v>
      </c>
      <c r="N1211" s="107" t="s">
        <v>3818</v>
      </c>
      <c r="O1211" s="107" t="s">
        <v>935</v>
      </c>
      <c r="P1211" s="107" t="s">
        <v>960</v>
      </c>
      <c r="Q1211" s="107" t="s">
        <v>972</v>
      </c>
      <c r="R1211" s="118" t="s">
        <v>972</v>
      </c>
      <c r="AB1211" s="107">
        <v>2</v>
      </c>
      <c r="AG1211" s="196" t="str">
        <f t="shared" si="19"/>
        <v>开发中心-研发二部</v>
      </c>
    </row>
    <row r="1212" spans="1:33" ht="24" hidden="1">
      <c r="A1212" s="107" t="s">
        <v>1277</v>
      </c>
      <c r="B1212" s="107" t="s">
        <v>3828</v>
      </c>
      <c r="C1212" s="107" t="s">
        <v>3830</v>
      </c>
      <c r="E1212" s="107" t="s">
        <v>2626</v>
      </c>
      <c r="F1212" s="107" t="s">
        <v>5049</v>
      </c>
      <c r="G1212" s="107" t="s">
        <v>4930</v>
      </c>
      <c r="H1212" s="107" t="s">
        <v>4930</v>
      </c>
      <c r="L1212" s="231" t="s">
        <v>5102</v>
      </c>
      <c r="M1212" s="107" t="s">
        <v>3165</v>
      </c>
      <c r="N1212" s="107" t="s">
        <v>3818</v>
      </c>
      <c r="O1212" s="107" t="s">
        <v>935</v>
      </c>
      <c r="P1212" s="107" t="s">
        <v>960</v>
      </c>
      <c r="Q1212" s="107" t="s">
        <v>972</v>
      </c>
      <c r="R1212" s="118" t="s">
        <v>972</v>
      </c>
      <c r="AB1212" s="107">
        <v>2</v>
      </c>
      <c r="AG1212" s="196" t="str">
        <f t="shared" si="19"/>
        <v>开发中心-研发二部</v>
      </c>
    </row>
    <row r="1213" spans="1:33" ht="24" hidden="1">
      <c r="A1213" s="107" t="s">
        <v>1284</v>
      </c>
      <c r="B1213" s="107" t="s">
        <v>3828</v>
      </c>
      <c r="C1213" s="107" t="s">
        <v>3830</v>
      </c>
      <c r="E1213" s="107" t="s">
        <v>2626</v>
      </c>
      <c r="F1213" s="107" t="s">
        <v>5047</v>
      </c>
      <c r="G1213" s="107" t="s">
        <v>4931</v>
      </c>
      <c r="H1213" s="107" t="s">
        <v>4931</v>
      </c>
      <c r="L1213" s="231" t="s">
        <v>5103</v>
      </c>
      <c r="M1213" s="107" t="s">
        <v>3165</v>
      </c>
      <c r="N1213" s="107" t="s">
        <v>3818</v>
      </c>
      <c r="O1213" s="107" t="s">
        <v>935</v>
      </c>
      <c r="P1213" s="107" t="s">
        <v>960</v>
      </c>
      <c r="Q1213" s="107" t="s">
        <v>972</v>
      </c>
      <c r="R1213" s="118" t="s">
        <v>3818</v>
      </c>
      <c r="AB1213" s="107">
        <v>2</v>
      </c>
      <c r="AG1213" s="196" t="str">
        <f t="shared" si="19"/>
        <v>开发中心-研发三部</v>
      </c>
    </row>
    <row r="1214" spans="1:33" ht="24" hidden="1">
      <c r="A1214" s="107" t="s">
        <v>1295</v>
      </c>
      <c r="B1214" s="107" t="s">
        <v>3828</v>
      </c>
      <c r="C1214" s="107" t="s">
        <v>3830</v>
      </c>
      <c r="E1214" s="107" t="s">
        <v>2626</v>
      </c>
      <c r="F1214" s="107" t="s">
        <v>5049</v>
      </c>
      <c r="G1214" s="107" t="s">
        <v>4930</v>
      </c>
      <c r="H1214" s="107" t="s">
        <v>4930</v>
      </c>
      <c r="L1214" s="231" t="s">
        <v>5104</v>
      </c>
      <c r="M1214" s="107" t="s">
        <v>3165</v>
      </c>
      <c r="N1214" s="107" t="s">
        <v>3818</v>
      </c>
      <c r="O1214" s="107" t="s">
        <v>935</v>
      </c>
      <c r="P1214" s="107" t="s">
        <v>960</v>
      </c>
      <c r="Q1214" s="107" t="s">
        <v>3818</v>
      </c>
      <c r="R1214" s="118" t="s">
        <v>3818</v>
      </c>
      <c r="AB1214" s="107">
        <v>2</v>
      </c>
      <c r="AG1214" s="196" t="str">
        <f t="shared" si="19"/>
        <v>开发中心-研发二部</v>
      </c>
    </row>
    <row r="1215" spans="1:33" ht="24" hidden="1">
      <c r="A1215" s="107" t="s">
        <v>1397</v>
      </c>
      <c r="B1215" s="107" t="s">
        <v>3828</v>
      </c>
      <c r="C1215" s="107" t="s">
        <v>3830</v>
      </c>
      <c r="E1215" s="107" t="s">
        <v>2626</v>
      </c>
      <c r="F1215" s="107" t="s">
        <v>5046</v>
      </c>
      <c r="G1215" s="107" t="s">
        <v>4932</v>
      </c>
      <c r="H1215" s="107" t="s">
        <v>4932</v>
      </c>
      <c r="L1215" s="231" t="s">
        <v>5105</v>
      </c>
      <c r="M1215" s="107" t="s">
        <v>3421</v>
      </c>
      <c r="N1215" s="107" t="s">
        <v>3818</v>
      </c>
      <c r="O1215" s="107" t="s">
        <v>935</v>
      </c>
      <c r="P1215" s="107" t="s">
        <v>818</v>
      </c>
      <c r="Q1215" s="107" t="s">
        <v>3818</v>
      </c>
      <c r="R1215" s="118" t="s">
        <v>3818</v>
      </c>
      <c r="AB1215" s="107">
        <v>2</v>
      </c>
      <c r="AG1215" s="196" t="str">
        <f t="shared" si="19"/>
        <v>开发中心-研发四部</v>
      </c>
    </row>
    <row r="1216" spans="1:33" ht="24" hidden="1">
      <c r="A1216" s="107" t="s">
        <v>1431</v>
      </c>
      <c r="B1216" s="107" t="s">
        <v>3828</v>
      </c>
      <c r="C1216" s="107" t="s">
        <v>3829</v>
      </c>
      <c r="E1216" s="107" t="s">
        <v>2626</v>
      </c>
      <c r="F1216" s="107" t="s">
        <v>5046</v>
      </c>
      <c r="G1216" s="107" t="s">
        <v>4932</v>
      </c>
      <c r="H1216" s="107" t="s">
        <v>4932</v>
      </c>
      <c r="L1216" s="231" t="s">
        <v>5106</v>
      </c>
      <c r="M1216" s="107" t="s">
        <v>3023</v>
      </c>
      <c r="N1216" s="107" t="s">
        <v>864</v>
      </c>
      <c r="O1216" s="107" t="s">
        <v>819</v>
      </c>
      <c r="P1216" s="107" t="s">
        <v>818</v>
      </c>
      <c r="Q1216" s="107" t="s">
        <v>864</v>
      </c>
      <c r="R1216" s="118" t="s">
        <v>864</v>
      </c>
      <c r="AB1216" s="107">
        <v>2</v>
      </c>
      <c r="AG1216" s="196" t="str">
        <f t="shared" si="19"/>
        <v>开发中心-研发四部</v>
      </c>
    </row>
    <row r="1217" spans="1:33" ht="24" hidden="1">
      <c r="A1217" s="107" t="s">
        <v>1490</v>
      </c>
      <c r="B1217" s="107" t="s">
        <v>3828</v>
      </c>
      <c r="C1217" s="107" t="s">
        <v>3830</v>
      </c>
      <c r="E1217" s="107" t="s">
        <v>2626</v>
      </c>
      <c r="F1217" s="107" t="s">
        <v>5048</v>
      </c>
      <c r="G1217" s="107" t="s">
        <v>4933</v>
      </c>
      <c r="H1217" s="107" t="s">
        <v>4933</v>
      </c>
      <c r="L1217" s="231" t="s">
        <v>5107</v>
      </c>
      <c r="M1217" s="107" t="s">
        <v>3165</v>
      </c>
      <c r="N1217" s="107" t="s">
        <v>3818</v>
      </c>
      <c r="O1217" s="107" t="s">
        <v>935</v>
      </c>
      <c r="P1217" s="107" t="s">
        <v>960</v>
      </c>
      <c r="Q1217" s="107" t="s">
        <v>972</v>
      </c>
      <c r="R1217" s="118" t="s">
        <v>972</v>
      </c>
      <c r="AB1217" s="107">
        <v>2</v>
      </c>
      <c r="AG1217" s="196" t="str">
        <f t="shared" si="19"/>
        <v>开发中心-研发一部</v>
      </c>
    </row>
    <row r="1218" spans="1:33" ht="24" hidden="1">
      <c r="A1218" s="107" t="s">
        <v>1525</v>
      </c>
      <c r="B1218" s="107" t="s">
        <v>3828</v>
      </c>
      <c r="C1218" s="107" t="s">
        <v>3830</v>
      </c>
      <c r="E1218" s="107" t="s">
        <v>2626</v>
      </c>
      <c r="F1218" s="107" t="s">
        <v>5047</v>
      </c>
      <c r="G1218" s="107" t="s">
        <v>4931</v>
      </c>
      <c r="H1218" s="107" t="s">
        <v>4931</v>
      </c>
      <c r="L1218" s="231" t="s">
        <v>5108</v>
      </c>
      <c r="M1218" s="107" t="s">
        <v>3165</v>
      </c>
      <c r="N1218" s="107" t="s">
        <v>3818</v>
      </c>
      <c r="O1218" s="107" t="s">
        <v>935</v>
      </c>
      <c r="P1218" s="107" t="s">
        <v>960</v>
      </c>
      <c r="Q1218" s="107" t="s">
        <v>972</v>
      </c>
      <c r="R1218" s="118" t="s">
        <v>972</v>
      </c>
      <c r="AB1218" s="107">
        <v>2</v>
      </c>
      <c r="AG1218" s="196" t="str">
        <f t="shared" si="19"/>
        <v>开发中心-研发三部</v>
      </c>
    </row>
    <row r="1219" spans="1:33" ht="24" hidden="1">
      <c r="A1219" s="107" t="s">
        <v>1550</v>
      </c>
      <c r="B1219" s="107" t="s">
        <v>3828</v>
      </c>
      <c r="C1219" s="107" t="s">
        <v>3830</v>
      </c>
      <c r="E1219" s="107" t="s">
        <v>2626</v>
      </c>
      <c r="F1219" s="107" t="s">
        <v>5047</v>
      </c>
      <c r="G1219" s="107" t="s">
        <v>4931</v>
      </c>
      <c r="H1219" s="107" t="s">
        <v>4931</v>
      </c>
      <c r="L1219" s="231" t="s">
        <v>5109</v>
      </c>
      <c r="M1219" s="107" t="s">
        <v>3165</v>
      </c>
      <c r="N1219" s="107" t="s">
        <v>3818</v>
      </c>
      <c r="O1219" s="107" t="s">
        <v>935</v>
      </c>
      <c r="P1219" s="107" t="s">
        <v>960</v>
      </c>
      <c r="Q1219" s="107" t="s">
        <v>972</v>
      </c>
      <c r="R1219" s="118" t="s">
        <v>3818</v>
      </c>
      <c r="AB1219" s="107">
        <v>2</v>
      </c>
      <c r="AG1219" s="196" t="str">
        <f t="shared" si="19"/>
        <v>开发中心-研发三部</v>
      </c>
    </row>
    <row r="1220" spans="1:33" ht="24" hidden="1">
      <c r="A1220" s="107" t="s">
        <v>1583</v>
      </c>
      <c r="B1220" s="107" t="s">
        <v>3828</v>
      </c>
      <c r="C1220" s="107" t="s">
        <v>3830</v>
      </c>
      <c r="E1220" s="107" t="s">
        <v>2626</v>
      </c>
      <c r="F1220" s="107" t="s">
        <v>5049</v>
      </c>
      <c r="G1220" s="107" t="s">
        <v>4930</v>
      </c>
      <c r="H1220" s="107" t="s">
        <v>4930</v>
      </c>
      <c r="L1220" s="231" t="s">
        <v>5110</v>
      </c>
      <c r="M1220" s="107" t="s">
        <v>3165</v>
      </c>
      <c r="N1220" s="107" t="s">
        <v>3818</v>
      </c>
      <c r="O1220" s="107" t="s">
        <v>935</v>
      </c>
      <c r="P1220" s="107" t="s">
        <v>960</v>
      </c>
      <c r="Q1220" s="107" t="s">
        <v>972</v>
      </c>
      <c r="R1220" s="118" t="s">
        <v>972</v>
      </c>
      <c r="AB1220" s="107">
        <v>2</v>
      </c>
      <c r="AG1220" s="196" t="str">
        <f t="shared" si="19"/>
        <v>开发中心-研发二部</v>
      </c>
    </row>
    <row r="1221" spans="1:33" ht="24" hidden="1">
      <c r="A1221" s="107" t="s">
        <v>1590</v>
      </c>
      <c r="B1221" s="107" t="s">
        <v>3828</v>
      </c>
      <c r="C1221" s="107" t="s">
        <v>3830</v>
      </c>
      <c r="E1221" s="107" t="s">
        <v>2626</v>
      </c>
      <c r="F1221" s="107" t="s">
        <v>5048</v>
      </c>
      <c r="G1221" s="107" t="s">
        <v>4933</v>
      </c>
      <c r="H1221" s="107" t="s">
        <v>4933</v>
      </c>
      <c r="L1221" s="231" t="s">
        <v>5111</v>
      </c>
      <c r="M1221" s="107" t="s">
        <v>3165</v>
      </c>
      <c r="N1221" s="107" t="s">
        <v>3818</v>
      </c>
      <c r="O1221" s="107" t="s">
        <v>935</v>
      </c>
      <c r="P1221" s="107" t="s">
        <v>960</v>
      </c>
      <c r="Q1221" s="107" t="s">
        <v>3818</v>
      </c>
      <c r="R1221" s="118" t="s">
        <v>972</v>
      </c>
      <c r="AB1221" s="107">
        <v>2</v>
      </c>
      <c r="AG1221" s="196" t="str">
        <f t="shared" si="19"/>
        <v>开发中心-研发一部</v>
      </c>
    </row>
    <row r="1222" spans="1:33" ht="24" hidden="1">
      <c r="A1222" s="107" t="s">
        <v>1594</v>
      </c>
      <c r="B1222" s="107" t="s">
        <v>3828</v>
      </c>
      <c r="C1222" s="107" t="s">
        <v>3830</v>
      </c>
      <c r="E1222" s="107" t="s">
        <v>2626</v>
      </c>
      <c r="F1222" s="107" t="s">
        <v>5048</v>
      </c>
      <c r="G1222" s="107" t="s">
        <v>4933</v>
      </c>
      <c r="H1222" s="107" t="s">
        <v>4933</v>
      </c>
      <c r="L1222" s="231" t="s">
        <v>5112</v>
      </c>
      <c r="M1222" s="107" t="s">
        <v>3165</v>
      </c>
      <c r="N1222" s="107" t="s">
        <v>3818</v>
      </c>
      <c r="O1222" s="107" t="s">
        <v>935</v>
      </c>
      <c r="P1222" s="107" t="s">
        <v>960</v>
      </c>
      <c r="Q1222" s="107" t="s">
        <v>3818</v>
      </c>
      <c r="R1222" s="118" t="s">
        <v>972</v>
      </c>
      <c r="AB1222" s="107">
        <v>2</v>
      </c>
      <c r="AG1222" s="196" t="str">
        <f t="shared" si="19"/>
        <v>开发中心-研发一部</v>
      </c>
    </row>
    <row r="1223" spans="1:33" ht="24" hidden="1">
      <c r="A1223" s="107" t="s">
        <v>2633</v>
      </c>
      <c r="B1223" s="107" t="s">
        <v>3828</v>
      </c>
      <c r="C1223" s="107" t="s">
        <v>3830</v>
      </c>
      <c r="E1223" s="107" t="s">
        <v>2626</v>
      </c>
      <c r="F1223" s="107" t="s">
        <v>5048</v>
      </c>
      <c r="G1223" s="107" t="s">
        <v>4933</v>
      </c>
      <c r="H1223" s="107" t="s">
        <v>4933</v>
      </c>
      <c r="L1223" s="231" t="s">
        <v>5113</v>
      </c>
      <c r="M1223" s="107" t="s">
        <v>3165</v>
      </c>
      <c r="N1223" s="107" t="s">
        <v>3818</v>
      </c>
      <c r="O1223" s="107" t="s">
        <v>935</v>
      </c>
      <c r="P1223" s="107" t="s">
        <v>960</v>
      </c>
      <c r="Q1223" s="107" t="s">
        <v>972</v>
      </c>
      <c r="R1223" s="118" t="s">
        <v>972</v>
      </c>
      <c r="AB1223" s="107">
        <v>2</v>
      </c>
      <c r="AG1223" s="196" t="str">
        <f t="shared" si="19"/>
        <v>开发中心-研发一部</v>
      </c>
    </row>
    <row r="1224" spans="1:33" ht="24" hidden="1">
      <c r="A1224" s="107" t="s">
        <v>2712</v>
      </c>
      <c r="B1224" s="107" t="s">
        <v>3840</v>
      </c>
      <c r="C1224" s="107" t="s">
        <v>3891</v>
      </c>
      <c r="E1224" s="107" t="s">
        <v>2754</v>
      </c>
      <c r="F1224" s="107" t="s">
        <v>2755</v>
      </c>
      <c r="G1224" s="107" t="s">
        <v>634</v>
      </c>
      <c r="H1224" s="107" t="s">
        <v>634</v>
      </c>
      <c r="L1224" s="231" t="s">
        <v>5114</v>
      </c>
      <c r="M1224" s="107" t="s">
        <v>3362</v>
      </c>
      <c r="N1224" s="107" t="s">
        <v>3818</v>
      </c>
      <c r="O1224" s="107" t="s">
        <v>828</v>
      </c>
      <c r="P1224" s="107" t="s">
        <v>818</v>
      </c>
      <c r="Q1224" s="107" t="s">
        <v>972</v>
      </c>
      <c r="R1224" s="118" t="s">
        <v>972</v>
      </c>
      <c r="AB1224" s="107">
        <v>2</v>
      </c>
      <c r="AG1224" s="196" t="str">
        <f t="shared" si="19"/>
        <v>服务中心-服务1</v>
      </c>
    </row>
    <row r="1225" spans="1:33" ht="24" hidden="1">
      <c r="A1225" s="107" t="s">
        <v>2715</v>
      </c>
      <c r="B1225" s="107" t="s">
        <v>3840</v>
      </c>
      <c r="C1225" s="107" t="s">
        <v>3891</v>
      </c>
      <c r="E1225" s="107" t="s">
        <v>2754</v>
      </c>
      <c r="F1225" s="107" t="s">
        <v>2755</v>
      </c>
      <c r="G1225" s="107" t="s">
        <v>634</v>
      </c>
      <c r="H1225" s="107" t="s">
        <v>634</v>
      </c>
      <c r="L1225" s="231" t="s">
        <v>5115</v>
      </c>
      <c r="M1225" s="107" t="s">
        <v>3362</v>
      </c>
      <c r="N1225" s="107" t="s">
        <v>3818</v>
      </c>
      <c r="O1225" s="107" t="s">
        <v>828</v>
      </c>
      <c r="P1225" s="107" t="s">
        <v>818</v>
      </c>
      <c r="Q1225" s="107" t="s">
        <v>972</v>
      </c>
      <c r="R1225" s="118" t="s">
        <v>972</v>
      </c>
      <c r="AB1225" s="107">
        <v>2</v>
      </c>
      <c r="AG1225" s="196" t="str">
        <f t="shared" si="19"/>
        <v>服务中心-服务1</v>
      </c>
    </row>
    <row r="1226" spans="1:33" ht="24" hidden="1">
      <c r="A1226" s="107" t="s">
        <v>2716</v>
      </c>
      <c r="B1226" s="107" t="s">
        <v>3834</v>
      </c>
      <c r="C1226" s="107" t="s">
        <v>3835</v>
      </c>
      <c r="E1226" s="107" t="s">
        <v>2754</v>
      </c>
      <c r="F1226" s="107" t="s">
        <v>2755</v>
      </c>
      <c r="G1226" s="107" t="s">
        <v>634</v>
      </c>
      <c r="H1226" s="107" t="s">
        <v>634</v>
      </c>
      <c r="L1226" s="231" t="s">
        <v>5116</v>
      </c>
      <c r="M1226" s="107" t="s">
        <v>5117</v>
      </c>
      <c r="N1226" s="107" t="s">
        <v>3818</v>
      </c>
      <c r="O1226" s="107" t="s">
        <v>864</v>
      </c>
      <c r="P1226" s="107" t="s">
        <v>818</v>
      </c>
      <c r="Q1226" s="107" t="s">
        <v>972</v>
      </c>
      <c r="R1226" s="118" t="s">
        <v>972</v>
      </c>
      <c r="AB1226" s="107">
        <v>2</v>
      </c>
      <c r="AG1226" s="196" t="str">
        <f t="shared" si="19"/>
        <v>服务中心-服务1</v>
      </c>
    </row>
    <row r="1227" spans="1:33" ht="24" hidden="1">
      <c r="A1227" s="107" t="s">
        <v>2727</v>
      </c>
      <c r="B1227" s="107" t="s">
        <v>3840</v>
      </c>
      <c r="C1227" s="107" t="s">
        <v>3891</v>
      </c>
      <c r="E1227" s="107" t="s">
        <v>2754</v>
      </c>
      <c r="F1227" s="107" t="s">
        <v>5053</v>
      </c>
      <c r="G1227" s="107" t="s">
        <v>634</v>
      </c>
      <c r="H1227" s="107" t="s">
        <v>634</v>
      </c>
      <c r="L1227" s="231" t="s">
        <v>5118</v>
      </c>
      <c r="M1227" s="107" t="s">
        <v>3362</v>
      </c>
      <c r="N1227" s="107" t="s">
        <v>3818</v>
      </c>
      <c r="O1227" s="107" t="s">
        <v>828</v>
      </c>
      <c r="P1227" s="107" t="s">
        <v>818</v>
      </c>
      <c r="Q1227" s="107" t="s">
        <v>972</v>
      </c>
      <c r="R1227" s="118" t="s">
        <v>972</v>
      </c>
      <c r="AB1227" s="107">
        <v>2</v>
      </c>
      <c r="AG1227" s="196" t="str">
        <f t="shared" si="19"/>
        <v>服务中心-服务1</v>
      </c>
    </row>
    <row r="1228" spans="1:33" ht="36" hidden="1">
      <c r="A1228" s="107" t="s">
        <v>2764</v>
      </c>
      <c r="B1228" s="107" t="s">
        <v>3828</v>
      </c>
      <c r="C1228" s="107" t="s">
        <v>3829</v>
      </c>
      <c r="D1228" s="107" t="s">
        <v>883</v>
      </c>
      <c r="E1228" s="107" t="s">
        <v>884</v>
      </c>
      <c r="F1228" s="107" t="s">
        <v>2282</v>
      </c>
      <c r="G1228" s="107" t="s">
        <v>4356</v>
      </c>
      <c r="H1228" s="107" t="s">
        <v>4356</v>
      </c>
      <c r="L1228" s="231" t="s">
        <v>5119</v>
      </c>
      <c r="M1228" s="107" t="s">
        <v>3029</v>
      </c>
      <c r="N1228" s="107" t="s">
        <v>3818</v>
      </c>
      <c r="O1228" s="107" t="s">
        <v>935</v>
      </c>
      <c r="P1228" s="107" t="s">
        <v>818</v>
      </c>
      <c r="Q1228" s="107" t="s">
        <v>819</v>
      </c>
      <c r="R1228" s="118" t="s">
        <v>819</v>
      </c>
      <c r="AB1228" s="107">
        <v>2</v>
      </c>
      <c r="AG1228" s="196" t="str">
        <f t="shared" si="19"/>
        <v>第一事业部-网络数据解析产品线</v>
      </c>
    </row>
    <row r="1229" spans="1:33" ht="24" hidden="1">
      <c r="A1229" s="107" t="s">
        <v>2785</v>
      </c>
      <c r="B1229" s="107" t="s">
        <v>3828</v>
      </c>
      <c r="C1229" s="107" t="s">
        <v>3830</v>
      </c>
      <c r="D1229" s="107" t="s">
        <v>883</v>
      </c>
      <c r="E1229" s="107" t="s">
        <v>884</v>
      </c>
      <c r="F1229" s="107" t="s">
        <v>2305</v>
      </c>
      <c r="G1229" s="107" t="s">
        <v>4367</v>
      </c>
      <c r="H1229" s="107" t="s">
        <v>4367</v>
      </c>
      <c r="L1229" s="231" t="s">
        <v>4370</v>
      </c>
      <c r="M1229" s="107" t="s">
        <v>3031</v>
      </c>
      <c r="N1229" s="107" t="s">
        <v>972</v>
      </c>
      <c r="O1229" s="107" t="s">
        <v>935</v>
      </c>
      <c r="P1229" s="107" t="s">
        <v>818</v>
      </c>
      <c r="Q1229" s="107" t="s">
        <v>828</v>
      </c>
      <c r="R1229" s="118" t="s">
        <v>828</v>
      </c>
      <c r="AB1229" s="107">
        <v>2</v>
      </c>
      <c r="AG1229" s="196" t="str">
        <f t="shared" si="19"/>
        <v>第一事业部-分流设备</v>
      </c>
    </row>
    <row r="1230" spans="1:33" ht="24" hidden="1">
      <c r="A1230" s="107" t="s">
        <v>2857</v>
      </c>
      <c r="B1230" s="107" t="s">
        <v>3834</v>
      </c>
      <c r="C1230" s="107" t="s">
        <v>3836</v>
      </c>
      <c r="D1230" s="107" t="s">
        <v>813</v>
      </c>
      <c r="E1230" s="107" t="s">
        <v>854</v>
      </c>
      <c r="F1230" s="107" t="s">
        <v>815</v>
      </c>
      <c r="G1230" s="107" t="s">
        <v>1750</v>
      </c>
      <c r="H1230" s="107" t="s">
        <v>1750</v>
      </c>
      <c r="L1230" s="231" t="s">
        <v>5120</v>
      </c>
      <c r="M1230" s="107" t="s">
        <v>3163</v>
      </c>
      <c r="N1230" s="107" t="s">
        <v>3818</v>
      </c>
      <c r="O1230" s="107" t="s">
        <v>935</v>
      </c>
      <c r="P1230" s="107" t="s">
        <v>818</v>
      </c>
      <c r="Q1230" s="107" t="s">
        <v>864</v>
      </c>
      <c r="R1230" s="118" t="s">
        <v>864</v>
      </c>
      <c r="AB1230" s="107">
        <v>2</v>
      </c>
      <c r="AG1230" s="196" t="str">
        <f t="shared" si="19"/>
        <v>第四事业部-销售2</v>
      </c>
    </row>
    <row r="1231" spans="1:33" ht="24" hidden="1">
      <c r="A1231" s="107" t="s">
        <v>2859</v>
      </c>
      <c r="B1231" s="107" t="s">
        <v>3828</v>
      </c>
      <c r="C1231" s="107" t="s">
        <v>3830</v>
      </c>
      <c r="D1231" s="107" t="s">
        <v>813</v>
      </c>
      <c r="E1231" s="107" t="s">
        <v>854</v>
      </c>
      <c r="F1231" s="107" t="s">
        <v>5054</v>
      </c>
      <c r="G1231" s="107" t="s">
        <v>4703</v>
      </c>
      <c r="H1231" s="107" t="s">
        <v>4703</v>
      </c>
      <c r="L1231" s="231" t="s">
        <v>5121</v>
      </c>
      <c r="M1231" s="107" t="s">
        <v>3025</v>
      </c>
      <c r="N1231" s="107" t="s">
        <v>828</v>
      </c>
      <c r="O1231" s="107" t="s">
        <v>4279</v>
      </c>
      <c r="P1231" s="107" t="s">
        <v>818</v>
      </c>
      <c r="Q1231" s="107" t="s">
        <v>856</v>
      </c>
      <c r="R1231" s="118" t="s">
        <v>856</v>
      </c>
      <c r="AB1231" s="107">
        <v>2</v>
      </c>
      <c r="AG1231" s="196" t="str">
        <f t="shared" si="19"/>
        <v>第四事业部-网信产品线</v>
      </c>
    </row>
    <row r="1232" spans="1:33" ht="24" hidden="1">
      <c r="A1232" s="107" t="s">
        <v>2861</v>
      </c>
      <c r="B1232" s="107" t="s">
        <v>3828</v>
      </c>
      <c r="C1232" s="107" t="s">
        <v>3830</v>
      </c>
      <c r="D1232" s="107" t="s">
        <v>813</v>
      </c>
      <c r="E1232" s="107" t="s">
        <v>854</v>
      </c>
      <c r="F1232" s="107" t="s">
        <v>5054</v>
      </c>
      <c r="G1232" s="107" t="s">
        <v>4703</v>
      </c>
      <c r="H1232" s="107" t="s">
        <v>4703</v>
      </c>
      <c r="L1232" s="231" t="s">
        <v>5122</v>
      </c>
      <c r="M1232" s="107" t="s">
        <v>3025</v>
      </c>
      <c r="N1232" s="107" t="s">
        <v>828</v>
      </c>
      <c r="O1232" s="107" t="s">
        <v>4279</v>
      </c>
      <c r="P1232" s="107" t="s">
        <v>818</v>
      </c>
      <c r="Q1232" s="107" t="s">
        <v>856</v>
      </c>
      <c r="R1232" s="118" t="s">
        <v>935</v>
      </c>
      <c r="AB1232" s="107">
        <v>2</v>
      </c>
      <c r="AG1232" s="196" t="str">
        <f t="shared" si="19"/>
        <v>第四事业部-网信产品线</v>
      </c>
    </row>
    <row r="1233" spans="1:33" ht="24" hidden="1">
      <c r="A1233" s="107" t="s">
        <v>2870</v>
      </c>
      <c r="B1233" s="107" t="s">
        <v>3828</v>
      </c>
      <c r="C1233" s="107" t="s">
        <v>3830</v>
      </c>
      <c r="D1233" s="107" t="s">
        <v>813</v>
      </c>
      <c r="E1233" s="107" t="s">
        <v>854</v>
      </c>
      <c r="F1233" s="107" t="s">
        <v>5054</v>
      </c>
      <c r="G1233" s="107" t="s">
        <v>4703</v>
      </c>
      <c r="H1233" s="107" t="s">
        <v>4703</v>
      </c>
      <c r="L1233" s="231" t="s">
        <v>5123</v>
      </c>
      <c r="M1233" s="107" t="s">
        <v>3058</v>
      </c>
      <c r="N1233" s="107" t="s">
        <v>972</v>
      </c>
      <c r="O1233" s="107" t="s">
        <v>935</v>
      </c>
      <c r="P1233" s="107" t="s">
        <v>818</v>
      </c>
      <c r="Q1233" s="107" t="s">
        <v>828</v>
      </c>
      <c r="R1233" s="118" t="s">
        <v>828</v>
      </c>
      <c r="AB1233" s="107">
        <v>2</v>
      </c>
      <c r="AG1233" s="196" t="str">
        <f t="shared" si="19"/>
        <v>第四事业部-网信产品线</v>
      </c>
    </row>
    <row r="1234" spans="1:33" ht="24" hidden="1">
      <c r="A1234" s="107" t="s">
        <v>2875</v>
      </c>
      <c r="B1234" s="107" t="s">
        <v>3828</v>
      </c>
      <c r="C1234" s="107" t="s">
        <v>3830</v>
      </c>
      <c r="D1234" s="107" t="s">
        <v>813</v>
      </c>
      <c r="E1234" s="107" t="s">
        <v>854</v>
      </c>
      <c r="F1234" s="107" t="s">
        <v>5054</v>
      </c>
      <c r="G1234" s="107" t="s">
        <v>4703</v>
      </c>
      <c r="H1234" s="107" t="s">
        <v>4703</v>
      </c>
      <c r="L1234" s="231" t="s">
        <v>5124</v>
      </c>
      <c r="M1234" s="107" t="s">
        <v>3210</v>
      </c>
      <c r="N1234" s="107" t="s">
        <v>3818</v>
      </c>
      <c r="O1234" s="107" t="s">
        <v>935</v>
      </c>
      <c r="P1234" s="107" t="s">
        <v>818</v>
      </c>
      <c r="Q1234" s="107" t="s">
        <v>972</v>
      </c>
      <c r="R1234" s="118" t="s">
        <v>828</v>
      </c>
      <c r="AB1234" s="107">
        <v>2</v>
      </c>
      <c r="AG1234" s="196" t="str">
        <f t="shared" si="19"/>
        <v>第四事业部-网信产品线</v>
      </c>
    </row>
    <row r="1235" spans="1:33" ht="24" hidden="1">
      <c r="A1235" s="107" t="s">
        <v>2876</v>
      </c>
      <c r="B1235" s="107" t="s">
        <v>3828</v>
      </c>
      <c r="C1235" s="107" t="s">
        <v>3830</v>
      </c>
      <c r="D1235" s="107" t="s">
        <v>813</v>
      </c>
      <c r="E1235" s="107" t="s">
        <v>854</v>
      </c>
      <c r="F1235" s="107" t="s">
        <v>5054</v>
      </c>
      <c r="G1235" s="107" t="s">
        <v>4703</v>
      </c>
      <c r="H1235" s="107" t="s">
        <v>4703</v>
      </c>
      <c r="L1235" s="231" t="s">
        <v>5125</v>
      </c>
      <c r="M1235" s="107" t="s">
        <v>3165</v>
      </c>
      <c r="N1235" s="107" t="s">
        <v>3818</v>
      </c>
      <c r="O1235" s="107" t="s">
        <v>935</v>
      </c>
      <c r="P1235" s="107" t="s">
        <v>818</v>
      </c>
      <c r="Q1235" s="107" t="s">
        <v>864</v>
      </c>
      <c r="R1235" s="118" t="s">
        <v>864</v>
      </c>
      <c r="AB1235" s="107">
        <v>2</v>
      </c>
      <c r="AG1235" s="196" t="str">
        <f t="shared" si="19"/>
        <v>第四事业部-网信产品线</v>
      </c>
    </row>
    <row r="1236" spans="1:33" ht="24" hidden="1">
      <c r="A1236" s="107" t="s">
        <v>2877</v>
      </c>
      <c r="B1236" s="107" t="s">
        <v>3828</v>
      </c>
      <c r="C1236" s="107" t="s">
        <v>3830</v>
      </c>
      <c r="D1236" s="107" t="s">
        <v>813</v>
      </c>
      <c r="E1236" s="107" t="s">
        <v>854</v>
      </c>
      <c r="F1236" s="107" t="s">
        <v>5054</v>
      </c>
      <c r="G1236" s="107" t="s">
        <v>4703</v>
      </c>
      <c r="H1236" s="107" t="s">
        <v>4703</v>
      </c>
      <c r="L1236" s="231" t="s">
        <v>5126</v>
      </c>
      <c r="M1236" s="107" t="s">
        <v>5127</v>
      </c>
      <c r="N1236" s="107" t="s">
        <v>3818</v>
      </c>
      <c r="O1236" s="107" t="s">
        <v>935</v>
      </c>
      <c r="P1236" s="107" t="s">
        <v>818</v>
      </c>
      <c r="Q1236" s="107" t="s">
        <v>972</v>
      </c>
      <c r="R1236" s="118" t="s">
        <v>864</v>
      </c>
      <c r="AB1236" s="107">
        <v>2</v>
      </c>
      <c r="AG1236" s="196" t="str">
        <f t="shared" si="19"/>
        <v>第四事业部-网信产品线</v>
      </c>
    </row>
    <row r="1237" spans="1:33" ht="24" hidden="1">
      <c r="A1237" s="107" t="s">
        <v>2883</v>
      </c>
      <c r="B1237" s="107" t="s">
        <v>3828</v>
      </c>
      <c r="C1237" s="107" t="s">
        <v>3829</v>
      </c>
      <c r="D1237" s="107" t="s">
        <v>813</v>
      </c>
      <c r="E1237" s="107" t="s">
        <v>854</v>
      </c>
      <c r="F1237" s="107" t="s">
        <v>5055</v>
      </c>
      <c r="G1237" s="107" t="s">
        <v>4703</v>
      </c>
      <c r="H1237" s="107" t="s">
        <v>4703</v>
      </c>
      <c r="L1237" s="231" t="s">
        <v>5128</v>
      </c>
      <c r="M1237" s="107" t="s">
        <v>3029</v>
      </c>
      <c r="N1237" s="107" t="s">
        <v>3818</v>
      </c>
      <c r="O1237" s="107" t="s">
        <v>935</v>
      </c>
      <c r="P1237" s="107" t="s">
        <v>818</v>
      </c>
      <c r="Q1237" s="107" t="s">
        <v>972</v>
      </c>
      <c r="R1237" s="118" t="s">
        <v>972</v>
      </c>
      <c r="AB1237" s="107">
        <v>2</v>
      </c>
      <c r="AG1237" s="196" t="str">
        <f t="shared" si="19"/>
        <v>第四事业部-网信产品线</v>
      </c>
    </row>
    <row r="1238" spans="1:33" ht="24" hidden="1">
      <c r="A1238" s="107" t="s">
        <v>2885</v>
      </c>
      <c r="B1238" s="107" t="s">
        <v>3828</v>
      </c>
      <c r="C1238" s="107" t="s">
        <v>3829</v>
      </c>
      <c r="D1238" s="107" t="s">
        <v>813</v>
      </c>
      <c r="E1238" s="107" t="s">
        <v>854</v>
      </c>
      <c r="F1238" s="107" t="s">
        <v>5055</v>
      </c>
      <c r="G1238" s="107" t="s">
        <v>4703</v>
      </c>
      <c r="H1238" s="107" t="s">
        <v>4703</v>
      </c>
      <c r="L1238" s="231" t="s">
        <v>5129</v>
      </c>
      <c r="M1238" s="107" t="s">
        <v>3029</v>
      </c>
      <c r="N1238" s="107" t="s">
        <v>3818</v>
      </c>
      <c r="O1238" s="107" t="s">
        <v>935</v>
      </c>
      <c r="P1238" s="107" t="s">
        <v>818</v>
      </c>
      <c r="Q1238" s="107" t="s">
        <v>864</v>
      </c>
      <c r="R1238" s="118" t="s">
        <v>864</v>
      </c>
      <c r="AB1238" s="107">
        <v>2</v>
      </c>
      <c r="AG1238" s="196" t="str">
        <f t="shared" si="19"/>
        <v>第四事业部-网信产品线</v>
      </c>
    </row>
    <row r="1239" spans="1:33" ht="24" hidden="1">
      <c r="A1239" s="107" t="s">
        <v>2888</v>
      </c>
      <c r="B1239" s="107" t="s">
        <v>3828</v>
      </c>
      <c r="C1239" s="107" t="s">
        <v>3829</v>
      </c>
      <c r="D1239" s="107" t="s">
        <v>813</v>
      </c>
      <c r="E1239" s="107" t="s">
        <v>854</v>
      </c>
      <c r="F1239" s="107" t="s">
        <v>5055</v>
      </c>
      <c r="G1239" s="107" t="s">
        <v>4703</v>
      </c>
      <c r="H1239" s="107" t="s">
        <v>4703</v>
      </c>
      <c r="L1239" s="231" t="s">
        <v>5130</v>
      </c>
      <c r="M1239" s="107" t="s">
        <v>3029</v>
      </c>
      <c r="N1239" s="107" t="s">
        <v>3818</v>
      </c>
      <c r="O1239" s="107" t="s">
        <v>935</v>
      </c>
      <c r="P1239" s="107" t="s">
        <v>818</v>
      </c>
      <c r="Q1239" s="107" t="s">
        <v>828</v>
      </c>
      <c r="R1239" s="118" t="s">
        <v>828</v>
      </c>
      <c r="AB1239" s="107">
        <v>2</v>
      </c>
      <c r="AG1239" s="196" t="str">
        <f t="shared" si="19"/>
        <v>第四事业部-网信产品线</v>
      </c>
    </row>
    <row r="1240" spans="1:33" ht="24" hidden="1">
      <c r="A1240" s="107" t="s">
        <v>2891</v>
      </c>
      <c r="B1240" s="107" t="s">
        <v>3828</v>
      </c>
      <c r="C1240" s="107" t="s">
        <v>3830</v>
      </c>
      <c r="D1240" s="107" t="s">
        <v>813</v>
      </c>
      <c r="E1240" s="107" t="s">
        <v>854</v>
      </c>
      <c r="F1240" s="107" t="s">
        <v>5055</v>
      </c>
      <c r="G1240" s="107" t="s">
        <v>4703</v>
      </c>
      <c r="H1240" s="107" t="s">
        <v>4703</v>
      </c>
      <c r="L1240" s="231" t="s">
        <v>5131</v>
      </c>
      <c r="M1240" s="107" t="s">
        <v>3058</v>
      </c>
      <c r="N1240" s="107" t="s">
        <v>972</v>
      </c>
      <c r="O1240" s="107" t="s">
        <v>935</v>
      </c>
      <c r="P1240" s="107" t="s">
        <v>818</v>
      </c>
      <c r="Q1240" s="107" t="s">
        <v>864</v>
      </c>
      <c r="R1240" s="118" t="s">
        <v>864</v>
      </c>
      <c r="AB1240" s="107">
        <v>2</v>
      </c>
      <c r="AG1240" s="196" t="str">
        <f t="shared" si="19"/>
        <v>第四事业部-网信产品线</v>
      </c>
    </row>
    <row r="1241" spans="1:33" ht="24" hidden="1">
      <c r="A1241" s="107" t="s">
        <v>2899</v>
      </c>
      <c r="B1241" s="107" t="s">
        <v>3828</v>
      </c>
      <c r="C1241" s="107" t="s">
        <v>3830</v>
      </c>
      <c r="D1241" s="107" t="s">
        <v>813</v>
      </c>
      <c r="E1241" s="107" t="s">
        <v>854</v>
      </c>
      <c r="F1241" s="107" t="s">
        <v>5055</v>
      </c>
      <c r="G1241" s="107" t="s">
        <v>4703</v>
      </c>
      <c r="H1241" s="107" t="s">
        <v>4703</v>
      </c>
      <c r="L1241" s="231" t="s">
        <v>5132</v>
      </c>
      <c r="M1241" s="107" t="s">
        <v>3165</v>
      </c>
      <c r="N1241" s="107" t="s">
        <v>3818</v>
      </c>
      <c r="O1241" s="107" t="s">
        <v>935</v>
      </c>
      <c r="P1241" s="107" t="s">
        <v>818</v>
      </c>
      <c r="Q1241" s="107" t="s">
        <v>864</v>
      </c>
      <c r="R1241" s="118" t="s">
        <v>828</v>
      </c>
      <c r="AB1241" s="107">
        <v>2</v>
      </c>
      <c r="AG1241" s="196" t="str">
        <f t="shared" si="19"/>
        <v>第四事业部-网信产品线</v>
      </c>
    </row>
    <row r="1242" spans="1:33" ht="24" hidden="1">
      <c r="A1242" s="107" t="s">
        <v>2900</v>
      </c>
      <c r="B1242" s="107" t="s">
        <v>3828</v>
      </c>
      <c r="C1242" s="107" t="s">
        <v>3830</v>
      </c>
      <c r="D1242" s="107" t="s">
        <v>813</v>
      </c>
      <c r="E1242" s="107" t="s">
        <v>854</v>
      </c>
      <c r="F1242" s="107" t="s">
        <v>5055</v>
      </c>
      <c r="G1242" s="107" t="s">
        <v>4703</v>
      </c>
      <c r="H1242" s="107" t="s">
        <v>4703</v>
      </c>
      <c r="L1242" s="231" t="s">
        <v>5133</v>
      </c>
      <c r="M1242" s="107" t="s">
        <v>3165</v>
      </c>
      <c r="N1242" s="107" t="s">
        <v>3818</v>
      </c>
      <c r="O1242" s="107" t="s">
        <v>935</v>
      </c>
      <c r="P1242" s="107" t="s">
        <v>818</v>
      </c>
      <c r="Q1242" s="107" t="s">
        <v>864</v>
      </c>
      <c r="R1242" s="118" t="s">
        <v>828</v>
      </c>
      <c r="AB1242" s="107">
        <v>2</v>
      </c>
      <c r="AG1242" s="196" t="str">
        <f t="shared" si="19"/>
        <v>第四事业部-网信产品线</v>
      </c>
    </row>
    <row r="1243" spans="1:33" ht="36" hidden="1">
      <c r="A1243" s="107" t="s">
        <v>2929</v>
      </c>
      <c r="B1243" s="107" t="s">
        <v>3828</v>
      </c>
      <c r="C1243" s="107" t="s">
        <v>3829</v>
      </c>
      <c r="D1243" s="107" t="s">
        <v>813</v>
      </c>
      <c r="E1243" s="107" t="s">
        <v>879</v>
      </c>
      <c r="F1243" s="107" t="s">
        <v>5056</v>
      </c>
      <c r="G1243" s="107" t="s">
        <v>4712</v>
      </c>
      <c r="H1243" s="107" t="s">
        <v>4712</v>
      </c>
      <c r="L1243" s="231" t="s">
        <v>5134</v>
      </c>
      <c r="M1243" s="107" t="s">
        <v>3029</v>
      </c>
      <c r="N1243" s="107" t="s">
        <v>3818</v>
      </c>
      <c r="O1243" s="107" t="s">
        <v>935</v>
      </c>
      <c r="P1243" s="107" t="s">
        <v>818</v>
      </c>
      <c r="Q1243" s="107" t="s">
        <v>828</v>
      </c>
      <c r="R1243" s="118" t="s">
        <v>828</v>
      </c>
      <c r="AB1243" s="107">
        <v>2</v>
      </c>
      <c r="AG1243" s="196" t="str">
        <f t="shared" si="19"/>
        <v>第十一事业部-科信业务应用产品线</v>
      </c>
    </row>
    <row r="1244" spans="1:33" ht="36" hidden="1">
      <c r="A1244" s="107" t="s">
        <v>2932</v>
      </c>
      <c r="B1244" s="107" t="s">
        <v>3828</v>
      </c>
      <c r="C1244" s="107" t="s">
        <v>3830</v>
      </c>
      <c r="D1244" s="107" t="s">
        <v>813</v>
      </c>
      <c r="E1244" s="107" t="s">
        <v>879</v>
      </c>
      <c r="F1244" s="107" t="s">
        <v>5056</v>
      </c>
      <c r="G1244" s="107" t="s">
        <v>4712</v>
      </c>
      <c r="H1244" s="107" t="s">
        <v>4712</v>
      </c>
      <c r="L1244" s="231" t="s">
        <v>5135</v>
      </c>
      <c r="M1244" s="107" t="s">
        <v>3031</v>
      </c>
      <c r="N1244" s="107" t="s">
        <v>972</v>
      </c>
      <c r="O1244" s="107" t="s">
        <v>935</v>
      </c>
      <c r="P1244" s="107" t="s">
        <v>818</v>
      </c>
      <c r="Q1244" s="107" t="s">
        <v>864</v>
      </c>
      <c r="R1244" s="118" t="s">
        <v>864</v>
      </c>
      <c r="AB1244" s="107">
        <v>2</v>
      </c>
      <c r="AG1244" s="196" t="str">
        <f t="shared" si="19"/>
        <v>第十一事业部-科信业务应用产品线</v>
      </c>
    </row>
    <row r="1245" spans="1:33" ht="36" hidden="1">
      <c r="A1245" s="107" t="s">
        <v>2934</v>
      </c>
      <c r="B1245" s="107" t="s">
        <v>3828</v>
      </c>
      <c r="C1245" s="107" t="s">
        <v>3830</v>
      </c>
      <c r="D1245" s="107" t="s">
        <v>813</v>
      </c>
      <c r="E1245" s="107" t="s">
        <v>879</v>
      </c>
      <c r="F1245" s="107" t="s">
        <v>5056</v>
      </c>
      <c r="G1245" s="107" t="s">
        <v>4712</v>
      </c>
      <c r="H1245" s="107" t="s">
        <v>4712</v>
      </c>
      <c r="L1245" s="231" t="s">
        <v>5136</v>
      </c>
      <c r="M1245" s="107" t="s">
        <v>3195</v>
      </c>
      <c r="N1245" s="107" t="s">
        <v>3818</v>
      </c>
      <c r="O1245" s="107" t="s">
        <v>935</v>
      </c>
      <c r="P1245" s="107" t="s">
        <v>818</v>
      </c>
      <c r="Q1245" s="107" t="s">
        <v>972</v>
      </c>
      <c r="R1245" s="118" t="s">
        <v>972</v>
      </c>
      <c r="AB1245" s="107">
        <v>2</v>
      </c>
      <c r="AG1245" s="196" t="str">
        <f t="shared" si="19"/>
        <v>第十一事业部-科信业务应用产品线</v>
      </c>
    </row>
    <row r="1246" spans="1:33" ht="24" hidden="1">
      <c r="A1246" s="107" t="s">
        <v>2952</v>
      </c>
      <c r="B1246" s="107" t="s">
        <v>3834</v>
      </c>
      <c r="C1246" s="107" t="s">
        <v>3894</v>
      </c>
      <c r="D1246" s="107" t="s">
        <v>883</v>
      </c>
      <c r="E1246" s="107" t="s">
        <v>898</v>
      </c>
      <c r="F1246" s="107" t="s">
        <v>5057</v>
      </c>
      <c r="G1246" s="107" t="s">
        <v>4719</v>
      </c>
      <c r="H1246" s="107" t="s">
        <v>4719</v>
      </c>
      <c r="L1246" s="231" t="s">
        <v>5137</v>
      </c>
      <c r="M1246" s="107" t="s">
        <v>5138</v>
      </c>
      <c r="N1246" s="107" t="s">
        <v>3818</v>
      </c>
      <c r="O1246" s="107" t="s">
        <v>972</v>
      </c>
      <c r="P1246" s="107" t="s">
        <v>818</v>
      </c>
      <c r="Q1246" s="107" t="s">
        <v>3818</v>
      </c>
      <c r="R1246" s="118" t="s">
        <v>3818</v>
      </c>
      <c r="AB1246" s="107">
        <v>2</v>
      </c>
      <c r="AG1246" s="196" t="str">
        <f t="shared" si="19"/>
        <v>第七事业部-无线产品线</v>
      </c>
    </row>
    <row r="1247" spans="1:33" ht="36" hidden="1">
      <c r="A1247" s="107" t="s">
        <v>5058</v>
      </c>
      <c r="B1247" s="107" t="s">
        <v>3828</v>
      </c>
      <c r="C1247" s="107" t="s">
        <v>3830</v>
      </c>
      <c r="D1247" s="107" t="s">
        <v>813</v>
      </c>
      <c r="E1247" s="107" t="s">
        <v>814</v>
      </c>
      <c r="F1247" s="107" t="s">
        <v>2157</v>
      </c>
      <c r="G1247" s="107" t="s">
        <v>4307</v>
      </c>
      <c r="H1247" s="107" t="s">
        <v>4307</v>
      </c>
      <c r="L1247" s="231" t="s">
        <v>5139</v>
      </c>
      <c r="M1247" s="107" t="s">
        <v>3187</v>
      </c>
      <c r="N1247" s="107" t="s">
        <v>3818</v>
      </c>
      <c r="O1247" s="107" t="s">
        <v>935</v>
      </c>
      <c r="P1247" s="107" t="s">
        <v>818</v>
      </c>
      <c r="Q1247" s="107" t="s">
        <v>864</v>
      </c>
      <c r="R1247" s="118" t="s">
        <v>972</v>
      </c>
      <c r="AB1247" s="107">
        <v>2</v>
      </c>
      <c r="AG1247" s="196" t="str">
        <f t="shared" si="19"/>
        <v>第二事业部-拓展业务产品线</v>
      </c>
    </row>
    <row r="1248" spans="1:33" ht="36" hidden="1">
      <c r="A1248" s="107" t="s">
        <v>5059</v>
      </c>
      <c r="B1248" s="107" t="s">
        <v>3828</v>
      </c>
      <c r="C1248" s="107" t="s">
        <v>3830</v>
      </c>
      <c r="D1248" s="107" t="s">
        <v>813</v>
      </c>
      <c r="E1248" s="107" t="s">
        <v>814</v>
      </c>
      <c r="F1248" s="107" t="s">
        <v>2157</v>
      </c>
      <c r="G1248" s="107" t="s">
        <v>4307</v>
      </c>
      <c r="H1248" s="107" t="s">
        <v>4307</v>
      </c>
      <c r="L1248" s="231" t="s">
        <v>5140</v>
      </c>
      <c r="M1248" s="107" t="s">
        <v>3195</v>
      </c>
      <c r="N1248" s="107" t="s">
        <v>3818</v>
      </c>
      <c r="O1248" s="107" t="s">
        <v>935</v>
      </c>
      <c r="P1248" s="107" t="s">
        <v>818</v>
      </c>
      <c r="Q1248" s="107" t="s">
        <v>972</v>
      </c>
      <c r="R1248" s="118" t="s">
        <v>972</v>
      </c>
      <c r="AB1248" s="107">
        <v>2</v>
      </c>
      <c r="AG1248" s="196" t="str">
        <f t="shared" si="19"/>
        <v>第二事业部-拓展业务产品线</v>
      </c>
    </row>
    <row r="1249" spans="1:33" ht="36" hidden="1">
      <c r="A1249" s="107" t="s">
        <v>5060</v>
      </c>
      <c r="B1249" s="107" t="s">
        <v>3828</v>
      </c>
      <c r="C1249" s="107" t="s">
        <v>3830</v>
      </c>
      <c r="D1249" s="107" t="s">
        <v>813</v>
      </c>
      <c r="E1249" s="107" t="s">
        <v>814</v>
      </c>
      <c r="F1249" s="107" t="s">
        <v>2167</v>
      </c>
      <c r="G1249" s="107" t="s">
        <v>4781</v>
      </c>
      <c r="H1249" s="107" t="s">
        <v>4781</v>
      </c>
      <c r="L1249" s="231" t="s">
        <v>5141</v>
      </c>
      <c r="M1249" s="107" t="s">
        <v>3165</v>
      </c>
      <c r="N1249" s="107" t="s">
        <v>3818</v>
      </c>
      <c r="O1249" s="107" t="s">
        <v>935</v>
      </c>
      <c r="P1249" s="107" t="s">
        <v>818</v>
      </c>
      <c r="Q1249" s="107" t="s">
        <v>864</v>
      </c>
      <c r="R1249" s="118" t="s">
        <v>864</v>
      </c>
      <c r="AB1249" s="107">
        <v>2</v>
      </c>
      <c r="AG1249" s="196" t="str">
        <f t="shared" si="19"/>
        <v>第二事业部-数据业务产品线</v>
      </c>
    </row>
    <row r="1250" spans="1:33" ht="24" hidden="1">
      <c r="A1250" s="107" t="s">
        <v>5061</v>
      </c>
      <c r="B1250" s="107" t="s">
        <v>3840</v>
      </c>
      <c r="C1250" s="107" t="s">
        <v>3892</v>
      </c>
      <c r="E1250" s="107" t="s">
        <v>2687</v>
      </c>
      <c r="F1250" s="107" t="s">
        <v>2689</v>
      </c>
      <c r="G1250" s="107" t="s">
        <v>658</v>
      </c>
      <c r="H1250" s="107" t="s">
        <v>658</v>
      </c>
      <c r="L1250" s="231" t="s">
        <v>5142</v>
      </c>
      <c r="M1250" s="107" t="s">
        <v>3516</v>
      </c>
      <c r="N1250" s="107" t="s">
        <v>3818</v>
      </c>
      <c r="O1250" s="107" t="s">
        <v>819</v>
      </c>
      <c r="P1250" s="107" t="s">
        <v>818</v>
      </c>
      <c r="Q1250" s="107" t="s">
        <v>972</v>
      </c>
      <c r="R1250" s="118" t="s">
        <v>972</v>
      </c>
      <c r="AB1250" s="107">
        <v>2</v>
      </c>
      <c r="AG1250" s="196" t="str">
        <f t="shared" si="19"/>
        <v>测试中心-测试一部</v>
      </c>
    </row>
    <row r="1251" spans="1:33" ht="24" hidden="1">
      <c r="A1251" s="107" t="s">
        <v>5062</v>
      </c>
      <c r="B1251" s="107" t="s">
        <v>3840</v>
      </c>
      <c r="C1251" s="107" t="s">
        <v>3892</v>
      </c>
      <c r="E1251" s="107" t="s">
        <v>2687</v>
      </c>
      <c r="F1251" s="107" t="s">
        <v>2695</v>
      </c>
      <c r="G1251" s="107" t="s">
        <v>659</v>
      </c>
      <c r="H1251" s="107" t="s">
        <v>659</v>
      </c>
      <c r="L1251" s="231" t="s">
        <v>5143</v>
      </c>
      <c r="M1251" s="107" t="s">
        <v>3520</v>
      </c>
      <c r="N1251" s="107" t="s">
        <v>3818</v>
      </c>
      <c r="O1251" s="107" t="s">
        <v>819</v>
      </c>
      <c r="P1251" s="107" t="s">
        <v>818</v>
      </c>
      <c r="Q1251" s="107" t="s">
        <v>3818</v>
      </c>
      <c r="R1251" s="118" t="s">
        <v>972</v>
      </c>
      <c r="AB1251" s="107">
        <v>2</v>
      </c>
      <c r="AG1251" s="196" t="str">
        <f t="shared" si="19"/>
        <v>测试中心-测试二部</v>
      </c>
    </row>
    <row r="1252" spans="1:33" ht="24" hidden="1">
      <c r="A1252" s="107" t="s">
        <v>5063</v>
      </c>
      <c r="B1252" s="107" t="s">
        <v>3840</v>
      </c>
      <c r="C1252" s="107" t="s">
        <v>3892</v>
      </c>
      <c r="E1252" s="107" t="s">
        <v>2687</v>
      </c>
      <c r="F1252" s="107" t="s">
        <v>2695</v>
      </c>
      <c r="G1252" s="107" t="s">
        <v>659</v>
      </c>
      <c r="H1252" s="107" t="s">
        <v>659</v>
      </c>
      <c r="L1252" s="231" t="s">
        <v>5144</v>
      </c>
      <c r="M1252" s="107" t="s">
        <v>3520</v>
      </c>
      <c r="N1252" s="107" t="s">
        <v>3818</v>
      </c>
      <c r="O1252" s="107" t="s">
        <v>819</v>
      </c>
      <c r="P1252" s="107" t="s">
        <v>960</v>
      </c>
      <c r="Q1252" s="107" t="s">
        <v>972</v>
      </c>
      <c r="R1252" s="118" t="s">
        <v>972</v>
      </c>
      <c r="AB1252" s="107">
        <v>2</v>
      </c>
      <c r="AG1252" s="196" t="str">
        <f t="shared" si="19"/>
        <v>测试中心-测试二部</v>
      </c>
    </row>
    <row r="1253" spans="1:33" ht="24" hidden="1">
      <c r="A1253" s="107" t="s">
        <v>5064</v>
      </c>
      <c r="B1253" s="107" t="s">
        <v>3840</v>
      </c>
      <c r="C1253" s="107" t="s">
        <v>3892</v>
      </c>
      <c r="E1253" s="107" t="s">
        <v>2687</v>
      </c>
      <c r="F1253" s="107" t="s">
        <v>2695</v>
      </c>
      <c r="G1253" s="107" t="s">
        <v>659</v>
      </c>
      <c r="H1253" s="107" t="s">
        <v>659</v>
      </c>
      <c r="L1253" s="231" t="s">
        <v>5145</v>
      </c>
      <c r="M1253" s="107" t="s">
        <v>3520</v>
      </c>
      <c r="N1253" s="107" t="s">
        <v>3818</v>
      </c>
      <c r="O1253" s="107" t="s">
        <v>819</v>
      </c>
      <c r="P1253" s="107" t="s">
        <v>960</v>
      </c>
      <c r="Q1253" s="107" t="s">
        <v>972</v>
      </c>
      <c r="R1253" s="118" t="s">
        <v>864</v>
      </c>
      <c r="AB1253" s="107">
        <v>2</v>
      </c>
      <c r="AG1253" s="196" t="str">
        <f t="shared" si="19"/>
        <v>测试中心-测试二部</v>
      </c>
    </row>
    <row r="1254" spans="1:33" ht="24" hidden="1">
      <c r="A1254" s="107" t="s">
        <v>5065</v>
      </c>
      <c r="B1254" s="107" t="s">
        <v>3846</v>
      </c>
      <c r="C1254" s="107" t="s">
        <v>3898</v>
      </c>
      <c r="E1254" s="107" t="s">
        <v>2991</v>
      </c>
      <c r="F1254" s="107" t="s">
        <v>2993</v>
      </c>
      <c r="G1254" s="107" t="s">
        <v>654</v>
      </c>
      <c r="H1254" s="107" t="s">
        <v>654</v>
      </c>
      <c r="L1254" s="231" t="s">
        <v>5146</v>
      </c>
      <c r="M1254" s="107" t="s">
        <v>3797</v>
      </c>
      <c r="N1254" s="107" t="s">
        <v>3818</v>
      </c>
      <c r="O1254" s="107" t="s">
        <v>819</v>
      </c>
      <c r="P1254" s="107" t="s">
        <v>818</v>
      </c>
      <c r="Q1254" s="107" t="s">
        <v>3818</v>
      </c>
      <c r="R1254" s="118" t="s">
        <v>3818</v>
      </c>
      <c r="AB1254" s="107">
        <v>2</v>
      </c>
      <c r="AG1254" s="196" t="str">
        <f t="shared" si="19"/>
        <v>采购中心-采购部</v>
      </c>
    </row>
    <row r="1255" spans="1:33" hidden="1">
      <c r="A1255" s="107" t="s">
        <v>5066</v>
      </c>
      <c r="B1255" s="107" t="s">
        <v>3840</v>
      </c>
      <c r="C1255" s="107" t="s">
        <v>3897</v>
      </c>
      <c r="E1255" s="107" t="s">
        <v>2847</v>
      </c>
      <c r="G1255" s="107" t="s">
        <v>3897</v>
      </c>
      <c r="H1255" s="107" t="s">
        <v>3897</v>
      </c>
      <c r="L1255" s="231" t="s">
        <v>5147</v>
      </c>
      <c r="M1255" s="107" t="s">
        <v>3661</v>
      </c>
      <c r="N1255" s="107" t="s">
        <v>3818</v>
      </c>
      <c r="O1255" s="107" t="s">
        <v>856</v>
      </c>
      <c r="P1255" s="107" t="s">
        <v>818</v>
      </c>
      <c r="Q1255" s="107" t="s">
        <v>972</v>
      </c>
      <c r="R1255" s="118" t="s">
        <v>972</v>
      </c>
      <c r="AB1255" s="107">
        <v>2</v>
      </c>
      <c r="AG1255" s="196" t="str">
        <f t="shared" si="19"/>
        <v>财务</v>
      </c>
    </row>
    <row r="1256" spans="1:33" hidden="1">
      <c r="A1256" s="107" t="s">
        <v>5067</v>
      </c>
      <c r="B1256" s="107" t="s">
        <v>3840</v>
      </c>
      <c r="C1256" s="107" t="s">
        <v>3897</v>
      </c>
      <c r="E1256" s="107" t="s">
        <v>2847</v>
      </c>
      <c r="G1256" s="107" t="s">
        <v>3897</v>
      </c>
      <c r="H1256" s="107" t="s">
        <v>3897</v>
      </c>
      <c r="L1256" s="231" t="s">
        <v>5148</v>
      </c>
      <c r="M1256" s="107" t="s">
        <v>3666</v>
      </c>
      <c r="N1256" s="107" t="s">
        <v>3818</v>
      </c>
      <c r="O1256" s="107" t="s">
        <v>856</v>
      </c>
      <c r="P1256" s="107" t="s">
        <v>818</v>
      </c>
      <c r="Q1256" s="107" t="s">
        <v>972</v>
      </c>
      <c r="R1256" s="118" t="s">
        <v>972</v>
      </c>
      <c r="AB1256" s="107">
        <v>2</v>
      </c>
      <c r="AG1256" s="196" t="str">
        <f t="shared" si="19"/>
        <v>财务</v>
      </c>
    </row>
    <row r="1257" spans="1:33" ht="24" hidden="1">
      <c r="A1257" s="107" t="s">
        <v>5068</v>
      </c>
      <c r="B1257" s="107" t="s">
        <v>3840</v>
      </c>
      <c r="C1257" s="107" t="s">
        <v>5069</v>
      </c>
      <c r="E1257" s="107" t="s">
        <v>4913</v>
      </c>
      <c r="G1257" s="107" t="s">
        <v>1995</v>
      </c>
      <c r="H1257" s="107" t="s">
        <v>1995</v>
      </c>
      <c r="L1257" s="231" t="s">
        <v>4040</v>
      </c>
      <c r="M1257" s="107" t="s">
        <v>5149</v>
      </c>
      <c r="N1257" s="107" t="s">
        <v>3818</v>
      </c>
      <c r="O1257" s="107" t="s">
        <v>819</v>
      </c>
      <c r="P1257" s="107" t="s">
        <v>818</v>
      </c>
      <c r="Q1257" s="107" t="s">
        <v>972</v>
      </c>
      <c r="R1257" s="118" t="s">
        <v>972</v>
      </c>
      <c r="AB1257" s="107">
        <v>2</v>
      </c>
      <c r="AG1257" s="196" t="str">
        <f t="shared" si="19"/>
        <v>法务审计与保密办公室</v>
      </c>
    </row>
    <row r="1258" spans="1:33" ht="24" hidden="1">
      <c r="A1258" s="107" t="s">
        <v>5070</v>
      </c>
      <c r="B1258" s="107" t="s">
        <v>3840</v>
      </c>
      <c r="C1258" s="107" t="s">
        <v>5069</v>
      </c>
      <c r="E1258" s="107" t="s">
        <v>4913</v>
      </c>
      <c r="G1258" s="107" t="s">
        <v>1995</v>
      </c>
      <c r="H1258" s="107" t="s">
        <v>1995</v>
      </c>
      <c r="L1258" s="231" t="s">
        <v>5150</v>
      </c>
      <c r="M1258" s="107" t="s">
        <v>5149</v>
      </c>
      <c r="N1258" s="107" t="s">
        <v>3818</v>
      </c>
      <c r="O1258" s="107" t="s">
        <v>819</v>
      </c>
      <c r="P1258" s="107" t="s">
        <v>818</v>
      </c>
      <c r="Q1258" s="107" t="s">
        <v>972</v>
      </c>
      <c r="R1258" s="118" t="s">
        <v>972</v>
      </c>
      <c r="AB1258" s="107">
        <v>2</v>
      </c>
      <c r="AG1258" s="196" t="str">
        <f t="shared" si="19"/>
        <v>法务审计与保密办公室</v>
      </c>
    </row>
    <row r="1259" spans="1:33" ht="24" hidden="1">
      <c r="A1259" s="107">
        <v>1428</v>
      </c>
      <c r="B1259" s="107" t="s">
        <v>3828</v>
      </c>
      <c r="C1259" s="107" t="s">
        <v>3830</v>
      </c>
      <c r="E1259" s="107" t="s">
        <v>2860</v>
      </c>
      <c r="F1259" s="107" t="s">
        <v>2897</v>
      </c>
      <c r="G1259" s="107" t="s">
        <v>657</v>
      </c>
      <c r="H1259" s="107" t="s">
        <v>657</v>
      </c>
      <c r="L1259" s="231" t="s">
        <v>4831</v>
      </c>
      <c r="M1259" s="107" t="s">
        <v>3058</v>
      </c>
      <c r="N1259" s="107" t="s">
        <v>818</v>
      </c>
      <c r="P1259" s="107" t="s">
        <v>818</v>
      </c>
      <c r="Q1259" s="107" t="s">
        <v>828</v>
      </c>
      <c r="R1259" s="118" t="s">
        <v>828</v>
      </c>
      <c r="AB1259" s="107">
        <v>2</v>
      </c>
      <c r="AG1259" s="196" t="str">
        <f t="shared" ref="AG1259:AG1262" si="20">G1259</f>
        <v>数据平台部-管理</v>
      </c>
    </row>
    <row r="1260" spans="1:33" ht="24" hidden="1">
      <c r="A1260" s="107">
        <v>1447</v>
      </c>
      <c r="B1260" s="107" t="s">
        <v>3828</v>
      </c>
      <c r="C1260" s="107" t="s">
        <v>3830</v>
      </c>
      <c r="E1260" s="107" t="s">
        <v>2860</v>
      </c>
      <c r="F1260" s="107" t="s">
        <v>2909</v>
      </c>
      <c r="G1260" s="107" t="s">
        <v>657</v>
      </c>
      <c r="H1260" s="107" t="s">
        <v>657</v>
      </c>
      <c r="L1260" s="231" t="s">
        <v>4830</v>
      </c>
      <c r="M1260" s="107" t="s">
        <v>3697</v>
      </c>
      <c r="N1260" s="107" t="s">
        <v>818</v>
      </c>
      <c r="P1260" s="107" t="s">
        <v>818</v>
      </c>
      <c r="Q1260" s="107" t="s">
        <v>972</v>
      </c>
      <c r="R1260" s="118" t="s">
        <v>972</v>
      </c>
      <c r="AB1260" s="107">
        <v>2</v>
      </c>
      <c r="AG1260" s="196" t="str">
        <f t="shared" si="20"/>
        <v>数据平台部-管理</v>
      </c>
    </row>
    <row r="1261" spans="1:33" ht="24" hidden="1">
      <c r="A1261" s="107">
        <v>1494</v>
      </c>
      <c r="B1261" s="107" t="s">
        <v>3828</v>
      </c>
      <c r="C1261" s="107" t="s">
        <v>3830</v>
      </c>
      <c r="E1261" s="107" t="s">
        <v>2860</v>
      </c>
      <c r="F1261" s="107" t="s">
        <v>2964</v>
      </c>
      <c r="G1261" s="107" t="s">
        <v>657</v>
      </c>
      <c r="H1261" s="107" t="s">
        <v>657</v>
      </c>
      <c r="L1261" s="231" t="s">
        <v>4832</v>
      </c>
      <c r="M1261" s="107" t="s">
        <v>3025</v>
      </c>
      <c r="N1261" s="107" t="s">
        <v>960</v>
      </c>
      <c r="P1261" s="107" t="s">
        <v>960</v>
      </c>
      <c r="Q1261" s="107" t="s">
        <v>828</v>
      </c>
      <c r="R1261" s="118" t="s">
        <v>819</v>
      </c>
      <c r="AB1261" s="107">
        <v>2</v>
      </c>
      <c r="AG1261" s="196" t="str">
        <f t="shared" si="20"/>
        <v>数据平台部-管理</v>
      </c>
    </row>
    <row r="1262" spans="1:33">
      <c r="AG1262" s="196">
        <f t="shared" si="20"/>
        <v>0</v>
      </c>
    </row>
  </sheetData>
  <autoFilter ref="A1:AL1261">
    <filterColumn colId="6">
      <filters>
        <filter val="代表处管理中心-管理"/>
      </filters>
    </filterColumn>
  </autoFilter>
  <phoneticPr fontId="15" type="noConversion"/>
  <pageMargins left="0.7" right="0.7" top="0.75" bottom="0.75" header="0.3" footer="0.3"/>
  <pageSetup paperSize="9" orientation="portrait" r:id="rId1"/>
  <legacy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9"/>
  <sheetViews>
    <sheetView topLeftCell="B1" workbookViewId="0">
      <selection activeCell="F20" sqref="F20"/>
    </sheetView>
  </sheetViews>
  <sheetFormatPr defaultRowHeight="13.5"/>
  <cols>
    <col min="1" max="1" width="13.5" style="128" customWidth="1"/>
    <col min="2" max="2" width="31.75" style="128" customWidth="1"/>
    <col min="3" max="3" width="17.25" style="128" bestFit="1" customWidth="1"/>
    <col min="4" max="4" width="3.75" style="128" customWidth="1"/>
    <col min="5" max="5" width="19.875" style="128" customWidth="1"/>
    <col min="6" max="6" width="13.875" style="128" bestFit="1" customWidth="1"/>
    <col min="7" max="7" width="11.25" style="128" customWidth="1"/>
    <col min="8" max="8" width="18.375" style="128" customWidth="1"/>
    <col min="9" max="9" width="16.25" style="128" customWidth="1"/>
    <col min="10" max="10" width="16.125" style="128" customWidth="1"/>
    <col min="11" max="11" width="17.75" style="128" customWidth="1"/>
    <col min="12" max="12" width="16.125" style="128" bestFit="1" customWidth="1"/>
    <col min="13" max="13" width="16.625" style="128" customWidth="1"/>
    <col min="14" max="15" width="16.125" style="128" bestFit="1" customWidth="1"/>
    <col min="16" max="16" width="14.625" style="128" customWidth="1"/>
    <col min="17" max="17" width="9" style="128"/>
    <col min="18" max="18" width="16.125" style="128" bestFit="1" customWidth="1"/>
    <col min="19" max="20" width="9" style="128"/>
    <col min="21" max="21" width="13.875" style="128" bestFit="1" customWidth="1"/>
    <col min="22" max="22" width="15.125" style="128" bestFit="1" customWidth="1"/>
    <col min="23" max="16384" width="9" style="128"/>
  </cols>
  <sheetData>
    <row r="1" spans="1:12">
      <c r="A1" s="128" t="s">
        <v>5229</v>
      </c>
      <c r="B1" s="128" t="s">
        <v>1607</v>
      </c>
      <c r="C1" s="127">
        <f>UED!C12</f>
        <v>6145539.2517720116</v>
      </c>
      <c r="E1" s="125" t="s">
        <v>1608</v>
      </c>
      <c r="F1" s="122" t="s">
        <v>1609</v>
      </c>
      <c r="G1" s="125" t="s">
        <v>1610</v>
      </c>
      <c r="H1" s="125" t="s">
        <v>1611</v>
      </c>
      <c r="I1" s="125" t="s">
        <v>1612</v>
      </c>
      <c r="J1" s="125" t="s">
        <v>1613</v>
      </c>
      <c r="K1" s="523" t="s">
        <v>5301</v>
      </c>
    </row>
    <row r="2" spans="1:12">
      <c r="B2" s="128" t="s">
        <v>1614</v>
      </c>
      <c r="C2" s="127">
        <f>开发中心!C12</f>
        <v>48243898.605790697</v>
      </c>
      <c r="E2" s="156" t="s">
        <v>884</v>
      </c>
      <c r="F2" s="123">
        <v>25000</v>
      </c>
      <c r="G2" s="124">
        <f t="shared" ref="G2:G10" si="0">F2/$F$14</f>
        <v>8.3333333333333329E-2</v>
      </c>
      <c r="H2" s="7">
        <f>$C$4*G2</f>
        <v>5399642.3200430488</v>
      </c>
      <c r="I2" s="123">
        <v>-1500000</v>
      </c>
      <c r="J2" s="130">
        <f>H2+I2</f>
        <v>3899642.3200430488</v>
      </c>
      <c r="K2" s="524">
        <v>3381456.35</v>
      </c>
      <c r="L2" s="161"/>
    </row>
    <row r="3" spans="1:12">
      <c r="B3" s="128" t="s">
        <v>1615</v>
      </c>
      <c r="C3" s="127">
        <f>测试中心!C12</f>
        <v>10406269.982953886</v>
      </c>
      <c r="E3" s="156" t="s">
        <v>898</v>
      </c>
      <c r="F3" s="123">
        <v>8000</v>
      </c>
      <c r="G3" s="124">
        <f t="shared" si="0"/>
        <v>2.6666666666666668E-2</v>
      </c>
      <c r="H3" s="160">
        <f t="shared" ref="H3:H10" si="1">$C$4*G3</f>
        <v>1727885.5424137758</v>
      </c>
      <c r="I3" s="123">
        <v>-1000000</v>
      </c>
      <c r="J3" s="130">
        <f t="shared" ref="J3:J12" si="2">H3+I3</f>
        <v>727885.54241377581</v>
      </c>
      <c r="K3" s="524">
        <v>160980.53</v>
      </c>
      <c r="L3" s="161"/>
    </row>
    <row r="4" spans="1:12">
      <c r="B4" s="126" t="s">
        <v>1616</v>
      </c>
      <c r="C4" s="134">
        <f>SUM(C1:C3)</f>
        <v>64795707.84051659</v>
      </c>
      <c r="E4" s="131" t="s">
        <v>1723</v>
      </c>
      <c r="F4" s="123">
        <v>12000</v>
      </c>
      <c r="G4" s="124">
        <f t="shared" si="0"/>
        <v>0.04</v>
      </c>
      <c r="H4" s="160">
        <f t="shared" si="1"/>
        <v>2591828.3136206637</v>
      </c>
      <c r="I4" s="123"/>
      <c r="J4" s="130">
        <f t="shared" si="2"/>
        <v>2591828.3136206637</v>
      </c>
      <c r="K4" s="524">
        <v>2221791.67</v>
      </c>
      <c r="L4" s="161"/>
    </row>
    <row r="5" spans="1:12">
      <c r="E5" s="131" t="s">
        <v>1724</v>
      </c>
      <c r="F5" s="123">
        <v>100000</v>
      </c>
      <c r="G5" s="124">
        <f t="shared" si="0"/>
        <v>0.33333333333333331</v>
      </c>
      <c r="H5" s="160">
        <f t="shared" si="1"/>
        <v>21598569.280172195</v>
      </c>
      <c r="I5" s="123">
        <v>12000000</v>
      </c>
      <c r="J5" s="130">
        <f t="shared" si="2"/>
        <v>33598569.280172199</v>
      </c>
      <c r="K5" s="524">
        <v>30403302.040000003</v>
      </c>
      <c r="L5" s="161"/>
    </row>
    <row r="6" spans="1:12">
      <c r="E6" s="156" t="s">
        <v>814</v>
      </c>
      <c r="F6" s="123">
        <v>40000</v>
      </c>
      <c r="G6" s="124">
        <f t="shared" si="0"/>
        <v>0.13333333333333333</v>
      </c>
      <c r="H6" s="160">
        <f t="shared" si="1"/>
        <v>8639427.7120688781</v>
      </c>
      <c r="I6" s="123">
        <v>-7000000</v>
      </c>
      <c r="J6" s="130">
        <f t="shared" si="2"/>
        <v>1639427.7120688781</v>
      </c>
      <c r="K6" s="524">
        <v>688609.9</v>
      </c>
      <c r="L6" s="161"/>
    </row>
    <row r="7" spans="1:12">
      <c r="E7" s="156" t="s">
        <v>854</v>
      </c>
      <c r="F7" s="123">
        <v>20000</v>
      </c>
      <c r="G7" s="124">
        <f t="shared" si="0"/>
        <v>6.6666666666666666E-2</v>
      </c>
      <c r="H7" s="160">
        <f t="shared" si="1"/>
        <v>4319713.8560344391</v>
      </c>
      <c r="I7" s="123">
        <v>1000000</v>
      </c>
      <c r="J7" s="130">
        <f t="shared" si="2"/>
        <v>5319713.8560344391</v>
      </c>
      <c r="K7" s="524">
        <v>4402733.92</v>
      </c>
      <c r="L7" s="161"/>
    </row>
    <row r="8" spans="1:12">
      <c r="E8" s="156" t="s">
        <v>839</v>
      </c>
      <c r="F8" s="123">
        <v>30000</v>
      </c>
      <c r="G8" s="124">
        <f t="shared" si="0"/>
        <v>0.1</v>
      </c>
      <c r="H8" s="160">
        <f t="shared" si="1"/>
        <v>6479570.7840516595</v>
      </c>
      <c r="I8" s="123">
        <v>-4000000</v>
      </c>
      <c r="J8" s="130">
        <f t="shared" si="2"/>
        <v>2479570.7840516595</v>
      </c>
      <c r="K8" s="524">
        <v>1248069.26</v>
      </c>
      <c r="L8" s="161"/>
    </row>
    <row r="9" spans="1:12">
      <c r="E9" s="156" t="s">
        <v>1617</v>
      </c>
      <c r="F9" s="123">
        <v>15000</v>
      </c>
      <c r="G9" s="124">
        <f t="shared" si="0"/>
        <v>0.05</v>
      </c>
      <c r="H9" s="160">
        <f t="shared" si="1"/>
        <v>3239785.3920258298</v>
      </c>
      <c r="I9" s="123">
        <v>-2000000</v>
      </c>
      <c r="J9" s="130">
        <f t="shared" si="2"/>
        <v>1239785.3920258298</v>
      </c>
      <c r="K9" s="524">
        <v>328625</v>
      </c>
      <c r="L9" s="161"/>
    </row>
    <row r="10" spans="1:12">
      <c r="E10" s="156" t="s">
        <v>1618</v>
      </c>
      <c r="F10" s="123">
        <v>50000</v>
      </c>
      <c r="G10" s="124">
        <f t="shared" si="0"/>
        <v>0.16666666666666666</v>
      </c>
      <c r="H10" s="160">
        <f t="shared" si="1"/>
        <v>10799284.640086098</v>
      </c>
      <c r="I10" s="123">
        <v>-4000000</v>
      </c>
      <c r="J10" s="130">
        <f t="shared" si="2"/>
        <v>6799284.6400860976</v>
      </c>
      <c r="K10" s="524">
        <v>5549557.71</v>
      </c>
      <c r="L10" s="161"/>
    </row>
    <row r="11" spans="1:12">
      <c r="E11" s="131" t="s">
        <v>5300</v>
      </c>
      <c r="F11" s="123"/>
      <c r="G11" s="124"/>
      <c r="H11" s="160"/>
      <c r="I11" s="123">
        <v>500000</v>
      </c>
      <c r="J11" s="175">
        <f t="shared" si="2"/>
        <v>500000</v>
      </c>
      <c r="K11" s="524">
        <v>276150</v>
      </c>
      <c r="L11" s="161"/>
    </row>
    <row r="12" spans="1:12">
      <c r="E12" s="131" t="s">
        <v>1619</v>
      </c>
      <c r="F12" s="123"/>
      <c r="G12" s="124"/>
      <c r="H12" s="130"/>
      <c r="I12" s="123">
        <v>6000000</v>
      </c>
      <c r="J12" s="130">
        <f t="shared" si="2"/>
        <v>6000000</v>
      </c>
      <c r="K12" s="524">
        <v>3029173.89</v>
      </c>
      <c r="L12" s="161"/>
    </row>
    <row r="13" spans="1:12" s="154" customFormat="1">
      <c r="E13" s="156" t="s">
        <v>5302</v>
      </c>
      <c r="F13" s="123"/>
      <c r="G13" s="124"/>
      <c r="H13" s="175"/>
      <c r="I13" s="123"/>
      <c r="J13" s="175"/>
      <c r="K13" s="524"/>
      <c r="L13" s="161"/>
    </row>
    <row r="14" spans="1:12">
      <c r="E14" s="131" t="s">
        <v>1616</v>
      </c>
      <c r="F14" s="123">
        <f>SUM(F2:F11)</f>
        <v>300000</v>
      </c>
      <c r="G14" s="407">
        <f>SUM(G2:G11)</f>
        <v>0.99999999999999989</v>
      </c>
      <c r="H14" s="130">
        <f>SUM(H2:H11)</f>
        <v>64795707.840516582</v>
      </c>
      <c r="I14" s="123">
        <f>SUM(I2:I12)</f>
        <v>0</v>
      </c>
      <c r="J14" s="130">
        <f>SUM(J2:J12)</f>
        <v>64795707.840516582</v>
      </c>
      <c r="K14" s="525"/>
      <c r="L14" s="165"/>
    </row>
    <row r="15" spans="1:12">
      <c r="E15" s="132"/>
      <c r="F15" s="135"/>
      <c r="G15" s="34"/>
      <c r="H15" s="133"/>
    </row>
    <row r="16" spans="1:12">
      <c r="E16" s="132"/>
      <c r="F16" s="135"/>
      <c r="G16" s="34"/>
      <c r="H16" s="133"/>
    </row>
    <row r="17" spans="1:24">
      <c r="A17" s="154" t="s">
        <v>5229</v>
      </c>
      <c r="B17" s="128" t="s">
        <v>1620</v>
      </c>
      <c r="C17" s="127">
        <f>总体部!C12</f>
        <v>3999712.8836057093</v>
      </c>
      <c r="E17" s="129" t="s">
        <v>1608</v>
      </c>
      <c r="F17" s="123" t="s">
        <v>1609</v>
      </c>
      <c r="G17" s="125" t="s">
        <v>1610</v>
      </c>
      <c r="H17" s="125" t="s">
        <v>1611</v>
      </c>
    </row>
    <row r="18" spans="1:24">
      <c r="E18" s="156" t="s">
        <v>884</v>
      </c>
      <c r="F18" s="123">
        <v>25000</v>
      </c>
      <c r="G18" s="124">
        <f>F18/$F$28</f>
        <v>8.3333333333333329E-2</v>
      </c>
      <c r="H18" s="130">
        <f>$C$17*G18</f>
        <v>333309.40696714242</v>
      </c>
    </row>
    <row r="19" spans="1:24">
      <c r="C19" s="136"/>
      <c r="E19" s="156" t="s">
        <v>898</v>
      </c>
      <c r="F19" s="123">
        <v>8000</v>
      </c>
      <c r="G19" s="124">
        <f t="shared" ref="G19:G26" si="3">F19/$F$28</f>
        <v>2.6666666666666668E-2</v>
      </c>
      <c r="H19" s="130">
        <f t="shared" ref="H19:H26" si="4">$C$17*G19</f>
        <v>106659.01022948559</v>
      </c>
    </row>
    <row r="20" spans="1:24">
      <c r="C20" s="127">
        <f>C19/3</f>
        <v>0</v>
      </c>
      <c r="E20" s="156" t="s">
        <v>1723</v>
      </c>
      <c r="F20" s="123">
        <v>12000</v>
      </c>
      <c r="G20" s="124">
        <f t="shared" si="3"/>
        <v>0.04</v>
      </c>
      <c r="H20" s="130">
        <f t="shared" si="4"/>
        <v>159988.51534422836</v>
      </c>
    </row>
    <row r="21" spans="1:24">
      <c r="E21" s="156" t="s">
        <v>1724</v>
      </c>
      <c r="F21" s="123">
        <v>100000</v>
      </c>
      <c r="G21" s="124">
        <f t="shared" si="3"/>
        <v>0.33333333333333331</v>
      </c>
      <c r="H21" s="130">
        <f t="shared" si="4"/>
        <v>1333237.6278685697</v>
      </c>
    </row>
    <row r="22" spans="1:24">
      <c r="E22" s="156" t="s">
        <v>814</v>
      </c>
      <c r="F22" s="123">
        <v>40000</v>
      </c>
      <c r="G22" s="124">
        <f t="shared" si="3"/>
        <v>0.13333333333333333</v>
      </c>
      <c r="H22" s="130">
        <f t="shared" si="4"/>
        <v>533295.05114742788</v>
      </c>
    </row>
    <row r="23" spans="1:24">
      <c r="E23" s="156" t="s">
        <v>854</v>
      </c>
      <c r="F23" s="123">
        <v>20000</v>
      </c>
      <c r="G23" s="124">
        <f t="shared" si="3"/>
        <v>6.6666666666666666E-2</v>
      </c>
      <c r="H23" s="130">
        <f t="shared" si="4"/>
        <v>266647.52557371394</v>
      </c>
    </row>
    <row r="24" spans="1:24">
      <c r="E24" s="156" t="s">
        <v>839</v>
      </c>
      <c r="F24" s="123">
        <v>30000</v>
      </c>
      <c r="G24" s="124">
        <f t="shared" si="3"/>
        <v>0.1</v>
      </c>
      <c r="H24" s="130">
        <f t="shared" si="4"/>
        <v>399971.28836057096</v>
      </c>
    </row>
    <row r="25" spans="1:24">
      <c r="E25" s="156" t="s">
        <v>1617</v>
      </c>
      <c r="F25" s="123">
        <v>15000</v>
      </c>
      <c r="G25" s="124">
        <f t="shared" si="3"/>
        <v>0.05</v>
      </c>
      <c r="H25" s="130">
        <f t="shared" si="4"/>
        <v>199985.64418028548</v>
      </c>
    </row>
    <row r="26" spans="1:24">
      <c r="E26" s="156" t="s">
        <v>1618</v>
      </c>
      <c r="F26" s="123">
        <v>50000</v>
      </c>
      <c r="G26" s="124">
        <f t="shared" si="3"/>
        <v>0.16666666666666666</v>
      </c>
      <c r="H26" s="130">
        <f t="shared" si="4"/>
        <v>666618.81393428484</v>
      </c>
    </row>
    <row r="27" spans="1:24">
      <c r="E27" s="131"/>
      <c r="F27" s="123"/>
      <c r="G27" s="124"/>
      <c r="H27" s="130"/>
    </row>
    <row r="28" spans="1:24">
      <c r="E28" s="131" t="s">
        <v>1616</v>
      </c>
      <c r="F28" s="123">
        <f>SUM(F18:F27)</f>
        <v>300000</v>
      </c>
      <c r="G28" s="407">
        <f>SUM(G18:G27)</f>
        <v>0.99999999999999989</v>
      </c>
      <c r="H28" s="130">
        <f>SUM(H18:H27)</f>
        <v>3999712.8836057088</v>
      </c>
    </row>
    <row r="29" spans="1:24">
      <c r="E29" s="132"/>
      <c r="F29" s="135"/>
      <c r="G29" s="34"/>
      <c r="H29" s="133"/>
    </row>
    <row r="32" spans="1:24">
      <c r="A32" s="128" t="s">
        <v>1621</v>
      </c>
      <c r="B32" s="420" t="s">
        <v>5195</v>
      </c>
      <c r="C32" s="425">
        <f>'大数据-管理'!J12</f>
        <v>12530304.705276573</v>
      </c>
      <c r="E32" s="129" t="s">
        <v>1608</v>
      </c>
      <c r="F32" s="123" t="s">
        <v>1609</v>
      </c>
      <c r="G32" s="125" t="s">
        <v>1610</v>
      </c>
      <c r="H32" s="125" t="s">
        <v>1611</v>
      </c>
      <c r="I32" s="408" t="s">
        <v>5181</v>
      </c>
      <c r="J32" s="409" t="s">
        <v>3827</v>
      </c>
      <c r="K32" s="409" t="s">
        <v>5182</v>
      </c>
      <c r="L32" s="409" t="s">
        <v>5183</v>
      </c>
      <c r="M32" s="409" t="s">
        <v>3827</v>
      </c>
      <c r="N32" s="409" t="s">
        <v>5182</v>
      </c>
      <c r="O32" s="409" t="s">
        <v>5183</v>
      </c>
      <c r="P32" s="409" t="s">
        <v>3827</v>
      </c>
      <c r="Q32" s="409" t="s">
        <v>5182</v>
      </c>
      <c r="R32" s="409" t="s">
        <v>5183</v>
      </c>
      <c r="S32" s="409" t="s">
        <v>3827</v>
      </c>
      <c r="T32" s="409" t="s">
        <v>5182</v>
      </c>
      <c r="U32" s="409" t="s">
        <v>5183</v>
      </c>
      <c r="V32" s="409" t="s">
        <v>3827</v>
      </c>
      <c r="W32" s="409" t="s">
        <v>5182</v>
      </c>
      <c r="X32" s="409" t="s">
        <v>5183</v>
      </c>
    </row>
    <row r="33" spans="1:24">
      <c r="B33" s="420" t="s">
        <v>5196</v>
      </c>
      <c r="C33" s="425">
        <f>'大数据-管理'!H12</f>
        <v>9540439.6765382662</v>
      </c>
      <c r="E33" s="156" t="s">
        <v>854</v>
      </c>
      <c r="F33" s="123">
        <v>22</v>
      </c>
      <c r="G33" s="124">
        <f>F33/$F$40</f>
        <v>0.10628019323671498</v>
      </c>
      <c r="H33" s="177">
        <f t="shared" ref="H33:H38" si="5">$C$36*G33</f>
        <v>2722884.8306966503</v>
      </c>
      <c r="I33" s="410">
        <f>+K33+N33+Q33+T33+W33</f>
        <v>1</v>
      </c>
      <c r="J33" s="411" t="s">
        <v>815</v>
      </c>
      <c r="K33" s="412">
        <v>1</v>
      </c>
      <c r="L33" s="413">
        <f>K33*H33</f>
        <v>2722884.8306966503</v>
      </c>
      <c r="M33" s="414" t="s">
        <v>3838</v>
      </c>
      <c r="N33" s="415"/>
      <c r="O33" s="413">
        <f>N33*H33</f>
        <v>0</v>
      </c>
      <c r="P33" s="129"/>
      <c r="Q33" s="407"/>
      <c r="R33" s="129"/>
      <c r="S33" s="129"/>
      <c r="T33" s="407"/>
      <c r="U33" s="129"/>
      <c r="V33" s="129"/>
      <c r="W33" s="407"/>
      <c r="X33" s="129"/>
    </row>
    <row r="34" spans="1:24">
      <c r="B34" s="420" t="s">
        <v>5197</v>
      </c>
      <c r="C34" s="425">
        <f>'大数据-管理'!I12</f>
        <v>2314908.4241556432</v>
      </c>
      <c r="E34" s="156" t="s">
        <v>931</v>
      </c>
      <c r="F34" s="123">
        <v>85</v>
      </c>
      <c r="G34" s="124">
        <f t="shared" ref="G34:G38" si="6">F34/$F$40</f>
        <v>0.41062801932367149</v>
      </c>
      <c r="H34" s="177">
        <f t="shared" si="5"/>
        <v>10520236.845873423</v>
      </c>
      <c r="I34" s="410">
        <f t="shared" ref="I34:I38" si="7">+K34+N34+Q34+T34+W34</f>
        <v>0.99999999999999989</v>
      </c>
      <c r="J34" s="411" t="s">
        <v>815</v>
      </c>
      <c r="K34" s="412">
        <v>0.1</v>
      </c>
      <c r="L34" s="413">
        <f t="shared" ref="L34:L38" si="8">K34*H34</f>
        <v>1052023.6845873424</v>
      </c>
      <c r="M34" s="414" t="s">
        <v>2429</v>
      </c>
      <c r="N34" s="412">
        <v>0.7</v>
      </c>
      <c r="O34" s="413">
        <f t="shared" ref="O34:O38" si="9">N34*H34</f>
        <v>7364165.7921113959</v>
      </c>
      <c r="P34" s="129" t="s">
        <v>4412</v>
      </c>
      <c r="Q34" s="416">
        <v>0.1</v>
      </c>
      <c r="R34" s="175">
        <f>Q34*H34</f>
        <v>1052023.6845873424</v>
      </c>
      <c r="S34" s="129" t="s">
        <v>5184</v>
      </c>
      <c r="T34" s="416">
        <v>0.1</v>
      </c>
      <c r="U34" s="175">
        <f>T34*H34</f>
        <v>1052023.6845873424</v>
      </c>
      <c r="V34" s="129" t="s">
        <v>2443</v>
      </c>
      <c r="W34" s="417"/>
      <c r="X34" s="27"/>
    </row>
    <row r="35" spans="1:24">
      <c r="B35" s="420" t="s">
        <v>5198</v>
      </c>
      <c r="C35" s="425">
        <f>'大数据-管理'!G12</f>
        <v>1234218.1010389109</v>
      </c>
      <c r="E35" s="156" t="s">
        <v>1617</v>
      </c>
      <c r="F35" s="123">
        <v>21</v>
      </c>
      <c r="G35" s="124">
        <f t="shared" si="6"/>
        <v>0.10144927536231885</v>
      </c>
      <c r="H35" s="177">
        <f t="shared" si="5"/>
        <v>2599117.3383922572</v>
      </c>
      <c r="I35" s="410">
        <f t="shared" si="7"/>
        <v>1</v>
      </c>
      <c r="J35" s="411" t="s">
        <v>815</v>
      </c>
      <c r="K35" s="412">
        <v>1</v>
      </c>
      <c r="L35" s="413">
        <f t="shared" si="8"/>
        <v>2599117.3383922572</v>
      </c>
      <c r="M35" s="414" t="s">
        <v>3839</v>
      </c>
      <c r="N35" s="415"/>
      <c r="O35" s="413">
        <f t="shared" si="9"/>
        <v>0</v>
      </c>
      <c r="P35" s="129"/>
      <c r="Q35" s="407"/>
      <c r="R35" s="129"/>
      <c r="S35" s="129"/>
      <c r="T35" s="407"/>
      <c r="U35" s="129"/>
      <c r="V35" s="129"/>
      <c r="W35" s="407"/>
      <c r="X35" s="129"/>
    </row>
    <row r="36" spans="1:24">
      <c r="B36" s="427" t="s">
        <v>5199</v>
      </c>
      <c r="C36" s="428">
        <f>SUM(C32:C35)</f>
        <v>25619870.907009393</v>
      </c>
      <c r="E36" s="156" t="s">
        <v>879</v>
      </c>
      <c r="F36" s="123">
        <v>23</v>
      </c>
      <c r="G36" s="124">
        <f t="shared" si="6"/>
        <v>0.1111111111111111</v>
      </c>
      <c r="H36" s="177">
        <f t="shared" si="5"/>
        <v>2846652.3230010434</v>
      </c>
      <c r="I36" s="410">
        <f t="shared" si="7"/>
        <v>1</v>
      </c>
      <c r="J36" s="411" t="s">
        <v>815</v>
      </c>
      <c r="K36" s="412">
        <v>0.3</v>
      </c>
      <c r="L36" s="413">
        <f t="shared" si="8"/>
        <v>853995.69690031302</v>
      </c>
      <c r="M36" s="414" t="s">
        <v>2233</v>
      </c>
      <c r="N36" s="412">
        <v>0.7</v>
      </c>
      <c r="O36" s="413">
        <f t="shared" si="9"/>
        <v>1992656.6261007302</v>
      </c>
      <c r="P36" s="129"/>
      <c r="Q36" s="407"/>
      <c r="R36" s="129"/>
      <c r="S36" s="129"/>
      <c r="T36" s="407"/>
      <c r="U36" s="129"/>
      <c r="V36" s="129"/>
      <c r="W36" s="407"/>
      <c r="X36" s="129"/>
    </row>
    <row r="37" spans="1:24">
      <c r="B37" s="420"/>
      <c r="C37" s="420"/>
      <c r="E37" s="156" t="s">
        <v>839</v>
      </c>
      <c r="F37" s="123">
        <v>24</v>
      </c>
      <c r="G37" s="124">
        <f t="shared" si="6"/>
        <v>0.11594202898550725</v>
      </c>
      <c r="H37" s="177">
        <f t="shared" si="5"/>
        <v>2970419.815305437</v>
      </c>
      <c r="I37" s="410">
        <f t="shared" si="7"/>
        <v>1</v>
      </c>
      <c r="J37" s="411" t="s">
        <v>815</v>
      </c>
      <c r="K37" s="412">
        <v>0.35</v>
      </c>
      <c r="L37" s="413">
        <f t="shared" si="8"/>
        <v>1039646.9353569029</v>
      </c>
      <c r="M37" s="414" t="s">
        <v>2181</v>
      </c>
      <c r="N37" s="412">
        <v>0.65</v>
      </c>
      <c r="O37" s="413">
        <f t="shared" si="9"/>
        <v>1930772.8799485341</v>
      </c>
      <c r="P37" s="129"/>
      <c r="Q37" s="407"/>
      <c r="R37" s="129"/>
      <c r="S37" s="129"/>
      <c r="T37" s="407"/>
      <c r="U37" s="129"/>
      <c r="V37" s="129"/>
      <c r="W37" s="407"/>
      <c r="X37" s="129"/>
    </row>
    <row r="38" spans="1:24">
      <c r="B38" s="420"/>
      <c r="C38" s="420"/>
      <c r="E38" s="156" t="s">
        <v>814</v>
      </c>
      <c r="F38" s="123">
        <v>32</v>
      </c>
      <c r="G38" s="124">
        <f t="shared" si="6"/>
        <v>0.15458937198067632</v>
      </c>
      <c r="H38" s="177">
        <f t="shared" si="5"/>
        <v>3960559.7537405821</v>
      </c>
      <c r="I38" s="410">
        <f t="shared" si="7"/>
        <v>1</v>
      </c>
      <c r="J38" s="411" t="s">
        <v>815</v>
      </c>
      <c r="K38" s="412">
        <v>0.33333333333333337</v>
      </c>
      <c r="L38" s="413">
        <f t="shared" si="8"/>
        <v>1320186.5845801942</v>
      </c>
      <c r="M38" s="414" t="s">
        <v>2167</v>
      </c>
      <c r="N38" s="412">
        <v>0.33333333333333337</v>
      </c>
      <c r="O38" s="413">
        <f t="shared" si="9"/>
        <v>1320186.5845801942</v>
      </c>
      <c r="P38" s="129" t="s">
        <v>2157</v>
      </c>
      <c r="Q38" s="412">
        <v>0.33333333333333337</v>
      </c>
      <c r="R38" s="175">
        <f>Q38*H38</f>
        <v>1320186.5845801942</v>
      </c>
      <c r="S38" s="129"/>
      <c r="T38" s="407"/>
      <c r="U38" s="129"/>
      <c r="V38" s="129"/>
      <c r="W38" s="407"/>
      <c r="X38" s="129"/>
    </row>
    <row r="39" spans="1:24">
      <c r="B39" s="420"/>
      <c r="C39" s="420"/>
      <c r="E39" s="131"/>
      <c r="F39" s="123"/>
      <c r="G39" s="124"/>
      <c r="H39" s="130"/>
      <c r="J39" s="127"/>
      <c r="L39" s="136"/>
    </row>
    <row r="40" spans="1:24">
      <c r="B40" s="420"/>
      <c r="C40" s="420"/>
      <c r="E40" s="131" t="s">
        <v>1622</v>
      </c>
      <c r="F40" s="130">
        <f>SUM(F33:F39)</f>
        <v>207</v>
      </c>
      <c r="G40" s="433">
        <f>SUM(G33:G39)</f>
        <v>0.99999999999999989</v>
      </c>
      <c r="H40" s="130">
        <f t="shared" ref="H40" si="10">SUM(H33:H39)</f>
        <v>25619870.907009393</v>
      </c>
    </row>
    <row r="41" spans="1:24">
      <c r="B41" s="420"/>
      <c r="C41" s="420"/>
    </row>
    <row r="42" spans="1:24">
      <c r="B42" s="430"/>
      <c r="C42" s="431"/>
    </row>
    <row r="43" spans="1:24">
      <c r="A43" s="128" t="s">
        <v>52</v>
      </c>
      <c r="B43" s="430" t="s">
        <v>2860</v>
      </c>
      <c r="C43" s="432"/>
      <c r="E43" s="129" t="s">
        <v>1623</v>
      </c>
      <c r="F43" s="123" t="s">
        <v>1624</v>
      </c>
      <c r="G43" s="125" t="s">
        <v>1625</v>
      </c>
      <c r="H43" s="125" t="s">
        <v>1626</v>
      </c>
    </row>
    <row r="44" spans="1:24">
      <c r="B44" s="51"/>
      <c r="C44" s="429"/>
      <c r="E44" s="156" t="s">
        <v>1724</v>
      </c>
      <c r="F44" s="123">
        <f>SUMIFS(业绩净利!F:F,业绩净利!B:B,费用分摊!E44)</f>
        <v>0</v>
      </c>
      <c r="G44" s="124" t="e">
        <f t="shared" ref="G44:G49" si="11">F44/$F$51</f>
        <v>#DIV/0!</v>
      </c>
      <c r="H44" s="130" t="e">
        <f>$C$46*G44</f>
        <v>#DIV/0!</v>
      </c>
    </row>
    <row r="45" spans="1:24">
      <c r="B45" s="51"/>
      <c r="C45" s="429"/>
      <c r="E45" s="156" t="s">
        <v>814</v>
      </c>
      <c r="F45" s="123">
        <f>SUMIFS(业绩净利!F:F,业绩净利!B:B,费用分摊!E45)</f>
        <v>0</v>
      </c>
      <c r="G45" s="124" t="e">
        <f t="shared" si="11"/>
        <v>#DIV/0!</v>
      </c>
      <c r="H45" s="155" t="e">
        <f t="shared" ref="H45:H49" si="12">$C$46*G45</f>
        <v>#DIV/0!</v>
      </c>
      <c r="I45" s="418" t="s">
        <v>5185</v>
      </c>
    </row>
    <row r="46" spans="1:24">
      <c r="B46" s="51"/>
      <c r="C46" s="429"/>
      <c r="E46" s="156" t="s">
        <v>854</v>
      </c>
      <c r="F46" s="123">
        <f>SUMIFS(业绩净利!F:F,业绩净利!B:B,费用分摊!E46)</f>
        <v>0</v>
      </c>
      <c r="G46" s="124" t="e">
        <f t="shared" si="11"/>
        <v>#DIV/0!</v>
      </c>
      <c r="H46" s="155" t="e">
        <f t="shared" si="12"/>
        <v>#DIV/0!</v>
      </c>
    </row>
    <row r="47" spans="1:24">
      <c r="E47" s="156" t="s">
        <v>839</v>
      </c>
      <c r="F47" s="123">
        <f>SUMIFS(业绩净利!F:F,业绩净利!B:B,费用分摊!E47)</f>
        <v>0</v>
      </c>
      <c r="G47" s="124" t="e">
        <f t="shared" si="11"/>
        <v>#DIV/0!</v>
      </c>
      <c r="H47" s="155" t="e">
        <f t="shared" si="12"/>
        <v>#DIV/0!</v>
      </c>
    </row>
    <row r="48" spans="1:24">
      <c r="E48" s="156" t="s">
        <v>1617</v>
      </c>
      <c r="F48" s="123">
        <f>SUMIFS(业绩净利!F:F,业绩净利!B:B,费用分摊!E48)</f>
        <v>0</v>
      </c>
      <c r="G48" s="124" t="e">
        <f t="shared" si="11"/>
        <v>#DIV/0!</v>
      </c>
      <c r="H48" s="155" t="e">
        <f t="shared" si="12"/>
        <v>#DIV/0!</v>
      </c>
    </row>
    <row r="49" spans="1:17">
      <c r="E49" s="156" t="s">
        <v>1618</v>
      </c>
      <c r="F49" s="123">
        <f>SUMIFS(业绩净利!F:F,业绩净利!B:B,费用分摊!E49)</f>
        <v>0</v>
      </c>
      <c r="G49" s="124" t="e">
        <f t="shared" si="11"/>
        <v>#DIV/0!</v>
      </c>
      <c r="H49" s="155" t="e">
        <f t="shared" si="12"/>
        <v>#DIV/0!</v>
      </c>
    </row>
    <row r="50" spans="1:17">
      <c r="E50" s="131"/>
      <c r="F50" s="123"/>
      <c r="G50" s="124"/>
      <c r="H50" s="130"/>
    </row>
    <row r="51" spans="1:17">
      <c r="E51" s="131" t="s">
        <v>1627</v>
      </c>
      <c r="F51" s="130">
        <f>SUM(F44:F50)</f>
        <v>0</v>
      </c>
      <c r="G51" s="130"/>
      <c r="H51" s="130" t="e">
        <f>SUM(H44:H50)</f>
        <v>#DIV/0!</v>
      </c>
    </row>
    <row r="54" spans="1:17">
      <c r="A54" s="128" t="s">
        <v>1628</v>
      </c>
      <c r="B54" s="426" t="s">
        <v>5191</v>
      </c>
      <c r="C54" s="425">
        <f>'网络安全装备-管理'!G12</f>
        <v>2115178.9220778216</v>
      </c>
      <c r="E54" s="129" t="s">
        <v>1623</v>
      </c>
      <c r="F54" s="123" t="s">
        <v>1624</v>
      </c>
      <c r="G54" s="125" t="s">
        <v>1625</v>
      </c>
      <c r="H54" s="125" t="s">
        <v>1626</v>
      </c>
      <c r="I54" s="419">
        <v>0.6</v>
      </c>
      <c r="J54" s="420"/>
      <c r="K54" s="419">
        <v>0.2</v>
      </c>
      <c r="L54" s="420"/>
      <c r="M54" s="421">
        <v>0.2</v>
      </c>
      <c r="N54" s="420"/>
      <c r="O54" s="420"/>
      <c r="P54" s="420"/>
      <c r="Q54" s="420"/>
    </row>
    <row r="55" spans="1:17">
      <c r="B55" s="420" t="s">
        <v>5192</v>
      </c>
      <c r="C55" s="425">
        <f>'网络安全装备-管理'!H12</f>
        <v>1496915.8379824916</v>
      </c>
      <c r="E55" s="131" t="s">
        <v>884</v>
      </c>
      <c r="F55" s="123">
        <v>25000</v>
      </c>
      <c r="G55" s="124">
        <f>F55/$F$58</f>
        <v>0.55555555555555558</v>
      </c>
      <c r="H55" s="130">
        <f>$C$57*G55</f>
        <v>3973807.6035109549</v>
      </c>
      <c r="I55" s="420" t="s">
        <v>2305</v>
      </c>
      <c r="J55" s="422">
        <f>+($H$55)*I54</f>
        <v>2384284.562106573</v>
      </c>
      <c r="K55" s="420" t="s">
        <v>2282</v>
      </c>
      <c r="L55" s="422">
        <f>+($H$55)*K54</f>
        <v>794761.52070219105</v>
      </c>
      <c r="M55" s="408" t="s">
        <v>815</v>
      </c>
      <c r="N55" s="422">
        <f>+($H$55)*M54</f>
        <v>794761.52070219105</v>
      </c>
      <c r="O55" s="420"/>
      <c r="P55" s="420"/>
      <c r="Q55" s="420"/>
    </row>
    <row r="56" spans="1:17">
      <c r="B56" s="420" t="s">
        <v>5193</v>
      </c>
      <c r="C56" s="425">
        <f>'网络安全装备-管理'!I12</f>
        <v>3540758.9262594054</v>
      </c>
      <c r="E56" s="131" t="s">
        <v>898</v>
      </c>
      <c r="F56" s="123">
        <v>8000</v>
      </c>
      <c r="G56" s="124">
        <f>F56/$F$58</f>
        <v>0.17777777777777778</v>
      </c>
      <c r="H56" s="130">
        <f>$C$57*G56</f>
        <v>1271618.4331235054</v>
      </c>
      <c r="I56" s="423" t="s">
        <v>5186</v>
      </c>
      <c r="J56" s="422">
        <f>$H$56*O56</f>
        <v>397380.76035109547</v>
      </c>
      <c r="K56" s="423" t="s">
        <v>5187</v>
      </c>
      <c r="L56" s="422">
        <f>$H$56*P56</f>
        <v>874237.67277240998</v>
      </c>
      <c r="M56" s="408" t="s">
        <v>815</v>
      </c>
      <c r="N56" s="422">
        <f>$H$53*Q56</f>
        <v>0</v>
      </c>
      <c r="O56" s="421">
        <v>0.3125</v>
      </c>
      <c r="P56" s="421">
        <v>0.6875</v>
      </c>
      <c r="Q56" s="421">
        <v>0</v>
      </c>
    </row>
    <row r="57" spans="1:17" s="154" customFormat="1">
      <c r="B57" s="427" t="s">
        <v>5194</v>
      </c>
      <c r="C57" s="428">
        <f>SUM(C54:C56)</f>
        <v>7152853.6863197181</v>
      </c>
      <c r="E57" s="156" t="s">
        <v>1723</v>
      </c>
      <c r="F57" s="123">
        <v>12000</v>
      </c>
      <c r="G57" s="124">
        <f>F57/$F$58</f>
        <v>0.26666666666666666</v>
      </c>
      <c r="H57" s="175">
        <f>$C$57*G57</f>
        <v>1907427.649685258</v>
      </c>
      <c r="I57" s="424" t="s">
        <v>5188</v>
      </c>
      <c r="J57" s="425">
        <f>I58*$H$57</f>
        <v>544979.32848150225</v>
      </c>
      <c r="K57" s="424" t="s">
        <v>5189</v>
      </c>
      <c r="L57" s="425">
        <f>K58*$H$57</f>
        <v>340612.08030093892</v>
      </c>
      <c r="M57" s="424" t="s">
        <v>5190</v>
      </c>
      <c r="N57" s="425">
        <f>M58*$H$57</f>
        <v>681224.16060187784</v>
      </c>
      <c r="O57" s="408" t="s">
        <v>815</v>
      </c>
      <c r="P57" s="425">
        <f>O58*$H$57</f>
        <v>340612.08030093892</v>
      </c>
      <c r="Q57" s="420"/>
    </row>
    <row r="58" spans="1:17">
      <c r="E58" s="131" t="s">
        <v>1627</v>
      </c>
      <c r="F58" s="123">
        <f>SUM(F55:F57)</f>
        <v>45000</v>
      </c>
      <c r="G58" s="123">
        <f t="shared" ref="G58" si="13">SUM(G55:G57)</f>
        <v>1</v>
      </c>
      <c r="H58" s="123">
        <f>SUM(H55:H57)</f>
        <v>7152853.6863197181</v>
      </c>
      <c r="I58" s="421">
        <v>0.2857142857142857</v>
      </c>
      <c r="J58" s="420"/>
      <c r="K58" s="421">
        <v>0.17857142857142858</v>
      </c>
      <c r="L58" s="420"/>
      <c r="M58" s="421">
        <v>0.35714285714285715</v>
      </c>
      <c r="N58" s="420"/>
      <c r="O58" s="421">
        <v>0.17857142857142858</v>
      </c>
      <c r="P58" s="420"/>
      <c r="Q58" s="420"/>
    </row>
    <row r="59" spans="1:17">
      <c r="I59" s="161"/>
      <c r="J59" s="161"/>
      <c r="K59" s="161"/>
      <c r="L59" s="161"/>
      <c r="M59" s="161"/>
      <c r="N59" s="161"/>
    </row>
  </sheetData>
  <phoneticPr fontId="15"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3"/>
  <sheetViews>
    <sheetView topLeftCell="B34" workbookViewId="0">
      <selection activeCell="I55" sqref="I55"/>
    </sheetView>
  </sheetViews>
  <sheetFormatPr defaultRowHeight="13.5"/>
  <cols>
    <col min="1" max="1" width="10.125" customWidth="1"/>
    <col min="2" max="2" width="22.375" customWidth="1"/>
    <col min="3" max="3" width="13.5" style="180" customWidth="1"/>
    <col min="4" max="4" width="17.75" style="55" customWidth="1"/>
    <col min="5" max="5" width="14.875" style="339" customWidth="1"/>
    <col min="6" max="6" width="14.625" style="337" customWidth="1"/>
    <col min="8" max="8" width="31.625" customWidth="1"/>
    <col min="9" max="9" width="16.125" bestFit="1" customWidth="1"/>
    <col min="11" max="11" width="13.875" bestFit="1" customWidth="1"/>
  </cols>
  <sheetData>
    <row r="1" spans="1:9">
      <c r="A1" s="90" t="s">
        <v>1629</v>
      </c>
      <c r="B1" s="137" t="s">
        <v>1630</v>
      </c>
      <c r="C1" s="90" t="s">
        <v>4896</v>
      </c>
      <c r="D1" s="90" t="s">
        <v>802</v>
      </c>
      <c r="E1" s="340" t="s">
        <v>1631</v>
      </c>
      <c r="F1" s="340" t="s">
        <v>1632</v>
      </c>
      <c r="H1" s="76" t="s">
        <v>5200</v>
      </c>
      <c r="I1" s="371" t="s">
        <v>5201</v>
      </c>
    </row>
    <row r="2" spans="1:9">
      <c r="A2" s="76" t="s">
        <v>1179</v>
      </c>
      <c r="B2" s="76" t="e">
        <f>VLOOKUP(D2,人员规划!L:AG,22,0)</f>
        <v>#N/A</v>
      </c>
      <c r="C2" s="371" t="s">
        <v>3881</v>
      </c>
      <c r="D2" s="76">
        <v>0</v>
      </c>
      <c r="E2" s="338">
        <v>120</v>
      </c>
      <c r="F2" s="338">
        <v>2000</v>
      </c>
      <c r="H2" s="371" t="s">
        <v>5202</v>
      </c>
      <c r="I2" s="371">
        <v>0</v>
      </c>
    </row>
    <row r="3" spans="1:9">
      <c r="A3" s="76" t="s">
        <v>1183</v>
      </c>
      <c r="B3" s="76" t="str">
        <f>VLOOKUP(D3,人员规划!L:AG,22,0)</f>
        <v>安徽代表处-安徽2</v>
      </c>
      <c r="C3" s="371" t="s">
        <v>3881</v>
      </c>
      <c r="D3" s="76" t="s">
        <v>1476</v>
      </c>
      <c r="E3" s="338">
        <v>120</v>
      </c>
      <c r="F3" s="338">
        <v>2000</v>
      </c>
      <c r="H3" s="371" t="s">
        <v>4781</v>
      </c>
      <c r="I3" s="371">
        <v>20000</v>
      </c>
    </row>
    <row r="4" spans="1:9">
      <c r="A4" s="76" t="s">
        <v>961</v>
      </c>
      <c r="B4" s="76" t="str">
        <f>VLOOKUP(D4,人员规划!L:AG,22,0)</f>
        <v>甘肃代表处-甘肃1</v>
      </c>
      <c r="C4" s="371" t="s">
        <v>3869</v>
      </c>
      <c r="D4" s="76" t="s">
        <v>1849</v>
      </c>
      <c r="E4" s="338">
        <v>181</v>
      </c>
      <c r="F4" s="338">
        <v>2800</v>
      </c>
      <c r="H4" s="371" t="s">
        <v>4307</v>
      </c>
      <c r="I4" s="371">
        <v>20000</v>
      </c>
    </row>
    <row r="5" spans="1:9">
      <c r="A5" s="76" t="s">
        <v>962</v>
      </c>
      <c r="B5" s="76" t="str">
        <f>VLOOKUP(D5,人员规划!L:AG,22,0)</f>
        <v>甘肃代表处-甘肃3</v>
      </c>
      <c r="C5" s="371" t="s">
        <v>3869</v>
      </c>
      <c r="D5" s="76" t="s">
        <v>1247</v>
      </c>
      <c r="E5" s="338">
        <v>217</v>
      </c>
      <c r="F5" s="338">
        <v>2800</v>
      </c>
      <c r="H5" s="371" t="s">
        <v>1769</v>
      </c>
      <c r="I5" s="371">
        <v>15000</v>
      </c>
    </row>
    <row r="6" spans="1:9">
      <c r="A6" s="76" t="s">
        <v>963</v>
      </c>
      <c r="B6" s="76" t="str">
        <f>VLOOKUP(D6,人员规划!L:AG,22,0)</f>
        <v>甘肃代表处-甘肃2</v>
      </c>
      <c r="C6" s="371" t="s">
        <v>3869</v>
      </c>
      <c r="D6" s="76" t="s">
        <v>1850</v>
      </c>
      <c r="E6" s="338">
        <v>180</v>
      </c>
      <c r="F6" s="338">
        <v>2800</v>
      </c>
      <c r="H6" s="371" t="s">
        <v>4719</v>
      </c>
      <c r="I6" s="371">
        <v>8000</v>
      </c>
    </row>
    <row r="7" spans="1:9">
      <c r="A7" s="76" t="s">
        <v>2542</v>
      </c>
      <c r="B7" s="76" t="str">
        <f>VLOOKUP(D7,人员规划!L:AG,22,0)</f>
        <v>广东代表处-广东5</v>
      </c>
      <c r="C7" s="371" t="s">
        <v>3860</v>
      </c>
      <c r="D7" s="76" t="s">
        <v>1026</v>
      </c>
      <c r="E7" s="338">
        <v>120</v>
      </c>
      <c r="F7" s="338">
        <v>2100</v>
      </c>
      <c r="H7" s="371" t="s">
        <v>4394</v>
      </c>
      <c r="I7" s="371">
        <v>5000</v>
      </c>
    </row>
    <row r="8" spans="1:9">
      <c r="A8" s="76" t="s">
        <v>2543</v>
      </c>
      <c r="B8" s="76" t="str">
        <f>VLOOKUP(D8,人员规划!L:AG,22,0)</f>
        <v>广东代表处-广东1</v>
      </c>
      <c r="C8" s="371" t="s">
        <v>3860</v>
      </c>
      <c r="D8" s="76" t="s">
        <v>1786</v>
      </c>
      <c r="E8" s="338">
        <v>120</v>
      </c>
      <c r="F8" s="338">
        <v>2100</v>
      </c>
      <c r="H8" s="371" t="s">
        <v>4402</v>
      </c>
      <c r="I8" s="371">
        <v>4000</v>
      </c>
    </row>
    <row r="9" spans="1:9">
      <c r="A9" s="76" t="s">
        <v>2544</v>
      </c>
      <c r="B9" s="76" t="str">
        <f>VLOOKUP(D9,人员规划!L:AG,22,0)</f>
        <v>广东代表处-广东2</v>
      </c>
      <c r="C9" s="371" t="s">
        <v>3860</v>
      </c>
      <c r="D9" s="76" t="s">
        <v>3268</v>
      </c>
      <c r="E9" s="338">
        <v>980</v>
      </c>
      <c r="F9" s="338">
        <v>5800</v>
      </c>
      <c r="H9" s="371" t="s">
        <v>4391</v>
      </c>
      <c r="I9" s="371">
        <v>3000</v>
      </c>
    </row>
    <row r="10" spans="1:9">
      <c r="A10" s="76" t="s">
        <v>2545</v>
      </c>
      <c r="B10" s="76" t="str">
        <f>VLOOKUP(D10,人员规划!L:AG,22,0)</f>
        <v>广东代表处-广东3</v>
      </c>
      <c r="C10" s="371" t="s">
        <v>3860</v>
      </c>
      <c r="D10" s="76" t="s">
        <v>3269</v>
      </c>
      <c r="E10" s="338">
        <v>131</v>
      </c>
      <c r="F10" s="338">
        <v>2100</v>
      </c>
      <c r="H10" s="371" t="s">
        <v>4712</v>
      </c>
      <c r="I10" s="371">
        <v>50000</v>
      </c>
    </row>
    <row r="11" spans="1:9">
      <c r="A11" s="76" t="s">
        <v>2546</v>
      </c>
      <c r="B11" s="76" t="str">
        <f>VLOOKUP(D11,人员规划!L:AG,22,0)</f>
        <v>广东代表处-广东4</v>
      </c>
      <c r="C11" s="371" t="s">
        <v>3860</v>
      </c>
      <c r="D11" s="76" t="s">
        <v>3270</v>
      </c>
      <c r="E11" s="338">
        <v>180</v>
      </c>
      <c r="F11" s="338">
        <v>2900</v>
      </c>
      <c r="H11" s="371" t="s">
        <v>4703</v>
      </c>
      <c r="I11" s="371">
        <v>20000</v>
      </c>
    </row>
    <row r="12" spans="1:9">
      <c r="A12" s="76" t="s">
        <v>2610</v>
      </c>
      <c r="B12" s="76" t="str">
        <f>VLOOKUP(D12,人员规划!L:AG,22,0)</f>
        <v>广西代表处-广西1</v>
      </c>
      <c r="C12" s="371" t="s">
        <v>3866</v>
      </c>
      <c r="D12" s="76" t="s">
        <v>1177</v>
      </c>
      <c r="E12" s="338">
        <v>120</v>
      </c>
      <c r="F12" s="338">
        <v>2000</v>
      </c>
      <c r="H12" s="371" t="s">
        <v>5203</v>
      </c>
      <c r="I12" s="371">
        <v>30000</v>
      </c>
    </row>
    <row r="13" spans="1:9">
      <c r="A13" s="76" t="s">
        <v>2609</v>
      </c>
      <c r="B13" s="76" t="str">
        <f>VLOOKUP(D13,人员规划!L:AG,22,0)</f>
        <v>广西代表处-广西2</v>
      </c>
      <c r="C13" s="371" t="s">
        <v>3866</v>
      </c>
      <c r="D13" s="76" t="s">
        <v>4181</v>
      </c>
      <c r="E13" s="338">
        <v>241</v>
      </c>
      <c r="F13" s="338">
        <v>4800</v>
      </c>
      <c r="H13" s="371" t="s">
        <v>5204</v>
      </c>
      <c r="I13" s="371">
        <v>0</v>
      </c>
    </row>
    <row r="14" spans="1:9">
      <c r="A14" s="76" t="s">
        <v>929</v>
      </c>
      <c r="B14" s="76" t="str">
        <f>VLOOKUP(D14,人员规划!L:AG,22,0)</f>
        <v>广西代表处-广西3</v>
      </c>
      <c r="C14" s="371" t="s">
        <v>3866</v>
      </c>
      <c r="D14" s="76" t="s">
        <v>1181</v>
      </c>
      <c r="E14" s="338">
        <v>121</v>
      </c>
      <c r="F14" s="338">
        <v>2000</v>
      </c>
      <c r="H14" s="371" t="s">
        <v>5205</v>
      </c>
      <c r="I14" s="371">
        <v>24900</v>
      </c>
    </row>
    <row r="15" spans="1:9">
      <c r="A15" s="76" t="s">
        <v>1241</v>
      </c>
      <c r="B15" s="76" t="e">
        <f>VLOOKUP(D15,人员规划!L:AG,22,0)</f>
        <v>#N/A</v>
      </c>
      <c r="C15" s="371" t="s">
        <v>3885</v>
      </c>
      <c r="D15" s="76">
        <v>0</v>
      </c>
      <c r="E15" s="338">
        <v>300</v>
      </c>
      <c r="F15" s="338">
        <v>3000</v>
      </c>
      <c r="H15" s="371" t="s">
        <v>5206</v>
      </c>
      <c r="I15" s="371">
        <v>0</v>
      </c>
    </row>
    <row r="16" spans="1:9">
      <c r="A16" s="76" t="s">
        <v>2528</v>
      </c>
      <c r="B16" s="76" t="str">
        <f>VLOOKUP(D16,人员规划!L:AG,22,0)</f>
        <v>湖北代表处-湖北1</v>
      </c>
      <c r="C16" s="371" t="s">
        <v>3859</v>
      </c>
      <c r="D16" s="76" t="s">
        <v>3260</v>
      </c>
      <c r="E16" s="338">
        <v>120</v>
      </c>
      <c r="F16" s="338">
        <v>8700</v>
      </c>
      <c r="H16" s="371" t="s">
        <v>4409</v>
      </c>
      <c r="I16" s="371">
        <v>80000</v>
      </c>
    </row>
    <row r="17" spans="1:11">
      <c r="A17" s="76" t="s">
        <v>2529</v>
      </c>
      <c r="B17" s="76" t="str">
        <f>VLOOKUP(D17,人员规划!L:AG,22,0)</f>
        <v>湖北代表处-湖北2</v>
      </c>
      <c r="C17" s="371" t="s">
        <v>3859</v>
      </c>
      <c r="D17" s="76" t="s">
        <v>3261</v>
      </c>
      <c r="E17" s="338">
        <v>121</v>
      </c>
      <c r="F17" s="338">
        <v>4500</v>
      </c>
      <c r="H17" s="371" t="s">
        <v>4413</v>
      </c>
      <c r="I17" s="371">
        <v>10000</v>
      </c>
    </row>
    <row r="18" spans="1:11">
      <c r="A18" s="76" t="s">
        <v>2527</v>
      </c>
      <c r="B18" s="76" t="str">
        <f>VLOOKUP(D18,人员规划!L:AG,22,0)</f>
        <v>湖北代表处-湖北5</v>
      </c>
      <c r="C18" s="371" t="s">
        <v>3859</v>
      </c>
      <c r="D18" s="76" t="s">
        <v>995</v>
      </c>
      <c r="E18" s="338">
        <v>383</v>
      </c>
      <c r="F18" s="338">
        <v>2800</v>
      </c>
      <c r="H18" s="371" t="s">
        <v>5207</v>
      </c>
      <c r="I18" s="371">
        <v>0</v>
      </c>
    </row>
    <row r="19" spans="1:11">
      <c r="A19" s="76" t="s">
        <v>2530</v>
      </c>
      <c r="B19" s="76" t="str">
        <f>VLOOKUP(D19,人员规划!L:AG,22,0)</f>
        <v>湖北代表处-湖北4</v>
      </c>
      <c r="C19" s="371" t="s">
        <v>3859</v>
      </c>
      <c r="D19" s="76" t="s">
        <v>3262</v>
      </c>
      <c r="E19" s="338">
        <v>126</v>
      </c>
      <c r="F19" s="338">
        <v>2000</v>
      </c>
      <c r="H19" s="371" t="s">
        <v>5208</v>
      </c>
      <c r="I19" s="371">
        <v>10000</v>
      </c>
    </row>
    <row r="20" spans="1:11">
      <c r="A20" s="76" t="s">
        <v>2531</v>
      </c>
      <c r="B20" s="76" t="str">
        <f>VLOOKUP(D20,人员规划!L:AG,22,0)</f>
        <v>湖北代表处-湖北3</v>
      </c>
      <c r="C20" s="371" t="s">
        <v>3859</v>
      </c>
      <c r="D20" s="76" t="s">
        <v>3263</v>
      </c>
      <c r="E20" s="338">
        <v>120</v>
      </c>
      <c r="F20" s="338">
        <v>2000</v>
      </c>
      <c r="H20" s="371" t="s">
        <v>4356</v>
      </c>
      <c r="I20" s="371">
        <v>100</v>
      </c>
    </row>
    <row r="21" spans="1:11">
      <c r="A21" s="76" t="s">
        <v>945</v>
      </c>
      <c r="B21" s="76" t="str">
        <f>VLOOKUP(D21,人员规划!L:AG,22,0)</f>
        <v>湖南代表处-湖南1</v>
      </c>
      <c r="C21" s="371" t="s">
        <v>3868</v>
      </c>
      <c r="D21" s="76" t="s">
        <v>1855</v>
      </c>
      <c r="E21" s="338">
        <v>150</v>
      </c>
      <c r="F21" s="338">
        <v>3000</v>
      </c>
    </row>
    <row r="22" spans="1:11">
      <c r="A22" s="76" t="s">
        <v>949</v>
      </c>
      <c r="B22" s="76" t="str">
        <f>VLOOKUP(D22,人员规划!L:AG,22,0)</f>
        <v>湖南代表处-湖南2</v>
      </c>
      <c r="C22" s="371" t="s">
        <v>3868</v>
      </c>
      <c r="D22" s="76" t="s">
        <v>3298</v>
      </c>
      <c r="E22" s="338">
        <v>120</v>
      </c>
      <c r="F22" s="338">
        <v>2000</v>
      </c>
    </row>
    <row r="23" spans="1:11">
      <c r="A23" s="76" t="s">
        <v>948</v>
      </c>
      <c r="B23" s="76" t="str">
        <f>VLOOKUP(D23,人员规划!L:AG,22,0)</f>
        <v>湖南代表处-湖南3</v>
      </c>
      <c r="C23" s="371" t="s">
        <v>3868</v>
      </c>
      <c r="D23" s="76" t="s">
        <v>1223</v>
      </c>
      <c r="E23" s="338">
        <v>120</v>
      </c>
      <c r="F23" s="338">
        <v>2000</v>
      </c>
      <c r="H23" s="371" t="s">
        <v>3861</v>
      </c>
      <c r="I23" s="371">
        <v>12000</v>
      </c>
      <c r="J23" s="48">
        <f>I23/$I$54</f>
        <v>6.1381074168797956E-2</v>
      </c>
      <c r="K23" s="159">
        <f>J23*$I$55</f>
        <v>581026.55966253148</v>
      </c>
    </row>
    <row r="24" spans="1:11">
      <c r="A24" s="76" t="s">
        <v>2591</v>
      </c>
      <c r="B24" s="76" t="str">
        <f>VLOOKUP(D24,人员规划!L:AG,22,0)</f>
        <v>江苏代表处-江苏1</v>
      </c>
      <c r="C24" s="371" t="s">
        <v>3864</v>
      </c>
      <c r="D24" s="76" t="s">
        <v>4173</v>
      </c>
      <c r="E24" s="338">
        <v>130</v>
      </c>
      <c r="F24" s="338">
        <v>5000</v>
      </c>
      <c r="H24" s="371" t="s">
        <v>3888</v>
      </c>
      <c r="I24" s="371">
        <v>5000</v>
      </c>
      <c r="J24" s="48">
        <f t="shared" ref="J24:J53" si="0">I24/$I$54</f>
        <v>2.557544757033248E-2</v>
      </c>
      <c r="K24" s="159">
        <f t="shared" ref="K24:K55" si="1">J24*$I$55</f>
        <v>242094.39985938813</v>
      </c>
    </row>
    <row r="25" spans="1:11">
      <c r="A25" s="76" t="s">
        <v>2582</v>
      </c>
      <c r="B25" s="76" t="str">
        <f>VLOOKUP(D25,人员规划!L:AG,22,0)</f>
        <v>内蒙代表处-内蒙3</v>
      </c>
      <c r="C25" s="371" t="s">
        <v>3863</v>
      </c>
      <c r="D25" s="76" t="s">
        <v>3282</v>
      </c>
      <c r="E25" s="338">
        <v>180</v>
      </c>
      <c r="F25" s="338">
        <v>3100</v>
      </c>
      <c r="H25" s="371" t="s">
        <v>3871</v>
      </c>
      <c r="I25" s="371">
        <v>8000</v>
      </c>
      <c r="J25" s="48">
        <f t="shared" si="0"/>
        <v>4.0920716112531973E-2</v>
      </c>
      <c r="K25" s="159">
        <f t="shared" si="1"/>
        <v>387351.03977502102</v>
      </c>
    </row>
    <row r="26" spans="1:11">
      <c r="A26" s="76" t="s">
        <v>2583</v>
      </c>
      <c r="B26" s="76" t="str">
        <f>VLOOKUP(D26,人员规划!L:AG,22,0)</f>
        <v>内蒙代表处-内蒙2</v>
      </c>
      <c r="C26" s="371" t="s">
        <v>3863</v>
      </c>
      <c r="D26" s="76" t="s">
        <v>1122</v>
      </c>
      <c r="E26" s="338">
        <v>140</v>
      </c>
      <c r="F26" s="338">
        <v>2200</v>
      </c>
      <c r="H26" s="371" t="s">
        <v>3862</v>
      </c>
      <c r="I26" s="371">
        <v>10000</v>
      </c>
      <c r="J26" s="48">
        <f t="shared" si="0"/>
        <v>5.1150895140664961E-2</v>
      </c>
      <c r="K26" s="159">
        <f t="shared" si="1"/>
        <v>484188.79971877625</v>
      </c>
    </row>
    <row r="27" spans="1:11">
      <c r="A27" s="76" t="s">
        <v>2584</v>
      </c>
      <c r="B27" s="76" t="str">
        <f>VLOOKUP(D27,人员规划!L:AG,22,0)</f>
        <v>内蒙代表处-内蒙1</v>
      </c>
      <c r="C27" s="371" t="s">
        <v>3863</v>
      </c>
      <c r="D27" s="76" t="s">
        <v>3283</v>
      </c>
      <c r="E27" s="338">
        <v>180</v>
      </c>
      <c r="F27" s="338">
        <v>4700</v>
      </c>
      <c r="H27" s="371" t="s">
        <v>3875</v>
      </c>
      <c r="I27" s="371">
        <v>5000</v>
      </c>
      <c r="J27" s="48">
        <f t="shared" si="0"/>
        <v>2.557544757033248E-2</v>
      </c>
      <c r="K27" s="159">
        <f t="shared" si="1"/>
        <v>242094.39985938813</v>
      </c>
    </row>
    <row r="28" spans="1:11">
      <c r="A28" s="76" t="s">
        <v>1229</v>
      </c>
      <c r="B28" s="76" t="str">
        <f>VLOOKUP(D28,人员规划!L:AG,22,0)</f>
        <v>宁夏代表处-宁夏2</v>
      </c>
      <c r="C28" s="371" t="s">
        <v>3884</v>
      </c>
      <c r="D28" s="76" t="s">
        <v>1856</v>
      </c>
      <c r="E28" s="338">
        <v>142</v>
      </c>
      <c r="F28" s="338">
        <v>2000</v>
      </c>
      <c r="H28" s="371" t="s">
        <v>3874</v>
      </c>
      <c r="I28" s="371">
        <v>4000</v>
      </c>
      <c r="J28" s="48">
        <f t="shared" si="0"/>
        <v>2.0460358056265986E-2</v>
      </c>
      <c r="K28" s="159">
        <f t="shared" si="1"/>
        <v>193675.51988751051</v>
      </c>
    </row>
    <row r="29" spans="1:11">
      <c r="A29" s="76" t="s">
        <v>1232</v>
      </c>
      <c r="B29" s="76" t="str">
        <f>VLOOKUP(D29,人员规划!L:AG,22,0)</f>
        <v>宁夏代表处-宁夏1</v>
      </c>
      <c r="C29" s="371" t="s">
        <v>3884</v>
      </c>
      <c r="D29" s="76" t="s">
        <v>1857</v>
      </c>
      <c r="E29" s="338">
        <v>120</v>
      </c>
      <c r="F29" s="338">
        <v>2000</v>
      </c>
      <c r="H29" s="371" t="s">
        <v>3883</v>
      </c>
      <c r="I29" s="371">
        <v>4700</v>
      </c>
      <c r="J29" s="48">
        <f t="shared" si="0"/>
        <v>2.4040920716112531E-2</v>
      </c>
      <c r="K29" s="159">
        <f t="shared" si="1"/>
        <v>227568.73586782484</v>
      </c>
    </row>
    <row r="30" spans="1:11">
      <c r="A30" s="76" t="s">
        <v>1111</v>
      </c>
      <c r="B30" s="76" t="str">
        <f>VLOOKUP(D30,人员规划!L:AG,22,0)</f>
        <v>青海代表处-青海2</v>
      </c>
      <c r="C30" s="371" t="s">
        <v>3877</v>
      </c>
      <c r="D30" s="76" t="s">
        <v>3323</v>
      </c>
      <c r="E30" s="338">
        <v>280</v>
      </c>
      <c r="F30" s="338">
        <v>3500</v>
      </c>
      <c r="H30" s="371" t="s">
        <v>3882</v>
      </c>
      <c r="I30" s="371">
        <v>3300</v>
      </c>
      <c r="J30" s="48">
        <f t="shared" si="0"/>
        <v>1.6879795396419438E-2</v>
      </c>
      <c r="K30" s="159">
        <f t="shared" si="1"/>
        <v>159782.30390719618</v>
      </c>
    </row>
    <row r="31" spans="1:11">
      <c r="A31" s="76" t="s">
        <v>1112</v>
      </c>
      <c r="B31" s="76" t="str">
        <f>VLOOKUP(D31,人员规划!L:AG,22,0)</f>
        <v>青海代表处-青海1</v>
      </c>
      <c r="C31" s="371" t="s">
        <v>3877</v>
      </c>
      <c r="D31" s="76" t="s">
        <v>1409</v>
      </c>
      <c r="E31" s="338">
        <v>60</v>
      </c>
      <c r="F31" s="338">
        <v>1500</v>
      </c>
      <c r="H31" s="371" t="s">
        <v>3873</v>
      </c>
      <c r="I31" s="371">
        <v>5500</v>
      </c>
      <c r="J31" s="48">
        <f t="shared" si="0"/>
        <v>2.8132992327365727E-2</v>
      </c>
      <c r="K31" s="159">
        <f t="shared" si="1"/>
        <v>266303.8398453269</v>
      </c>
    </row>
    <row r="32" spans="1:11">
      <c r="A32" s="76" t="s">
        <v>1091</v>
      </c>
      <c r="B32" s="76" t="str">
        <f>VLOOKUP(D32,人员规划!L:AG,22,0)</f>
        <v>上海代表处-上海1</v>
      </c>
      <c r="C32" s="371" t="s">
        <v>3876</v>
      </c>
      <c r="D32" s="76" t="s">
        <v>1390</v>
      </c>
      <c r="E32" s="338">
        <v>122</v>
      </c>
      <c r="F32" s="338">
        <v>2200</v>
      </c>
      <c r="H32" s="371" t="s">
        <v>3865</v>
      </c>
      <c r="I32" s="371">
        <v>10000</v>
      </c>
      <c r="J32" s="48">
        <f t="shared" si="0"/>
        <v>5.1150895140664961E-2</v>
      </c>
      <c r="K32" s="159">
        <f t="shared" si="1"/>
        <v>484188.79971877625</v>
      </c>
    </row>
    <row r="33" spans="1:11">
      <c r="A33" s="76" t="s">
        <v>1095</v>
      </c>
      <c r="B33" s="76" t="str">
        <f>VLOOKUP(D33,人员规划!L:AG,22,0)</f>
        <v>上海代表处-上海2</v>
      </c>
      <c r="C33" s="371" t="s">
        <v>3876</v>
      </c>
      <c r="D33" s="76" t="s">
        <v>1394</v>
      </c>
      <c r="E33" s="338">
        <v>184</v>
      </c>
      <c r="F33" s="338">
        <v>2800</v>
      </c>
      <c r="H33" s="371" t="s">
        <v>3887</v>
      </c>
      <c r="I33" s="371">
        <v>3000</v>
      </c>
      <c r="J33" s="48">
        <f t="shared" si="0"/>
        <v>1.5345268542199489E-2</v>
      </c>
      <c r="K33" s="159">
        <f t="shared" si="1"/>
        <v>145256.63991563287</v>
      </c>
    </row>
    <row r="34" spans="1:11">
      <c r="A34" s="76" t="s">
        <v>973</v>
      </c>
      <c r="B34" s="76" t="str">
        <f>VLOOKUP(D34,人员规划!L:AG,22,0)</f>
        <v>四川代表处-四川3</v>
      </c>
      <c r="C34" s="371" t="s">
        <v>3870</v>
      </c>
      <c r="D34" s="76" t="s">
        <v>1267</v>
      </c>
      <c r="E34" s="338">
        <v>579</v>
      </c>
      <c r="F34" s="338">
        <v>2800</v>
      </c>
      <c r="H34" s="371" t="s">
        <v>3869</v>
      </c>
      <c r="I34" s="371">
        <v>7000</v>
      </c>
      <c r="J34" s="48">
        <f t="shared" si="0"/>
        <v>3.5805626598465472E-2</v>
      </c>
      <c r="K34" s="159">
        <f t="shared" si="1"/>
        <v>338932.15980314335</v>
      </c>
    </row>
    <row r="35" spans="1:11">
      <c r="A35" s="76" t="s">
        <v>975</v>
      </c>
      <c r="B35" s="76" t="str">
        <f>VLOOKUP(D35,人员规划!L:AG,22,0)</f>
        <v>四川代表处-四川1</v>
      </c>
      <c r="C35" s="371" t="s">
        <v>3870</v>
      </c>
      <c r="D35" s="76" t="s">
        <v>3304</v>
      </c>
      <c r="E35" s="338">
        <v>180</v>
      </c>
      <c r="F35" s="338">
        <v>2800</v>
      </c>
      <c r="H35" s="371" t="s">
        <v>3877</v>
      </c>
      <c r="I35" s="371">
        <v>5000</v>
      </c>
      <c r="J35" s="48">
        <f t="shared" si="0"/>
        <v>2.557544757033248E-2</v>
      </c>
      <c r="K35" s="159">
        <f t="shared" si="1"/>
        <v>242094.39985938813</v>
      </c>
    </row>
    <row r="36" spans="1:11">
      <c r="A36" s="76" t="s">
        <v>977</v>
      </c>
      <c r="B36" s="76" t="str">
        <f>VLOOKUP(D36,人员规划!L:AG,22,0)</f>
        <v>四川代表处-四川2</v>
      </c>
      <c r="C36" s="371" t="s">
        <v>3870</v>
      </c>
      <c r="D36" s="76" t="s">
        <v>1273</v>
      </c>
      <c r="E36" s="338">
        <v>259</v>
      </c>
      <c r="F36" s="338">
        <v>2800</v>
      </c>
      <c r="H36" s="371" t="s">
        <v>3863</v>
      </c>
      <c r="I36" s="371">
        <v>10000</v>
      </c>
      <c r="J36" s="48">
        <f t="shared" si="0"/>
        <v>5.1150895140664961E-2</v>
      </c>
      <c r="K36" s="159">
        <f t="shared" si="1"/>
        <v>484188.79971877625</v>
      </c>
    </row>
    <row r="37" spans="1:11">
      <c r="A37" s="76" t="s">
        <v>979</v>
      </c>
      <c r="B37" s="76" t="str">
        <f>VLOOKUP(D37,人员规划!L:AG,22,0)</f>
        <v>四川代表处-四川4</v>
      </c>
      <c r="C37" s="371" t="s">
        <v>3870</v>
      </c>
      <c r="D37" s="76" t="s">
        <v>1203</v>
      </c>
      <c r="E37" s="338">
        <v>143</v>
      </c>
      <c r="F37" s="338">
        <v>2000</v>
      </c>
      <c r="H37" s="371" t="s">
        <v>3884</v>
      </c>
      <c r="I37" s="371">
        <v>3000</v>
      </c>
      <c r="J37" s="48">
        <f t="shared" si="0"/>
        <v>1.5345268542199489E-2</v>
      </c>
      <c r="K37" s="159">
        <f t="shared" si="1"/>
        <v>145256.63991563287</v>
      </c>
    </row>
    <row r="38" spans="1:11">
      <c r="A38" s="76" t="s">
        <v>1301</v>
      </c>
      <c r="B38" s="76" t="str">
        <f>VLOOKUP(D38,人员规划!L:AG,22,0)</f>
        <v>西藏代表处-西藏1</v>
      </c>
      <c r="C38" s="371" t="s">
        <v>3889</v>
      </c>
      <c r="D38" s="76" t="s">
        <v>1859</v>
      </c>
      <c r="E38" s="338">
        <v>182</v>
      </c>
      <c r="F38" s="338">
        <v>2800</v>
      </c>
      <c r="H38" s="371" t="s">
        <v>3878</v>
      </c>
      <c r="I38" s="371">
        <v>5000</v>
      </c>
      <c r="J38" s="48">
        <f t="shared" si="0"/>
        <v>2.557544757033248E-2</v>
      </c>
      <c r="K38" s="159">
        <f t="shared" si="1"/>
        <v>242094.39985938813</v>
      </c>
    </row>
    <row r="39" spans="1:11">
      <c r="A39" s="76" t="s">
        <v>2615</v>
      </c>
      <c r="B39" s="76" t="str">
        <f>VLOOKUP(D39,人员规划!L:AG,22,0)</f>
        <v>云南代表处-云南2</v>
      </c>
      <c r="C39" s="371" t="s">
        <v>3867</v>
      </c>
      <c r="D39" s="76" t="s">
        <v>1199</v>
      </c>
      <c r="E39" s="338">
        <v>160</v>
      </c>
      <c r="F39" s="338">
        <v>2000</v>
      </c>
      <c r="H39" s="371" t="s">
        <v>3859</v>
      </c>
      <c r="I39" s="371">
        <v>20000</v>
      </c>
      <c r="J39" s="48">
        <f t="shared" si="0"/>
        <v>0.10230179028132992</v>
      </c>
      <c r="K39" s="159">
        <f t="shared" si="1"/>
        <v>968377.5994375525</v>
      </c>
    </row>
    <row r="40" spans="1:11">
      <c r="A40" s="76" t="s">
        <v>2617</v>
      </c>
      <c r="B40" s="76" t="str">
        <f>VLOOKUP(D40,人员规划!L:AG,22,0)</f>
        <v>云南代表处-云南1</v>
      </c>
      <c r="C40" s="371" t="s">
        <v>3867</v>
      </c>
      <c r="D40" s="76" t="s">
        <v>1861</v>
      </c>
      <c r="E40" s="338">
        <v>120</v>
      </c>
      <c r="F40" s="338">
        <v>2000</v>
      </c>
      <c r="H40" s="371" t="s">
        <v>3864</v>
      </c>
      <c r="I40" s="371">
        <v>5000</v>
      </c>
      <c r="J40" s="48">
        <f t="shared" si="0"/>
        <v>2.557544757033248E-2</v>
      </c>
      <c r="K40" s="159">
        <f t="shared" si="1"/>
        <v>242094.39985938813</v>
      </c>
    </row>
    <row r="41" spans="1:11">
      <c r="A41" s="76" t="s">
        <v>2616</v>
      </c>
      <c r="B41" s="76" t="e">
        <f>VLOOKUP(D41,人员规划!L:AG,22,0)</f>
        <v>#N/A</v>
      </c>
      <c r="C41" s="371" t="s">
        <v>3867</v>
      </c>
      <c r="D41" s="76" t="s">
        <v>5159</v>
      </c>
      <c r="E41" s="338">
        <v>120</v>
      </c>
      <c r="F41" s="338">
        <v>2000</v>
      </c>
      <c r="H41" s="371" t="s">
        <v>3867</v>
      </c>
      <c r="I41" s="371">
        <v>4000</v>
      </c>
      <c r="J41" s="48">
        <f t="shared" si="0"/>
        <v>2.0460358056265986E-2</v>
      </c>
      <c r="K41" s="159">
        <f t="shared" si="1"/>
        <v>193675.51988751051</v>
      </c>
    </row>
    <row r="42" spans="1:11">
      <c r="A42" s="76" t="s">
        <v>1020</v>
      </c>
      <c r="B42" s="76" t="str">
        <f>VLOOKUP(D42,人员规划!L:AG,22,0)</f>
        <v>浙江代表处-浙江2</v>
      </c>
      <c r="C42" s="371" t="s">
        <v>3872</v>
      </c>
      <c r="D42" s="76" t="s">
        <v>1313</v>
      </c>
      <c r="E42" s="338">
        <v>351</v>
      </c>
      <c r="F42" s="338">
        <v>4800</v>
      </c>
      <c r="H42" s="371" t="s">
        <v>3870</v>
      </c>
      <c r="I42" s="371">
        <v>7000</v>
      </c>
      <c r="J42" s="48">
        <f t="shared" si="0"/>
        <v>3.5805626598465472E-2</v>
      </c>
      <c r="K42" s="159">
        <f t="shared" si="1"/>
        <v>338932.15980314335</v>
      </c>
    </row>
    <row r="43" spans="1:11">
      <c r="A43" s="76" t="s">
        <v>1021</v>
      </c>
      <c r="B43" s="76" t="str">
        <f>VLOOKUP(D43,人员规划!L:AG,22,0)</f>
        <v>浙江代表处-浙江3</v>
      </c>
      <c r="C43" s="371" t="s">
        <v>3872</v>
      </c>
      <c r="D43" s="76" t="s">
        <v>1317</v>
      </c>
      <c r="E43" s="338">
        <v>125</v>
      </c>
      <c r="F43" s="338">
        <v>2000</v>
      </c>
      <c r="H43" s="371" t="s">
        <v>3889</v>
      </c>
      <c r="I43" s="371">
        <v>2000</v>
      </c>
      <c r="J43" s="48">
        <f t="shared" si="0"/>
        <v>1.0230179028132993E-2</v>
      </c>
      <c r="K43" s="159">
        <f t="shared" si="1"/>
        <v>96837.759943755256</v>
      </c>
    </row>
    <row r="44" spans="1:11">
      <c r="A44" s="76" t="s">
        <v>1022</v>
      </c>
      <c r="B44" s="76" t="str">
        <f>VLOOKUP(D44,人员规划!L:AG,22,0)</f>
        <v>浙江代表处-浙江1</v>
      </c>
      <c r="C44" s="371" t="s">
        <v>3872</v>
      </c>
      <c r="D44" s="76" t="s">
        <v>1862</v>
      </c>
      <c r="E44" s="338">
        <v>130</v>
      </c>
      <c r="F44" s="338">
        <v>2000</v>
      </c>
      <c r="H44" s="371" t="s">
        <v>3868</v>
      </c>
      <c r="I44" s="371">
        <v>7000</v>
      </c>
      <c r="J44" s="48">
        <f t="shared" si="0"/>
        <v>3.5805626598465472E-2</v>
      </c>
      <c r="K44" s="159">
        <f t="shared" si="1"/>
        <v>338932.15980314335</v>
      </c>
    </row>
    <row r="45" spans="1:11">
      <c r="A45" s="76" t="s">
        <v>1132</v>
      </c>
      <c r="B45" s="76" t="str">
        <f>VLOOKUP(D45,人员规划!L:AG,22,0)</f>
        <v>重庆代表处-重庆2</v>
      </c>
      <c r="C45" s="371" t="s">
        <v>3878</v>
      </c>
      <c r="D45" s="76" t="s">
        <v>1863</v>
      </c>
      <c r="E45" s="338">
        <v>200</v>
      </c>
      <c r="F45" s="338">
        <v>3500</v>
      </c>
      <c r="H45" s="371" t="s">
        <v>3880</v>
      </c>
      <c r="I45" s="371">
        <v>4000</v>
      </c>
      <c r="J45" s="48">
        <f t="shared" si="0"/>
        <v>2.0460358056265986E-2</v>
      </c>
      <c r="K45" s="159">
        <f t="shared" si="1"/>
        <v>193675.51988751051</v>
      </c>
    </row>
    <row r="46" spans="1:11">
      <c r="A46" s="76" t="s">
        <v>1134</v>
      </c>
      <c r="B46" s="76" t="str">
        <f>VLOOKUP(D46,人员规划!L:AG,22,0)</f>
        <v>重庆代表处-重庆1</v>
      </c>
      <c r="C46" s="371" t="s">
        <v>3878</v>
      </c>
      <c r="D46" s="76" t="s">
        <v>1441</v>
      </c>
      <c r="E46" s="338">
        <v>100</v>
      </c>
      <c r="F46" s="338">
        <v>1500</v>
      </c>
      <c r="H46" s="371" t="s">
        <v>3879</v>
      </c>
      <c r="I46" s="371">
        <v>3000</v>
      </c>
      <c r="J46" s="48">
        <f t="shared" si="0"/>
        <v>1.5345268542199489E-2</v>
      </c>
      <c r="K46" s="159">
        <f t="shared" si="1"/>
        <v>145256.63991563287</v>
      </c>
    </row>
    <row r="47" spans="1:11">
      <c r="A47" s="76" t="s">
        <v>1162</v>
      </c>
      <c r="B47" s="76" t="str">
        <f>VLOOKUP(D47,人员规划!L:AG,22,0)</f>
        <v>江西代表处-江西1</v>
      </c>
      <c r="C47" s="371" t="s">
        <v>3880</v>
      </c>
      <c r="D47" s="76" t="s">
        <v>4227</v>
      </c>
      <c r="E47" s="338">
        <v>120</v>
      </c>
      <c r="F47" s="338">
        <v>2500</v>
      </c>
      <c r="H47" s="371" t="s">
        <v>3860</v>
      </c>
      <c r="I47" s="371">
        <v>15000</v>
      </c>
      <c r="J47" s="48">
        <f t="shared" si="0"/>
        <v>7.6726342710997444E-2</v>
      </c>
      <c r="K47" s="159">
        <f t="shared" si="1"/>
        <v>726283.19957816438</v>
      </c>
    </row>
    <row r="48" spans="1:11">
      <c r="A48" s="76" t="s">
        <v>1160</v>
      </c>
      <c r="B48" s="76" t="str">
        <f>VLOOKUP(D48,人员规划!L:AG,22,0)</f>
        <v>江西代表处-江西2</v>
      </c>
      <c r="C48" s="371" t="s">
        <v>3880</v>
      </c>
      <c r="D48" s="76" t="s">
        <v>3333</v>
      </c>
      <c r="E48" s="338">
        <v>60</v>
      </c>
      <c r="F48" s="338">
        <v>1500</v>
      </c>
      <c r="H48" s="371" t="s">
        <v>3866</v>
      </c>
      <c r="I48" s="371">
        <v>7000</v>
      </c>
      <c r="J48" s="48">
        <f t="shared" si="0"/>
        <v>3.5805626598465472E-2</v>
      </c>
      <c r="K48" s="159">
        <f t="shared" si="1"/>
        <v>338932.15980314335</v>
      </c>
    </row>
    <row r="49" spans="1:11">
      <c r="A49" s="76" t="s">
        <v>2558</v>
      </c>
      <c r="B49" s="76" t="str">
        <f>VLOOKUP(D49,人员规划!L:AG,22,0)</f>
        <v>北京代表处-北京4</v>
      </c>
      <c r="C49" s="371" t="s">
        <v>3861</v>
      </c>
      <c r="D49" s="76" t="s">
        <v>1059</v>
      </c>
      <c r="E49" s="338">
        <v>120</v>
      </c>
      <c r="F49" s="338">
        <v>2500</v>
      </c>
      <c r="H49" s="371" t="s">
        <v>3885</v>
      </c>
      <c r="I49" s="371">
        <v>3000</v>
      </c>
      <c r="J49" s="48">
        <f t="shared" si="0"/>
        <v>1.5345268542199489E-2</v>
      </c>
      <c r="K49" s="159">
        <f t="shared" si="1"/>
        <v>145256.63991563287</v>
      </c>
    </row>
    <row r="50" spans="1:11">
      <c r="A50" s="76" t="s">
        <v>2559</v>
      </c>
      <c r="B50" s="76" t="str">
        <f>VLOOKUP(D50,人员规划!L:AG,22,0)</f>
        <v>北京代表处-北京3</v>
      </c>
      <c r="C50" s="371" t="s">
        <v>3861</v>
      </c>
      <c r="D50" s="76" t="s">
        <v>3274</v>
      </c>
      <c r="E50" s="338">
        <v>60</v>
      </c>
      <c r="F50" s="338">
        <v>1500</v>
      </c>
      <c r="H50" s="371" t="s">
        <v>3872</v>
      </c>
      <c r="I50" s="371">
        <v>6000</v>
      </c>
      <c r="J50" s="48">
        <f t="shared" si="0"/>
        <v>3.0690537084398978E-2</v>
      </c>
      <c r="K50" s="159">
        <f t="shared" si="1"/>
        <v>290513.27983126574</v>
      </c>
    </row>
    <row r="51" spans="1:11">
      <c r="A51" s="76" t="s">
        <v>2560</v>
      </c>
      <c r="B51" s="76" t="str">
        <f>VLOOKUP(D51,人员规划!L:AG,22,0)</f>
        <v>北京代表处-北京1</v>
      </c>
      <c r="C51" s="371" t="s">
        <v>3861</v>
      </c>
      <c r="D51" s="76" t="s">
        <v>885</v>
      </c>
      <c r="E51" s="338">
        <v>263</v>
      </c>
      <c r="F51" s="338">
        <v>4500</v>
      </c>
      <c r="H51" s="371" t="s">
        <v>3876</v>
      </c>
      <c r="I51" s="371">
        <v>5000</v>
      </c>
      <c r="J51" s="48">
        <f t="shared" si="0"/>
        <v>2.557544757033248E-2</v>
      </c>
      <c r="K51" s="159">
        <f t="shared" si="1"/>
        <v>242094.39985938813</v>
      </c>
    </row>
    <row r="52" spans="1:11">
      <c r="A52" s="76" t="s">
        <v>2561</v>
      </c>
      <c r="B52" s="76" t="str">
        <f>VLOOKUP(D52,人员规划!L:AG,22,0)</f>
        <v>北京代表处-北京2</v>
      </c>
      <c r="C52" s="371" t="s">
        <v>3861</v>
      </c>
      <c r="D52" s="76" t="s">
        <v>3275</v>
      </c>
      <c r="E52" s="338">
        <v>180</v>
      </c>
      <c r="F52" s="338">
        <v>3500</v>
      </c>
      <c r="H52" s="371" t="s">
        <v>3881</v>
      </c>
      <c r="I52" s="371">
        <v>4000</v>
      </c>
      <c r="J52" s="48">
        <f t="shared" si="0"/>
        <v>2.0460358056265986E-2</v>
      </c>
      <c r="K52" s="159">
        <f t="shared" si="1"/>
        <v>193675.51988751051</v>
      </c>
    </row>
    <row r="53" spans="1:11">
      <c r="A53" s="76" t="s">
        <v>2600</v>
      </c>
      <c r="B53" s="76" t="str">
        <f>VLOOKUP(D53,人员规划!L:AG,22,0)</f>
        <v>陕西代表处-陕西3</v>
      </c>
      <c r="C53" s="371" t="s">
        <v>3865</v>
      </c>
      <c r="D53" s="76" t="s">
        <v>1858</v>
      </c>
      <c r="E53" s="338">
        <v>350</v>
      </c>
      <c r="F53" s="338">
        <v>4000</v>
      </c>
      <c r="H53" s="371" t="s">
        <v>3886</v>
      </c>
      <c r="I53" s="371">
        <v>3000</v>
      </c>
      <c r="J53" s="48">
        <f t="shared" si="0"/>
        <v>1.5345268542199489E-2</v>
      </c>
      <c r="K53" s="159">
        <f t="shared" si="1"/>
        <v>145256.63991563287</v>
      </c>
    </row>
    <row r="54" spans="1:11">
      <c r="A54" s="76" t="s">
        <v>2598</v>
      </c>
      <c r="B54" s="76" t="str">
        <f>VLOOKUP(D54,人员规划!L:AG,22,0)</f>
        <v>陕西代表处-陕西1</v>
      </c>
      <c r="C54" s="371" t="s">
        <v>3865</v>
      </c>
      <c r="D54" s="76" t="s">
        <v>3289</v>
      </c>
      <c r="E54" s="338">
        <v>171</v>
      </c>
      <c r="F54" s="338">
        <v>2500</v>
      </c>
      <c r="H54" s="453" t="s">
        <v>5226</v>
      </c>
      <c r="I54" s="454">
        <f>SUM(I23:I53)</f>
        <v>195500</v>
      </c>
      <c r="K54" s="159">
        <f t="shared" si="1"/>
        <v>0</v>
      </c>
    </row>
    <row r="55" spans="1:11">
      <c r="A55" s="76" t="s">
        <v>2599</v>
      </c>
      <c r="B55" s="76" t="str">
        <f>VLOOKUP(D55,人员规划!L:AG,22,0)</f>
        <v>陕西代表处-陕西2</v>
      </c>
      <c r="C55" s="371" t="s">
        <v>3865</v>
      </c>
      <c r="D55" s="76" t="s">
        <v>3290</v>
      </c>
      <c r="E55" s="338">
        <v>60</v>
      </c>
      <c r="F55" s="338">
        <v>3500</v>
      </c>
      <c r="H55" s="452" t="s">
        <v>5227</v>
      </c>
      <c r="I55" s="159">
        <f>代表处管理中心!C12</f>
        <v>9465891.034502076</v>
      </c>
      <c r="K55" s="159">
        <f t="shared" si="1"/>
        <v>0</v>
      </c>
    </row>
    <row r="56" spans="1:11">
      <c r="A56" s="76" t="s">
        <v>1196</v>
      </c>
      <c r="B56" s="76" t="str">
        <f>VLOOKUP(D56,人员规划!L:AG,22,0)</f>
        <v>辽宁代表处-辽宁1</v>
      </c>
      <c r="C56" s="371" t="s">
        <v>3882</v>
      </c>
      <c r="D56" s="76" t="s">
        <v>1497</v>
      </c>
      <c r="E56" s="338">
        <v>135</v>
      </c>
      <c r="F56" s="338">
        <v>2000</v>
      </c>
    </row>
    <row r="57" spans="1:11">
      <c r="A57" s="76" t="s">
        <v>1197</v>
      </c>
      <c r="B57" s="76" t="str">
        <f>VLOOKUP(D57,人员规划!L:AG,22,0)</f>
        <v>辽宁代表处-辽宁2</v>
      </c>
      <c r="C57" s="371" t="s">
        <v>3882</v>
      </c>
      <c r="D57" s="76" t="s">
        <v>1493</v>
      </c>
      <c r="E57" s="338">
        <v>120</v>
      </c>
      <c r="F57" s="338">
        <v>2000</v>
      </c>
    </row>
    <row r="58" spans="1:11">
      <c r="A58" s="76" t="s">
        <v>1054</v>
      </c>
      <c r="B58" s="76" t="str">
        <f>VLOOKUP(D58,人员规划!L:AG,22,0)</f>
        <v>黑龙江代表处-黑龙江1</v>
      </c>
      <c r="C58" s="371" t="s">
        <v>3874</v>
      </c>
      <c r="D58" s="76" t="s">
        <v>1351</v>
      </c>
      <c r="E58" s="338">
        <v>151</v>
      </c>
      <c r="F58" s="338">
        <v>2000</v>
      </c>
    </row>
    <row r="59" spans="1:11">
      <c r="A59" s="76" t="s">
        <v>1055</v>
      </c>
      <c r="B59" s="76" t="e">
        <f>VLOOKUP(D59,人员规划!L:AG,22,0)</f>
        <v>#N/A</v>
      </c>
      <c r="C59" s="371" t="s">
        <v>3874</v>
      </c>
      <c r="D59" s="76">
        <v>0</v>
      </c>
      <c r="E59" s="338">
        <v>165</v>
      </c>
      <c r="F59" s="338">
        <v>2000</v>
      </c>
    </row>
    <row r="60" spans="1:11">
      <c r="A60" s="76" t="s">
        <v>1147</v>
      </c>
      <c r="B60" s="76" t="str">
        <f>VLOOKUP(D60,人员规划!L:AG,22,0)</f>
        <v>贵州代表处-贵州1</v>
      </c>
      <c r="C60" s="371" t="s">
        <v>3879</v>
      </c>
      <c r="D60" s="76" t="s">
        <v>1852</v>
      </c>
      <c r="E60" s="338">
        <v>75</v>
      </c>
      <c r="F60" s="338">
        <v>1200</v>
      </c>
    </row>
    <row r="61" spans="1:11">
      <c r="A61" s="76" t="s">
        <v>1146</v>
      </c>
      <c r="B61" s="76" t="str">
        <f>VLOOKUP(D61,人员规划!L:AG,22,0)</f>
        <v>贵州代表处-贵州2</v>
      </c>
      <c r="C61" s="371" t="s">
        <v>3879</v>
      </c>
      <c r="D61" s="76" t="s">
        <v>1851</v>
      </c>
      <c r="E61" s="338">
        <v>125</v>
      </c>
      <c r="F61" s="338">
        <v>2000</v>
      </c>
    </row>
    <row r="62" spans="1:11">
      <c r="A62" s="76" t="s">
        <v>1214</v>
      </c>
      <c r="B62" s="76" t="str">
        <f>VLOOKUP(D62,人员规划!L:AG,22,0)</f>
        <v>吉林代表处-吉林2</v>
      </c>
      <c r="C62" s="371" t="s">
        <v>3883</v>
      </c>
      <c r="D62" s="76" t="s">
        <v>4237</v>
      </c>
      <c r="E62" s="338">
        <v>149</v>
      </c>
      <c r="F62" s="338">
        <v>2200</v>
      </c>
    </row>
    <row r="63" spans="1:11">
      <c r="A63" s="76" t="s">
        <v>1218</v>
      </c>
      <c r="B63" s="76" t="str">
        <f>VLOOKUP(D63,人员规划!L:AG,22,0)</f>
        <v>吉林代表处-吉林1</v>
      </c>
      <c r="C63" s="371" t="s">
        <v>3883</v>
      </c>
      <c r="D63" s="76" t="s">
        <v>1510</v>
      </c>
      <c r="E63" s="338">
        <v>120</v>
      </c>
      <c r="F63" s="338">
        <v>2500</v>
      </c>
    </row>
    <row r="64" spans="1:11">
      <c r="A64" s="76" t="s">
        <v>1037</v>
      </c>
      <c r="B64" s="76" t="str">
        <f>VLOOKUP(D64,人员规划!L:AG,22,0)</f>
        <v>新疆代表处-新疆3</v>
      </c>
      <c r="C64" s="371" t="s">
        <v>3873</v>
      </c>
      <c r="D64" s="76" t="s">
        <v>4210</v>
      </c>
      <c r="E64" s="338">
        <v>200</v>
      </c>
      <c r="F64" s="338">
        <v>2800</v>
      </c>
    </row>
    <row r="65" spans="1:6">
      <c r="A65" s="76" t="s">
        <v>1040</v>
      </c>
      <c r="B65" s="76" t="str">
        <f>VLOOKUP(D65,人员规划!L:AG,22,0)</f>
        <v>新疆代表处-新疆1</v>
      </c>
      <c r="C65" s="371" t="s">
        <v>3873</v>
      </c>
      <c r="D65" s="76" t="s">
        <v>1331</v>
      </c>
      <c r="E65" s="338">
        <v>65</v>
      </c>
      <c r="F65" s="338">
        <v>1200</v>
      </c>
    </row>
    <row r="66" spans="1:6">
      <c r="A66" s="76" t="s">
        <v>1041</v>
      </c>
      <c r="B66" s="76" t="str">
        <f>VLOOKUP(D66,人员规划!L:AG,22,0)</f>
        <v>新疆代表处-新疆2</v>
      </c>
      <c r="C66" s="371" t="s">
        <v>3873</v>
      </c>
      <c r="D66" s="76" t="s">
        <v>1860</v>
      </c>
      <c r="E66" s="338">
        <v>135</v>
      </c>
      <c r="F66" s="338">
        <v>2000</v>
      </c>
    </row>
    <row r="67" spans="1:6">
      <c r="A67" s="76" t="s">
        <v>1072</v>
      </c>
      <c r="B67" s="76" t="str">
        <f>VLOOKUP(D67,人员规划!L:AG,22,0)</f>
        <v>河南代表处-河南1</v>
      </c>
      <c r="C67" s="371" t="s">
        <v>3875</v>
      </c>
      <c r="D67" s="76" t="s">
        <v>1367</v>
      </c>
      <c r="E67" s="338">
        <v>495</v>
      </c>
      <c r="F67" s="338">
        <v>2800</v>
      </c>
    </row>
    <row r="68" spans="1:6">
      <c r="A68" s="76" t="s">
        <v>1074</v>
      </c>
      <c r="B68" s="76" t="str">
        <f>VLOOKUP(D68,人员规划!L:AG,22,0)</f>
        <v>河南代表处-河南3</v>
      </c>
      <c r="C68" s="371" t="s">
        <v>3875</v>
      </c>
      <c r="D68" s="76" t="s">
        <v>1372</v>
      </c>
      <c r="E68" s="338">
        <v>120</v>
      </c>
      <c r="F68" s="338">
        <v>2000</v>
      </c>
    </row>
    <row r="69" spans="1:6">
      <c r="A69" s="76" t="s">
        <v>1075</v>
      </c>
      <c r="B69" s="76" t="str">
        <f>VLOOKUP(D69,人员规划!L:AG,22,0)</f>
        <v>河南代表处-河南2</v>
      </c>
      <c r="C69" s="371" t="s">
        <v>3875</v>
      </c>
      <c r="D69" s="76" t="s">
        <v>1376</v>
      </c>
      <c r="E69" s="338">
        <v>120</v>
      </c>
      <c r="F69" s="338">
        <v>2000</v>
      </c>
    </row>
    <row r="70" spans="1:6">
      <c r="A70" s="76" t="s">
        <v>1286</v>
      </c>
      <c r="B70" s="76" t="str">
        <f>VLOOKUP(D70,人员规划!L:AG,22,0)</f>
        <v>天津代表处-天津2</v>
      </c>
      <c r="C70" s="371" t="s">
        <v>3888</v>
      </c>
      <c r="D70" s="76" t="s">
        <v>1588</v>
      </c>
      <c r="E70" s="338">
        <v>160</v>
      </c>
      <c r="F70" s="338">
        <v>2500</v>
      </c>
    </row>
    <row r="71" spans="1:6">
      <c r="A71" s="76" t="s">
        <v>1289</v>
      </c>
      <c r="B71" s="76" t="str">
        <f>VLOOKUP(D71,人员规划!L:AG,22,0)</f>
        <v>天津代表处-天津1</v>
      </c>
      <c r="C71" s="371" t="s">
        <v>3888</v>
      </c>
      <c r="D71" s="76" t="s">
        <v>1592</v>
      </c>
      <c r="E71" s="338">
        <v>140</v>
      </c>
      <c r="F71" s="338">
        <v>2500</v>
      </c>
    </row>
    <row r="72" spans="1:6">
      <c r="A72" s="76" t="s">
        <v>1001</v>
      </c>
      <c r="B72" s="76" t="str">
        <f>VLOOKUP(D72,人员规划!L:AG,22,0)</f>
        <v>河北代表处-河北2</v>
      </c>
      <c r="C72" s="371" t="s">
        <v>3871</v>
      </c>
      <c r="D72" s="76" t="s">
        <v>1853</v>
      </c>
      <c r="E72" s="338">
        <v>350</v>
      </c>
      <c r="F72" s="338">
        <v>2800</v>
      </c>
    </row>
    <row r="73" spans="1:6">
      <c r="A73" s="76" t="s">
        <v>1004</v>
      </c>
      <c r="B73" s="76" t="str">
        <f>VLOOKUP(D73,人员规划!L:AG,22,0)</f>
        <v>河北代表处-河北1</v>
      </c>
      <c r="C73" s="371" t="s">
        <v>3871</v>
      </c>
      <c r="D73" s="76" t="s">
        <v>1854</v>
      </c>
      <c r="E73" s="338">
        <v>300</v>
      </c>
      <c r="F73" s="338">
        <v>5600</v>
      </c>
    </row>
    <row r="74" spans="1:6">
      <c r="A74" s="76" t="s">
        <v>1007</v>
      </c>
      <c r="B74" s="76" t="str">
        <f>VLOOKUP(D74,人员规划!L:AG,22,0)</f>
        <v>河北代表处-河北3</v>
      </c>
      <c r="C74" s="371" t="s">
        <v>3871</v>
      </c>
      <c r="D74" s="76" t="s">
        <v>4203</v>
      </c>
      <c r="E74" s="338">
        <v>120</v>
      </c>
      <c r="F74" s="338">
        <v>2000</v>
      </c>
    </row>
    <row r="75" spans="1:6">
      <c r="A75" s="76" t="s">
        <v>1256</v>
      </c>
      <c r="B75" s="76" t="str">
        <f>VLOOKUP(D75,人员规划!L:AG,22,0)</f>
        <v>福建代表处-福建1</v>
      </c>
      <c r="C75" s="371" t="s">
        <v>3886</v>
      </c>
      <c r="D75" s="76" t="s">
        <v>1252</v>
      </c>
      <c r="E75" s="338">
        <v>200</v>
      </c>
      <c r="F75" s="338">
        <v>2000</v>
      </c>
    </row>
    <row r="76" spans="1:6">
      <c r="A76" s="76" t="s">
        <v>1257</v>
      </c>
      <c r="B76" s="76" t="str">
        <f>VLOOKUP(D76,人员规划!L:AG,22,0)</f>
        <v>北京代表处-管理</v>
      </c>
      <c r="C76" s="371" t="s">
        <v>3886</v>
      </c>
      <c r="D76" s="76" t="s">
        <v>1848</v>
      </c>
      <c r="E76" s="338">
        <v>100</v>
      </c>
      <c r="F76" s="338">
        <v>1200</v>
      </c>
    </row>
    <row r="77" spans="1:6">
      <c r="A77" s="76" t="s">
        <v>2570</v>
      </c>
      <c r="B77" s="76" t="str">
        <f>VLOOKUP(D77,人员规划!L:AG,22,0)</f>
        <v>山东代表处-山东2</v>
      </c>
      <c r="C77" s="371" t="s">
        <v>3862</v>
      </c>
      <c r="D77" s="76" t="s">
        <v>1085</v>
      </c>
      <c r="E77" s="338">
        <v>180</v>
      </c>
      <c r="F77" s="338">
        <v>2900</v>
      </c>
    </row>
    <row r="78" spans="1:6">
      <c r="A78" s="76" t="s">
        <v>2571</v>
      </c>
      <c r="B78" s="76" t="str">
        <f>VLOOKUP(D78,人员规划!L:AG,22,0)</f>
        <v>山东代表处-山东3</v>
      </c>
      <c r="C78" s="371" t="s">
        <v>3862</v>
      </c>
      <c r="D78" s="76" t="s">
        <v>1089</v>
      </c>
      <c r="E78" s="338">
        <v>234</v>
      </c>
      <c r="F78" s="338">
        <v>2900</v>
      </c>
    </row>
    <row r="79" spans="1:6">
      <c r="A79" s="76" t="s">
        <v>2572</v>
      </c>
      <c r="B79" s="76" t="str">
        <f>VLOOKUP(D79,人员规划!L:AG,22,0)</f>
        <v>山东代表处-山东4</v>
      </c>
      <c r="C79" s="371" t="s">
        <v>3862</v>
      </c>
      <c r="D79" s="76" t="s">
        <v>4163</v>
      </c>
      <c r="E79" s="338">
        <v>120</v>
      </c>
      <c r="F79" s="338">
        <v>2100</v>
      </c>
    </row>
    <row r="80" spans="1:6">
      <c r="A80" s="76" t="s">
        <v>2573</v>
      </c>
      <c r="B80" s="76" t="str">
        <f>VLOOKUP(D80,人员规划!L:AG,22,0)</f>
        <v>山东代表处-山东1</v>
      </c>
      <c r="C80" s="371" t="s">
        <v>3862</v>
      </c>
      <c r="D80" s="76" t="s">
        <v>1097</v>
      </c>
      <c r="E80" s="338">
        <v>121</v>
      </c>
      <c r="F80" s="338">
        <v>2100</v>
      </c>
    </row>
    <row r="81" spans="1:6">
      <c r="A81" s="76" t="s">
        <v>1265</v>
      </c>
      <c r="B81" s="76" t="str">
        <f>VLOOKUP(D81,人员规划!L:AG,22,0)</f>
        <v>山西代表处-山西2</v>
      </c>
      <c r="C81" s="371" t="s">
        <v>3887</v>
      </c>
      <c r="D81" s="76" t="s">
        <v>1572</v>
      </c>
      <c r="E81" s="338">
        <v>342</v>
      </c>
      <c r="F81" s="338">
        <v>2800</v>
      </c>
    </row>
    <row r="82" spans="1:6">
      <c r="A82" s="76" t="s">
        <v>1268</v>
      </c>
      <c r="B82" s="76" t="str">
        <f>VLOOKUP(D82,人员规划!L:AG,22,0)</f>
        <v>山西代表处-山西1</v>
      </c>
      <c r="C82" s="371" t="s">
        <v>3887</v>
      </c>
      <c r="D82" s="76" t="s">
        <v>1568</v>
      </c>
      <c r="E82" s="338">
        <v>148</v>
      </c>
      <c r="F82" s="338">
        <v>2000</v>
      </c>
    </row>
    <row r="83" spans="1:6">
      <c r="A83" s="76" t="s">
        <v>2481</v>
      </c>
      <c r="B83" s="76" t="str">
        <f>VLOOKUP(D83,人员规划!L:AG,22,0)</f>
        <v>网安事业部-销售3</v>
      </c>
      <c r="C83" s="371" t="s">
        <v>931</v>
      </c>
      <c r="D83" s="76" t="s">
        <v>3223</v>
      </c>
      <c r="E83" s="338">
        <v>126</v>
      </c>
      <c r="F83" s="338">
        <v>2500</v>
      </c>
    </row>
    <row r="84" spans="1:6">
      <c r="A84" s="76" t="s">
        <v>2482</v>
      </c>
      <c r="B84" s="76" t="str">
        <f>VLOOKUP(D84,人员规划!L:AG,22,0)</f>
        <v>网安事业部-销售1</v>
      </c>
      <c r="C84" s="371" t="s">
        <v>931</v>
      </c>
      <c r="D84" s="76" t="s">
        <v>743</v>
      </c>
      <c r="E84" s="338">
        <v>337</v>
      </c>
      <c r="F84" s="338">
        <v>11005</v>
      </c>
    </row>
    <row r="85" spans="1:6">
      <c r="A85" s="76" t="s">
        <v>2483</v>
      </c>
      <c r="B85" s="76" t="str">
        <f>VLOOKUP(D85,人员规划!L:AG,22,0)</f>
        <v>网安事业部-销售2</v>
      </c>
      <c r="C85" s="371" t="s">
        <v>931</v>
      </c>
      <c r="D85" s="76" t="s">
        <v>4117</v>
      </c>
      <c r="E85" s="338">
        <v>180</v>
      </c>
      <c r="F85" s="338">
        <v>6500</v>
      </c>
    </row>
    <row r="86" spans="1:6">
      <c r="A86" s="76" t="s">
        <v>853</v>
      </c>
      <c r="B86" s="76" t="str">
        <f>VLOOKUP(D86,人员规划!L:AG,22,0)</f>
        <v>第四事业部-销售1</v>
      </c>
      <c r="C86" s="371" t="s">
        <v>854</v>
      </c>
      <c r="D86" s="76" t="s">
        <v>3959</v>
      </c>
      <c r="E86" s="338">
        <v>400</v>
      </c>
      <c r="F86" s="338">
        <v>7000</v>
      </c>
    </row>
    <row r="87" spans="1:6">
      <c r="A87" s="76" t="s">
        <v>859</v>
      </c>
      <c r="B87" s="76" t="str">
        <f>VLOOKUP(D87,人员规划!L:AG,22,0)</f>
        <v>第四事业部-销售5</v>
      </c>
      <c r="C87" s="371" t="s">
        <v>854</v>
      </c>
      <c r="D87" s="76" t="s">
        <v>3960</v>
      </c>
      <c r="E87" s="338">
        <v>200</v>
      </c>
      <c r="F87" s="338">
        <v>3500</v>
      </c>
    </row>
    <row r="88" spans="1:6">
      <c r="A88" s="76" t="s">
        <v>862</v>
      </c>
      <c r="B88" s="76" t="str">
        <f>VLOOKUP(D88,人员规划!L:AG,22,0)</f>
        <v>第四事业部-销售4</v>
      </c>
      <c r="C88" s="371" t="s">
        <v>854</v>
      </c>
      <c r="D88" s="76" t="s">
        <v>3961</v>
      </c>
      <c r="E88" s="338">
        <v>70</v>
      </c>
      <c r="F88" s="338">
        <v>1500</v>
      </c>
    </row>
    <row r="89" spans="1:6">
      <c r="A89" s="76" t="s">
        <v>880</v>
      </c>
      <c r="B89" s="76" t="str">
        <f>VLOOKUP(D89,人员规划!L:AG,22,0)</f>
        <v>第十一事业部-销售2</v>
      </c>
      <c r="C89" s="371" t="s">
        <v>879</v>
      </c>
      <c r="D89" s="76" t="s">
        <v>3095</v>
      </c>
      <c r="E89" s="338">
        <v>120</v>
      </c>
      <c r="F89" s="338">
        <v>5000</v>
      </c>
    </row>
    <row r="90" spans="1:6">
      <c r="A90" s="76" t="s">
        <v>878</v>
      </c>
      <c r="B90" s="76" t="str">
        <f>VLOOKUP(D90,人员规划!L:AG,22,0)</f>
        <v>第十一事业部-销售1</v>
      </c>
      <c r="C90" s="371" t="s">
        <v>879</v>
      </c>
      <c r="D90" s="76" t="s">
        <v>1773</v>
      </c>
      <c r="E90" s="338">
        <v>120</v>
      </c>
      <c r="F90" s="338">
        <v>5000</v>
      </c>
    </row>
    <row r="91" spans="1:6">
      <c r="A91" s="76" t="s">
        <v>881</v>
      </c>
      <c r="B91" s="76" t="e">
        <f>VLOOKUP(D91,人员规划!L:AG,22,0)</f>
        <v>#N/A</v>
      </c>
      <c r="C91" s="371" t="s">
        <v>879</v>
      </c>
      <c r="D91" s="76">
        <v>0</v>
      </c>
      <c r="E91" s="338">
        <v>60</v>
      </c>
      <c r="F91" s="338">
        <v>5000</v>
      </c>
    </row>
    <row r="92" spans="1:6">
      <c r="A92" s="76" t="s">
        <v>872</v>
      </c>
      <c r="B92" s="76" t="str">
        <f>VLOOKUP(D92,人员规划!L:AG,22,0)</f>
        <v>第九事业部-销售2</v>
      </c>
      <c r="C92" s="371" t="s">
        <v>1617</v>
      </c>
      <c r="D92" s="76" t="s">
        <v>1762</v>
      </c>
      <c r="E92" s="338">
        <v>120</v>
      </c>
      <c r="F92" s="338">
        <v>2500</v>
      </c>
    </row>
    <row r="93" spans="1:6">
      <c r="A93" s="76" t="s">
        <v>873</v>
      </c>
      <c r="B93" s="76" t="e">
        <f>VLOOKUP(D93,人员规划!L:AG,22,0)</f>
        <v>#N/A</v>
      </c>
      <c r="C93" s="371" t="s">
        <v>1617</v>
      </c>
      <c r="D93" s="76">
        <v>0</v>
      </c>
      <c r="E93" s="340">
        <v>60</v>
      </c>
      <c r="F93" s="338">
        <v>6500</v>
      </c>
    </row>
    <row r="94" spans="1:6">
      <c r="A94" s="76" t="s">
        <v>874</v>
      </c>
      <c r="B94" s="76" t="str">
        <f>VLOOKUP(D94,人员规划!L:AG,22,0)</f>
        <v>第九事业部-销售1</v>
      </c>
      <c r="C94" s="371" t="s">
        <v>1617</v>
      </c>
      <c r="D94" s="76" t="s">
        <v>3986</v>
      </c>
      <c r="E94" s="338">
        <v>415</v>
      </c>
      <c r="F94" s="338">
        <v>4000</v>
      </c>
    </row>
    <row r="95" spans="1:6">
      <c r="A95" s="76" t="s">
        <v>2155</v>
      </c>
      <c r="B95" s="76" t="str">
        <f>VLOOKUP(D95,人员规划!L:AG,22,0)</f>
        <v>第二事业部-销售1</v>
      </c>
      <c r="C95" s="371" t="s">
        <v>814</v>
      </c>
      <c r="D95" s="76" t="s">
        <v>3945</v>
      </c>
      <c r="E95" s="338">
        <v>269</v>
      </c>
      <c r="F95" s="338">
        <v>2800</v>
      </c>
    </row>
    <row r="96" spans="1:6">
      <c r="A96" s="76" t="s">
        <v>812</v>
      </c>
      <c r="B96" s="76" t="str">
        <f>VLOOKUP(D96,人员规划!L:AG,22,0)</f>
        <v>第二事业部-销售2</v>
      </c>
      <c r="C96" s="371" t="s">
        <v>814</v>
      </c>
      <c r="D96" s="76" t="s">
        <v>3946</v>
      </c>
      <c r="E96" s="338">
        <v>430</v>
      </c>
      <c r="F96" s="338">
        <v>2800</v>
      </c>
    </row>
    <row r="97" spans="1:6">
      <c r="A97" s="76" t="s">
        <v>822</v>
      </c>
      <c r="B97" s="76" t="str">
        <f>VLOOKUP(D97,人员规划!L:AG,22,0)</f>
        <v>第二事业部-销售3</v>
      </c>
      <c r="C97" s="371" t="s">
        <v>814</v>
      </c>
      <c r="D97" s="76" t="s">
        <v>3947</v>
      </c>
      <c r="E97" s="338">
        <v>121</v>
      </c>
      <c r="F97" s="338">
        <v>3200</v>
      </c>
    </row>
    <row r="98" spans="1:6">
      <c r="A98" s="76" t="s">
        <v>826</v>
      </c>
      <c r="B98" s="76" t="str">
        <f>VLOOKUP(D98,人员规划!L:AG,22,0)</f>
        <v>第二事业部-销售4</v>
      </c>
      <c r="C98" s="371" t="s">
        <v>814</v>
      </c>
      <c r="D98" s="76" t="s">
        <v>3948</v>
      </c>
      <c r="E98" s="338">
        <v>190</v>
      </c>
      <c r="F98" s="338">
        <v>2800</v>
      </c>
    </row>
    <row r="99" spans="1:6">
      <c r="A99" s="76" t="s">
        <v>830</v>
      </c>
      <c r="B99" s="76" t="str">
        <f>VLOOKUP(D99,人员规划!L:AG,22,0)</f>
        <v>第二事业部-销售5</v>
      </c>
      <c r="C99" s="371" t="s">
        <v>814</v>
      </c>
      <c r="D99" s="76" t="s">
        <v>1746</v>
      </c>
      <c r="E99" s="338">
        <v>305</v>
      </c>
      <c r="F99" s="338">
        <v>5600</v>
      </c>
    </row>
    <row r="100" spans="1:6">
      <c r="A100" s="76" t="s">
        <v>833</v>
      </c>
      <c r="B100" s="76" t="e">
        <f>VLOOKUP(D100,人员规划!L:AG,22,0)</f>
        <v>#N/A</v>
      </c>
      <c r="C100" s="371" t="s">
        <v>814</v>
      </c>
      <c r="D100" s="76">
        <v>0</v>
      </c>
      <c r="E100" s="338">
        <v>60</v>
      </c>
      <c r="F100" s="338">
        <v>2800</v>
      </c>
    </row>
    <row r="101" spans="1:6">
      <c r="A101" s="76" t="s">
        <v>838</v>
      </c>
      <c r="B101" s="76" t="str">
        <f>VLOOKUP(D101,人员规划!L:AG,22,0)</f>
        <v>第五事业部-销售1</v>
      </c>
      <c r="C101" s="371" t="s">
        <v>839</v>
      </c>
      <c r="D101" s="76" t="s">
        <v>3068</v>
      </c>
      <c r="E101" s="338">
        <v>265</v>
      </c>
      <c r="F101" s="338">
        <v>4000</v>
      </c>
    </row>
    <row r="102" spans="1:6">
      <c r="A102" s="76" t="s">
        <v>845</v>
      </c>
      <c r="B102" s="76" t="str">
        <f>VLOOKUP(D102,人员规划!L:AG,22,0)</f>
        <v>第五事业部-销售4</v>
      </c>
      <c r="C102" s="371" t="s">
        <v>839</v>
      </c>
      <c r="D102" s="76" t="s">
        <v>3071</v>
      </c>
      <c r="E102" s="338">
        <v>80</v>
      </c>
      <c r="F102" s="338">
        <v>3000</v>
      </c>
    </row>
    <row r="103" spans="1:6">
      <c r="A103" s="76" t="s">
        <v>2193</v>
      </c>
      <c r="B103" s="76" t="str">
        <f>VLOOKUP(D103,人员规划!L:AG,22,0)</f>
        <v>第五事业部-销售2</v>
      </c>
      <c r="C103" s="371" t="s">
        <v>839</v>
      </c>
      <c r="D103" s="76" t="s">
        <v>3069</v>
      </c>
      <c r="E103" s="338">
        <v>130</v>
      </c>
      <c r="F103" s="338">
        <v>3000</v>
      </c>
    </row>
    <row r="104" spans="1:6">
      <c r="A104" s="76" t="s">
        <v>841</v>
      </c>
      <c r="B104" s="76" t="e">
        <f>VLOOKUP(D104,人员规划!L:AG,22,0)</f>
        <v>#N/A</v>
      </c>
      <c r="C104" s="371" t="s">
        <v>839</v>
      </c>
      <c r="D104" s="76">
        <v>0</v>
      </c>
      <c r="E104" s="338">
        <v>75</v>
      </c>
      <c r="F104" s="338">
        <v>3000</v>
      </c>
    </row>
    <row r="105" spans="1:6">
      <c r="A105" s="76" t="s">
        <v>897</v>
      </c>
      <c r="B105" s="76" t="str">
        <f>VLOOKUP(D105,人员规划!L:AG,22,0)</f>
        <v>第七事业部-销售4</v>
      </c>
      <c r="C105" s="371" t="s">
        <v>898</v>
      </c>
      <c r="D105" s="76" t="s">
        <v>4057</v>
      </c>
      <c r="E105" s="338">
        <v>141</v>
      </c>
      <c r="F105" s="338">
        <v>2000</v>
      </c>
    </row>
    <row r="106" spans="1:6">
      <c r="A106" s="76" t="s">
        <v>903</v>
      </c>
      <c r="B106" s="76" t="str">
        <f>VLOOKUP(D106,人员规划!L:AG,22,0)</f>
        <v>第七事业部-销售1</v>
      </c>
      <c r="C106" s="371" t="s">
        <v>898</v>
      </c>
      <c r="D106" s="76" t="s">
        <v>904</v>
      </c>
      <c r="E106" s="338">
        <v>229</v>
      </c>
      <c r="F106" s="338">
        <v>2800</v>
      </c>
    </row>
    <row r="107" spans="1:6">
      <c r="A107" s="76" t="s">
        <v>907</v>
      </c>
      <c r="B107" s="76" t="str">
        <f>VLOOKUP(D107,人员规划!L:AG,22,0)</f>
        <v>第七事业部-销售3</v>
      </c>
      <c r="C107" s="371" t="s">
        <v>898</v>
      </c>
      <c r="D107" s="76" t="s">
        <v>4058</v>
      </c>
      <c r="E107" s="338">
        <v>138</v>
      </c>
      <c r="F107" s="338">
        <v>2000</v>
      </c>
    </row>
    <row r="108" spans="1:6">
      <c r="A108" s="76" t="s">
        <v>2408</v>
      </c>
      <c r="B108" s="76" t="str">
        <f>VLOOKUP(D108,人员规划!L:AG,22,0)</f>
        <v>第十事业部-销售2</v>
      </c>
      <c r="C108" s="371" t="s">
        <v>3850</v>
      </c>
      <c r="D108" s="76" t="s">
        <v>914</v>
      </c>
      <c r="E108" s="338">
        <v>200</v>
      </c>
      <c r="F108" s="338">
        <v>1200</v>
      </c>
    </row>
    <row r="109" spans="1:6">
      <c r="A109" s="76" t="s">
        <v>2410</v>
      </c>
      <c r="B109" s="76" t="str">
        <f>VLOOKUP(D109,人员规划!L:AG,22,0)</f>
        <v>第十事业部-销售7</v>
      </c>
      <c r="C109" s="371" t="s">
        <v>3850</v>
      </c>
      <c r="D109" s="76" t="s">
        <v>1733</v>
      </c>
      <c r="E109" s="338">
        <v>200</v>
      </c>
      <c r="F109" s="338">
        <v>1200</v>
      </c>
    </row>
    <row r="110" spans="1:6">
      <c r="A110" s="76" t="s">
        <v>887</v>
      </c>
      <c r="B110" s="76" t="str">
        <f>VLOOKUP(D110,人员规划!L:AG,22,0)</f>
        <v>第一事业部-销售3</v>
      </c>
      <c r="C110" s="371" t="s">
        <v>884</v>
      </c>
      <c r="D110" s="76" t="s">
        <v>795</v>
      </c>
      <c r="E110" s="338">
        <v>269</v>
      </c>
      <c r="F110" s="338">
        <v>4800</v>
      </c>
    </row>
    <row r="111" spans="1:6">
      <c r="A111" s="76" t="s">
        <v>882</v>
      </c>
      <c r="B111" s="76" t="str">
        <f>VLOOKUP(D111,人员规划!L:AG,22,0)</f>
        <v>第一事业部-销售4</v>
      </c>
      <c r="C111" s="371" t="s">
        <v>884</v>
      </c>
      <c r="D111" s="76" t="s">
        <v>4041</v>
      </c>
      <c r="E111" s="338">
        <v>253</v>
      </c>
      <c r="F111" s="338">
        <v>4800</v>
      </c>
    </row>
    <row r="112" spans="1:6">
      <c r="A112" s="76" t="s">
        <v>893</v>
      </c>
      <c r="B112" s="76" t="str">
        <f>VLOOKUP(D112,人员规划!L:AG,22,0)</f>
        <v>第一事业部-销售1</v>
      </c>
      <c r="C112" s="371" t="s">
        <v>884</v>
      </c>
      <c r="D112" s="76" t="s">
        <v>4039</v>
      </c>
      <c r="E112" s="338">
        <v>260</v>
      </c>
      <c r="F112" s="338">
        <v>4800</v>
      </c>
    </row>
    <row r="113" spans="1:6">
      <c r="A113" s="76" t="s">
        <v>890</v>
      </c>
      <c r="B113" s="76" t="e">
        <f>VLOOKUP(D113,人员规划!L:AG,22,0)</f>
        <v>#N/A</v>
      </c>
      <c r="C113" s="371" t="s">
        <v>884</v>
      </c>
      <c r="D113" s="76">
        <v>0</v>
      </c>
      <c r="E113" s="338">
        <v>154</v>
      </c>
      <c r="F113" s="338">
        <v>2000</v>
      </c>
    </row>
  </sheetData>
  <phoneticPr fontId="15" type="noConversion"/>
  <conditionalFormatting sqref="C1:D1 C114:D1048576">
    <cfRule type="duplicateValues" dxfId="368" priority="2"/>
  </conditionalFormatting>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topLeftCell="A31" workbookViewId="0">
      <selection activeCell="H58" sqref="H58:I58"/>
    </sheetView>
  </sheetViews>
  <sheetFormatPr defaultColWidth="9" defaultRowHeight="13.5"/>
  <cols>
    <col min="1" max="1" width="6.125" style="143" customWidth="1"/>
    <col min="2" max="2" width="9" style="143"/>
    <col min="3" max="3" width="15.125" style="143" bestFit="1" customWidth="1"/>
    <col min="4" max="5" width="17.125" style="143" customWidth="1"/>
    <col min="6" max="6" width="13.375" style="143" customWidth="1"/>
    <col min="7" max="9" width="12.625" style="143" customWidth="1"/>
    <col min="10" max="10" width="9.125" style="143" customWidth="1"/>
    <col min="11" max="11" width="7.125" style="143" customWidth="1"/>
    <col min="12" max="13" width="9" style="89"/>
    <col min="14" max="14" width="9" style="143"/>
    <col min="15" max="15" width="34.25" style="143" customWidth="1"/>
    <col min="16" max="16" width="17.125" style="143" bestFit="1" customWidth="1"/>
    <col min="17" max="17" width="10.875" style="143" customWidth="1"/>
    <col min="18" max="16384" width="9" style="143"/>
  </cols>
  <sheetData>
    <row r="1" spans="1:15">
      <c r="A1" s="138" t="s">
        <v>1635</v>
      </c>
      <c r="B1" s="138" t="s">
        <v>1636</v>
      </c>
      <c r="C1" s="138" t="s">
        <v>1637</v>
      </c>
      <c r="D1" s="138" t="s">
        <v>1638</v>
      </c>
      <c r="E1" s="139" t="s">
        <v>1639</v>
      </c>
      <c r="F1" s="138" t="s">
        <v>1640</v>
      </c>
      <c r="G1" s="140" t="s">
        <v>1641</v>
      </c>
      <c r="H1" s="141" t="s">
        <v>1642</v>
      </c>
      <c r="I1" s="141" t="s">
        <v>1643</v>
      </c>
      <c r="J1" s="142" t="s">
        <v>1644</v>
      </c>
      <c r="L1" s="143"/>
      <c r="M1" s="143"/>
    </row>
    <row r="2" spans="1:15">
      <c r="A2" s="144">
        <v>1</v>
      </c>
      <c r="B2" s="528" t="s">
        <v>1645</v>
      </c>
      <c r="C2" s="144" t="s">
        <v>1646</v>
      </c>
      <c r="D2" s="144" t="s">
        <v>1647</v>
      </c>
      <c r="E2" s="144"/>
      <c r="F2" s="144">
        <v>35</v>
      </c>
      <c r="G2" s="144" t="s">
        <v>1648</v>
      </c>
      <c r="H2" s="145">
        <f t="shared" ref="H2:H57" si="0">5*F2*365</f>
        <v>63875</v>
      </c>
      <c r="I2" s="145">
        <f t="shared" ref="I2:I57" si="1">1.2*F2*365</f>
        <v>15330</v>
      </c>
      <c r="J2" s="143">
        <f>I2+H2</f>
        <v>79205</v>
      </c>
      <c r="L2" s="143"/>
      <c r="M2" s="143"/>
      <c r="O2" s="1" t="s">
        <v>403</v>
      </c>
    </row>
    <row r="3" spans="1:15">
      <c r="A3" s="144">
        <v>2</v>
      </c>
      <c r="B3" s="529"/>
      <c r="C3" s="144" t="s">
        <v>1649</v>
      </c>
      <c r="D3" s="144" t="s">
        <v>1650</v>
      </c>
      <c r="E3" s="144"/>
      <c r="F3" s="144">
        <v>62.6</v>
      </c>
      <c r="G3" s="144" t="s">
        <v>1651</v>
      </c>
      <c r="H3" s="145">
        <f t="shared" si="0"/>
        <v>114245</v>
      </c>
      <c r="I3" s="145">
        <f t="shared" si="1"/>
        <v>27418.800000000003</v>
      </c>
      <c r="J3" s="143">
        <f t="shared" ref="J3:J57" si="2">I3+H3</f>
        <v>141663.79999999999</v>
      </c>
      <c r="L3" s="143"/>
      <c r="M3" s="143"/>
      <c r="O3" s="1" t="s">
        <v>405</v>
      </c>
    </row>
    <row r="4" spans="1:15">
      <c r="A4" s="144">
        <v>3</v>
      </c>
      <c r="B4" s="529"/>
      <c r="C4" s="144" t="s">
        <v>1652</v>
      </c>
      <c r="D4" s="144" t="s">
        <v>1653</v>
      </c>
      <c r="E4" s="144"/>
      <c r="F4" s="144">
        <v>98.67</v>
      </c>
      <c r="G4" s="144" t="s">
        <v>1651</v>
      </c>
      <c r="H4" s="145">
        <f t="shared" si="0"/>
        <v>180072.75</v>
      </c>
      <c r="I4" s="145">
        <f t="shared" si="1"/>
        <v>43217.46</v>
      </c>
      <c r="J4" s="143">
        <f t="shared" si="2"/>
        <v>223290.21</v>
      </c>
      <c r="L4" s="143"/>
      <c r="M4" s="143"/>
      <c r="O4" s="1" t="s">
        <v>406</v>
      </c>
    </row>
    <row r="5" spans="1:15" ht="12">
      <c r="A5" s="144">
        <v>4</v>
      </c>
      <c r="B5" s="529"/>
      <c r="C5" s="144" t="s">
        <v>1652</v>
      </c>
      <c r="D5" s="144" t="s">
        <v>1653</v>
      </c>
      <c r="E5" s="144"/>
      <c r="F5" s="144">
        <v>70.58</v>
      </c>
      <c r="G5" s="144" t="s">
        <v>1651</v>
      </c>
      <c r="H5" s="145">
        <f t="shared" si="0"/>
        <v>128808.49999999999</v>
      </c>
      <c r="I5" s="145">
        <f t="shared" si="1"/>
        <v>30914.04</v>
      </c>
      <c r="J5" s="143">
        <f t="shared" si="2"/>
        <v>159722.53999999998</v>
      </c>
      <c r="L5" s="143"/>
      <c r="M5" s="143"/>
    </row>
    <row r="6" spans="1:15" ht="12">
      <c r="A6" s="144">
        <v>5</v>
      </c>
      <c r="B6" s="529"/>
      <c r="C6" s="144" t="s">
        <v>1652</v>
      </c>
      <c r="D6" s="144" t="s">
        <v>1653</v>
      </c>
      <c r="E6" s="144"/>
      <c r="F6" s="144">
        <v>10</v>
      </c>
      <c r="G6" s="144" t="s">
        <v>1651</v>
      </c>
      <c r="H6" s="145">
        <f t="shared" si="0"/>
        <v>18250</v>
      </c>
      <c r="I6" s="145">
        <f t="shared" si="1"/>
        <v>4380</v>
      </c>
      <c r="J6" s="143">
        <f t="shared" si="2"/>
        <v>22630</v>
      </c>
      <c r="L6" s="143"/>
      <c r="M6" s="143"/>
    </row>
    <row r="7" spans="1:15" ht="12">
      <c r="A7" s="144">
        <v>6</v>
      </c>
      <c r="B7" s="529"/>
      <c r="C7" s="144" t="s">
        <v>1654</v>
      </c>
      <c r="D7" s="144" t="s">
        <v>1655</v>
      </c>
      <c r="E7" s="144"/>
      <c r="F7" s="144">
        <v>195.28</v>
      </c>
      <c r="G7" s="144" t="s">
        <v>1651</v>
      </c>
      <c r="H7" s="145">
        <f t="shared" si="0"/>
        <v>356386</v>
      </c>
      <c r="I7" s="145">
        <f t="shared" si="1"/>
        <v>85532.64</v>
      </c>
      <c r="J7" s="143">
        <f t="shared" si="2"/>
        <v>441918.64</v>
      </c>
      <c r="L7" s="143"/>
      <c r="M7" s="143"/>
    </row>
    <row r="8" spans="1:15" ht="12">
      <c r="A8" s="144">
        <v>7</v>
      </c>
      <c r="B8" s="529"/>
      <c r="C8" s="144" t="s">
        <v>1656</v>
      </c>
      <c r="D8" s="144" t="s">
        <v>1657</v>
      </c>
      <c r="E8" s="144"/>
      <c r="F8" s="144">
        <v>45.6</v>
      </c>
      <c r="G8" s="144" t="s">
        <v>1651</v>
      </c>
      <c r="H8" s="145">
        <f t="shared" si="0"/>
        <v>83220</v>
      </c>
      <c r="I8" s="145">
        <f t="shared" si="1"/>
        <v>19972.8</v>
      </c>
      <c r="J8" s="143">
        <f t="shared" si="2"/>
        <v>103192.8</v>
      </c>
      <c r="L8" s="143"/>
      <c r="M8" s="143"/>
    </row>
    <row r="9" spans="1:15" ht="12">
      <c r="A9" s="144">
        <v>8</v>
      </c>
      <c r="B9" s="529"/>
      <c r="C9" s="144" t="s">
        <v>1658</v>
      </c>
      <c r="D9" s="144" t="s">
        <v>1659</v>
      </c>
      <c r="E9" s="144"/>
      <c r="F9" s="144">
        <v>45.6</v>
      </c>
      <c r="G9" s="144" t="s">
        <v>1651</v>
      </c>
      <c r="H9" s="145">
        <f t="shared" si="0"/>
        <v>83220</v>
      </c>
      <c r="I9" s="145">
        <f t="shared" si="1"/>
        <v>19972.8</v>
      </c>
      <c r="J9" s="143">
        <f t="shared" si="2"/>
        <v>103192.8</v>
      </c>
      <c r="L9" s="143"/>
      <c r="M9" s="143"/>
    </row>
    <row r="10" spans="1:15" ht="12">
      <c r="A10" s="144">
        <v>9</v>
      </c>
      <c r="B10" s="529"/>
      <c r="C10" s="144" t="s">
        <v>1660</v>
      </c>
      <c r="D10" s="144" t="s">
        <v>1661</v>
      </c>
      <c r="E10" s="144"/>
      <c r="F10" s="144">
        <v>6</v>
      </c>
      <c r="G10" s="146" t="s">
        <v>1662</v>
      </c>
      <c r="H10" s="145">
        <f t="shared" si="0"/>
        <v>10950</v>
      </c>
      <c r="I10" s="145">
        <f t="shared" si="1"/>
        <v>2627.9999999999995</v>
      </c>
      <c r="J10" s="143">
        <f t="shared" si="2"/>
        <v>13578</v>
      </c>
      <c r="L10" s="143"/>
      <c r="M10" s="143"/>
    </row>
    <row r="11" spans="1:15" ht="12">
      <c r="A11" s="144">
        <v>10</v>
      </c>
      <c r="B11" s="529"/>
      <c r="C11" s="144" t="s">
        <v>1663</v>
      </c>
      <c r="D11" s="144" t="s">
        <v>1664</v>
      </c>
      <c r="E11" s="144"/>
      <c r="F11" s="144">
        <v>37.44</v>
      </c>
      <c r="G11" s="144" t="s">
        <v>1651</v>
      </c>
      <c r="H11" s="145">
        <f t="shared" si="0"/>
        <v>68328</v>
      </c>
      <c r="I11" s="145">
        <f t="shared" si="1"/>
        <v>16398.719999999998</v>
      </c>
      <c r="J11" s="143">
        <f t="shared" si="2"/>
        <v>84726.720000000001</v>
      </c>
      <c r="L11" s="143"/>
      <c r="M11" s="143"/>
    </row>
    <row r="12" spans="1:15" ht="12">
      <c r="A12" s="144">
        <v>11</v>
      </c>
      <c r="B12" s="529"/>
      <c r="C12" s="144" t="s">
        <v>1665</v>
      </c>
      <c r="D12" s="144" t="s">
        <v>1664</v>
      </c>
      <c r="E12" s="144"/>
      <c r="F12" s="144">
        <v>12</v>
      </c>
      <c r="G12" s="144" t="s">
        <v>1651</v>
      </c>
      <c r="H12" s="145">
        <f t="shared" si="0"/>
        <v>21900</v>
      </c>
      <c r="I12" s="145">
        <f t="shared" si="1"/>
        <v>5255.9999999999991</v>
      </c>
      <c r="J12" s="143">
        <f t="shared" si="2"/>
        <v>27156</v>
      </c>
      <c r="L12" s="143"/>
      <c r="M12" s="143"/>
    </row>
    <row r="13" spans="1:15" ht="12">
      <c r="A13" s="144">
        <v>12</v>
      </c>
      <c r="B13" s="529"/>
      <c r="C13" s="144" t="s">
        <v>1666</v>
      </c>
      <c r="D13" s="144" t="s">
        <v>1667</v>
      </c>
      <c r="E13" s="144"/>
      <c r="F13" s="144">
        <v>43.43</v>
      </c>
      <c r="G13" s="144" t="s">
        <v>1651</v>
      </c>
      <c r="H13" s="145">
        <f t="shared" si="0"/>
        <v>79259.75</v>
      </c>
      <c r="I13" s="145">
        <f t="shared" si="1"/>
        <v>19022.34</v>
      </c>
      <c r="J13" s="143">
        <f t="shared" si="2"/>
        <v>98282.09</v>
      </c>
      <c r="L13" s="143"/>
      <c r="M13" s="143"/>
    </row>
    <row r="14" spans="1:15" ht="12">
      <c r="A14" s="144">
        <v>13</v>
      </c>
      <c r="B14" s="529"/>
      <c r="C14" s="144" t="s">
        <v>1668</v>
      </c>
      <c r="D14" s="144" t="s">
        <v>1669</v>
      </c>
      <c r="E14" s="144"/>
      <c r="F14" s="144">
        <v>38.75</v>
      </c>
      <c r="G14" s="144" t="s">
        <v>1651</v>
      </c>
      <c r="H14" s="145">
        <f t="shared" si="0"/>
        <v>70718.75</v>
      </c>
      <c r="I14" s="145">
        <f t="shared" si="1"/>
        <v>16972.5</v>
      </c>
      <c r="J14" s="143">
        <f t="shared" si="2"/>
        <v>87691.25</v>
      </c>
      <c r="L14" s="143"/>
      <c r="M14" s="143"/>
    </row>
    <row r="15" spans="1:15" ht="12">
      <c r="A15" s="144">
        <v>14</v>
      </c>
      <c r="B15" s="529"/>
      <c r="C15" s="144" t="s">
        <v>1670</v>
      </c>
      <c r="D15" s="144" t="s">
        <v>1661</v>
      </c>
      <c r="E15" s="144"/>
      <c r="F15" s="144">
        <v>126.89</v>
      </c>
      <c r="G15" s="146" t="s">
        <v>1662</v>
      </c>
      <c r="H15" s="145">
        <f t="shared" si="0"/>
        <v>231574.25000000003</v>
      </c>
      <c r="I15" s="145">
        <f t="shared" si="1"/>
        <v>55577.82</v>
      </c>
      <c r="J15" s="143">
        <f t="shared" si="2"/>
        <v>287152.07</v>
      </c>
      <c r="L15" s="143"/>
      <c r="M15" s="143"/>
    </row>
    <row r="16" spans="1:15" ht="12">
      <c r="A16" s="144">
        <v>15</v>
      </c>
      <c r="B16" s="529"/>
      <c r="C16" s="144" t="s">
        <v>1671</v>
      </c>
      <c r="D16" s="144" t="s">
        <v>1661</v>
      </c>
      <c r="E16" s="144"/>
      <c r="F16" s="144">
        <v>126.59</v>
      </c>
      <c r="G16" s="146" t="s">
        <v>1662</v>
      </c>
      <c r="H16" s="145">
        <f t="shared" si="0"/>
        <v>231026.75000000003</v>
      </c>
      <c r="I16" s="145">
        <f t="shared" si="1"/>
        <v>55446.42</v>
      </c>
      <c r="J16" s="143">
        <f t="shared" si="2"/>
        <v>286473.17000000004</v>
      </c>
      <c r="L16" s="143"/>
      <c r="M16" s="143"/>
    </row>
    <row r="17" spans="1:10" s="143" customFormat="1" ht="12">
      <c r="A17" s="144">
        <v>16</v>
      </c>
      <c r="B17" s="530"/>
      <c r="C17" s="147" t="s">
        <v>1672</v>
      </c>
      <c r="D17" s="147" t="s">
        <v>1661</v>
      </c>
      <c r="E17" s="147"/>
      <c r="F17" s="147">
        <v>69.88</v>
      </c>
      <c r="G17" s="146" t="s">
        <v>1662</v>
      </c>
      <c r="H17" s="145">
        <f t="shared" si="0"/>
        <v>127530.99999999999</v>
      </c>
      <c r="I17" s="145">
        <f t="shared" si="1"/>
        <v>30607.439999999999</v>
      </c>
      <c r="J17" s="143">
        <f t="shared" si="2"/>
        <v>158138.43999999997</v>
      </c>
    </row>
    <row r="18" spans="1:10" s="143" customFormat="1" ht="12">
      <c r="A18" s="144">
        <v>17</v>
      </c>
      <c r="B18" s="531" t="s">
        <v>1673</v>
      </c>
      <c r="C18" s="144" t="s">
        <v>1674</v>
      </c>
      <c r="D18" s="144" t="s">
        <v>1675</v>
      </c>
      <c r="E18" s="144"/>
      <c r="F18" s="144">
        <v>26.56</v>
      </c>
      <c r="G18" s="144" t="s">
        <v>1651</v>
      </c>
      <c r="H18" s="145">
        <f t="shared" si="0"/>
        <v>48471.999999999993</v>
      </c>
      <c r="I18" s="145">
        <f t="shared" si="1"/>
        <v>11633.279999999999</v>
      </c>
      <c r="J18" s="143">
        <f t="shared" si="2"/>
        <v>60105.279999999992</v>
      </c>
    </row>
    <row r="19" spans="1:10" s="143" customFormat="1" ht="12">
      <c r="A19" s="144">
        <v>18</v>
      </c>
      <c r="B19" s="531"/>
      <c r="C19" s="144" t="s">
        <v>1676</v>
      </c>
      <c r="D19" s="144" t="s">
        <v>1650</v>
      </c>
      <c r="E19" s="144"/>
      <c r="F19" s="144">
        <v>30.62</v>
      </c>
      <c r="G19" s="144" t="s">
        <v>1651</v>
      </c>
      <c r="H19" s="145">
        <f t="shared" si="0"/>
        <v>55881.5</v>
      </c>
      <c r="I19" s="145">
        <f t="shared" si="1"/>
        <v>13411.56</v>
      </c>
      <c r="J19" s="143">
        <f t="shared" si="2"/>
        <v>69293.06</v>
      </c>
    </row>
    <row r="20" spans="1:10" s="143" customFormat="1" ht="12">
      <c r="A20" s="144">
        <v>19</v>
      </c>
      <c r="B20" s="531"/>
      <c r="C20" s="144" t="s">
        <v>1677</v>
      </c>
      <c r="D20" s="144" t="s">
        <v>1661</v>
      </c>
      <c r="E20" s="144"/>
      <c r="F20" s="144">
        <v>20</v>
      </c>
      <c r="G20" s="148" t="s">
        <v>1678</v>
      </c>
      <c r="H20" s="145">
        <f t="shared" si="0"/>
        <v>36500</v>
      </c>
      <c r="I20" s="145">
        <f t="shared" si="1"/>
        <v>8760</v>
      </c>
      <c r="J20" s="143">
        <f t="shared" si="2"/>
        <v>45260</v>
      </c>
    </row>
    <row r="21" spans="1:10" s="143" customFormat="1" ht="12">
      <c r="A21" s="144">
        <v>20</v>
      </c>
      <c r="B21" s="531"/>
      <c r="C21" s="144" t="s">
        <v>1679</v>
      </c>
      <c r="D21" s="144" t="s">
        <v>1650</v>
      </c>
      <c r="E21" s="144"/>
      <c r="F21" s="144">
        <v>33.99</v>
      </c>
      <c r="G21" s="144" t="s">
        <v>1651</v>
      </c>
      <c r="H21" s="145">
        <f t="shared" si="0"/>
        <v>62031.750000000007</v>
      </c>
      <c r="I21" s="145">
        <f t="shared" si="1"/>
        <v>14887.62</v>
      </c>
      <c r="J21" s="143">
        <f t="shared" si="2"/>
        <v>76919.37000000001</v>
      </c>
    </row>
    <row r="22" spans="1:10" s="143" customFormat="1" ht="12">
      <c r="A22" s="144">
        <v>21</v>
      </c>
      <c r="B22" s="531"/>
      <c r="C22" s="144" t="s">
        <v>1680</v>
      </c>
      <c r="D22" s="144" t="s">
        <v>1650</v>
      </c>
      <c r="E22" s="144"/>
      <c r="F22" s="144">
        <v>28.75</v>
      </c>
      <c r="G22" s="144" t="s">
        <v>1651</v>
      </c>
      <c r="H22" s="145">
        <f t="shared" si="0"/>
        <v>52468.75</v>
      </c>
      <c r="I22" s="145">
        <f t="shared" si="1"/>
        <v>12592.5</v>
      </c>
      <c r="J22" s="143">
        <f t="shared" si="2"/>
        <v>65061.25</v>
      </c>
    </row>
    <row r="23" spans="1:10" s="143" customFormat="1" ht="12">
      <c r="A23" s="144">
        <v>22</v>
      </c>
      <c r="B23" s="531"/>
      <c r="C23" s="144" t="s">
        <v>1681</v>
      </c>
      <c r="D23" s="144" t="s">
        <v>1650</v>
      </c>
      <c r="E23" s="144"/>
      <c r="F23" s="144">
        <v>28.75</v>
      </c>
      <c r="G23" s="144" t="s">
        <v>1651</v>
      </c>
      <c r="H23" s="145">
        <f t="shared" si="0"/>
        <v>52468.75</v>
      </c>
      <c r="I23" s="145">
        <f t="shared" si="1"/>
        <v>12592.5</v>
      </c>
      <c r="J23" s="143">
        <f t="shared" si="2"/>
        <v>65061.25</v>
      </c>
    </row>
    <row r="24" spans="1:10" s="143" customFormat="1" ht="12">
      <c r="A24" s="144">
        <v>23</v>
      </c>
      <c r="B24" s="531"/>
      <c r="C24" s="144" t="s">
        <v>1682</v>
      </c>
      <c r="D24" s="144" t="s">
        <v>1650</v>
      </c>
      <c r="E24" s="144"/>
      <c r="F24" s="144">
        <v>28.75</v>
      </c>
      <c r="G24" s="144" t="s">
        <v>1651</v>
      </c>
      <c r="H24" s="145">
        <f t="shared" si="0"/>
        <v>52468.75</v>
      </c>
      <c r="I24" s="145">
        <f t="shared" si="1"/>
        <v>12592.5</v>
      </c>
      <c r="J24" s="143">
        <f t="shared" si="2"/>
        <v>65061.25</v>
      </c>
    </row>
    <row r="25" spans="1:10" s="143" customFormat="1" ht="12">
      <c r="A25" s="144">
        <v>24</v>
      </c>
      <c r="B25" s="531"/>
      <c r="C25" s="144" t="s">
        <v>1683</v>
      </c>
      <c r="D25" s="144" t="s">
        <v>1661</v>
      </c>
      <c r="E25" s="144"/>
      <c r="F25" s="144">
        <v>40</v>
      </c>
      <c r="G25" s="148" t="s">
        <v>1678</v>
      </c>
      <c r="H25" s="145">
        <f t="shared" si="0"/>
        <v>73000</v>
      </c>
      <c r="I25" s="145">
        <f t="shared" si="1"/>
        <v>17520</v>
      </c>
      <c r="J25" s="143">
        <f t="shared" si="2"/>
        <v>90520</v>
      </c>
    </row>
    <row r="26" spans="1:10" s="143" customFormat="1" ht="12">
      <c r="A26" s="144">
        <v>25</v>
      </c>
      <c r="B26" s="531"/>
      <c r="C26" s="144" t="s">
        <v>1684</v>
      </c>
      <c r="D26" s="144" t="s">
        <v>1650</v>
      </c>
      <c r="E26" s="144"/>
      <c r="F26" s="144">
        <v>37.65</v>
      </c>
      <c r="G26" s="144" t="s">
        <v>1651</v>
      </c>
      <c r="H26" s="145">
        <f t="shared" si="0"/>
        <v>68711.25</v>
      </c>
      <c r="I26" s="145">
        <f t="shared" si="1"/>
        <v>16490.7</v>
      </c>
      <c r="J26" s="143">
        <f t="shared" si="2"/>
        <v>85201.95</v>
      </c>
    </row>
    <row r="27" spans="1:10" s="143" customFormat="1" ht="12">
      <c r="A27" s="144">
        <v>26</v>
      </c>
      <c r="B27" s="531"/>
      <c r="C27" s="144" t="s">
        <v>1685</v>
      </c>
      <c r="D27" s="144" t="s">
        <v>1661</v>
      </c>
      <c r="E27" s="144"/>
      <c r="F27" s="144">
        <v>337.9</v>
      </c>
      <c r="G27" s="148" t="s">
        <v>1678</v>
      </c>
      <c r="H27" s="145">
        <f t="shared" si="0"/>
        <v>616667.5</v>
      </c>
      <c r="I27" s="145">
        <f t="shared" si="1"/>
        <v>148000.19999999998</v>
      </c>
      <c r="J27" s="143">
        <f t="shared" si="2"/>
        <v>764667.7</v>
      </c>
    </row>
    <row r="28" spans="1:10" s="143" customFormat="1" ht="12">
      <c r="A28" s="144">
        <v>27</v>
      </c>
      <c r="B28" s="528" t="s">
        <v>1686</v>
      </c>
      <c r="C28" s="144" t="s">
        <v>1687</v>
      </c>
      <c r="D28" s="144" t="s">
        <v>1650</v>
      </c>
      <c r="E28" s="144"/>
      <c r="F28" s="144">
        <v>33.43</v>
      </c>
      <c r="G28" s="144" t="s">
        <v>1651</v>
      </c>
      <c r="H28" s="145">
        <f t="shared" si="0"/>
        <v>61009.75</v>
      </c>
      <c r="I28" s="145">
        <f t="shared" si="1"/>
        <v>14642.34</v>
      </c>
      <c r="J28" s="143">
        <f t="shared" si="2"/>
        <v>75652.09</v>
      </c>
    </row>
    <row r="29" spans="1:10" s="143" customFormat="1" ht="12">
      <c r="A29" s="144">
        <v>28</v>
      </c>
      <c r="B29" s="529"/>
      <c r="C29" s="144" t="s">
        <v>1688</v>
      </c>
      <c r="D29" s="144" t="s">
        <v>1689</v>
      </c>
      <c r="E29" s="144"/>
      <c r="F29" s="144">
        <v>44.22</v>
      </c>
      <c r="G29" s="146" t="s">
        <v>1690</v>
      </c>
      <c r="H29" s="145">
        <f t="shared" si="0"/>
        <v>80701.5</v>
      </c>
      <c r="I29" s="145">
        <f t="shared" si="1"/>
        <v>19368.36</v>
      </c>
      <c r="J29" s="143">
        <f t="shared" si="2"/>
        <v>100069.86</v>
      </c>
    </row>
    <row r="30" spans="1:10" s="143" customFormat="1" ht="12">
      <c r="A30" s="144">
        <v>29</v>
      </c>
      <c r="B30" s="529"/>
      <c r="C30" s="144" t="s">
        <v>1691</v>
      </c>
      <c r="D30" s="144" t="s">
        <v>1692</v>
      </c>
      <c r="E30" s="144"/>
      <c r="F30" s="144">
        <v>29.73</v>
      </c>
      <c r="G30" s="144" t="s">
        <v>1693</v>
      </c>
      <c r="H30" s="145">
        <f t="shared" si="0"/>
        <v>54257.25</v>
      </c>
      <c r="I30" s="145">
        <f t="shared" si="1"/>
        <v>13021.740000000002</v>
      </c>
      <c r="J30" s="143">
        <f t="shared" si="2"/>
        <v>67278.990000000005</v>
      </c>
    </row>
    <row r="31" spans="1:10" s="143" customFormat="1" ht="12">
      <c r="A31" s="144">
        <v>30</v>
      </c>
      <c r="B31" s="529"/>
      <c r="C31" s="144" t="s">
        <v>1694</v>
      </c>
      <c r="D31" s="144" t="s">
        <v>1695</v>
      </c>
      <c r="E31" s="144"/>
      <c r="F31" s="144">
        <v>26.93</v>
      </c>
      <c r="G31" s="144" t="s">
        <v>1693</v>
      </c>
      <c r="H31" s="145">
        <f t="shared" si="0"/>
        <v>49147.25</v>
      </c>
      <c r="I31" s="145">
        <f t="shared" si="1"/>
        <v>11795.339999999998</v>
      </c>
      <c r="J31" s="143">
        <f t="shared" si="2"/>
        <v>60942.59</v>
      </c>
    </row>
    <row r="32" spans="1:10" s="143" customFormat="1" ht="12">
      <c r="A32" s="144">
        <v>31</v>
      </c>
      <c r="B32" s="529"/>
      <c r="C32" s="144" t="s">
        <v>1694</v>
      </c>
      <c r="D32" s="144" t="s">
        <v>1695</v>
      </c>
      <c r="E32" s="144"/>
      <c r="F32" s="144">
        <v>26.93</v>
      </c>
      <c r="G32" s="144" t="s">
        <v>1693</v>
      </c>
      <c r="H32" s="145">
        <f t="shared" si="0"/>
        <v>49147.25</v>
      </c>
      <c r="I32" s="145">
        <f t="shared" si="1"/>
        <v>11795.339999999998</v>
      </c>
      <c r="J32" s="143">
        <f t="shared" si="2"/>
        <v>60942.59</v>
      </c>
    </row>
    <row r="33" spans="1:10" s="143" customFormat="1" ht="12">
      <c r="A33" s="144">
        <v>32</v>
      </c>
      <c r="B33" s="529"/>
      <c r="C33" s="144" t="s">
        <v>1694</v>
      </c>
      <c r="D33" s="144" t="s">
        <v>1695</v>
      </c>
      <c r="E33" s="144"/>
      <c r="F33" s="144">
        <v>26.93</v>
      </c>
      <c r="G33" s="144" t="s">
        <v>1693</v>
      </c>
      <c r="H33" s="145">
        <f t="shared" si="0"/>
        <v>49147.25</v>
      </c>
      <c r="I33" s="145">
        <f t="shared" si="1"/>
        <v>11795.339999999998</v>
      </c>
      <c r="J33" s="143">
        <f t="shared" si="2"/>
        <v>60942.59</v>
      </c>
    </row>
    <row r="34" spans="1:10" s="143" customFormat="1" ht="12">
      <c r="A34" s="144">
        <v>33</v>
      </c>
      <c r="B34" s="529"/>
      <c r="C34" s="144" t="s">
        <v>1694</v>
      </c>
      <c r="D34" s="144" t="s">
        <v>1695</v>
      </c>
      <c r="E34" s="144"/>
      <c r="F34" s="144">
        <v>26.93</v>
      </c>
      <c r="G34" s="144" t="s">
        <v>1693</v>
      </c>
      <c r="H34" s="145">
        <f t="shared" si="0"/>
        <v>49147.25</v>
      </c>
      <c r="I34" s="145">
        <f t="shared" si="1"/>
        <v>11795.339999999998</v>
      </c>
      <c r="J34" s="143">
        <f t="shared" si="2"/>
        <v>60942.59</v>
      </c>
    </row>
    <row r="35" spans="1:10" s="143" customFormat="1" ht="12">
      <c r="A35" s="144">
        <v>34</v>
      </c>
      <c r="B35" s="529"/>
      <c r="C35" s="144" t="s">
        <v>1694</v>
      </c>
      <c r="D35" s="144" t="s">
        <v>1695</v>
      </c>
      <c r="E35" s="144"/>
      <c r="F35" s="144">
        <v>26.93</v>
      </c>
      <c r="G35" s="144" t="s">
        <v>1693</v>
      </c>
      <c r="H35" s="145">
        <f t="shared" si="0"/>
        <v>49147.25</v>
      </c>
      <c r="I35" s="145">
        <f t="shared" si="1"/>
        <v>11795.339999999998</v>
      </c>
      <c r="J35" s="143">
        <f t="shared" si="2"/>
        <v>60942.59</v>
      </c>
    </row>
    <row r="36" spans="1:10" s="143" customFormat="1" ht="12">
      <c r="A36" s="144">
        <v>35</v>
      </c>
      <c r="B36" s="529"/>
      <c r="C36" s="144" t="s">
        <v>1694</v>
      </c>
      <c r="D36" s="144" t="s">
        <v>1695</v>
      </c>
      <c r="E36" s="144"/>
      <c r="F36" s="144">
        <v>26.93</v>
      </c>
      <c r="G36" s="144" t="s">
        <v>1693</v>
      </c>
      <c r="H36" s="145">
        <f t="shared" si="0"/>
        <v>49147.25</v>
      </c>
      <c r="I36" s="145">
        <f t="shared" si="1"/>
        <v>11795.339999999998</v>
      </c>
      <c r="J36" s="143">
        <f t="shared" si="2"/>
        <v>60942.59</v>
      </c>
    </row>
    <row r="37" spans="1:10" s="143" customFormat="1" ht="12">
      <c r="A37" s="144">
        <v>36</v>
      </c>
      <c r="B37" s="529"/>
      <c r="C37" s="144" t="s">
        <v>1694</v>
      </c>
      <c r="D37" s="144" t="s">
        <v>1695</v>
      </c>
      <c r="E37" s="144"/>
      <c r="F37" s="144">
        <v>26.93</v>
      </c>
      <c r="G37" s="144" t="s">
        <v>1693</v>
      </c>
      <c r="H37" s="145">
        <f t="shared" si="0"/>
        <v>49147.25</v>
      </c>
      <c r="I37" s="145">
        <f t="shared" si="1"/>
        <v>11795.339999999998</v>
      </c>
      <c r="J37" s="143">
        <f t="shared" si="2"/>
        <v>60942.59</v>
      </c>
    </row>
    <row r="38" spans="1:10" s="143" customFormat="1" ht="12">
      <c r="A38" s="144">
        <v>37</v>
      </c>
      <c r="B38" s="529"/>
      <c r="C38" s="144" t="s">
        <v>1696</v>
      </c>
      <c r="D38" s="144" t="s">
        <v>1697</v>
      </c>
      <c r="E38" s="144"/>
      <c r="F38" s="144">
        <v>26.56</v>
      </c>
      <c r="G38" s="144" t="s">
        <v>1693</v>
      </c>
      <c r="H38" s="145">
        <f t="shared" si="0"/>
        <v>48471.999999999993</v>
      </c>
      <c r="I38" s="145">
        <f t="shared" si="1"/>
        <v>11633.279999999999</v>
      </c>
      <c r="J38" s="143">
        <f t="shared" si="2"/>
        <v>60105.279999999992</v>
      </c>
    </row>
    <row r="39" spans="1:10" s="143" customFormat="1" ht="12">
      <c r="A39" s="144">
        <v>38</v>
      </c>
      <c r="B39" s="529"/>
      <c r="C39" s="144" t="s">
        <v>1698</v>
      </c>
      <c r="D39" s="144" t="s">
        <v>1697</v>
      </c>
      <c r="E39" s="144"/>
      <c r="F39" s="144">
        <v>123</v>
      </c>
      <c r="G39" s="144" t="s">
        <v>1693</v>
      </c>
      <c r="H39" s="145">
        <f t="shared" si="0"/>
        <v>224475</v>
      </c>
      <c r="I39" s="145">
        <f t="shared" si="1"/>
        <v>53874</v>
      </c>
      <c r="J39" s="143">
        <f t="shared" si="2"/>
        <v>278349</v>
      </c>
    </row>
    <row r="40" spans="1:10" s="143" customFormat="1" ht="12">
      <c r="A40" s="144">
        <v>39</v>
      </c>
      <c r="B40" s="529"/>
      <c r="C40" s="144" t="s">
        <v>1699</v>
      </c>
      <c r="D40" s="144" t="s">
        <v>1699</v>
      </c>
      <c r="E40" s="144"/>
      <c r="F40" s="144">
        <v>54</v>
      </c>
      <c r="G40" s="144" t="s">
        <v>1693</v>
      </c>
      <c r="H40" s="145">
        <f t="shared" si="0"/>
        <v>98550</v>
      </c>
      <c r="I40" s="145">
        <f t="shared" si="1"/>
        <v>23652</v>
      </c>
      <c r="J40" s="143">
        <f t="shared" si="2"/>
        <v>122202</v>
      </c>
    </row>
    <row r="41" spans="1:10" s="143" customFormat="1" ht="12">
      <c r="A41" s="144">
        <v>40</v>
      </c>
      <c r="B41" s="530"/>
      <c r="C41" s="147" t="s">
        <v>1700</v>
      </c>
      <c r="D41" s="144" t="s">
        <v>1689</v>
      </c>
      <c r="E41" s="144"/>
      <c r="F41" s="144">
        <v>298.81</v>
      </c>
      <c r="G41" s="148" t="s">
        <v>1701</v>
      </c>
      <c r="H41" s="145">
        <f t="shared" si="0"/>
        <v>545328.25</v>
      </c>
      <c r="I41" s="145">
        <f t="shared" si="1"/>
        <v>130878.78</v>
      </c>
      <c r="J41" s="143">
        <f t="shared" si="2"/>
        <v>676207.03</v>
      </c>
    </row>
    <row r="42" spans="1:10" s="143" customFormat="1" ht="12">
      <c r="A42" s="144">
        <v>41</v>
      </c>
      <c r="B42" s="528" t="s">
        <v>1702</v>
      </c>
      <c r="C42" s="144" t="s">
        <v>1703</v>
      </c>
      <c r="D42" s="144" t="s">
        <v>1689</v>
      </c>
      <c r="E42" s="144"/>
      <c r="F42" s="144">
        <v>31.28</v>
      </c>
      <c r="G42" s="148" t="s">
        <v>1701</v>
      </c>
      <c r="H42" s="145">
        <f t="shared" si="0"/>
        <v>57086</v>
      </c>
      <c r="I42" s="145">
        <f t="shared" si="1"/>
        <v>13700.640000000001</v>
      </c>
      <c r="J42" s="143">
        <f t="shared" si="2"/>
        <v>70786.64</v>
      </c>
    </row>
    <row r="43" spans="1:10" s="143" customFormat="1" ht="12">
      <c r="A43" s="144">
        <v>42</v>
      </c>
      <c r="B43" s="529"/>
      <c r="C43" s="144" t="s">
        <v>1704</v>
      </c>
      <c r="D43" s="144" t="s">
        <v>1705</v>
      </c>
      <c r="E43" s="144"/>
      <c r="F43" s="144">
        <v>30</v>
      </c>
      <c r="G43" s="144" t="s">
        <v>1693</v>
      </c>
      <c r="H43" s="145">
        <f t="shared" si="0"/>
        <v>54750</v>
      </c>
      <c r="I43" s="145">
        <f t="shared" si="1"/>
        <v>13140</v>
      </c>
      <c r="J43" s="143">
        <f t="shared" si="2"/>
        <v>67890</v>
      </c>
    </row>
    <row r="44" spans="1:10" s="143" customFormat="1" ht="12">
      <c r="A44" s="144">
        <v>43</v>
      </c>
      <c r="B44" s="529"/>
      <c r="C44" s="144" t="s">
        <v>1706</v>
      </c>
      <c r="D44" s="144" t="s">
        <v>1689</v>
      </c>
      <c r="E44" s="144"/>
      <c r="F44" s="144">
        <v>17.670000000000002</v>
      </c>
      <c r="G44" s="148" t="s">
        <v>1701</v>
      </c>
      <c r="H44" s="145">
        <f t="shared" si="0"/>
        <v>32247.750000000004</v>
      </c>
      <c r="I44" s="145">
        <f t="shared" si="1"/>
        <v>7739.46</v>
      </c>
      <c r="J44" s="143">
        <f t="shared" si="2"/>
        <v>39987.210000000006</v>
      </c>
    </row>
    <row r="45" spans="1:10" s="143" customFormat="1" ht="12">
      <c r="A45" s="144">
        <v>44</v>
      </c>
      <c r="B45" s="529"/>
      <c r="C45" s="144" t="s">
        <v>1707</v>
      </c>
      <c r="D45" s="144" t="s">
        <v>1689</v>
      </c>
      <c r="E45" s="144"/>
      <c r="F45" s="144">
        <v>17.670000000000002</v>
      </c>
      <c r="G45" s="148" t="s">
        <v>1701</v>
      </c>
      <c r="H45" s="145">
        <f t="shared" si="0"/>
        <v>32247.750000000004</v>
      </c>
      <c r="I45" s="145">
        <f t="shared" si="1"/>
        <v>7739.46</v>
      </c>
      <c r="J45" s="143">
        <f t="shared" si="2"/>
        <v>39987.210000000006</v>
      </c>
    </row>
    <row r="46" spans="1:10" s="143" customFormat="1" ht="12">
      <c r="A46" s="144">
        <v>45</v>
      </c>
      <c r="B46" s="529"/>
      <c r="C46" s="144" t="s">
        <v>1708</v>
      </c>
      <c r="D46" s="144" t="s">
        <v>1689</v>
      </c>
      <c r="E46" s="144"/>
      <c r="F46" s="144">
        <v>34.549999999999997</v>
      </c>
      <c r="G46" s="146" t="s">
        <v>1690</v>
      </c>
      <c r="H46" s="145">
        <f t="shared" si="0"/>
        <v>63053.75</v>
      </c>
      <c r="I46" s="145">
        <f t="shared" si="1"/>
        <v>15132.899999999998</v>
      </c>
      <c r="J46" s="143">
        <f t="shared" si="2"/>
        <v>78186.649999999994</v>
      </c>
    </row>
    <row r="47" spans="1:10" s="143" customFormat="1" ht="12">
      <c r="A47" s="144">
        <v>46</v>
      </c>
      <c r="B47" s="529"/>
      <c r="C47" s="144" t="s">
        <v>1709</v>
      </c>
      <c r="D47" s="144" t="s">
        <v>1697</v>
      </c>
      <c r="E47" s="144"/>
      <c r="F47" s="144">
        <v>32.43</v>
      </c>
      <c r="G47" s="144" t="s">
        <v>1693</v>
      </c>
      <c r="H47" s="145">
        <f t="shared" si="0"/>
        <v>59184.75</v>
      </c>
      <c r="I47" s="145">
        <f t="shared" si="1"/>
        <v>14204.339999999998</v>
      </c>
      <c r="J47" s="143">
        <f t="shared" si="2"/>
        <v>73389.09</v>
      </c>
    </row>
    <row r="48" spans="1:10" s="143" customFormat="1" ht="12">
      <c r="A48" s="144">
        <v>47</v>
      </c>
      <c r="B48" s="529"/>
      <c r="C48" s="144" t="s">
        <v>1710</v>
      </c>
      <c r="D48" s="144" t="s">
        <v>1689</v>
      </c>
      <c r="E48" s="144"/>
      <c r="F48" s="144">
        <v>19.46</v>
      </c>
      <c r="G48" s="148" t="s">
        <v>1701</v>
      </c>
      <c r="H48" s="145">
        <f t="shared" si="0"/>
        <v>35514.500000000007</v>
      </c>
      <c r="I48" s="145">
        <f t="shared" si="1"/>
        <v>8523.48</v>
      </c>
      <c r="J48" s="143">
        <f t="shared" si="2"/>
        <v>44037.98000000001</v>
      </c>
    </row>
    <row r="49" spans="1:10" s="143" customFormat="1" ht="12">
      <c r="A49" s="144">
        <v>48</v>
      </c>
      <c r="B49" s="530"/>
      <c r="C49" s="144" t="s">
        <v>1711</v>
      </c>
      <c r="D49" s="144" t="s">
        <v>1689</v>
      </c>
      <c r="E49" s="144"/>
      <c r="F49" s="144">
        <v>109.67</v>
      </c>
      <c r="G49" s="148" t="s">
        <v>1701</v>
      </c>
      <c r="H49" s="145">
        <f t="shared" si="0"/>
        <v>200147.75</v>
      </c>
      <c r="I49" s="145">
        <f t="shared" si="1"/>
        <v>48035.459999999992</v>
      </c>
      <c r="J49" s="143">
        <f t="shared" si="2"/>
        <v>248183.21</v>
      </c>
    </row>
    <row r="50" spans="1:10" s="143" customFormat="1" ht="12">
      <c r="A50" s="144">
        <v>49</v>
      </c>
      <c r="B50" s="149"/>
      <c r="C50" s="144" t="s">
        <v>1712</v>
      </c>
      <c r="D50" s="144" t="s">
        <v>1689</v>
      </c>
      <c r="E50" s="144"/>
      <c r="F50" s="144">
        <v>5108.3500000000004</v>
      </c>
      <c r="G50" s="148" t="s">
        <v>1701</v>
      </c>
      <c r="H50" s="145">
        <f t="shared" si="0"/>
        <v>9322738.75</v>
      </c>
      <c r="I50" s="145">
        <f t="shared" si="1"/>
        <v>2237457.3000000003</v>
      </c>
      <c r="J50" s="143">
        <f t="shared" si="2"/>
        <v>11560196.050000001</v>
      </c>
    </row>
    <row r="51" spans="1:10" s="143" customFormat="1" ht="12">
      <c r="A51" s="144">
        <v>50</v>
      </c>
      <c r="B51" s="531" t="s">
        <v>1713</v>
      </c>
      <c r="C51" s="144" t="s">
        <v>1714</v>
      </c>
      <c r="D51" s="144" t="s">
        <v>1689</v>
      </c>
      <c r="E51" s="144"/>
      <c r="F51" s="144">
        <v>50.5</v>
      </c>
      <c r="G51" s="148" t="s">
        <v>1701</v>
      </c>
      <c r="H51" s="145">
        <f t="shared" si="0"/>
        <v>92162.5</v>
      </c>
      <c r="I51" s="145">
        <f t="shared" si="1"/>
        <v>22118.999999999996</v>
      </c>
      <c r="J51" s="143">
        <f t="shared" si="2"/>
        <v>114281.5</v>
      </c>
    </row>
    <row r="52" spans="1:10" s="143" customFormat="1" ht="12">
      <c r="A52" s="144">
        <v>51</v>
      </c>
      <c r="B52" s="531"/>
      <c r="C52" s="144" t="s">
        <v>1715</v>
      </c>
      <c r="D52" s="144" t="s">
        <v>1716</v>
      </c>
      <c r="E52" s="144"/>
      <c r="F52" s="144">
        <v>55.8</v>
      </c>
      <c r="G52" s="144" t="s">
        <v>1693</v>
      </c>
      <c r="H52" s="145">
        <f t="shared" si="0"/>
        <v>101835</v>
      </c>
      <c r="I52" s="145">
        <f t="shared" si="1"/>
        <v>24440.399999999998</v>
      </c>
      <c r="J52" s="143">
        <f t="shared" si="2"/>
        <v>126275.4</v>
      </c>
    </row>
    <row r="53" spans="1:10" s="143" customFormat="1" ht="12">
      <c r="A53" s="144">
        <v>52</v>
      </c>
      <c r="B53" s="531"/>
      <c r="C53" s="144" t="s">
        <v>1717</v>
      </c>
      <c r="D53" s="144" t="s">
        <v>1689</v>
      </c>
      <c r="E53" s="144"/>
      <c r="F53" s="144">
        <v>6.5</v>
      </c>
      <c r="G53" s="146" t="s">
        <v>1690</v>
      </c>
      <c r="H53" s="145">
        <f t="shared" si="0"/>
        <v>11862.5</v>
      </c>
      <c r="I53" s="145">
        <f t="shared" si="1"/>
        <v>2847</v>
      </c>
      <c r="J53" s="143">
        <f t="shared" si="2"/>
        <v>14709.5</v>
      </c>
    </row>
    <row r="54" spans="1:10" s="143" customFormat="1" ht="12">
      <c r="A54" s="144">
        <v>53</v>
      </c>
      <c r="B54" s="531"/>
      <c r="C54" s="144" t="s">
        <v>1718</v>
      </c>
      <c r="D54" s="144" t="s">
        <v>1697</v>
      </c>
      <c r="E54" s="144"/>
      <c r="F54" s="144">
        <v>18</v>
      </c>
      <c r="G54" s="144" t="s">
        <v>1693</v>
      </c>
      <c r="H54" s="145">
        <f t="shared" si="0"/>
        <v>32850</v>
      </c>
      <c r="I54" s="145">
        <f t="shared" si="1"/>
        <v>7883.9999999999991</v>
      </c>
      <c r="J54" s="143">
        <f t="shared" si="2"/>
        <v>40734</v>
      </c>
    </row>
    <row r="55" spans="1:10" s="143" customFormat="1" ht="12">
      <c r="A55" s="144">
        <v>54</v>
      </c>
      <c r="B55" s="531"/>
      <c r="C55" s="144" t="s">
        <v>1719</v>
      </c>
      <c r="D55" s="144" t="s">
        <v>1697</v>
      </c>
      <c r="E55" s="144"/>
      <c r="F55" s="144">
        <v>37.5</v>
      </c>
      <c r="G55" s="144" t="s">
        <v>1693</v>
      </c>
      <c r="H55" s="145">
        <f t="shared" si="0"/>
        <v>68437.5</v>
      </c>
      <c r="I55" s="145">
        <f t="shared" si="1"/>
        <v>16425</v>
      </c>
      <c r="J55" s="143">
        <f t="shared" si="2"/>
        <v>84862.5</v>
      </c>
    </row>
    <row r="56" spans="1:10" s="143" customFormat="1" ht="12">
      <c r="A56" s="144">
        <v>55</v>
      </c>
      <c r="B56" s="531"/>
      <c r="C56" s="144" t="s">
        <v>1720</v>
      </c>
      <c r="D56" s="144" t="s">
        <v>1716</v>
      </c>
      <c r="E56" s="144"/>
      <c r="F56" s="144">
        <v>28</v>
      </c>
      <c r="G56" s="144" t="s">
        <v>1693</v>
      </c>
      <c r="H56" s="145">
        <f t="shared" si="0"/>
        <v>51100</v>
      </c>
      <c r="I56" s="145">
        <f t="shared" si="1"/>
        <v>12264</v>
      </c>
      <c r="J56" s="143">
        <f t="shared" si="2"/>
        <v>63364</v>
      </c>
    </row>
    <row r="57" spans="1:10" s="143" customFormat="1" ht="12">
      <c r="A57" s="144">
        <v>56</v>
      </c>
      <c r="B57" s="144"/>
      <c r="C57" s="144" t="s">
        <v>1721</v>
      </c>
      <c r="D57" s="144" t="s">
        <v>1689</v>
      </c>
      <c r="E57" s="144"/>
      <c r="F57" s="144">
        <v>721.32</v>
      </c>
      <c r="G57" s="148" t="s">
        <v>1701</v>
      </c>
      <c r="H57" s="145">
        <f t="shared" si="0"/>
        <v>1316409.0000000002</v>
      </c>
      <c r="I57" s="145">
        <f t="shared" si="1"/>
        <v>315938.16000000003</v>
      </c>
      <c r="J57" s="143">
        <f t="shared" si="2"/>
        <v>1632347.1600000001</v>
      </c>
    </row>
    <row r="58" spans="1:10" s="143" customFormat="1" ht="12">
      <c r="H58" s="143">
        <f>SUM(H2:H57)</f>
        <v>15976488</v>
      </c>
      <c r="I58" s="143">
        <f>SUM(I2:I57)</f>
        <v>3834357.1199999996</v>
      </c>
    </row>
  </sheetData>
  <mergeCells count="5">
    <mergeCell ref="B2:B17"/>
    <mergeCell ref="B18:B27"/>
    <mergeCell ref="B28:B41"/>
    <mergeCell ref="B42:B49"/>
    <mergeCell ref="B51:B56"/>
  </mergeCells>
  <phoneticPr fontId="15"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262"/>
  <sheetViews>
    <sheetView topLeftCell="A115" workbookViewId="0">
      <selection activeCell="B140" sqref="B140:B141"/>
    </sheetView>
  </sheetViews>
  <sheetFormatPr defaultRowHeight="13.5"/>
  <cols>
    <col min="2" max="2" width="29.625" style="188" customWidth="1"/>
    <col min="7" max="7" width="23.875" customWidth="1"/>
    <col min="10" max="10" width="24.25" customWidth="1"/>
    <col min="11" max="11" width="40.125" style="342" customWidth="1"/>
    <col min="12" max="12" width="19.375" style="107" customWidth="1"/>
  </cols>
  <sheetData>
    <row r="1" spans="2:12">
      <c r="E1">
        <v>2018</v>
      </c>
      <c r="J1">
        <v>2019</v>
      </c>
      <c r="L1" s="383" t="s">
        <v>5157</v>
      </c>
    </row>
    <row r="2" spans="2:12">
      <c r="B2" s="188" t="s">
        <v>2004</v>
      </c>
      <c r="F2" t="s">
        <v>5024</v>
      </c>
      <c r="G2" t="s">
        <v>5029</v>
      </c>
      <c r="H2" t="s">
        <v>5030</v>
      </c>
      <c r="I2" t="s">
        <v>5031</v>
      </c>
      <c r="J2" t="s">
        <v>5029</v>
      </c>
      <c r="L2" s="248" t="s">
        <v>674</v>
      </c>
    </row>
    <row r="3" spans="2:12">
      <c r="B3" s="98" t="s">
        <v>983</v>
      </c>
      <c r="E3">
        <v>79999999</v>
      </c>
      <c r="F3">
        <v>9999</v>
      </c>
      <c r="G3" t="s">
        <v>4908</v>
      </c>
      <c r="H3" t="s">
        <v>5032</v>
      </c>
      <c r="J3" t="s">
        <v>4908</v>
      </c>
      <c r="K3" s="196"/>
      <c r="L3" s="384" t="s">
        <v>4915</v>
      </c>
    </row>
    <row r="4" spans="2:12">
      <c r="B4" s="88" t="s">
        <v>2006</v>
      </c>
      <c r="E4">
        <v>79000000</v>
      </c>
      <c r="F4">
        <v>9000</v>
      </c>
      <c r="G4" t="s">
        <v>5033</v>
      </c>
      <c r="H4" t="s">
        <v>5032</v>
      </c>
      <c r="J4" t="s">
        <v>5033</v>
      </c>
      <c r="K4" s="390"/>
      <c r="L4" s="384" t="s">
        <v>4788</v>
      </c>
    </row>
    <row r="5" spans="2:12">
      <c r="B5" s="88" t="s">
        <v>2007</v>
      </c>
      <c r="E5">
        <v>72015001</v>
      </c>
      <c r="F5">
        <v>82015001</v>
      </c>
      <c r="G5" t="s">
        <v>4909</v>
      </c>
      <c r="H5" t="s">
        <v>5032</v>
      </c>
      <c r="J5" t="s">
        <v>4909</v>
      </c>
      <c r="K5" s="390"/>
      <c r="L5" s="384" t="s">
        <v>4786</v>
      </c>
    </row>
    <row r="6" spans="2:12">
      <c r="B6" s="88" t="s">
        <v>2008</v>
      </c>
      <c r="E6">
        <v>72015002</v>
      </c>
      <c r="F6">
        <v>82015002</v>
      </c>
      <c r="G6" t="s">
        <v>4910</v>
      </c>
      <c r="H6" t="s">
        <v>5032</v>
      </c>
      <c r="J6" t="s">
        <v>4910</v>
      </c>
      <c r="K6" s="390"/>
      <c r="L6" s="385" t="s">
        <v>744</v>
      </c>
    </row>
    <row r="7" spans="2:12">
      <c r="B7" s="88" t="s">
        <v>2009</v>
      </c>
      <c r="E7">
        <v>72015003</v>
      </c>
      <c r="F7">
        <v>82015003</v>
      </c>
      <c r="G7" t="s">
        <v>667</v>
      </c>
      <c r="H7" t="s">
        <v>5032</v>
      </c>
      <c r="J7" t="s">
        <v>667</v>
      </c>
      <c r="K7" s="390"/>
      <c r="L7" s="385" t="s">
        <v>1741</v>
      </c>
    </row>
    <row r="8" spans="2:12">
      <c r="B8" s="88" t="s">
        <v>2010</v>
      </c>
      <c r="E8">
        <v>72001001</v>
      </c>
      <c r="F8">
        <v>82001001</v>
      </c>
      <c r="G8" t="s">
        <v>3897</v>
      </c>
      <c r="H8" t="s">
        <v>5032</v>
      </c>
      <c r="J8" t="s">
        <v>3897</v>
      </c>
      <c r="K8" s="390"/>
      <c r="L8" s="385" t="s">
        <v>1742</v>
      </c>
    </row>
    <row r="9" spans="2:12">
      <c r="B9" s="88" t="s">
        <v>2011</v>
      </c>
      <c r="E9">
        <v>72019003</v>
      </c>
      <c r="F9">
        <v>82019003</v>
      </c>
      <c r="G9" t="s">
        <v>4911</v>
      </c>
      <c r="H9" t="s">
        <v>5032</v>
      </c>
      <c r="J9" t="s">
        <v>4911</v>
      </c>
      <c r="K9" s="390"/>
      <c r="L9" s="385" t="s">
        <v>1743</v>
      </c>
    </row>
    <row r="10" spans="2:12">
      <c r="B10" s="173" t="s">
        <v>1030</v>
      </c>
      <c r="E10">
        <v>72019002</v>
      </c>
      <c r="F10">
        <v>82019002</v>
      </c>
      <c r="G10" t="s">
        <v>655</v>
      </c>
      <c r="H10" t="s">
        <v>5032</v>
      </c>
      <c r="J10" t="s">
        <v>655</v>
      </c>
      <c r="K10" s="391"/>
      <c r="L10" s="385" t="s">
        <v>1744</v>
      </c>
    </row>
    <row r="11" spans="2:12">
      <c r="B11" s="173" t="s">
        <v>1782</v>
      </c>
      <c r="E11">
        <v>72019001</v>
      </c>
      <c r="F11">
        <v>82019001</v>
      </c>
      <c r="G11" t="s">
        <v>654</v>
      </c>
      <c r="H11" t="s">
        <v>5032</v>
      </c>
      <c r="J11" t="s">
        <v>654</v>
      </c>
      <c r="K11" s="391"/>
      <c r="L11" s="385" t="s">
        <v>1745</v>
      </c>
    </row>
    <row r="12" spans="2:12">
      <c r="B12" s="173" t="s">
        <v>1783</v>
      </c>
      <c r="E12">
        <v>72027001</v>
      </c>
      <c r="F12">
        <v>82027001</v>
      </c>
      <c r="G12" t="s">
        <v>4912</v>
      </c>
      <c r="H12" t="s">
        <v>5032</v>
      </c>
      <c r="J12" t="s">
        <v>4912</v>
      </c>
      <c r="K12" s="391"/>
      <c r="L12" s="385" t="s">
        <v>5072</v>
      </c>
    </row>
    <row r="13" spans="2:12">
      <c r="B13" s="173" t="s">
        <v>1784</v>
      </c>
      <c r="E13">
        <v>72027002</v>
      </c>
      <c r="F13">
        <v>82027002</v>
      </c>
      <c r="G13" t="s">
        <v>658</v>
      </c>
      <c r="H13" t="s">
        <v>5032</v>
      </c>
      <c r="J13" t="s">
        <v>658</v>
      </c>
      <c r="K13" s="391"/>
      <c r="L13" s="385" t="s">
        <v>1740</v>
      </c>
    </row>
    <row r="14" spans="2:12" ht="24">
      <c r="B14" s="173" t="s">
        <v>1785</v>
      </c>
      <c r="E14">
        <v>72027003</v>
      </c>
      <c r="F14">
        <v>82027003</v>
      </c>
      <c r="G14" t="s">
        <v>659</v>
      </c>
      <c r="H14" t="s">
        <v>5032</v>
      </c>
      <c r="J14" t="s">
        <v>659</v>
      </c>
      <c r="K14" s="391"/>
      <c r="L14" s="385" t="s">
        <v>4307</v>
      </c>
    </row>
    <row r="15" spans="2:12" ht="24">
      <c r="B15" s="88" t="s">
        <v>2012</v>
      </c>
      <c r="E15">
        <v>72027005</v>
      </c>
      <c r="F15">
        <v>82027005</v>
      </c>
      <c r="G15" t="s">
        <v>660</v>
      </c>
      <c r="H15" t="s">
        <v>5032</v>
      </c>
      <c r="J15" t="s">
        <v>660</v>
      </c>
      <c r="K15" s="390"/>
      <c r="L15" s="386" t="s">
        <v>4781</v>
      </c>
    </row>
    <row r="16" spans="2:12">
      <c r="B16" s="88" t="s">
        <v>2013</v>
      </c>
      <c r="E16">
        <v>71002015</v>
      </c>
      <c r="F16">
        <v>81002015</v>
      </c>
      <c r="G16" t="s">
        <v>4976</v>
      </c>
      <c r="H16" t="s">
        <v>5034</v>
      </c>
      <c r="J16" t="s">
        <v>4402</v>
      </c>
      <c r="K16" s="390"/>
      <c r="L16" s="384" t="s">
        <v>1761</v>
      </c>
    </row>
    <row r="17" spans="2:12">
      <c r="B17" s="88" t="s">
        <v>1069</v>
      </c>
      <c r="E17">
        <v>72011018</v>
      </c>
      <c r="F17">
        <v>82011018</v>
      </c>
      <c r="G17" t="s">
        <v>4781</v>
      </c>
      <c r="H17" t="s">
        <v>5032</v>
      </c>
      <c r="J17" t="s">
        <v>4781</v>
      </c>
      <c r="K17" s="390"/>
      <c r="L17" s="384" t="s">
        <v>4318</v>
      </c>
    </row>
    <row r="18" spans="2:12">
      <c r="B18" s="88" t="s">
        <v>1903</v>
      </c>
      <c r="E18">
        <v>71002005</v>
      </c>
      <c r="F18">
        <v>81002005</v>
      </c>
      <c r="G18" t="s">
        <v>4974</v>
      </c>
      <c r="H18" t="s">
        <v>5034</v>
      </c>
      <c r="J18" t="s">
        <v>4389</v>
      </c>
      <c r="K18" s="390"/>
      <c r="L18" s="384" t="s">
        <v>4429</v>
      </c>
    </row>
    <row r="19" spans="2:12">
      <c r="B19" s="88" t="s">
        <v>1904</v>
      </c>
      <c r="E19">
        <v>71002019</v>
      </c>
      <c r="F19">
        <v>81002019</v>
      </c>
      <c r="G19" t="s">
        <v>4891</v>
      </c>
      <c r="H19" t="s">
        <v>5034</v>
      </c>
      <c r="J19" t="s">
        <v>1895</v>
      </c>
      <c r="K19" s="390"/>
      <c r="L19" s="384" t="s">
        <v>4659</v>
      </c>
    </row>
    <row r="20" spans="2:12">
      <c r="B20" s="88" t="s">
        <v>2014</v>
      </c>
      <c r="E20">
        <v>71002020</v>
      </c>
      <c r="F20">
        <v>81002020</v>
      </c>
      <c r="G20" t="s">
        <v>4978</v>
      </c>
      <c r="H20" t="s">
        <v>5034</v>
      </c>
      <c r="J20" t="s">
        <v>1896</v>
      </c>
      <c r="K20" s="390"/>
      <c r="L20" s="384" t="s">
        <v>1756</v>
      </c>
    </row>
    <row r="21" spans="2:12">
      <c r="B21" s="88" t="s">
        <v>2015</v>
      </c>
      <c r="E21">
        <v>71002025</v>
      </c>
      <c r="F21">
        <v>81002025</v>
      </c>
      <c r="G21" t="s">
        <v>4892</v>
      </c>
      <c r="H21" t="s">
        <v>5034</v>
      </c>
      <c r="J21" t="s">
        <v>1897</v>
      </c>
      <c r="K21" s="390"/>
      <c r="L21" s="384" t="s">
        <v>1997</v>
      </c>
    </row>
    <row r="22" spans="2:12">
      <c r="B22" s="88" t="s">
        <v>1905</v>
      </c>
      <c r="E22">
        <v>71002027</v>
      </c>
      <c r="F22">
        <v>81002027</v>
      </c>
      <c r="G22" t="s">
        <v>4981</v>
      </c>
      <c r="H22" t="s">
        <v>5034</v>
      </c>
      <c r="J22" t="s">
        <v>1900</v>
      </c>
      <c r="K22" s="390"/>
      <c r="L22" s="384" t="s">
        <v>4822</v>
      </c>
    </row>
    <row r="23" spans="2:12">
      <c r="B23" s="88" t="s">
        <v>1800</v>
      </c>
      <c r="E23">
        <v>71002018</v>
      </c>
      <c r="F23">
        <v>81002018</v>
      </c>
      <c r="G23" t="s">
        <v>4975</v>
      </c>
      <c r="H23" t="s">
        <v>5034</v>
      </c>
      <c r="J23" t="s">
        <v>4406</v>
      </c>
      <c r="K23" s="390"/>
      <c r="L23" s="384" t="s">
        <v>4802</v>
      </c>
    </row>
    <row r="24" spans="2:12">
      <c r="B24" s="88" t="s">
        <v>1801</v>
      </c>
      <c r="E24">
        <v>71002028</v>
      </c>
      <c r="F24">
        <v>81002028</v>
      </c>
      <c r="G24" t="s">
        <v>4979</v>
      </c>
      <c r="H24" t="s">
        <v>5034</v>
      </c>
      <c r="J24" t="s">
        <v>1898</v>
      </c>
      <c r="K24" s="390"/>
      <c r="L24" s="384" t="s">
        <v>4430</v>
      </c>
    </row>
    <row r="25" spans="2:12">
      <c r="B25" s="88" t="s">
        <v>2016</v>
      </c>
      <c r="E25">
        <v>71002032</v>
      </c>
      <c r="F25">
        <v>81002032</v>
      </c>
      <c r="G25" t="s">
        <v>4980</v>
      </c>
      <c r="H25" t="s">
        <v>5034</v>
      </c>
      <c r="J25" t="s">
        <v>1892</v>
      </c>
      <c r="K25" s="390"/>
      <c r="L25" s="384" t="s">
        <v>4661</v>
      </c>
    </row>
    <row r="26" spans="2:12">
      <c r="B26" s="88" t="s">
        <v>2017</v>
      </c>
      <c r="E26">
        <v>71002033</v>
      </c>
      <c r="F26">
        <v>81002033</v>
      </c>
      <c r="G26" t="s">
        <v>4893</v>
      </c>
      <c r="H26" t="s">
        <v>5034</v>
      </c>
      <c r="J26" t="s">
        <v>1899</v>
      </c>
      <c r="K26" s="390"/>
      <c r="L26" s="384" t="s">
        <v>4662</v>
      </c>
    </row>
    <row r="27" spans="2:12">
      <c r="B27" s="88" t="s">
        <v>1907</v>
      </c>
      <c r="E27">
        <v>72011017</v>
      </c>
      <c r="F27">
        <v>82011017</v>
      </c>
      <c r="G27" t="s">
        <v>4307</v>
      </c>
      <c r="H27" t="s">
        <v>5032</v>
      </c>
      <c r="J27" t="s">
        <v>4307</v>
      </c>
      <c r="K27" s="390"/>
      <c r="L27" s="384" t="s">
        <v>4663</v>
      </c>
    </row>
    <row r="28" spans="2:12">
      <c r="B28" s="88" t="s">
        <v>1908</v>
      </c>
      <c r="E28">
        <v>72011017</v>
      </c>
      <c r="F28">
        <v>82011017</v>
      </c>
      <c r="G28" t="s">
        <v>4307</v>
      </c>
      <c r="H28" t="s">
        <v>5032</v>
      </c>
      <c r="J28" t="s">
        <v>4307</v>
      </c>
      <c r="K28" s="390"/>
      <c r="L28" s="384" t="s">
        <v>4703</v>
      </c>
    </row>
    <row r="29" spans="2:12">
      <c r="B29" s="88" t="s">
        <v>2018</v>
      </c>
      <c r="E29">
        <v>72011001</v>
      </c>
      <c r="F29">
        <v>82011001</v>
      </c>
      <c r="G29" t="s">
        <v>744</v>
      </c>
      <c r="H29" t="s">
        <v>5032</v>
      </c>
      <c r="J29" t="s">
        <v>744</v>
      </c>
      <c r="K29" s="390"/>
      <c r="L29" s="384" t="s">
        <v>1771</v>
      </c>
    </row>
    <row r="30" spans="2:12">
      <c r="B30" s="88" t="s">
        <v>2019</v>
      </c>
      <c r="E30">
        <v>72011010</v>
      </c>
      <c r="F30">
        <v>82011010</v>
      </c>
      <c r="G30" t="s">
        <v>1741</v>
      </c>
      <c r="H30" t="s">
        <v>5032</v>
      </c>
      <c r="J30" t="s">
        <v>1741</v>
      </c>
      <c r="K30" s="390"/>
      <c r="L30" s="384" t="s">
        <v>1769</v>
      </c>
    </row>
    <row r="31" spans="2:12">
      <c r="B31" s="88" t="s">
        <v>1803</v>
      </c>
      <c r="E31">
        <v>72011011</v>
      </c>
      <c r="F31">
        <v>82011011</v>
      </c>
      <c r="G31" t="s">
        <v>1742</v>
      </c>
      <c r="H31" t="s">
        <v>5032</v>
      </c>
      <c r="J31" t="s">
        <v>1742</v>
      </c>
      <c r="K31" s="390"/>
      <c r="L31" s="384" t="s">
        <v>4842</v>
      </c>
    </row>
    <row r="32" spans="2:12">
      <c r="B32" s="88" t="s">
        <v>1804</v>
      </c>
      <c r="E32">
        <v>72011014</v>
      </c>
      <c r="F32">
        <v>82011014</v>
      </c>
      <c r="G32" t="s">
        <v>1740</v>
      </c>
      <c r="H32" t="s">
        <v>5032</v>
      </c>
      <c r="J32" t="s">
        <v>1740</v>
      </c>
      <c r="K32" s="390"/>
      <c r="L32" s="384" t="s">
        <v>1770</v>
      </c>
    </row>
    <row r="33" spans="2:12">
      <c r="B33" s="88" t="s">
        <v>2020</v>
      </c>
      <c r="E33">
        <v>71041001</v>
      </c>
      <c r="F33">
        <v>81041001</v>
      </c>
      <c r="G33" t="s">
        <v>1771</v>
      </c>
      <c r="H33" t="s">
        <v>5032</v>
      </c>
      <c r="J33" t="s">
        <v>1771</v>
      </c>
      <c r="K33" s="390"/>
      <c r="L33" s="384" t="s">
        <v>4667</v>
      </c>
    </row>
    <row r="34" spans="2:12">
      <c r="B34" s="88" t="s">
        <v>2021</v>
      </c>
      <c r="E34">
        <v>71041006</v>
      </c>
      <c r="F34">
        <v>81041006</v>
      </c>
      <c r="G34" t="s">
        <v>1769</v>
      </c>
      <c r="H34" t="s">
        <v>5032</v>
      </c>
      <c r="J34" t="s">
        <v>1769</v>
      </c>
      <c r="K34" s="390"/>
      <c r="L34" s="384" t="s">
        <v>1765</v>
      </c>
    </row>
    <row r="35" spans="2:12">
      <c r="B35" s="88" t="s">
        <v>1911</v>
      </c>
      <c r="E35">
        <v>71041007</v>
      </c>
      <c r="F35">
        <v>81041007</v>
      </c>
      <c r="G35" t="s">
        <v>1770</v>
      </c>
      <c r="H35" t="s">
        <v>5032</v>
      </c>
      <c r="J35" t="s">
        <v>1770</v>
      </c>
      <c r="K35" s="390"/>
      <c r="L35" s="384" t="s">
        <v>4431</v>
      </c>
    </row>
    <row r="36" spans="2:12">
      <c r="B36" s="88" t="s">
        <v>1912</v>
      </c>
      <c r="E36">
        <v>71041003</v>
      </c>
      <c r="F36">
        <v>81041003</v>
      </c>
      <c r="G36" t="s">
        <v>4431</v>
      </c>
      <c r="H36" t="s">
        <v>5032</v>
      </c>
      <c r="J36" t="s">
        <v>4431</v>
      </c>
      <c r="K36" s="390"/>
      <c r="L36" s="248" t="s">
        <v>377</v>
      </c>
    </row>
    <row r="37" spans="2:12" ht="24">
      <c r="B37" s="88" t="s">
        <v>2022</v>
      </c>
      <c r="E37">
        <v>71041004</v>
      </c>
      <c r="F37">
        <v>81041004</v>
      </c>
      <c r="G37" t="s">
        <v>4667</v>
      </c>
      <c r="H37" t="s">
        <v>5032</v>
      </c>
      <c r="J37" t="s">
        <v>4667</v>
      </c>
      <c r="K37" s="390"/>
      <c r="L37" s="248" t="s">
        <v>4712</v>
      </c>
    </row>
    <row r="38" spans="2:12">
      <c r="B38" s="88" t="s">
        <v>2023</v>
      </c>
      <c r="E38">
        <v>71041008</v>
      </c>
      <c r="F38">
        <v>81041008</v>
      </c>
      <c r="G38" t="s">
        <v>1765</v>
      </c>
      <c r="H38" t="s">
        <v>5032</v>
      </c>
      <c r="J38" t="s">
        <v>1765</v>
      </c>
      <c r="K38" s="390"/>
      <c r="L38" s="248" t="s">
        <v>4783</v>
      </c>
    </row>
    <row r="39" spans="2:12">
      <c r="B39" s="88" t="s">
        <v>1789</v>
      </c>
      <c r="E39">
        <v>71041009</v>
      </c>
      <c r="F39">
        <v>81041009</v>
      </c>
      <c r="G39" t="s">
        <v>1766</v>
      </c>
      <c r="H39" t="s">
        <v>5032</v>
      </c>
      <c r="J39" t="s">
        <v>1766</v>
      </c>
      <c r="K39" s="390"/>
      <c r="L39" s="248" t="s">
        <v>4669</v>
      </c>
    </row>
    <row r="40" spans="2:12">
      <c r="B40" s="88" t="s">
        <v>1788</v>
      </c>
      <c r="E40">
        <v>71041002</v>
      </c>
      <c r="F40">
        <v>81041002</v>
      </c>
      <c r="G40" t="s">
        <v>4842</v>
      </c>
      <c r="H40" t="s">
        <v>5032</v>
      </c>
      <c r="J40" t="s">
        <v>4842</v>
      </c>
      <c r="K40" s="390"/>
      <c r="L40" s="248" t="s">
        <v>4671</v>
      </c>
    </row>
    <row r="41" spans="2:12">
      <c r="B41" s="88" t="s">
        <v>2024</v>
      </c>
      <c r="E41">
        <v>72033001</v>
      </c>
      <c r="F41">
        <v>82033001</v>
      </c>
      <c r="G41" t="s">
        <v>657</v>
      </c>
      <c r="H41" t="s">
        <v>5032</v>
      </c>
      <c r="J41" t="s">
        <v>657</v>
      </c>
      <c r="K41" s="390"/>
      <c r="L41" s="248" t="s">
        <v>1777</v>
      </c>
    </row>
    <row r="42" spans="2:12">
      <c r="B42" s="88" t="s">
        <v>2025</v>
      </c>
      <c r="E42">
        <v>71040001</v>
      </c>
      <c r="F42">
        <v>81040001</v>
      </c>
      <c r="G42" t="s">
        <v>4810</v>
      </c>
      <c r="H42" t="s">
        <v>5032</v>
      </c>
      <c r="J42" t="s">
        <v>4810</v>
      </c>
      <c r="K42" s="390"/>
      <c r="L42" s="248" t="s">
        <v>1772</v>
      </c>
    </row>
    <row r="43" spans="2:12" ht="24">
      <c r="B43" s="88" t="s">
        <v>1797</v>
      </c>
      <c r="E43">
        <v>71040005</v>
      </c>
      <c r="F43">
        <v>81040005</v>
      </c>
      <c r="G43" t="s">
        <v>4435</v>
      </c>
      <c r="H43" t="s">
        <v>5032</v>
      </c>
      <c r="J43" t="s">
        <v>4435</v>
      </c>
      <c r="K43" s="390"/>
      <c r="L43" s="385" t="s">
        <v>4350</v>
      </c>
    </row>
    <row r="44" spans="2:12">
      <c r="B44" s="88" t="s">
        <v>1798</v>
      </c>
      <c r="E44">
        <v>71040008</v>
      </c>
      <c r="F44">
        <v>81040008</v>
      </c>
      <c r="G44" t="s">
        <v>1890</v>
      </c>
      <c r="H44" t="s">
        <v>5032</v>
      </c>
      <c r="J44" t="s">
        <v>1890</v>
      </c>
      <c r="K44" s="390"/>
      <c r="L44" s="248" t="s">
        <v>4804</v>
      </c>
    </row>
    <row r="45" spans="2:12" ht="24">
      <c r="B45" s="88" t="s">
        <v>2026</v>
      </c>
      <c r="E45">
        <v>71040009</v>
      </c>
      <c r="F45">
        <v>81040009</v>
      </c>
      <c r="G45" t="s">
        <v>1727</v>
      </c>
      <c r="H45" t="s">
        <v>5032</v>
      </c>
      <c r="J45" t="s">
        <v>1727</v>
      </c>
      <c r="K45" s="390"/>
      <c r="L45" s="248" t="s">
        <v>4533</v>
      </c>
    </row>
    <row r="46" spans="2:12" ht="24">
      <c r="B46" s="88" t="s">
        <v>2027</v>
      </c>
      <c r="E46">
        <v>71040007</v>
      </c>
      <c r="F46">
        <v>81040007</v>
      </c>
      <c r="G46" t="s">
        <v>4815</v>
      </c>
      <c r="H46" t="s">
        <v>5032</v>
      </c>
      <c r="J46" t="s">
        <v>4815</v>
      </c>
      <c r="K46" s="390"/>
      <c r="L46" s="248" t="s">
        <v>4688</v>
      </c>
    </row>
    <row r="47" spans="2:12">
      <c r="B47" s="88" t="s">
        <v>2028</v>
      </c>
      <c r="E47">
        <v>72025001</v>
      </c>
      <c r="F47">
        <v>82025001</v>
      </c>
      <c r="G47" t="s">
        <v>377</v>
      </c>
      <c r="H47" t="s">
        <v>5032</v>
      </c>
      <c r="J47" t="s">
        <v>377</v>
      </c>
      <c r="K47" s="390"/>
      <c r="L47" s="248" t="s">
        <v>4808</v>
      </c>
    </row>
    <row r="48" spans="2:12" ht="24">
      <c r="B48" s="88" t="s">
        <v>2029</v>
      </c>
      <c r="E48">
        <v>72025003</v>
      </c>
      <c r="F48">
        <v>82025003</v>
      </c>
      <c r="G48" t="s">
        <v>4669</v>
      </c>
      <c r="H48" t="s">
        <v>5032</v>
      </c>
      <c r="J48" t="s">
        <v>4669</v>
      </c>
      <c r="K48" s="390"/>
      <c r="L48" s="248" t="s">
        <v>4356</v>
      </c>
    </row>
    <row r="49" spans="2:12">
      <c r="B49" s="88" t="s">
        <v>2030</v>
      </c>
      <c r="E49">
        <v>72025004</v>
      </c>
      <c r="F49">
        <v>82025004</v>
      </c>
      <c r="G49" t="s">
        <v>4671</v>
      </c>
      <c r="H49" t="s">
        <v>5032</v>
      </c>
      <c r="J49" t="s">
        <v>4671</v>
      </c>
      <c r="K49" s="390"/>
      <c r="L49" s="248" t="s">
        <v>4367</v>
      </c>
    </row>
    <row r="50" spans="2:12">
      <c r="B50" s="88" t="s">
        <v>2031</v>
      </c>
      <c r="E50">
        <v>72025006</v>
      </c>
      <c r="F50">
        <v>82025006</v>
      </c>
      <c r="G50" t="s">
        <v>4783</v>
      </c>
      <c r="H50" t="s">
        <v>5032</v>
      </c>
      <c r="J50" t="s">
        <v>4783</v>
      </c>
      <c r="K50" s="390"/>
      <c r="L50" s="387" t="s">
        <v>4675</v>
      </c>
    </row>
    <row r="51" spans="2:12">
      <c r="B51" s="88" t="s">
        <v>1807</v>
      </c>
      <c r="E51">
        <v>72025005</v>
      </c>
      <c r="F51">
        <v>82025005</v>
      </c>
      <c r="G51" t="s">
        <v>1777</v>
      </c>
      <c r="H51" t="s">
        <v>5032</v>
      </c>
      <c r="J51" t="s">
        <v>1777</v>
      </c>
      <c r="K51" s="390"/>
      <c r="L51" s="248" t="s">
        <v>1998</v>
      </c>
    </row>
    <row r="52" spans="2:12">
      <c r="B52" s="88" t="s">
        <v>1806</v>
      </c>
      <c r="E52">
        <v>72025007</v>
      </c>
      <c r="F52">
        <v>82025007</v>
      </c>
      <c r="G52" t="s">
        <v>1778</v>
      </c>
      <c r="H52" t="s">
        <v>5032</v>
      </c>
      <c r="J52" t="s">
        <v>1778</v>
      </c>
      <c r="K52" s="390"/>
      <c r="L52" s="248" t="s">
        <v>794</v>
      </c>
    </row>
    <row r="53" spans="2:12">
      <c r="B53" s="88" t="s">
        <v>1920</v>
      </c>
      <c r="E53">
        <v>72025009</v>
      </c>
      <c r="F53">
        <v>82025009</v>
      </c>
      <c r="G53" t="s">
        <v>1772</v>
      </c>
      <c r="H53" t="s">
        <v>5032</v>
      </c>
      <c r="J53" t="s">
        <v>1772</v>
      </c>
      <c r="K53" s="390"/>
      <c r="L53" s="248" t="s">
        <v>1999</v>
      </c>
    </row>
    <row r="54" spans="2:12">
      <c r="B54" s="88" t="s">
        <v>2032</v>
      </c>
      <c r="E54">
        <v>71008001</v>
      </c>
      <c r="F54">
        <v>81008001</v>
      </c>
      <c r="G54" t="s">
        <v>4663</v>
      </c>
      <c r="H54" t="s">
        <v>5032</v>
      </c>
      <c r="J54" t="s">
        <v>4663</v>
      </c>
      <c r="K54" s="390"/>
      <c r="L54" s="248" t="s">
        <v>796</v>
      </c>
    </row>
    <row r="55" spans="2:12">
      <c r="B55" s="88" t="s">
        <v>2033</v>
      </c>
      <c r="E55">
        <v>71008007</v>
      </c>
      <c r="F55">
        <v>81008007</v>
      </c>
      <c r="G55" t="s">
        <v>4430</v>
      </c>
      <c r="H55" t="s">
        <v>5032</v>
      </c>
      <c r="J55" t="s">
        <v>4430</v>
      </c>
      <c r="K55" s="390"/>
      <c r="L55" s="388" t="s">
        <v>4810</v>
      </c>
    </row>
    <row r="56" spans="2:12">
      <c r="B56" s="88" t="s">
        <v>1923</v>
      </c>
      <c r="E56">
        <v>71008003</v>
      </c>
      <c r="F56">
        <v>81008003</v>
      </c>
      <c r="G56" t="s">
        <v>1750</v>
      </c>
      <c r="H56" t="s">
        <v>5032</v>
      </c>
      <c r="J56" t="s">
        <v>1750</v>
      </c>
      <c r="K56" s="390"/>
      <c r="L56" s="388" t="s">
        <v>1728</v>
      </c>
    </row>
    <row r="57" spans="2:12">
      <c r="B57" s="88" t="s">
        <v>1812</v>
      </c>
      <c r="E57">
        <v>71008006</v>
      </c>
      <c r="F57">
        <v>81008006</v>
      </c>
      <c r="G57" t="s">
        <v>1751</v>
      </c>
      <c r="H57" t="s">
        <v>5032</v>
      </c>
      <c r="J57" t="s">
        <v>1751</v>
      </c>
      <c r="K57" s="390"/>
      <c r="L57" s="388" t="s">
        <v>4435</v>
      </c>
    </row>
    <row r="58" spans="2:12">
      <c r="B58" s="88" t="s">
        <v>2034</v>
      </c>
      <c r="E58">
        <v>71008004</v>
      </c>
      <c r="F58">
        <v>81008004</v>
      </c>
      <c r="G58" t="s">
        <v>4662</v>
      </c>
      <c r="H58" t="s">
        <v>5032</v>
      </c>
      <c r="J58" t="s">
        <v>4662</v>
      </c>
      <c r="K58" s="390"/>
      <c r="L58" s="388" t="s">
        <v>1727</v>
      </c>
    </row>
    <row r="59" spans="2:12">
      <c r="B59" s="88" t="s">
        <v>2035</v>
      </c>
      <c r="E59">
        <v>71008009</v>
      </c>
      <c r="F59">
        <v>81008009</v>
      </c>
      <c r="G59" t="s">
        <v>4661</v>
      </c>
      <c r="H59" t="s">
        <v>5032</v>
      </c>
      <c r="J59" t="s">
        <v>4661</v>
      </c>
      <c r="K59" s="390"/>
      <c r="L59" s="388" t="s">
        <v>4693</v>
      </c>
    </row>
    <row r="60" spans="2:12">
      <c r="B60" s="88" t="s">
        <v>1809</v>
      </c>
      <c r="E60">
        <v>71008016</v>
      </c>
      <c r="F60">
        <v>81008016</v>
      </c>
      <c r="G60" t="s">
        <v>1754</v>
      </c>
      <c r="H60" t="s">
        <v>5032</v>
      </c>
      <c r="J60" t="s">
        <v>1754</v>
      </c>
      <c r="K60" s="390"/>
      <c r="L60" s="388" t="s">
        <v>4719</v>
      </c>
    </row>
    <row r="61" spans="2:12">
      <c r="B61" s="88" t="s">
        <v>1808</v>
      </c>
      <c r="E61">
        <v>71008011</v>
      </c>
      <c r="F61">
        <v>81008011</v>
      </c>
      <c r="G61" t="s">
        <v>4802</v>
      </c>
      <c r="H61" t="s">
        <v>5032</v>
      </c>
      <c r="J61" t="s">
        <v>4802</v>
      </c>
      <c r="K61" s="390"/>
      <c r="L61" s="388" t="s">
        <v>4815</v>
      </c>
    </row>
    <row r="62" spans="2:12">
      <c r="B62" s="88" t="s">
        <v>2036</v>
      </c>
      <c r="E62">
        <v>72012001</v>
      </c>
      <c r="F62">
        <v>82012001</v>
      </c>
      <c r="G62" t="s">
        <v>1761</v>
      </c>
      <c r="H62" t="s">
        <v>5032</v>
      </c>
      <c r="J62" t="s">
        <v>1761</v>
      </c>
      <c r="K62" s="390"/>
      <c r="L62" s="389" t="s">
        <v>4389</v>
      </c>
    </row>
    <row r="63" spans="2:12">
      <c r="B63" s="88" t="s">
        <v>2037</v>
      </c>
      <c r="E63">
        <v>72012002</v>
      </c>
      <c r="F63">
        <v>82012002</v>
      </c>
      <c r="G63" t="s">
        <v>4318</v>
      </c>
      <c r="H63" t="s">
        <v>5032</v>
      </c>
      <c r="J63" t="s">
        <v>4318</v>
      </c>
      <c r="K63" s="390"/>
      <c r="L63" s="389" t="s">
        <v>4391</v>
      </c>
    </row>
    <row r="64" spans="2:12">
      <c r="B64" s="88" t="s">
        <v>2038</v>
      </c>
      <c r="E64">
        <v>72012004</v>
      </c>
      <c r="F64">
        <v>82012004</v>
      </c>
      <c r="G64" t="s">
        <v>4429</v>
      </c>
      <c r="H64" t="s">
        <v>5032</v>
      </c>
      <c r="J64" t="s">
        <v>4429</v>
      </c>
      <c r="K64" s="390"/>
      <c r="L64" s="389" t="s">
        <v>4394</v>
      </c>
    </row>
    <row r="65" spans="2:12">
      <c r="B65" s="88" t="s">
        <v>2039</v>
      </c>
      <c r="E65">
        <v>72012005</v>
      </c>
      <c r="F65">
        <v>82012005</v>
      </c>
      <c r="G65" t="s">
        <v>4659</v>
      </c>
      <c r="H65" t="s">
        <v>5032</v>
      </c>
      <c r="J65" t="s">
        <v>4659</v>
      </c>
      <c r="K65" s="390"/>
      <c r="L65" s="389" t="s">
        <v>4402</v>
      </c>
    </row>
    <row r="66" spans="2:12">
      <c r="B66" s="88" t="s">
        <v>1791</v>
      </c>
      <c r="E66">
        <v>72012006</v>
      </c>
      <c r="F66">
        <v>82012006</v>
      </c>
      <c r="G66" t="s">
        <v>1756</v>
      </c>
      <c r="H66" t="s">
        <v>5032</v>
      </c>
      <c r="J66" t="s">
        <v>1756</v>
      </c>
      <c r="K66" s="390"/>
      <c r="L66" s="389" t="s">
        <v>4406</v>
      </c>
    </row>
    <row r="67" spans="2:12">
      <c r="B67" s="88" t="s">
        <v>1790</v>
      </c>
      <c r="E67">
        <v>72012007</v>
      </c>
      <c r="F67">
        <v>82012007</v>
      </c>
      <c r="G67" t="s">
        <v>1997</v>
      </c>
      <c r="H67" t="s">
        <v>5032</v>
      </c>
      <c r="J67" t="s">
        <v>1997</v>
      </c>
      <c r="K67" s="390"/>
      <c r="L67" s="389" t="s">
        <v>1896</v>
      </c>
    </row>
    <row r="68" spans="2:12">
      <c r="B68" s="88" t="s">
        <v>2040</v>
      </c>
      <c r="E68">
        <v>72012009</v>
      </c>
      <c r="F68">
        <v>82012009</v>
      </c>
      <c r="G68" t="s">
        <v>4822</v>
      </c>
      <c r="H68" t="s">
        <v>5032</v>
      </c>
      <c r="J68" t="s">
        <v>4822</v>
      </c>
      <c r="K68" s="390"/>
      <c r="L68" s="389" t="s">
        <v>1900</v>
      </c>
    </row>
    <row r="69" spans="2:12">
      <c r="B69" s="88" t="s">
        <v>2041</v>
      </c>
      <c r="E69">
        <v>71005006</v>
      </c>
      <c r="F69">
        <v>81005006</v>
      </c>
      <c r="G69" t="s">
        <v>4808</v>
      </c>
      <c r="H69" t="s">
        <v>5032</v>
      </c>
      <c r="J69" t="s">
        <v>4808</v>
      </c>
      <c r="K69" s="390"/>
      <c r="L69" s="384" t="s">
        <v>4966</v>
      </c>
    </row>
    <row r="70" spans="2:12">
      <c r="B70" s="88" t="s">
        <v>1805</v>
      </c>
      <c r="E70">
        <v>71005001</v>
      </c>
      <c r="F70">
        <v>81005001</v>
      </c>
      <c r="G70" t="s">
        <v>4367</v>
      </c>
      <c r="H70" t="s">
        <v>5032</v>
      </c>
      <c r="J70" t="s">
        <v>4367</v>
      </c>
      <c r="K70" s="390"/>
      <c r="L70" s="384" t="s">
        <v>4728</v>
      </c>
    </row>
    <row r="71" spans="2:12">
      <c r="B71" s="88" t="s">
        <v>2042</v>
      </c>
      <c r="E71">
        <v>71005009</v>
      </c>
      <c r="F71">
        <v>81005009</v>
      </c>
      <c r="G71" t="s">
        <v>4924</v>
      </c>
      <c r="H71" t="s">
        <v>5034</v>
      </c>
      <c r="J71" t="s">
        <v>4356</v>
      </c>
      <c r="K71" s="390"/>
      <c r="L71" s="384" t="s">
        <v>4409</v>
      </c>
    </row>
    <row r="72" spans="2:12">
      <c r="B72" s="88" t="s">
        <v>2043</v>
      </c>
      <c r="E72">
        <v>71005007</v>
      </c>
      <c r="F72">
        <v>81005007</v>
      </c>
      <c r="G72" t="s">
        <v>1998</v>
      </c>
      <c r="H72" t="s">
        <v>5032</v>
      </c>
      <c r="J72" t="s">
        <v>1998</v>
      </c>
      <c r="K72" s="390"/>
      <c r="L72" s="384" t="s">
        <v>792</v>
      </c>
    </row>
    <row r="73" spans="2:12">
      <c r="B73" s="88" t="s">
        <v>1938</v>
      </c>
      <c r="E73">
        <v>71005003</v>
      </c>
      <c r="F73">
        <v>81005003</v>
      </c>
      <c r="G73" t="s">
        <v>1999</v>
      </c>
      <c r="H73" t="s">
        <v>5032</v>
      </c>
      <c r="J73" t="s">
        <v>1999</v>
      </c>
      <c r="K73" s="390"/>
      <c r="L73" s="384" t="s">
        <v>738</v>
      </c>
    </row>
    <row r="74" spans="2:12">
      <c r="B74" s="88" t="s">
        <v>2044</v>
      </c>
      <c r="E74">
        <v>71005005</v>
      </c>
      <c r="F74">
        <v>81005005</v>
      </c>
      <c r="G74" t="s">
        <v>794</v>
      </c>
      <c r="H74" t="s">
        <v>5032</v>
      </c>
      <c r="J74" t="s">
        <v>794</v>
      </c>
      <c r="K74" s="390"/>
      <c r="L74" s="384" t="s">
        <v>4413</v>
      </c>
    </row>
    <row r="75" spans="2:12">
      <c r="B75" s="88" t="s">
        <v>2045</v>
      </c>
      <c r="E75">
        <v>71005002</v>
      </c>
      <c r="F75">
        <v>81005002</v>
      </c>
      <c r="G75" t="s">
        <v>796</v>
      </c>
      <c r="H75" t="s">
        <v>5032</v>
      </c>
      <c r="J75" t="s">
        <v>796</v>
      </c>
      <c r="K75" s="390"/>
      <c r="L75" s="384" t="s">
        <v>2002</v>
      </c>
    </row>
    <row r="76" spans="2:12">
      <c r="B76" s="88" t="s">
        <v>1941</v>
      </c>
      <c r="E76">
        <v>71005014</v>
      </c>
      <c r="F76">
        <v>81005014</v>
      </c>
      <c r="G76" t="s">
        <v>797</v>
      </c>
      <c r="H76" t="s">
        <v>5032</v>
      </c>
      <c r="J76" t="s">
        <v>797</v>
      </c>
      <c r="K76" s="390"/>
      <c r="L76" s="384" t="s">
        <v>2000</v>
      </c>
    </row>
    <row r="77" spans="2:12">
      <c r="B77" s="88" t="s">
        <v>2046</v>
      </c>
      <c r="E77">
        <v>71005013</v>
      </c>
      <c r="F77">
        <v>81005013</v>
      </c>
      <c r="G77" t="s">
        <v>4675</v>
      </c>
      <c r="H77" t="s">
        <v>5032</v>
      </c>
      <c r="J77" t="s">
        <v>4675</v>
      </c>
      <c r="K77" s="390"/>
      <c r="L77" s="384" t="s">
        <v>2001</v>
      </c>
    </row>
    <row r="78" spans="2:12">
      <c r="B78" s="88" t="s">
        <v>2047</v>
      </c>
      <c r="E78">
        <v>72005008</v>
      </c>
      <c r="F78">
        <v>82005008</v>
      </c>
      <c r="G78" t="s">
        <v>633</v>
      </c>
      <c r="H78" t="s">
        <v>5032</v>
      </c>
      <c r="J78" t="s">
        <v>633</v>
      </c>
      <c r="K78" s="390"/>
      <c r="L78" s="384" t="s">
        <v>4737</v>
      </c>
    </row>
    <row r="79" spans="2:12">
      <c r="B79" s="88" t="s">
        <v>1945</v>
      </c>
      <c r="E79">
        <v>72005009</v>
      </c>
      <c r="F79">
        <v>82005009</v>
      </c>
      <c r="G79" t="s">
        <v>634</v>
      </c>
      <c r="H79" t="s">
        <v>5032</v>
      </c>
      <c r="J79" t="s">
        <v>634</v>
      </c>
      <c r="K79" s="390"/>
      <c r="L79" s="248" t="s">
        <v>5025</v>
      </c>
    </row>
    <row r="80" spans="2:12" ht="24">
      <c r="B80" s="88" t="s">
        <v>2048</v>
      </c>
      <c r="E80">
        <v>72005010</v>
      </c>
      <c r="F80">
        <v>82005010</v>
      </c>
      <c r="G80" t="s">
        <v>635</v>
      </c>
      <c r="H80" t="s">
        <v>5032</v>
      </c>
      <c r="J80" t="s">
        <v>635</v>
      </c>
      <c r="K80" s="390"/>
      <c r="L80" s="248" t="s">
        <v>4792</v>
      </c>
    </row>
    <row r="81" spans="2:12" ht="24">
      <c r="B81" s="88" t="s">
        <v>2049</v>
      </c>
      <c r="E81">
        <v>72005011</v>
      </c>
      <c r="F81">
        <v>82005011</v>
      </c>
      <c r="G81" t="s">
        <v>636</v>
      </c>
      <c r="H81" t="s">
        <v>5032</v>
      </c>
      <c r="J81" t="s">
        <v>636</v>
      </c>
      <c r="K81" s="390"/>
      <c r="L81" s="248" t="s">
        <v>4814</v>
      </c>
    </row>
    <row r="82" spans="2:12">
      <c r="B82" s="88" t="s">
        <v>1799</v>
      </c>
      <c r="E82">
        <v>72006001</v>
      </c>
      <c r="F82">
        <v>82006001</v>
      </c>
      <c r="G82" t="s">
        <v>674</v>
      </c>
      <c r="H82" t="s">
        <v>5032</v>
      </c>
      <c r="J82" t="s">
        <v>674</v>
      </c>
      <c r="K82" s="390"/>
      <c r="L82" s="248" t="s">
        <v>4739</v>
      </c>
    </row>
    <row r="83" spans="2:12">
      <c r="B83" s="88" t="s">
        <v>2050</v>
      </c>
      <c r="E83">
        <v>72017001</v>
      </c>
      <c r="F83">
        <v>82017001</v>
      </c>
      <c r="G83" t="s">
        <v>668</v>
      </c>
      <c r="H83" t="s">
        <v>5032</v>
      </c>
      <c r="J83" t="s">
        <v>668</v>
      </c>
      <c r="K83" s="390"/>
      <c r="L83" s="248" t="s">
        <v>983</v>
      </c>
    </row>
    <row r="84" spans="2:12">
      <c r="B84" s="88" t="s">
        <v>2051</v>
      </c>
      <c r="E84">
        <v>71007001</v>
      </c>
      <c r="F84">
        <v>81007001</v>
      </c>
      <c r="G84" t="s">
        <v>3013</v>
      </c>
      <c r="H84" t="s">
        <v>5032</v>
      </c>
      <c r="J84" t="s">
        <v>3013</v>
      </c>
      <c r="K84" s="390"/>
      <c r="L84" s="248" t="s">
        <v>1796</v>
      </c>
    </row>
    <row r="85" spans="2:12">
      <c r="B85" s="88" t="s">
        <v>1810</v>
      </c>
      <c r="E85">
        <v>71025005</v>
      </c>
      <c r="F85">
        <v>81025005</v>
      </c>
      <c r="G85" t="s">
        <v>4927</v>
      </c>
      <c r="H85" t="s">
        <v>5032</v>
      </c>
      <c r="J85" t="s">
        <v>4927</v>
      </c>
      <c r="K85" s="390"/>
      <c r="L85" s="248" t="s">
        <v>4305</v>
      </c>
    </row>
    <row r="86" spans="2:12">
      <c r="B86" s="88" t="s">
        <v>1811</v>
      </c>
      <c r="E86">
        <v>71025001</v>
      </c>
      <c r="F86">
        <v>81025001</v>
      </c>
      <c r="G86" t="s">
        <v>510</v>
      </c>
      <c r="H86" t="s">
        <v>5032</v>
      </c>
      <c r="J86" t="s">
        <v>510</v>
      </c>
      <c r="K86" s="390"/>
      <c r="L86" s="248" t="s">
        <v>1793</v>
      </c>
    </row>
    <row r="87" spans="2:12">
      <c r="B87" s="88" t="s">
        <v>2052</v>
      </c>
      <c r="E87">
        <v>71025002</v>
      </c>
      <c r="F87">
        <v>81025002</v>
      </c>
      <c r="G87" t="s">
        <v>511</v>
      </c>
      <c r="H87" t="s">
        <v>5032</v>
      </c>
      <c r="J87" t="s">
        <v>511</v>
      </c>
      <c r="K87" s="390"/>
      <c r="L87" s="248" t="s">
        <v>1794</v>
      </c>
    </row>
    <row r="88" spans="2:12">
      <c r="B88" s="88" t="s">
        <v>2053</v>
      </c>
      <c r="E88">
        <v>71025003</v>
      </c>
      <c r="F88">
        <v>81025003</v>
      </c>
      <c r="G88" t="s">
        <v>512</v>
      </c>
      <c r="H88" t="s">
        <v>5032</v>
      </c>
      <c r="J88" t="s">
        <v>512</v>
      </c>
      <c r="K88" s="390"/>
      <c r="L88" s="248" t="s">
        <v>1795</v>
      </c>
    </row>
    <row r="89" spans="2:12" s="89" customFormat="1">
      <c r="B89" s="88" t="s">
        <v>4872</v>
      </c>
      <c r="E89" s="89">
        <v>71025004</v>
      </c>
      <c r="F89" s="89">
        <v>81025004</v>
      </c>
      <c r="G89" s="89" t="s">
        <v>513</v>
      </c>
      <c r="H89" s="89" t="s">
        <v>5032</v>
      </c>
      <c r="J89" s="89" t="s">
        <v>513</v>
      </c>
      <c r="K89" s="390"/>
      <c r="L89" s="248" t="s">
        <v>1019</v>
      </c>
    </row>
    <row r="90" spans="2:12">
      <c r="B90" s="88" t="s">
        <v>2054</v>
      </c>
      <c r="E90">
        <v>71025006</v>
      </c>
      <c r="F90">
        <v>81025006</v>
      </c>
      <c r="G90" t="s">
        <v>514</v>
      </c>
      <c r="H90" t="s">
        <v>5032</v>
      </c>
      <c r="J90" t="s">
        <v>514</v>
      </c>
      <c r="K90" s="390"/>
      <c r="L90" s="248" t="s">
        <v>1785</v>
      </c>
    </row>
    <row r="91" spans="2:12">
      <c r="B91" s="88" t="s">
        <v>2055</v>
      </c>
      <c r="D91" s="176"/>
      <c r="E91">
        <v>72026001</v>
      </c>
      <c r="F91">
        <v>82026001</v>
      </c>
      <c r="G91" t="s">
        <v>661</v>
      </c>
      <c r="H91" t="s">
        <v>5032</v>
      </c>
      <c r="J91" t="s">
        <v>661</v>
      </c>
      <c r="K91" s="390"/>
      <c r="L91" s="248" t="s">
        <v>1030</v>
      </c>
    </row>
    <row r="92" spans="2:12">
      <c r="B92" s="88" t="s">
        <v>1956</v>
      </c>
      <c r="E92">
        <v>72026002</v>
      </c>
      <c r="F92">
        <v>82026002</v>
      </c>
      <c r="G92" t="s">
        <v>4933</v>
      </c>
      <c r="H92" t="s">
        <v>5032</v>
      </c>
      <c r="J92" t="s">
        <v>4933</v>
      </c>
      <c r="K92" s="390"/>
      <c r="L92" s="248" t="s">
        <v>1782</v>
      </c>
    </row>
    <row r="93" spans="2:12">
      <c r="B93" s="88" t="s">
        <v>2056</v>
      </c>
      <c r="E93">
        <v>72026003</v>
      </c>
      <c r="F93">
        <v>82026003</v>
      </c>
      <c r="G93" t="s">
        <v>4930</v>
      </c>
      <c r="H93" t="s">
        <v>5032</v>
      </c>
      <c r="J93" t="s">
        <v>4930</v>
      </c>
      <c r="K93" s="390"/>
      <c r="L93" s="248" t="s">
        <v>1783</v>
      </c>
    </row>
    <row r="94" spans="2:12">
      <c r="B94" s="88" t="s">
        <v>2057</v>
      </c>
      <c r="E94">
        <v>72026004</v>
      </c>
      <c r="F94">
        <v>82026004</v>
      </c>
      <c r="G94" t="s">
        <v>4931</v>
      </c>
      <c r="H94" t="s">
        <v>5032</v>
      </c>
      <c r="J94" t="s">
        <v>4931</v>
      </c>
      <c r="K94" s="390"/>
      <c r="L94" s="248" t="s">
        <v>1784</v>
      </c>
    </row>
    <row r="95" spans="2:12">
      <c r="B95" s="88" t="s">
        <v>1962</v>
      </c>
      <c r="E95">
        <v>72026005</v>
      </c>
      <c r="F95">
        <v>82026005</v>
      </c>
      <c r="G95" t="s">
        <v>4932</v>
      </c>
      <c r="H95" t="s">
        <v>5032</v>
      </c>
      <c r="J95" t="s">
        <v>4932</v>
      </c>
      <c r="K95" s="390"/>
      <c r="L95" s="248" t="s">
        <v>1052</v>
      </c>
    </row>
    <row r="96" spans="2:12">
      <c r="B96" s="88" t="s">
        <v>2058</v>
      </c>
      <c r="E96">
        <v>72026007</v>
      </c>
      <c r="F96">
        <v>82026007</v>
      </c>
      <c r="G96" t="s">
        <v>662</v>
      </c>
      <c r="H96" t="s">
        <v>5032</v>
      </c>
      <c r="J96" t="s">
        <v>662</v>
      </c>
      <c r="K96" s="390"/>
      <c r="L96" s="248" t="s">
        <v>1904</v>
      </c>
    </row>
    <row r="97" spans="2:12">
      <c r="B97" s="88" t="s">
        <v>2059</v>
      </c>
      <c r="E97">
        <v>72026008</v>
      </c>
      <c r="F97">
        <v>82026008</v>
      </c>
      <c r="G97" t="s">
        <v>663</v>
      </c>
      <c r="H97" t="s">
        <v>5032</v>
      </c>
      <c r="J97" t="s">
        <v>663</v>
      </c>
      <c r="K97" s="390"/>
      <c r="L97" s="248" t="s">
        <v>1903</v>
      </c>
    </row>
    <row r="98" spans="2:12">
      <c r="B98" s="88" t="s">
        <v>1967</v>
      </c>
      <c r="E98">
        <v>72026009</v>
      </c>
      <c r="F98">
        <v>82026009</v>
      </c>
      <c r="G98" t="s">
        <v>664</v>
      </c>
      <c r="H98" t="s">
        <v>5032</v>
      </c>
      <c r="J98" t="s">
        <v>664</v>
      </c>
      <c r="K98" s="390"/>
      <c r="L98" s="248" t="s">
        <v>1066</v>
      </c>
    </row>
    <row r="99" spans="2:12">
      <c r="B99" s="88" t="s">
        <v>2060</v>
      </c>
      <c r="E99">
        <v>72010004</v>
      </c>
      <c r="F99">
        <v>82010004</v>
      </c>
      <c r="G99" t="s">
        <v>4992</v>
      </c>
      <c r="H99" t="s">
        <v>5032</v>
      </c>
      <c r="J99" t="s">
        <v>4992</v>
      </c>
      <c r="K99" s="390"/>
      <c r="L99" s="248" t="s">
        <v>1069</v>
      </c>
    </row>
    <row r="100" spans="2:12">
      <c r="B100" s="88" t="s">
        <v>2061</v>
      </c>
      <c r="E100">
        <v>72035001</v>
      </c>
      <c r="F100">
        <v>82035001</v>
      </c>
      <c r="G100" t="s">
        <v>4949</v>
      </c>
      <c r="H100" t="s">
        <v>5032</v>
      </c>
      <c r="J100" t="s">
        <v>4949</v>
      </c>
      <c r="K100" s="390"/>
      <c r="L100" s="248" t="s">
        <v>1078</v>
      </c>
    </row>
    <row r="101" spans="2:12">
      <c r="B101" s="88" t="s">
        <v>1971</v>
      </c>
      <c r="E101">
        <v>72035002</v>
      </c>
      <c r="F101">
        <v>82035002</v>
      </c>
      <c r="G101" t="s">
        <v>495</v>
      </c>
      <c r="H101" t="s">
        <v>5032</v>
      </c>
      <c r="J101" t="s">
        <v>495</v>
      </c>
      <c r="K101" s="390"/>
      <c r="L101" s="248" t="s">
        <v>1905</v>
      </c>
    </row>
    <row r="102" spans="2:12">
      <c r="B102" s="88" t="s">
        <v>2062</v>
      </c>
      <c r="E102">
        <v>72035003</v>
      </c>
      <c r="F102">
        <v>82035003</v>
      </c>
      <c r="G102" t="s">
        <v>4950</v>
      </c>
      <c r="H102" t="s">
        <v>5032</v>
      </c>
      <c r="J102" t="s">
        <v>4950</v>
      </c>
      <c r="K102" s="390"/>
      <c r="L102" s="248" t="s">
        <v>1800</v>
      </c>
    </row>
    <row r="103" spans="2:12">
      <c r="B103" s="88" t="s">
        <v>2063</v>
      </c>
      <c r="E103">
        <v>72035004</v>
      </c>
      <c r="F103">
        <v>82035004</v>
      </c>
      <c r="G103" t="s">
        <v>4951</v>
      </c>
      <c r="H103" t="s">
        <v>5032</v>
      </c>
      <c r="J103" t="s">
        <v>4951</v>
      </c>
      <c r="K103" s="390"/>
      <c r="L103" s="248" t="s">
        <v>1801</v>
      </c>
    </row>
    <row r="104" spans="2:12">
      <c r="B104" s="88" t="s">
        <v>1977</v>
      </c>
      <c r="E104">
        <v>71026001</v>
      </c>
      <c r="F104">
        <v>81026001</v>
      </c>
      <c r="G104" t="s">
        <v>4935</v>
      </c>
      <c r="H104" t="s">
        <v>5034</v>
      </c>
      <c r="J104" t="s">
        <v>4739</v>
      </c>
      <c r="K104" s="390"/>
      <c r="L104" s="248" t="s">
        <v>1098</v>
      </c>
    </row>
    <row r="105" spans="2:12">
      <c r="B105" s="88" t="s">
        <v>2064</v>
      </c>
      <c r="C105" s="176"/>
      <c r="E105">
        <v>72020003</v>
      </c>
      <c r="F105">
        <v>82020003</v>
      </c>
      <c r="G105" t="s">
        <v>665</v>
      </c>
      <c r="H105" t="s">
        <v>5032</v>
      </c>
      <c r="J105" t="s">
        <v>665</v>
      </c>
      <c r="K105" s="390"/>
      <c r="L105" s="248" t="s">
        <v>1109</v>
      </c>
    </row>
    <row r="106" spans="2:12" s="89" customFormat="1">
      <c r="B106" s="88" t="s">
        <v>1847</v>
      </c>
      <c r="C106" s="312"/>
      <c r="E106" s="89">
        <v>72020004</v>
      </c>
      <c r="F106" s="89">
        <v>82020004</v>
      </c>
      <c r="G106" s="89" t="s">
        <v>666</v>
      </c>
      <c r="H106" s="89" t="s">
        <v>5032</v>
      </c>
      <c r="J106" s="89" t="s">
        <v>666</v>
      </c>
      <c r="K106" s="390"/>
      <c r="L106" s="248" t="s">
        <v>1908</v>
      </c>
    </row>
    <row r="107" spans="2:12">
      <c r="B107" s="88" t="s">
        <v>2065</v>
      </c>
      <c r="E107">
        <v>72018005</v>
      </c>
      <c r="F107">
        <v>82018005</v>
      </c>
      <c r="G107" t="s">
        <v>4834</v>
      </c>
      <c r="H107" t="s">
        <v>5032</v>
      </c>
      <c r="J107" t="s">
        <v>4834</v>
      </c>
      <c r="K107" s="390"/>
      <c r="L107" s="248" t="s">
        <v>4522</v>
      </c>
    </row>
    <row r="108" spans="2:12">
      <c r="B108" s="88" t="s">
        <v>2066</v>
      </c>
      <c r="E108">
        <v>72018002</v>
      </c>
      <c r="F108">
        <v>82018002</v>
      </c>
      <c r="G108" t="s">
        <v>485</v>
      </c>
      <c r="H108" t="s">
        <v>5032</v>
      </c>
      <c r="J108" t="s">
        <v>485</v>
      </c>
      <c r="K108" s="390"/>
      <c r="L108" s="248" t="s">
        <v>1907</v>
      </c>
    </row>
    <row r="109" spans="2:12">
      <c r="B109" s="88" t="s">
        <v>1557</v>
      </c>
      <c r="E109">
        <v>72018003</v>
      </c>
      <c r="F109">
        <v>82018003</v>
      </c>
      <c r="G109" t="s">
        <v>4986</v>
      </c>
      <c r="H109" t="s">
        <v>5032</v>
      </c>
      <c r="J109" t="s">
        <v>4986</v>
      </c>
      <c r="K109" s="390"/>
      <c r="L109" s="248" t="s">
        <v>1131</v>
      </c>
    </row>
    <row r="110" spans="2:12">
      <c r="B110" s="88" t="s">
        <v>2067</v>
      </c>
      <c r="E110">
        <v>72004004</v>
      </c>
      <c r="F110">
        <v>82004004</v>
      </c>
      <c r="G110" t="s">
        <v>4991</v>
      </c>
      <c r="H110" t="s">
        <v>5032</v>
      </c>
      <c r="J110" t="s">
        <v>4991</v>
      </c>
      <c r="K110" s="390"/>
      <c r="L110" s="248" t="s">
        <v>4457</v>
      </c>
    </row>
    <row r="111" spans="2:12">
      <c r="B111" s="88" t="s">
        <v>2068</v>
      </c>
      <c r="E111">
        <v>72014002</v>
      </c>
      <c r="F111">
        <v>82014002</v>
      </c>
      <c r="G111" t="s">
        <v>4409</v>
      </c>
      <c r="H111" t="s">
        <v>5032</v>
      </c>
      <c r="J111" t="s">
        <v>4409</v>
      </c>
      <c r="K111" s="390"/>
      <c r="L111" s="248" t="s">
        <v>1143</v>
      </c>
    </row>
    <row r="112" spans="2:12">
      <c r="B112" s="88" t="s">
        <v>1988</v>
      </c>
      <c r="E112">
        <v>72014024</v>
      </c>
      <c r="F112">
        <v>82014024</v>
      </c>
      <c r="G112" t="s">
        <v>792</v>
      </c>
      <c r="H112" t="s">
        <v>5032</v>
      </c>
      <c r="J112" t="s">
        <v>792</v>
      </c>
      <c r="K112" s="390"/>
      <c r="L112" s="248" t="s">
        <v>1802</v>
      </c>
    </row>
    <row r="113" spans="2:12">
      <c r="B113" s="88" t="s">
        <v>2069</v>
      </c>
      <c r="E113">
        <v>72014001</v>
      </c>
      <c r="F113">
        <v>82014001</v>
      </c>
      <c r="G113" t="s">
        <v>4966</v>
      </c>
      <c r="H113" t="s">
        <v>5032</v>
      </c>
      <c r="J113" t="s">
        <v>4966</v>
      </c>
      <c r="K113" s="390"/>
      <c r="L113" s="248" t="s">
        <v>1803</v>
      </c>
    </row>
    <row r="114" spans="2:12">
      <c r="B114" s="88" t="s">
        <v>2070</v>
      </c>
      <c r="E114">
        <v>72014025</v>
      </c>
      <c r="F114">
        <v>82014025</v>
      </c>
      <c r="G114" t="s">
        <v>2000</v>
      </c>
      <c r="H114" t="s">
        <v>5032</v>
      </c>
      <c r="J114" t="s">
        <v>2000</v>
      </c>
      <c r="K114" s="390"/>
      <c r="L114" s="248" t="s">
        <v>1804</v>
      </c>
    </row>
    <row r="115" spans="2:12">
      <c r="B115" s="88" t="s">
        <v>4885</v>
      </c>
      <c r="E115">
        <v>72014026</v>
      </c>
      <c r="F115">
        <v>82014026</v>
      </c>
      <c r="G115" t="s">
        <v>2001</v>
      </c>
      <c r="H115" t="s">
        <v>5032</v>
      </c>
      <c r="J115" t="s">
        <v>2001</v>
      </c>
      <c r="K115" s="390"/>
      <c r="L115" s="248" t="s">
        <v>1167</v>
      </c>
    </row>
    <row r="116" spans="2:12">
      <c r="B116" s="88" t="s">
        <v>4881</v>
      </c>
      <c r="E116">
        <v>72014014</v>
      </c>
      <c r="F116">
        <v>82014014</v>
      </c>
      <c r="G116" t="s">
        <v>2002</v>
      </c>
      <c r="H116" t="s">
        <v>5032</v>
      </c>
      <c r="J116" t="s">
        <v>2002</v>
      </c>
      <c r="K116" s="390"/>
      <c r="L116" s="248" t="s">
        <v>1789</v>
      </c>
    </row>
    <row r="117" spans="2:12">
      <c r="B117" s="88" t="s">
        <v>4882</v>
      </c>
      <c r="E117">
        <v>72014013</v>
      </c>
      <c r="F117">
        <v>82014013</v>
      </c>
      <c r="G117" t="s">
        <v>2003</v>
      </c>
      <c r="H117" t="s">
        <v>5032</v>
      </c>
      <c r="J117" t="s">
        <v>2003</v>
      </c>
      <c r="K117" s="390"/>
      <c r="L117" s="248" t="s">
        <v>4462</v>
      </c>
    </row>
    <row r="118" spans="2:12">
      <c r="B118" s="88" t="s">
        <v>2071</v>
      </c>
      <c r="E118">
        <v>72014011</v>
      </c>
      <c r="F118">
        <v>82014011</v>
      </c>
      <c r="G118" t="s">
        <v>738</v>
      </c>
      <c r="H118" t="s">
        <v>5032</v>
      </c>
      <c r="J118" t="s">
        <v>738</v>
      </c>
      <c r="K118" s="390"/>
      <c r="L118" s="248" t="s">
        <v>1788</v>
      </c>
    </row>
    <row r="119" spans="2:12">
      <c r="B119" s="88" t="s">
        <v>2072</v>
      </c>
      <c r="E119">
        <v>71030002</v>
      </c>
      <c r="F119">
        <v>81030002</v>
      </c>
      <c r="G119" t="s">
        <v>1086</v>
      </c>
      <c r="H119" t="s">
        <v>5034</v>
      </c>
      <c r="J119" t="s">
        <v>1905</v>
      </c>
      <c r="K119" s="390"/>
      <c r="L119" s="248" t="s">
        <v>1193</v>
      </c>
    </row>
    <row r="120" spans="2:12">
      <c r="B120" s="88" t="s">
        <v>2073</v>
      </c>
      <c r="E120">
        <v>71030003</v>
      </c>
      <c r="F120">
        <v>81030003</v>
      </c>
      <c r="G120" t="s">
        <v>1094</v>
      </c>
      <c r="H120" t="s">
        <v>5034</v>
      </c>
      <c r="J120" t="s">
        <v>1801</v>
      </c>
      <c r="K120" s="390"/>
      <c r="L120" s="248" t="s">
        <v>1810</v>
      </c>
    </row>
    <row r="121" spans="2:12">
      <c r="B121" s="88" t="s">
        <v>794</v>
      </c>
      <c r="E121">
        <v>71030004</v>
      </c>
      <c r="F121">
        <v>81030004</v>
      </c>
      <c r="G121" t="s">
        <v>1369</v>
      </c>
      <c r="H121" t="s">
        <v>5034</v>
      </c>
      <c r="J121" t="s">
        <v>4482</v>
      </c>
      <c r="K121" s="390"/>
      <c r="L121" s="248" t="s">
        <v>1811</v>
      </c>
    </row>
    <row r="122" spans="2:12">
      <c r="B122" s="88" t="s">
        <v>796</v>
      </c>
      <c r="E122">
        <v>71030005</v>
      </c>
      <c r="F122">
        <v>81030005</v>
      </c>
      <c r="G122" t="s">
        <v>1377</v>
      </c>
      <c r="H122" t="s">
        <v>5034</v>
      </c>
      <c r="J122" t="s">
        <v>1791</v>
      </c>
      <c r="K122" s="390"/>
      <c r="L122" s="248" t="s">
        <v>4528</v>
      </c>
    </row>
    <row r="123" spans="2:12">
      <c r="B123" s="88"/>
      <c r="E123">
        <v>71030006</v>
      </c>
      <c r="F123">
        <v>81030006</v>
      </c>
      <c r="G123" t="s">
        <v>1090</v>
      </c>
      <c r="H123" t="s">
        <v>5034</v>
      </c>
      <c r="J123" t="s">
        <v>1800</v>
      </c>
      <c r="K123" s="390"/>
      <c r="L123" s="248" t="s">
        <v>1217</v>
      </c>
    </row>
    <row r="124" spans="2:12">
      <c r="B124" s="88" t="s">
        <v>4808</v>
      </c>
      <c r="E124">
        <v>71030007</v>
      </c>
      <c r="F124">
        <v>81030007</v>
      </c>
      <c r="G124" t="s">
        <v>1373</v>
      </c>
      <c r="H124" t="s">
        <v>5034</v>
      </c>
      <c r="J124" t="s">
        <v>1790</v>
      </c>
      <c r="K124" s="390"/>
      <c r="L124" s="248" t="s">
        <v>4529</v>
      </c>
    </row>
    <row r="125" spans="2:12">
      <c r="B125" s="88" t="s">
        <v>2074</v>
      </c>
      <c r="E125">
        <v>71031002</v>
      </c>
      <c r="F125">
        <v>81031002</v>
      </c>
      <c r="G125" t="s">
        <v>1352</v>
      </c>
      <c r="H125" t="s">
        <v>5034</v>
      </c>
      <c r="J125" t="s">
        <v>4479</v>
      </c>
      <c r="K125" s="390"/>
      <c r="L125" s="248" t="s">
        <v>1798</v>
      </c>
    </row>
    <row r="126" spans="2:12">
      <c r="B126" s="88" t="s">
        <v>4857</v>
      </c>
      <c r="E126">
        <v>71031003</v>
      </c>
      <c r="F126">
        <v>81031003</v>
      </c>
      <c r="G126" t="s">
        <v>1356</v>
      </c>
      <c r="H126" t="s">
        <v>5034</v>
      </c>
      <c r="J126" t="s">
        <v>1792</v>
      </c>
      <c r="K126" s="390"/>
      <c r="L126" s="248" t="s">
        <v>1797</v>
      </c>
    </row>
    <row r="127" spans="2:12">
      <c r="B127" s="88" t="s">
        <v>2075</v>
      </c>
      <c r="E127">
        <v>71031004</v>
      </c>
      <c r="F127">
        <v>81031004</v>
      </c>
      <c r="G127" t="s">
        <v>1498</v>
      </c>
      <c r="H127" t="s">
        <v>5034</v>
      </c>
      <c r="J127" t="s">
        <v>4500</v>
      </c>
      <c r="K127" s="390"/>
      <c r="L127" s="248" t="s">
        <v>1238</v>
      </c>
    </row>
    <row r="128" spans="2:12">
      <c r="B128" s="88" t="s">
        <v>2076</v>
      </c>
      <c r="E128">
        <v>71031005</v>
      </c>
      <c r="F128">
        <v>81031005</v>
      </c>
      <c r="G128" t="s">
        <v>1516</v>
      </c>
      <c r="H128" t="s">
        <v>5034</v>
      </c>
      <c r="J128" t="s">
        <v>1799</v>
      </c>
      <c r="K128" s="390"/>
      <c r="L128" s="248" t="s">
        <v>4530</v>
      </c>
    </row>
    <row r="129" spans="2:12">
      <c r="B129" s="88"/>
      <c r="E129">
        <v>71031006</v>
      </c>
      <c r="F129">
        <v>81031006</v>
      </c>
      <c r="G129" t="s">
        <v>1494</v>
      </c>
      <c r="H129" t="s">
        <v>5034</v>
      </c>
      <c r="J129" t="s">
        <v>1967</v>
      </c>
      <c r="K129" s="390"/>
      <c r="L129" s="248" t="s">
        <v>4469</v>
      </c>
    </row>
    <row r="130" spans="2:12">
      <c r="B130" s="88" t="s">
        <v>1727</v>
      </c>
      <c r="E130">
        <v>71033002</v>
      </c>
      <c r="F130">
        <v>81033002</v>
      </c>
      <c r="G130" t="s">
        <v>1310</v>
      </c>
      <c r="H130" t="s">
        <v>5034</v>
      </c>
      <c r="J130" t="s">
        <v>1923</v>
      </c>
      <c r="K130" s="390"/>
      <c r="L130" s="248" t="s">
        <v>1787</v>
      </c>
    </row>
    <row r="131" spans="2:12">
      <c r="B131" s="88" t="s">
        <v>1728</v>
      </c>
      <c r="E131">
        <v>71033003</v>
      </c>
      <c r="F131">
        <v>81033003</v>
      </c>
      <c r="G131" t="s">
        <v>1480</v>
      </c>
      <c r="H131" t="s">
        <v>5034</v>
      </c>
      <c r="J131" t="s">
        <v>4798</v>
      </c>
      <c r="K131" s="390"/>
      <c r="L131" s="248" t="s">
        <v>1261</v>
      </c>
    </row>
    <row r="132" spans="2:12">
      <c r="B132" s="88" t="s">
        <v>2077</v>
      </c>
      <c r="E132">
        <v>71033004</v>
      </c>
      <c r="F132">
        <v>81033004</v>
      </c>
      <c r="G132" t="s">
        <v>1391</v>
      </c>
      <c r="H132" t="s">
        <v>5034</v>
      </c>
      <c r="J132" t="s">
        <v>4485</v>
      </c>
      <c r="K132" s="390"/>
      <c r="L132" s="248" t="s">
        <v>1806</v>
      </c>
    </row>
    <row r="133" spans="2:12">
      <c r="B133" s="88" t="s">
        <v>2078</v>
      </c>
      <c r="E133">
        <v>71033005</v>
      </c>
      <c r="F133">
        <v>81033005</v>
      </c>
      <c r="G133" t="s">
        <v>1395</v>
      </c>
      <c r="H133" t="s">
        <v>5034</v>
      </c>
      <c r="J133" t="s">
        <v>1805</v>
      </c>
      <c r="K133" s="390"/>
      <c r="L133" s="248" t="s">
        <v>4306</v>
      </c>
    </row>
    <row r="134" spans="2:12">
      <c r="B134" s="88" t="s">
        <v>2079</v>
      </c>
      <c r="E134">
        <v>71033007</v>
      </c>
      <c r="F134">
        <v>81033007</v>
      </c>
      <c r="G134" t="s">
        <v>1314</v>
      </c>
      <c r="H134" t="s">
        <v>5034</v>
      </c>
      <c r="J134" t="s">
        <v>1812</v>
      </c>
      <c r="K134" s="390"/>
      <c r="L134" s="248" t="s">
        <v>1807</v>
      </c>
    </row>
    <row r="135" spans="2:12">
      <c r="B135" s="88" t="s">
        <v>4849</v>
      </c>
      <c r="E135">
        <v>71033009</v>
      </c>
      <c r="F135">
        <v>81033009</v>
      </c>
      <c r="G135" t="s">
        <v>1477</v>
      </c>
      <c r="H135" t="s">
        <v>5034</v>
      </c>
      <c r="J135" t="s">
        <v>1962</v>
      </c>
      <c r="K135" s="390"/>
      <c r="L135" s="248" t="s">
        <v>1920</v>
      </c>
    </row>
    <row r="136" spans="2:12">
      <c r="B136" s="88" t="s">
        <v>4853</v>
      </c>
      <c r="E136">
        <v>71029002</v>
      </c>
      <c r="F136">
        <v>81029002</v>
      </c>
      <c r="G136" t="s">
        <v>1427</v>
      </c>
      <c r="H136" t="s">
        <v>5034</v>
      </c>
      <c r="J136" t="s">
        <v>1941</v>
      </c>
      <c r="K136" s="390"/>
      <c r="L136" s="248" t="s">
        <v>1282</v>
      </c>
    </row>
    <row r="137" spans="2:12">
      <c r="B137" s="88" t="s">
        <v>1896</v>
      </c>
      <c r="E137">
        <v>71029003</v>
      </c>
      <c r="F137">
        <v>81029003</v>
      </c>
      <c r="G137" t="s">
        <v>1000</v>
      </c>
      <c r="H137" t="s">
        <v>5034</v>
      </c>
      <c r="J137" t="s">
        <v>4305</v>
      </c>
      <c r="K137" s="390"/>
      <c r="L137" s="248" t="s">
        <v>1911</v>
      </c>
    </row>
    <row r="138" spans="2:12">
      <c r="B138" s="88" t="s">
        <v>1897</v>
      </c>
      <c r="E138">
        <v>71029004</v>
      </c>
      <c r="F138">
        <v>81029004</v>
      </c>
      <c r="G138" s="176" t="s">
        <v>1003</v>
      </c>
      <c r="H138" t="s">
        <v>5034</v>
      </c>
      <c r="J138" t="s">
        <v>1793</v>
      </c>
      <c r="K138" s="390"/>
      <c r="L138" s="248" t="s">
        <v>4428</v>
      </c>
    </row>
    <row r="139" spans="2:12">
      <c r="B139" s="88" t="s">
        <v>1898</v>
      </c>
      <c r="E139">
        <v>71029005</v>
      </c>
      <c r="F139">
        <v>81029005</v>
      </c>
      <c r="G139" s="176" t="s">
        <v>1009</v>
      </c>
      <c r="H139" t="s">
        <v>5034</v>
      </c>
      <c r="J139" t="s">
        <v>1795</v>
      </c>
      <c r="K139" s="390"/>
      <c r="L139" s="248" t="s">
        <v>1912</v>
      </c>
    </row>
    <row r="140" spans="2:12">
      <c r="B140" s="88" t="s">
        <v>1892</v>
      </c>
      <c r="E140">
        <v>71029006</v>
      </c>
      <c r="F140">
        <v>81029006</v>
      </c>
      <c r="G140" s="176" t="s">
        <v>1138</v>
      </c>
      <c r="H140" t="s">
        <v>5034</v>
      </c>
      <c r="J140" t="s">
        <v>4457</v>
      </c>
      <c r="K140" s="390"/>
      <c r="L140" s="248" t="s">
        <v>1304</v>
      </c>
    </row>
    <row r="141" spans="2:12">
      <c r="B141" s="88" t="s">
        <v>1899</v>
      </c>
      <c r="E141">
        <v>71029007</v>
      </c>
      <c r="F141">
        <v>81029007</v>
      </c>
      <c r="G141" s="176" t="s">
        <v>1006</v>
      </c>
      <c r="H141" t="s">
        <v>5034</v>
      </c>
      <c r="J141" t="s">
        <v>1794</v>
      </c>
      <c r="K141" s="390"/>
      <c r="L141" s="248" t="s">
        <v>1923</v>
      </c>
    </row>
    <row r="142" spans="2:12">
      <c r="B142" s="88" t="s">
        <v>1900</v>
      </c>
      <c r="E142">
        <v>71029009</v>
      </c>
      <c r="F142">
        <v>81029009</v>
      </c>
      <c r="G142" s="250" t="s">
        <v>997</v>
      </c>
      <c r="H142" t="s">
        <v>5034</v>
      </c>
      <c r="J142" t="s">
        <v>1796</v>
      </c>
      <c r="K142" s="390"/>
      <c r="L142" s="248" t="s">
        <v>1812</v>
      </c>
    </row>
    <row r="143" spans="2:12">
      <c r="B143" s="88" t="s">
        <v>4877</v>
      </c>
      <c r="E143">
        <v>71037002</v>
      </c>
      <c r="F143">
        <v>81037002</v>
      </c>
      <c r="G143" t="s">
        <v>1119</v>
      </c>
      <c r="H143" t="s">
        <v>5034</v>
      </c>
      <c r="J143" t="s">
        <v>4522</v>
      </c>
      <c r="K143" s="390"/>
      <c r="L143" s="248" t="s">
        <v>1318</v>
      </c>
    </row>
    <row r="144" spans="2:12">
      <c r="B144" s="88" t="s">
        <v>4876</v>
      </c>
      <c r="E144">
        <v>71037003</v>
      </c>
      <c r="F144">
        <v>81037003</v>
      </c>
      <c r="G144" t="s">
        <v>1123</v>
      </c>
      <c r="H144" t="s">
        <v>5034</v>
      </c>
      <c r="J144" t="s">
        <v>1907</v>
      </c>
      <c r="K144" s="390"/>
      <c r="L144" s="248" t="s">
        <v>1325</v>
      </c>
    </row>
    <row r="145" spans="2:16">
      <c r="B145" s="88" t="s">
        <v>4875</v>
      </c>
      <c r="E145">
        <v>71037004</v>
      </c>
      <c r="F145">
        <v>81037004</v>
      </c>
      <c r="G145" t="s">
        <v>1406</v>
      </c>
      <c r="H145" t="s">
        <v>5034</v>
      </c>
      <c r="J145" t="s">
        <v>1938</v>
      </c>
      <c r="K145" s="390"/>
      <c r="L145" s="248" t="s">
        <v>4476</v>
      </c>
    </row>
    <row r="146" spans="2:16">
      <c r="B146" s="88" t="s">
        <v>4878</v>
      </c>
      <c r="E146">
        <v>71037005</v>
      </c>
      <c r="F146">
        <v>81037005</v>
      </c>
      <c r="G146" t="s">
        <v>1244</v>
      </c>
      <c r="H146" t="s">
        <v>5034</v>
      </c>
      <c r="J146" t="s">
        <v>4530</v>
      </c>
      <c r="K146" s="390"/>
      <c r="L146" s="248" t="s">
        <v>1808</v>
      </c>
    </row>
    <row r="147" spans="2:16" s="89" customFormat="1">
      <c r="B147" s="190" t="s">
        <v>4879</v>
      </c>
      <c r="E147" s="89">
        <v>71037006</v>
      </c>
      <c r="F147" s="89">
        <v>81037006</v>
      </c>
      <c r="G147" s="89" t="s">
        <v>1527</v>
      </c>
      <c r="H147" s="89" t="s">
        <v>5034</v>
      </c>
      <c r="J147" s="89" t="s">
        <v>1977</v>
      </c>
      <c r="K147" s="392"/>
      <c r="L147" s="248" t="s">
        <v>1809</v>
      </c>
    </row>
    <row r="148" spans="2:16">
      <c r="B148" s="88" t="s">
        <v>4873</v>
      </c>
      <c r="E148">
        <v>71037007</v>
      </c>
      <c r="F148">
        <v>81037007</v>
      </c>
      <c r="G148" t="s">
        <v>1116</v>
      </c>
      <c r="H148" t="s">
        <v>5034</v>
      </c>
      <c r="J148" t="s">
        <v>1908</v>
      </c>
      <c r="K148" s="390"/>
      <c r="L148" s="248" t="s">
        <v>1345</v>
      </c>
    </row>
    <row r="149" spans="2:16">
      <c r="B149" s="88" t="s">
        <v>4350</v>
      </c>
      <c r="E149">
        <v>71037009</v>
      </c>
      <c r="F149">
        <v>81037009</v>
      </c>
      <c r="G149" t="s">
        <v>1254</v>
      </c>
      <c r="H149" t="s">
        <v>5034</v>
      </c>
      <c r="J149" t="s">
        <v>1787</v>
      </c>
      <c r="K149" s="390"/>
      <c r="L149" s="248" t="s">
        <v>4479</v>
      </c>
    </row>
    <row r="150" spans="2:16">
      <c r="B150" s="314" t="s">
        <v>4788</v>
      </c>
      <c r="E150">
        <v>71037010</v>
      </c>
      <c r="F150">
        <v>81037010</v>
      </c>
      <c r="G150" t="s">
        <v>1249</v>
      </c>
      <c r="H150" t="s">
        <v>5034</v>
      </c>
      <c r="J150" t="s">
        <v>4469</v>
      </c>
      <c r="K150" s="393"/>
      <c r="L150" s="248" t="s">
        <v>1792</v>
      </c>
    </row>
    <row r="151" spans="2:16">
      <c r="B151" s="314" t="s">
        <v>4786</v>
      </c>
      <c r="E151">
        <v>71038002</v>
      </c>
      <c r="F151">
        <v>81038002</v>
      </c>
      <c r="G151" t="s">
        <v>1338</v>
      </c>
      <c r="H151" t="s">
        <v>5034</v>
      </c>
      <c r="J151" t="s">
        <v>1809</v>
      </c>
      <c r="K151" s="393"/>
      <c r="L151" s="248" t="s">
        <v>1361</v>
      </c>
    </row>
    <row r="152" spans="2:16">
      <c r="B152" s="88" t="s">
        <v>738</v>
      </c>
      <c r="E152">
        <v>71038003</v>
      </c>
      <c r="F152">
        <v>81038003</v>
      </c>
      <c r="G152" t="s">
        <v>1332</v>
      </c>
      <c r="H152" t="s">
        <v>5034</v>
      </c>
      <c r="J152" t="s">
        <v>4476</v>
      </c>
      <c r="K152" s="390"/>
      <c r="L152" s="248" t="s">
        <v>4482</v>
      </c>
    </row>
    <row r="153" spans="2:16">
      <c r="B153" s="88" t="s">
        <v>2080</v>
      </c>
      <c r="E153">
        <v>71038010</v>
      </c>
      <c r="F153">
        <v>81038010</v>
      </c>
      <c r="G153" t="s">
        <v>1153</v>
      </c>
      <c r="H153" t="s">
        <v>5034</v>
      </c>
      <c r="J153" t="s">
        <v>1803</v>
      </c>
      <c r="K153" s="390"/>
      <c r="L153" s="248" t="s">
        <v>1790</v>
      </c>
    </row>
    <row r="154" spans="2:16">
      <c r="B154" s="88" t="s">
        <v>2081</v>
      </c>
      <c r="E154">
        <v>71038006</v>
      </c>
      <c r="F154">
        <v>81038006</v>
      </c>
      <c r="G154" t="s">
        <v>1569</v>
      </c>
      <c r="H154" t="s">
        <v>5034</v>
      </c>
      <c r="J154" t="s">
        <v>4511</v>
      </c>
      <c r="K154" s="390"/>
      <c r="L154" s="248" t="s">
        <v>1791</v>
      </c>
      <c r="M154" s="125"/>
      <c r="N154" s="125"/>
      <c r="O154" s="1"/>
      <c r="P154" s="1"/>
    </row>
    <row r="155" spans="2:16">
      <c r="B155" s="88" t="s">
        <v>2082</v>
      </c>
      <c r="E155">
        <v>71038007</v>
      </c>
      <c r="F155">
        <v>81038007</v>
      </c>
      <c r="G155" t="s">
        <v>1573</v>
      </c>
      <c r="H155" t="s">
        <v>5034</v>
      </c>
      <c r="J155" t="s">
        <v>1988</v>
      </c>
      <c r="K155" s="390"/>
      <c r="L155" s="248" t="s">
        <v>1385</v>
      </c>
    </row>
    <row r="156" spans="2:16">
      <c r="B156" s="88" t="s">
        <v>2083</v>
      </c>
      <c r="E156">
        <v>71038008</v>
      </c>
      <c r="F156">
        <v>81038008</v>
      </c>
      <c r="G156" t="s">
        <v>1156</v>
      </c>
      <c r="H156" t="s">
        <v>5034</v>
      </c>
      <c r="J156" t="s">
        <v>1804</v>
      </c>
      <c r="K156" s="390"/>
      <c r="L156" s="248" t="s">
        <v>4485</v>
      </c>
    </row>
    <row r="157" spans="2:16">
      <c r="B157" s="88" t="s">
        <v>4868</v>
      </c>
      <c r="E157">
        <v>71038004</v>
      </c>
      <c r="F157">
        <v>81038004</v>
      </c>
      <c r="G157" t="s">
        <v>1150</v>
      </c>
      <c r="H157" t="s">
        <v>5034</v>
      </c>
      <c r="J157" t="s">
        <v>1802</v>
      </c>
      <c r="K157" s="390"/>
      <c r="L157" s="248" t="s">
        <v>1805</v>
      </c>
    </row>
    <row r="158" spans="2:16">
      <c r="B158" s="88" t="s">
        <v>4867</v>
      </c>
      <c r="E158">
        <v>71038011</v>
      </c>
      <c r="F158">
        <v>81038011</v>
      </c>
      <c r="G158" t="s">
        <v>1335</v>
      </c>
      <c r="H158" t="s">
        <v>5034</v>
      </c>
      <c r="J158" t="s">
        <v>1808</v>
      </c>
      <c r="K158" s="390"/>
      <c r="L158" s="248" t="s">
        <v>1400</v>
      </c>
    </row>
    <row r="159" spans="2:16">
      <c r="B159" s="88" t="s">
        <v>4884</v>
      </c>
      <c r="E159">
        <v>71032003</v>
      </c>
      <c r="F159">
        <v>81032003</v>
      </c>
      <c r="G159" t="s">
        <v>1063</v>
      </c>
      <c r="H159" t="s">
        <v>5034</v>
      </c>
      <c r="J159" t="s">
        <v>1903</v>
      </c>
      <c r="K159" s="390"/>
      <c r="L159" s="248" t="s">
        <v>1938</v>
      </c>
    </row>
    <row r="160" spans="2:16">
      <c r="B160" s="88" t="s">
        <v>4869</v>
      </c>
      <c r="E160">
        <v>71032004</v>
      </c>
      <c r="F160">
        <v>81032004</v>
      </c>
      <c r="G160" t="s">
        <v>1060</v>
      </c>
      <c r="H160" t="s">
        <v>5034</v>
      </c>
      <c r="J160" t="s">
        <v>1904</v>
      </c>
      <c r="K160" s="390"/>
      <c r="L160" s="248" t="s">
        <v>1410</v>
      </c>
    </row>
    <row r="161" spans="2:12">
      <c r="B161" s="88" t="s">
        <v>4870</v>
      </c>
      <c r="E161">
        <v>71032005</v>
      </c>
      <c r="F161">
        <v>81032005</v>
      </c>
      <c r="G161" t="s">
        <v>1593</v>
      </c>
      <c r="H161" t="s">
        <v>5034</v>
      </c>
      <c r="J161" t="s">
        <v>4514</v>
      </c>
      <c r="K161" s="390"/>
      <c r="L161" s="248" t="s">
        <v>1420</v>
      </c>
    </row>
    <row r="162" spans="2:12" s="89" customFormat="1">
      <c r="B162" s="88" t="s">
        <v>4871</v>
      </c>
      <c r="E162" s="89">
        <v>71032006</v>
      </c>
      <c r="F162" s="89">
        <v>81032006</v>
      </c>
      <c r="G162" s="89" t="s">
        <v>1291</v>
      </c>
      <c r="H162" s="89" t="s">
        <v>5034</v>
      </c>
      <c r="J162" s="89" t="s">
        <v>4428</v>
      </c>
      <c r="K162" s="390"/>
      <c r="L162" s="248" t="s">
        <v>1941</v>
      </c>
    </row>
    <row r="163" spans="2:12">
      <c r="B163" s="88" t="s">
        <v>1740</v>
      </c>
      <c r="E163">
        <v>71032007</v>
      </c>
      <c r="F163">
        <v>81032007</v>
      </c>
      <c r="G163" t="s">
        <v>1288</v>
      </c>
      <c r="H163" t="s">
        <v>5034</v>
      </c>
      <c r="J163" t="s">
        <v>1911</v>
      </c>
      <c r="K163" s="390"/>
      <c r="L163" s="248" t="s">
        <v>1430</v>
      </c>
    </row>
    <row r="164" spans="2:12">
      <c r="B164" s="88" t="s">
        <v>1741</v>
      </c>
      <c r="E164">
        <v>71032009</v>
      </c>
      <c r="F164">
        <v>81032009</v>
      </c>
      <c r="G164" t="s">
        <v>1589</v>
      </c>
      <c r="H164" t="s">
        <v>5034</v>
      </c>
      <c r="J164" t="s">
        <v>1945</v>
      </c>
      <c r="K164" s="390"/>
      <c r="L164" s="248" t="s">
        <v>1436</v>
      </c>
    </row>
    <row r="165" spans="2:12">
      <c r="B165" s="88" t="s">
        <v>1742</v>
      </c>
      <c r="E165">
        <v>71032008</v>
      </c>
      <c r="F165">
        <v>81032008</v>
      </c>
      <c r="G165" t="s">
        <v>1294</v>
      </c>
      <c r="H165" t="s">
        <v>5034</v>
      </c>
      <c r="J165" t="s">
        <v>1912</v>
      </c>
      <c r="K165" s="390"/>
      <c r="L165" s="248" t="s">
        <v>1971</v>
      </c>
    </row>
    <row r="166" spans="2:12">
      <c r="B166" s="88" t="s">
        <v>1743</v>
      </c>
      <c r="E166">
        <v>71035002</v>
      </c>
      <c r="F166">
        <v>81035002</v>
      </c>
      <c r="G166" t="s">
        <v>1039</v>
      </c>
      <c r="H166" t="s">
        <v>5034</v>
      </c>
      <c r="J166" t="s">
        <v>1784</v>
      </c>
      <c r="K166" s="390"/>
      <c r="L166" s="248" t="s">
        <v>1445</v>
      </c>
    </row>
    <row r="167" spans="2:12">
      <c r="B167" s="88" t="s">
        <v>1744</v>
      </c>
      <c r="E167">
        <v>71035003</v>
      </c>
      <c r="F167">
        <v>81035003</v>
      </c>
      <c r="G167" t="s">
        <v>1033</v>
      </c>
      <c r="H167" t="s">
        <v>5034</v>
      </c>
      <c r="J167" t="s">
        <v>1782</v>
      </c>
      <c r="K167" s="390"/>
      <c r="L167" s="248" t="s">
        <v>1451</v>
      </c>
    </row>
    <row r="168" spans="2:12">
      <c r="B168" s="88" t="s">
        <v>1745</v>
      </c>
      <c r="E168">
        <v>71035004</v>
      </c>
      <c r="F168">
        <v>81035004</v>
      </c>
      <c r="G168" t="s">
        <v>1178</v>
      </c>
      <c r="H168" t="s">
        <v>5034</v>
      </c>
      <c r="J168" t="s">
        <v>4462</v>
      </c>
      <c r="K168" s="390"/>
      <c r="L168" s="248" t="s">
        <v>4495</v>
      </c>
    </row>
    <row r="169" spans="2:12">
      <c r="B169" s="88" t="s">
        <v>5156</v>
      </c>
      <c r="E169">
        <v>71035006</v>
      </c>
      <c r="F169">
        <v>81035006</v>
      </c>
      <c r="G169" t="s">
        <v>1036</v>
      </c>
      <c r="H169" t="s">
        <v>5034</v>
      </c>
      <c r="J169" t="s">
        <v>1783</v>
      </c>
      <c r="K169" s="390"/>
      <c r="L169" s="248" t="s">
        <v>1956</v>
      </c>
    </row>
    <row r="170" spans="2:12">
      <c r="B170" s="88" t="s">
        <v>744</v>
      </c>
      <c r="E170">
        <v>71035007</v>
      </c>
      <c r="F170">
        <v>81035007</v>
      </c>
      <c r="G170" t="s">
        <v>1174</v>
      </c>
      <c r="H170" t="s">
        <v>5034</v>
      </c>
      <c r="J170" t="s">
        <v>1789</v>
      </c>
      <c r="K170" s="390"/>
      <c r="L170" s="248" t="s">
        <v>1470</v>
      </c>
    </row>
    <row r="171" spans="2:12">
      <c r="B171" s="88" t="s">
        <v>2084</v>
      </c>
      <c r="E171">
        <v>71035008</v>
      </c>
      <c r="F171">
        <v>81035008</v>
      </c>
      <c r="G171" t="s">
        <v>1543</v>
      </c>
      <c r="H171" t="s">
        <v>5034</v>
      </c>
      <c r="J171" t="s">
        <v>4994</v>
      </c>
      <c r="K171" s="390"/>
      <c r="L171" s="248" t="s">
        <v>1962</v>
      </c>
    </row>
    <row r="172" spans="2:12">
      <c r="B172" s="88" t="s">
        <v>2085</v>
      </c>
      <c r="E172">
        <v>71035010</v>
      </c>
      <c r="F172">
        <v>81035010</v>
      </c>
      <c r="G172" t="s">
        <v>1182</v>
      </c>
      <c r="H172" t="s">
        <v>5034</v>
      </c>
      <c r="J172" t="s">
        <v>1788</v>
      </c>
      <c r="K172" s="390"/>
      <c r="L172" s="248" t="s">
        <v>4798</v>
      </c>
    </row>
    <row r="173" spans="2:12">
      <c r="B173" s="88" t="s">
        <v>4880</v>
      </c>
      <c r="E173">
        <v>71035011</v>
      </c>
      <c r="F173">
        <v>81035011</v>
      </c>
      <c r="G173" t="s">
        <v>1027</v>
      </c>
      <c r="H173" t="s">
        <v>5034</v>
      </c>
      <c r="J173" t="s">
        <v>1785</v>
      </c>
      <c r="K173" s="390"/>
      <c r="L173" s="248" t="s">
        <v>1488</v>
      </c>
    </row>
    <row r="174" spans="2:12">
      <c r="B174" s="173" t="s">
        <v>2086</v>
      </c>
      <c r="E174">
        <v>71034002</v>
      </c>
      <c r="F174">
        <v>81034002</v>
      </c>
      <c r="G174" t="s">
        <v>1225</v>
      </c>
      <c r="H174" t="s">
        <v>5034</v>
      </c>
      <c r="J174" t="s">
        <v>4529</v>
      </c>
      <c r="K174" s="391"/>
      <c r="L174" s="248" t="s">
        <v>1967</v>
      </c>
    </row>
    <row r="175" spans="2:12">
      <c r="B175" s="189" t="s">
        <v>1750</v>
      </c>
      <c r="E175">
        <v>71034003</v>
      </c>
      <c r="F175">
        <v>81034003</v>
      </c>
      <c r="G175" t="s">
        <v>1231</v>
      </c>
      <c r="H175" t="s">
        <v>5034</v>
      </c>
      <c r="J175" t="s">
        <v>1797</v>
      </c>
      <c r="K175" s="394"/>
      <c r="L175" s="248" t="s">
        <v>4500</v>
      </c>
    </row>
    <row r="176" spans="2:12">
      <c r="B176" s="189" t="s">
        <v>1751</v>
      </c>
      <c r="E176">
        <v>71034004</v>
      </c>
      <c r="F176">
        <v>81034004</v>
      </c>
      <c r="G176" t="s">
        <v>1458</v>
      </c>
      <c r="H176" t="s">
        <v>5034</v>
      </c>
      <c r="J176" t="s">
        <v>4495</v>
      </c>
      <c r="K176" s="394"/>
      <c r="L176" s="248" t="s">
        <v>1504</v>
      </c>
    </row>
    <row r="177" spans="2:12">
      <c r="B177" s="173" t="s">
        <v>2087</v>
      </c>
      <c r="E177">
        <v>71034005</v>
      </c>
      <c r="F177">
        <v>81034005</v>
      </c>
      <c r="G177" t="s">
        <v>1442</v>
      </c>
      <c r="H177" t="s">
        <v>5034</v>
      </c>
      <c r="J177" t="s">
        <v>1971</v>
      </c>
      <c r="K177" s="391"/>
      <c r="L177" s="248" t="s">
        <v>1799</v>
      </c>
    </row>
    <row r="178" spans="2:12">
      <c r="B178" s="173" t="s">
        <v>2088</v>
      </c>
      <c r="E178">
        <v>71034006</v>
      </c>
      <c r="F178">
        <v>81034006</v>
      </c>
      <c r="G178" t="s">
        <v>1461</v>
      </c>
      <c r="H178" t="s">
        <v>5034</v>
      </c>
      <c r="J178" t="s">
        <v>1956</v>
      </c>
      <c r="K178" s="391"/>
      <c r="L178" s="248" t="s">
        <v>1511</v>
      </c>
    </row>
    <row r="179" spans="2:12">
      <c r="B179" s="189" t="s">
        <v>1754</v>
      </c>
      <c r="E179">
        <v>71034007</v>
      </c>
      <c r="F179">
        <v>81034007</v>
      </c>
      <c r="G179" t="s">
        <v>1228</v>
      </c>
      <c r="H179" t="s">
        <v>5034</v>
      </c>
      <c r="J179" t="s">
        <v>1798</v>
      </c>
      <c r="K179" s="394"/>
      <c r="L179" s="248" t="s">
        <v>1522</v>
      </c>
    </row>
    <row r="180" spans="2:12">
      <c r="B180" s="88" t="s">
        <v>4854</v>
      </c>
      <c r="E180">
        <v>71036002</v>
      </c>
      <c r="F180">
        <v>81036002</v>
      </c>
      <c r="G180" t="s">
        <v>1270</v>
      </c>
      <c r="H180" t="s">
        <v>5034</v>
      </c>
      <c r="J180" t="s">
        <v>4306</v>
      </c>
      <c r="K180" s="390"/>
      <c r="L180" s="248" t="s">
        <v>1977</v>
      </c>
    </row>
    <row r="181" spans="2:12">
      <c r="B181" s="88" t="s">
        <v>2089</v>
      </c>
      <c r="E181">
        <v>71036003</v>
      </c>
      <c r="F181">
        <v>81036003</v>
      </c>
      <c r="G181" t="s">
        <v>1274</v>
      </c>
      <c r="H181" t="s">
        <v>5034</v>
      </c>
      <c r="J181" t="s">
        <v>1807</v>
      </c>
      <c r="K181" s="390"/>
      <c r="L181" s="248" t="s">
        <v>1530</v>
      </c>
    </row>
    <row r="182" spans="2:12">
      <c r="B182" s="88" t="s">
        <v>2090</v>
      </c>
      <c r="E182">
        <v>71036004</v>
      </c>
      <c r="F182">
        <v>81036004</v>
      </c>
      <c r="G182" t="s">
        <v>1207</v>
      </c>
      <c r="H182" t="s">
        <v>5034</v>
      </c>
      <c r="J182" t="s">
        <v>4528</v>
      </c>
      <c r="K182" s="390"/>
      <c r="L182" s="248" t="s">
        <v>1539</v>
      </c>
    </row>
    <row r="183" spans="2:12">
      <c r="B183" s="173" t="s">
        <v>2091</v>
      </c>
      <c r="E183">
        <v>71036005</v>
      </c>
      <c r="F183">
        <v>81036005</v>
      </c>
      <c r="G183" t="s">
        <v>1603</v>
      </c>
      <c r="H183" t="s">
        <v>5034</v>
      </c>
      <c r="J183" t="s">
        <v>4527</v>
      </c>
      <c r="K183" s="391"/>
      <c r="L183" s="248" t="s">
        <v>4994</v>
      </c>
    </row>
    <row r="184" spans="2:12">
      <c r="B184" s="173" t="s">
        <v>2092</v>
      </c>
      <c r="E184">
        <v>71036006</v>
      </c>
      <c r="F184">
        <v>81036006</v>
      </c>
      <c r="G184" t="s">
        <v>433</v>
      </c>
      <c r="H184" t="s">
        <v>5034</v>
      </c>
      <c r="J184" t="s">
        <v>1806</v>
      </c>
      <c r="K184" s="391"/>
      <c r="L184" s="248" t="s">
        <v>1549</v>
      </c>
    </row>
    <row r="185" spans="2:12">
      <c r="B185" s="189" t="s">
        <v>1756</v>
      </c>
      <c r="E185">
        <v>71036007</v>
      </c>
      <c r="F185">
        <v>81036007</v>
      </c>
      <c r="G185" t="s">
        <v>1200</v>
      </c>
      <c r="H185" t="s">
        <v>5034</v>
      </c>
      <c r="J185" t="s">
        <v>1810</v>
      </c>
      <c r="K185" s="394"/>
      <c r="L185" s="248" t="s">
        <v>1554</v>
      </c>
    </row>
    <row r="186" spans="2:12">
      <c r="B186" s="173" t="s">
        <v>2093</v>
      </c>
      <c r="E186">
        <v>71036008</v>
      </c>
      <c r="F186">
        <v>81036008</v>
      </c>
      <c r="G186" t="s">
        <v>1204</v>
      </c>
      <c r="H186" t="s">
        <v>5034</v>
      </c>
      <c r="J186" t="s">
        <v>1811</v>
      </c>
      <c r="K186" s="391"/>
      <c r="L186" s="248" t="s">
        <v>1557</v>
      </c>
    </row>
    <row r="187" spans="2:12">
      <c r="B187" s="88" t="s">
        <v>4855</v>
      </c>
      <c r="E187">
        <v>72007001</v>
      </c>
      <c r="F187">
        <v>82007001</v>
      </c>
      <c r="G187" t="s">
        <v>4914</v>
      </c>
      <c r="H187" t="s">
        <v>5032</v>
      </c>
      <c r="J187" t="s">
        <v>4914</v>
      </c>
      <c r="K187" s="390"/>
      <c r="L187" s="248" t="s">
        <v>1563</v>
      </c>
    </row>
    <row r="188" spans="2:12">
      <c r="B188" s="88" t="s">
        <v>1761</v>
      </c>
      <c r="E188">
        <v>72036001</v>
      </c>
      <c r="F188">
        <v>82036001</v>
      </c>
      <c r="G188" t="s">
        <v>656</v>
      </c>
      <c r="H188" t="s">
        <v>5032</v>
      </c>
      <c r="J188" t="s">
        <v>656</v>
      </c>
      <c r="K188" s="390"/>
      <c r="L188" s="248" t="s">
        <v>4511</v>
      </c>
    </row>
    <row r="189" spans="2:12">
      <c r="B189" s="88" t="s">
        <v>2094</v>
      </c>
      <c r="E189">
        <v>72030001</v>
      </c>
      <c r="F189">
        <v>82030001</v>
      </c>
      <c r="G189" t="s">
        <v>4350</v>
      </c>
      <c r="H189" t="s">
        <v>5032</v>
      </c>
      <c r="J189" t="s">
        <v>4350</v>
      </c>
      <c r="K189" s="390"/>
      <c r="L189" s="248" t="s">
        <v>1988</v>
      </c>
    </row>
    <row r="190" spans="2:12">
      <c r="B190" s="173" t="s">
        <v>2095</v>
      </c>
      <c r="E190">
        <v>73000001</v>
      </c>
      <c r="F190">
        <v>83000001</v>
      </c>
      <c r="G190" t="s">
        <v>4915</v>
      </c>
      <c r="H190" t="s">
        <v>5032</v>
      </c>
      <c r="J190" t="s">
        <v>4915</v>
      </c>
      <c r="K190" s="391"/>
      <c r="L190" s="248" t="s">
        <v>1582</v>
      </c>
    </row>
    <row r="191" spans="2:12">
      <c r="B191" s="173" t="s">
        <v>2096</v>
      </c>
      <c r="E191">
        <v>72031001</v>
      </c>
      <c r="F191">
        <v>82031001</v>
      </c>
      <c r="G191" t="s">
        <v>4533</v>
      </c>
      <c r="H191" t="s">
        <v>5032</v>
      </c>
      <c r="J191" t="s">
        <v>4533</v>
      </c>
      <c r="K191" s="391"/>
      <c r="L191" s="248" t="s">
        <v>1945</v>
      </c>
    </row>
    <row r="192" spans="2:12">
      <c r="B192" s="189" t="s">
        <v>1765</v>
      </c>
      <c r="E192">
        <v>73001001</v>
      </c>
      <c r="F192">
        <v>83001001</v>
      </c>
      <c r="G192" t="s">
        <v>4804</v>
      </c>
      <c r="H192" t="s">
        <v>5032</v>
      </c>
      <c r="J192" t="s">
        <v>4804</v>
      </c>
      <c r="K192" s="394"/>
      <c r="L192" s="248" t="s">
        <v>4514</v>
      </c>
    </row>
    <row r="193" spans="2:12">
      <c r="B193" s="189" t="s">
        <v>1766</v>
      </c>
      <c r="E193">
        <v>72005008</v>
      </c>
      <c r="F193">
        <v>82005008</v>
      </c>
      <c r="G193" t="s">
        <v>633</v>
      </c>
      <c r="H193" t="s">
        <v>5032</v>
      </c>
      <c r="J193" t="s">
        <v>633</v>
      </c>
      <c r="K193" s="394"/>
      <c r="L193" s="248" t="s">
        <v>1598</v>
      </c>
    </row>
    <row r="194" spans="2:12">
      <c r="B194" s="88" t="s">
        <v>1769</v>
      </c>
      <c r="H194" t="s">
        <v>5035</v>
      </c>
      <c r="J194" t="s">
        <v>1430</v>
      </c>
      <c r="K194" s="390"/>
      <c r="L194" s="248" t="s">
        <v>4527</v>
      </c>
    </row>
    <row r="195" spans="2:12">
      <c r="B195" s="88" t="s">
        <v>1770</v>
      </c>
      <c r="H195" t="s">
        <v>5035</v>
      </c>
      <c r="J195" t="s">
        <v>983</v>
      </c>
      <c r="K195" s="390"/>
      <c r="L195" s="389" t="s">
        <v>4300</v>
      </c>
    </row>
    <row r="196" spans="2:12">
      <c r="B196" s="88" t="s">
        <v>1771</v>
      </c>
      <c r="H196" t="s">
        <v>5035</v>
      </c>
      <c r="J196" t="s">
        <v>1131</v>
      </c>
      <c r="K196" s="390"/>
      <c r="L196" s="248" t="s">
        <v>661</v>
      </c>
    </row>
    <row r="197" spans="2:12">
      <c r="B197" s="88" t="s">
        <v>2097</v>
      </c>
      <c r="H197" t="s">
        <v>5035</v>
      </c>
      <c r="J197" t="s">
        <v>1420</v>
      </c>
      <c r="K197" s="390"/>
      <c r="L197" s="248" t="s">
        <v>664</v>
      </c>
    </row>
    <row r="198" spans="2:12">
      <c r="B198" s="173" t="s">
        <v>2098</v>
      </c>
      <c r="H198" t="s">
        <v>5035</v>
      </c>
      <c r="J198" t="s">
        <v>1098</v>
      </c>
      <c r="K198" s="391"/>
      <c r="L198" s="248" t="s">
        <v>662</v>
      </c>
    </row>
    <row r="199" spans="2:12">
      <c r="B199" s="173" t="s">
        <v>2099</v>
      </c>
      <c r="H199" t="s">
        <v>5035</v>
      </c>
      <c r="J199" t="s">
        <v>1361</v>
      </c>
      <c r="K199" s="391"/>
      <c r="L199" s="248" t="s">
        <v>4932</v>
      </c>
    </row>
    <row r="200" spans="2:12">
      <c r="B200" s="189" t="s">
        <v>1777</v>
      </c>
      <c r="H200" t="s">
        <v>5035</v>
      </c>
      <c r="J200" t="s">
        <v>1078</v>
      </c>
      <c r="K200" s="394"/>
      <c r="L200" s="248" t="s">
        <v>4931</v>
      </c>
    </row>
    <row r="201" spans="2:12">
      <c r="B201" s="189" t="s">
        <v>1778</v>
      </c>
      <c r="H201" t="s">
        <v>5035</v>
      </c>
      <c r="J201" t="s">
        <v>1511</v>
      </c>
      <c r="K201" s="394"/>
      <c r="L201" s="248" t="s">
        <v>4933</v>
      </c>
    </row>
    <row r="202" spans="2:12">
      <c r="B202" s="88" t="s">
        <v>2100</v>
      </c>
      <c r="H202" t="s">
        <v>5035</v>
      </c>
      <c r="J202" t="s">
        <v>1345</v>
      </c>
      <c r="K202" s="390"/>
      <c r="L202" s="248" t="s">
        <v>4930</v>
      </c>
    </row>
    <row r="203" spans="2:12">
      <c r="B203" s="88" t="s">
        <v>1772</v>
      </c>
      <c r="H203" t="s">
        <v>5035</v>
      </c>
      <c r="J203" t="s">
        <v>1504</v>
      </c>
      <c r="K203" s="390"/>
      <c r="L203" s="248" t="s">
        <v>663</v>
      </c>
    </row>
    <row r="204" spans="2:12">
      <c r="B204" s="88" t="s">
        <v>377</v>
      </c>
      <c r="H204" t="s">
        <v>5035</v>
      </c>
      <c r="J204" t="s">
        <v>1488</v>
      </c>
      <c r="K204" s="390"/>
      <c r="L204" s="248" t="s">
        <v>665</v>
      </c>
    </row>
    <row r="205" spans="2:12">
      <c r="B205" s="88" t="s">
        <v>2101</v>
      </c>
      <c r="H205" t="s">
        <v>5035</v>
      </c>
      <c r="J205" t="s">
        <v>1066</v>
      </c>
      <c r="K205" s="390"/>
      <c r="L205" s="248" t="s">
        <v>666</v>
      </c>
    </row>
    <row r="206" spans="2:12">
      <c r="B206" s="314" t="s">
        <v>4792</v>
      </c>
      <c r="H206" t="s">
        <v>5035</v>
      </c>
      <c r="J206" t="s">
        <v>1069</v>
      </c>
      <c r="K206" s="393"/>
      <c r="L206" s="248" t="s">
        <v>4912</v>
      </c>
    </row>
    <row r="207" spans="2:12">
      <c r="B207" s="314" t="s">
        <v>4814</v>
      </c>
      <c r="H207" t="s">
        <v>5035</v>
      </c>
      <c r="J207" t="s">
        <v>1052</v>
      </c>
      <c r="K207" s="393"/>
      <c r="L207" s="248" t="s">
        <v>658</v>
      </c>
    </row>
    <row r="208" spans="2:12">
      <c r="B208" s="314" t="s">
        <v>4580</v>
      </c>
      <c r="H208" t="s">
        <v>5035</v>
      </c>
      <c r="J208" t="s">
        <v>1282</v>
      </c>
      <c r="K208" s="393"/>
      <c r="L208" s="248" t="s">
        <v>659</v>
      </c>
    </row>
    <row r="209" spans="2:12">
      <c r="B209" s="88" t="s">
        <v>2005</v>
      </c>
      <c r="H209" t="s">
        <v>5035</v>
      </c>
      <c r="J209" t="s">
        <v>1582</v>
      </c>
      <c r="K209" s="390"/>
      <c r="L209" s="248" t="s">
        <v>660</v>
      </c>
    </row>
    <row r="210" spans="2:12">
      <c r="B210" s="88" t="s">
        <v>4851</v>
      </c>
      <c r="H210" t="s">
        <v>5035</v>
      </c>
      <c r="J210" t="s">
        <v>1318</v>
      </c>
      <c r="K210" s="390"/>
      <c r="L210" s="248" t="s">
        <v>4949</v>
      </c>
    </row>
    <row r="211" spans="2:12">
      <c r="B211" s="88" t="s">
        <v>4294</v>
      </c>
      <c r="E211" s="1"/>
      <c r="H211" t="s">
        <v>5035</v>
      </c>
      <c r="J211" t="s">
        <v>1470</v>
      </c>
      <c r="K211" s="390"/>
      <c r="L211" s="248" t="s">
        <v>495</v>
      </c>
    </row>
    <row r="212" spans="2:12">
      <c r="B212" s="88" t="s">
        <v>485</v>
      </c>
      <c r="H212" t="s">
        <v>5035</v>
      </c>
      <c r="J212" t="s">
        <v>1385</v>
      </c>
      <c r="K212" s="390"/>
      <c r="L212" s="248" t="s">
        <v>4992</v>
      </c>
    </row>
    <row r="213" spans="2:12">
      <c r="B213" s="88" t="s">
        <v>4865</v>
      </c>
      <c r="H213" t="s">
        <v>5035</v>
      </c>
      <c r="J213" t="s">
        <v>1304</v>
      </c>
      <c r="K213" s="390"/>
      <c r="L213" s="248" t="s">
        <v>4909</v>
      </c>
    </row>
    <row r="214" spans="2:12">
      <c r="B214" s="88" t="s">
        <v>4864</v>
      </c>
      <c r="H214" t="s">
        <v>5035</v>
      </c>
      <c r="J214" t="s">
        <v>1445</v>
      </c>
      <c r="K214" s="390"/>
      <c r="L214" s="248" t="s">
        <v>4910</v>
      </c>
    </row>
    <row r="215" spans="2:12">
      <c r="B215" s="88" t="s">
        <v>4295</v>
      </c>
      <c r="H215" t="s">
        <v>5035</v>
      </c>
      <c r="J215" t="s">
        <v>1436</v>
      </c>
      <c r="K215" s="390"/>
      <c r="L215" s="248" t="s">
        <v>667</v>
      </c>
    </row>
    <row r="216" spans="2:12">
      <c r="B216" s="88" t="s">
        <v>4296</v>
      </c>
      <c r="H216" t="s">
        <v>5035</v>
      </c>
      <c r="J216" t="s">
        <v>1217</v>
      </c>
      <c r="K216" s="390"/>
      <c r="L216" s="248" t="s">
        <v>634</v>
      </c>
    </row>
    <row r="217" spans="2:12" s="89" customFormat="1">
      <c r="B217" s="88" t="s">
        <v>4863</v>
      </c>
      <c r="H217" s="89" t="s">
        <v>5035</v>
      </c>
      <c r="J217" s="89" t="s">
        <v>1451</v>
      </c>
      <c r="K217" s="390"/>
      <c r="L217" s="248" t="s">
        <v>635</v>
      </c>
    </row>
    <row r="218" spans="2:12" s="89" customFormat="1">
      <c r="B218" s="88" t="s">
        <v>4886</v>
      </c>
      <c r="H218" s="89" t="s">
        <v>5035</v>
      </c>
      <c r="J218" s="89" t="s">
        <v>1030</v>
      </c>
      <c r="K218" s="390"/>
      <c r="L218" s="248" t="s">
        <v>633</v>
      </c>
    </row>
    <row r="219" spans="2:12">
      <c r="B219" s="88" t="s">
        <v>4887</v>
      </c>
      <c r="H219" t="s">
        <v>5035</v>
      </c>
      <c r="J219" t="s">
        <v>1019</v>
      </c>
      <c r="K219" s="390"/>
      <c r="L219" s="248" t="s">
        <v>4834</v>
      </c>
    </row>
    <row r="220" spans="2:12" ht="24">
      <c r="B220" s="88" t="s">
        <v>4286</v>
      </c>
      <c r="H220" t="s">
        <v>5035</v>
      </c>
      <c r="J220" t="s">
        <v>1167</v>
      </c>
      <c r="K220" s="390"/>
      <c r="L220" s="248" t="s">
        <v>485</v>
      </c>
    </row>
    <row r="221" spans="2:12">
      <c r="B221" s="88" t="s">
        <v>510</v>
      </c>
      <c r="H221" t="s">
        <v>5035</v>
      </c>
      <c r="J221" t="s">
        <v>1539</v>
      </c>
      <c r="K221" s="390"/>
      <c r="L221" s="248" t="s">
        <v>4986</v>
      </c>
    </row>
    <row r="222" spans="2:12">
      <c r="B222" s="88" t="s">
        <v>511</v>
      </c>
      <c r="H222" t="s">
        <v>5035</v>
      </c>
      <c r="J222" t="s">
        <v>1261</v>
      </c>
      <c r="K222" s="390"/>
      <c r="L222" s="248" t="s">
        <v>656</v>
      </c>
    </row>
    <row r="223" spans="2:12">
      <c r="B223" s="88" t="s">
        <v>512</v>
      </c>
      <c r="H223" t="s">
        <v>5035</v>
      </c>
      <c r="J223" t="s">
        <v>1193</v>
      </c>
      <c r="K223" s="390"/>
      <c r="L223" s="248" t="s">
        <v>4927</v>
      </c>
    </row>
    <row r="224" spans="2:12">
      <c r="B224" s="88" t="s">
        <v>513</v>
      </c>
      <c r="H224" t="s">
        <v>5035</v>
      </c>
      <c r="J224" t="s">
        <v>1598</v>
      </c>
      <c r="K224" s="390"/>
      <c r="L224" s="248" t="s">
        <v>510</v>
      </c>
    </row>
    <row r="225" spans="2:12">
      <c r="B225" s="88" t="s">
        <v>514</v>
      </c>
      <c r="H225" t="s">
        <v>5035</v>
      </c>
      <c r="J225" t="s">
        <v>1410</v>
      </c>
      <c r="K225" s="390"/>
      <c r="L225" s="248" t="s">
        <v>511</v>
      </c>
    </row>
    <row r="226" spans="2:12">
      <c r="B226" s="88" t="s">
        <v>4297</v>
      </c>
      <c r="H226" t="s">
        <v>5035</v>
      </c>
      <c r="J226" t="s">
        <v>1530</v>
      </c>
      <c r="K226" s="390"/>
      <c r="L226" s="248" t="s">
        <v>512</v>
      </c>
    </row>
    <row r="227" spans="2:12">
      <c r="B227" s="88" t="s">
        <v>4850</v>
      </c>
      <c r="H227" t="s">
        <v>5035</v>
      </c>
      <c r="J227" t="s">
        <v>1238</v>
      </c>
      <c r="K227" s="390"/>
      <c r="L227" s="248" t="s">
        <v>513</v>
      </c>
    </row>
    <row r="228" spans="2:12" s="89" customFormat="1">
      <c r="B228" s="88" t="s">
        <v>667</v>
      </c>
      <c r="H228" s="89" t="s">
        <v>5035</v>
      </c>
      <c r="J228" s="89" t="s">
        <v>1400</v>
      </c>
      <c r="K228" s="390"/>
      <c r="L228" s="248" t="s">
        <v>514</v>
      </c>
    </row>
    <row r="229" spans="2:12">
      <c r="B229" s="88" t="s">
        <v>665</v>
      </c>
      <c r="H229" t="s">
        <v>5035</v>
      </c>
      <c r="J229" t="s">
        <v>1522</v>
      </c>
      <c r="K229" s="390"/>
      <c r="L229" s="248" t="s">
        <v>3897</v>
      </c>
    </row>
    <row r="230" spans="2:12">
      <c r="B230" s="88" t="s">
        <v>666</v>
      </c>
      <c r="H230" t="s">
        <v>5035</v>
      </c>
      <c r="J230" t="s">
        <v>1109</v>
      </c>
      <c r="K230" s="390"/>
      <c r="L230" s="248" t="s">
        <v>657</v>
      </c>
    </row>
    <row r="231" spans="2:12">
      <c r="B231" s="88" t="s">
        <v>4288</v>
      </c>
      <c r="H231" t="s">
        <v>5035</v>
      </c>
      <c r="J231" t="s">
        <v>1563</v>
      </c>
      <c r="K231" s="390"/>
      <c r="L231" s="248" t="s">
        <v>4991</v>
      </c>
    </row>
    <row r="232" spans="2:12">
      <c r="B232" s="88" t="s">
        <v>4859</v>
      </c>
      <c r="H232" t="s">
        <v>5035</v>
      </c>
      <c r="J232" t="s">
        <v>1143</v>
      </c>
      <c r="K232" s="390"/>
      <c r="L232" s="248" t="s">
        <v>4911</v>
      </c>
    </row>
    <row r="233" spans="2:12">
      <c r="B233" s="88" t="s">
        <v>4860</v>
      </c>
      <c r="H233" t="s">
        <v>5035</v>
      </c>
      <c r="J233" t="s">
        <v>1325</v>
      </c>
      <c r="K233" s="390"/>
      <c r="L233" s="248" t="s">
        <v>654</v>
      </c>
    </row>
    <row r="234" spans="2:12">
      <c r="B234" s="88" t="s">
        <v>4861</v>
      </c>
      <c r="H234" t="s">
        <v>5035</v>
      </c>
      <c r="J234" t="s">
        <v>1554</v>
      </c>
      <c r="K234" s="390"/>
      <c r="L234" s="248" t="s">
        <v>655</v>
      </c>
    </row>
    <row r="235" spans="2:12">
      <c r="B235" s="88" t="s">
        <v>4862</v>
      </c>
      <c r="H235" t="s">
        <v>5035</v>
      </c>
      <c r="J235" t="s">
        <v>1557</v>
      </c>
      <c r="K235" s="390"/>
      <c r="L235" s="248" t="s">
        <v>668</v>
      </c>
    </row>
    <row r="236" spans="2:12">
      <c r="B236" s="88" t="s">
        <v>662</v>
      </c>
      <c r="H236" t="s">
        <v>5035</v>
      </c>
      <c r="J236" t="s">
        <v>1549</v>
      </c>
      <c r="K236" s="390"/>
      <c r="L236" s="248" t="s">
        <v>3013</v>
      </c>
    </row>
    <row r="237" spans="2:12">
      <c r="B237" s="88" t="s">
        <v>663</v>
      </c>
      <c r="H237" t="s">
        <v>5035</v>
      </c>
      <c r="J237" t="s">
        <v>5025</v>
      </c>
      <c r="K237" s="390"/>
      <c r="L237" s="248" t="s">
        <v>1995</v>
      </c>
    </row>
    <row r="238" spans="2:12">
      <c r="B238" s="88" t="s">
        <v>664</v>
      </c>
      <c r="H238" t="s">
        <v>5035</v>
      </c>
      <c r="J238" t="s">
        <v>4792</v>
      </c>
      <c r="K238" s="390"/>
      <c r="L238" s="248" t="s">
        <v>1898</v>
      </c>
    </row>
    <row r="239" spans="2:12">
      <c r="B239" s="88" t="s">
        <v>4289</v>
      </c>
      <c r="H239" t="s">
        <v>5035</v>
      </c>
      <c r="J239" t="s">
        <v>4814</v>
      </c>
      <c r="K239" s="390"/>
      <c r="L239" s="248" t="s">
        <v>1750</v>
      </c>
    </row>
    <row r="240" spans="2:12">
      <c r="B240" s="88" t="s">
        <v>658</v>
      </c>
      <c r="H240" t="s">
        <v>5035</v>
      </c>
      <c r="J240" t="s">
        <v>4788</v>
      </c>
      <c r="K240" s="390"/>
      <c r="L240" s="248"/>
    </row>
    <row r="241" spans="2:12">
      <c r="B241" s="88" t="s">
        <v>659</v>
      </c>
      <c r="H241" t="s">
        <v>5035</v>
      </c>
      <c r="J241" t="s">
        <v>4688</v>
      </c>
      <c r="K241" s="390"/>
      <c r="L241"/>
    </row>
    <row r="242" spans="2:12">
      <c r="B242" s="88" t="s">
        <v>660</v>
      </c>
      <c r="H242" t="s">
        <v>5035</v>
      </c>
      <c r="J242" t="s">
        <v>1920</v>
      </c>
      <c r="K242" s="390"/>
      <c r="L242"/>
    </row>
    <row r="243" spans="2:12">
      <c r="B243" s="88" t="s">
        <v>4298</v>
      </c>
      <c r="H243" t="s">
        <v>5035</v>
      </c>
      <c r="J243" t="s">
        <v>1743</v>
      </c>
      <c r="K243" s="390"/>
      <c r="L243"/>
    </row>
    <row r="244" spans="2:12">
      <c r="B244" s="88" t="s">
        <v>656</v>
      </c>
      <c r="H244" t="s">
        <v>5035</v>
      </c>
      <c r="J244" t="s">
        <v>1744</v>
      </c>
      <c r="K244" s="390"/>
      <c r="L244"/>
    </row>
    <row r="245" spans="2:12">
      <c r="B245" s="88" t="s">
        <v>4866</v>
      </c>
      <c r="H245" t="s">
        <v>5035</v>
      </c>
      <c r="J245" t="s">
        <v>1745</v>
      </c>
      <c r="K245" s="390"/>
      <c r="L245"/>
    </row>
    <row r="246" spans="2:12">
      <c r="B246" s="88" t="s">
        <v>3013</v>
      </c>
      <c r="H246" t="s">
        <v>5035</v>
      </c>
      <c r="J246" t="s">
        <v>1728</v>
      </c>
      <c r="K246" s="390"/>
      <c r="L246"/>
    </row>
    <row r="247" spans="2:12">
      <c r="B247" s="190" t="s">
        <v>4874</v>
      </c>
      <c r="H247" t="s">
        <v>5035</v>
      </c>
      <c r="J247" t="s">
        <v>4786</v>
      </c>
      <c r="K247" s="392"/>
      <c r="L247"/>
    </row>
    <row r="248" spans="2:12">
      <c r="B248" s="88" t="s">
        <v>4292</v>
      </c>
      <c r="H248" t="s">
        <v>5035</v>
      </c>
      <c r="J248" t="s">
        <v>4693</v>
      </c>
      <c r="K248" s="390"/>
      <c r="L248"/>
    </row>
    <row r="249" spans="2:12">
      <c r="B249" s="88" t="s">
        <v>634</v>
      </c>
      <c r="H249" t="s">
        <v>5035</v>
      </c>
      <c r="J249" t="s">
        <v>4703</v>
      </c>
      <c r="K249" s="390"/>
      <c r="L249"/>
    </row>
    <row r="250" spans="2:12">
      <c r="B250" s="88" t="s">
        <v>635</v>
      </c>
      <c r="H250" t="s">
        <v>5035</v>
      </c>
      <c r="J250" t="s">
        <v>4712</v>
      </c>
      <c r="K250" s="390"/>
      <c r="L250"/>
    </row>
    <row r="251" spans="2:12">
      <c r="B251" s="88" t="s">
        <v>636</v>
      </c>
      <c r="H251" t="s">
        <v>5035</v>
      </c>
      <c r="J251" t="s">
        <v>4719</v>
      </c>
      <c r="K251" s="390"/>
      <c r="L251"/>
    </row>
    <row r="252" spans="2:12">
      <c r="B252" s="88" t="s">
        <v>654</v>
      </c>
      <c r="H252" t="s">
        <v>5035</v>
      </c>
      <c r="J252" t="s">
        <v>4728</v>
      </c>
      <c r="K252" s="390"/>
      <c r="L252"/>
    </row>
    <row r="253" spans="2:12">
      <c r="B253" s="88" t="s">
        <v>655</v>
      </c>
      <c r="H253" t="s">
        <v>5035</v>
      </c>
      <c r="J253" t="s">
        <v>4580</v>
      </c>
      <c r="K253" s="390"/>
      <c r="L253"/>
    </row>
    <row r="254" spans="2:12">
      <c r="B254" s="88" t="s">
        <v>4299</v>
      </c>
      <c r="H254" t="s">
        <v>5035</v>
      </c>
      <c r="J254" t="s">
        <v>4394</v>
      </c>
      <c r="K254" s="390"/>
      <c r="L254"/>
    </row>
    <row r="255" spans="2:12">
      <c r="B255" s="88" t="s">
        <v>674</v>
      </c>
      <c r="H255" t="s">
        <v>5035</v>
      </c>
      <c r="J255" t="s">
        <v>4391</v>
      </c>
      <c r="K255" s="390"/>
      <c r="L255"/>
    </row>
    <row r="256" spans="2:12">
      <c r="H256" t="s">
        <v>5035</v>
      </c>
      <c r="J256" t="s">
        <v>4413</v>
      </c>
      <c r="L256"/>
    </row>
    <row r="257" spans="8:12">
      <c r="H257" t="s">
        <v>5035</v>
      </c>
      <c r="J257" t="s">
        <v>4737</v>
      </c>
      <c r="L257"/>
    </row>
    <row r="258" spans="8:12">
      <c r="H258" t="s">
        <v>5035</v>
      </c>
      <c r="J258" t="s">
        <v>1995</v>
      </c>
      <c r="L258"/>
    </row>
    <row r="259" spans="8:12">
      <c r="H259" t="s">
        <v>5035</v>
      </c>
      <c r="J259" t="s">
        <v>4300</v>
      </c>
      <c r="L259"/>
    </row>
    <row r="260" spans="8:12">
      <c r="L260"/>
    </row>
    <row r="261" spans="8:12">
      <c r="L261"/>
    </row>
    <row r="262" spans="8:12">
      <c r="L262"/>
    </row>
    <row r="263" spans="8:12">
      <c r="L263"/>
    </row>
    <row r="264" spans="8:12">
      <c r="L264"/>
    </row>
    <row r="265" spans="8:12">
      <c r="L265"/>
    </row>
    <row r="266" spans="8:12">
      <c r="L266"/>
    </row>
    <row r="267" spans="8:12">
      <c r="L267"/>
    </row>
    <row r="268" spans="8:12">
      <c r="L268"/>
    </row>
    <row r="269" spans="8:12">
      <c r="L269"/>
    </row>
    <row r="270" spans="8:12">
      <c r="L270"/>
    </row>
    <row r="271" spans="8:12">
      <c r="L271"/>
    </row>
    <row r="272" spans="8:12">
      <c r="L272"/>
    </row>
    <row r="273" spans="12:12">
      <c r="L273"/>
    </row>
    <row r="274" spans="12:12">
      <c r="L274"/>
    </row>
    <row r="275" spans="12:12">
      <c r="L275"/>
    </row>
    <row r="276" spans="12:12">
      <c r="L276"/>
    </row>
    <row r="277" spans="12:12">
      <c r="L277"/>
    </row>
    <row r="278" spans="12:12">
      <c r="L278"/>
    </row>
    <row r="279" spans="12:12">
      <c r="L279"/>
    </row>
    <row r="280" spans="12:12">
      <c r="L280"/>
    </row>
    <row r="281" spans="12:12">
      <c r="L281"/>
    </row>
    <row r="282" spans="12:12">
      <c r="L282"/>
    </row>
    <row r="283" spans="12:12">
      <c r="L283"/>
    </row>
    <row r="284" spans="12:12">
      <c r="L284"/>
    </row>
    <row r="285" spans="12:12">
      <c r="L285"/>
    </row>
    <row r="286" spans="12:12">
      <c r="L286"/>
    </row>
    <row r="287" spans="12:12">
      <c r="L287"/>
    </row>
    <row r="288" spans="12:12">
      <c r="L288"/>
    </row>
    <row r="289" spans="12:12">
      <c r="L289"/>
    </row>
    <row r="290" spans="12:12">
      <c r="L290"/>
    </row>
    <row r="291" spans="12:12">
      <c r="L291"/>
    </row>
    <row r="292" spans="12:12">
      <c r="L292"/>
    </row>
    <row r="293" spans="12:12">
      <c r="L293"/>
    </row>
    <row r="294" spans="12:12">
      <c r="L294"/>
    </row>
    <row r="295" spans="12:12">
      <c r="L295"/>
    </row>
    <row r="296" spans="12:12">
      <c r="L296"/>
    </row>
    <row r="297" spans="12:12">
      <c r="L297"/>
    </row>
    <row r="298" spans="12:12">
      <c r="L298"/>
    </row>
    <row r="299" spans="12:12">
      <c r="L299"/>
    </row>
    <row r="300" spans="12:12">
      <c r="L300"/>
    </row>
    <row r="301" spans="12:12">
      <c r="L301"/>
    </row>
    <row r="302" spans="12:12">
      <c r="L302"/>
    </row>
    <row r="303" spans="12:12">
      <c r="L303"/>
    </row>
    <row r="304" spans="12:12">
      <c r="L304"/>
    </row>
    <row r="305" spans="12:12">
      <c r="L305"/>
    </row>
    <row r="306" spans="12:12">
      <c r="L306"/>
    </row>
    <row r="307" spans="12:12">
      <c r="L307"/>
    </row>
    <row r="308" spans="12:12">
      <c r="L308"/>
    </row>
    <row r="309" spans="12:12">
      <c r="L309"/>
    </row>
    <row r="310" spans="12:12">
      <c r="L310"/>
    </row>
    <row r="311" spans="12:12">
      <c r="L311"/>
    </row>
    <row r="312" spans="12:12">
      <c r="L312"/>
    </row>
    <row r="313" spans="12:12">
      <c r="L313"/>
    </row>
    <row r="314" spans="12:12">
      <c r="L314"/>
    </row>
    <row r="315" spans="12:12">
      <c r="L315"/>
    </row>
    <row r="316" spans="12:12">
      <c r="L316"/>
    </row>
    <row r="317" spans="12:12">
      <c r="L317"/>
    </row>
    <row r="318" spans="12:12">
      <c r="L318"/>
    </row>
    <row r="319" spans="12:12">
      <c r="L319"/>
    </row>
    <row r="320" spans="12:12">
      <c r="L320"/>
    </row>
    <row r="321" spans="12:12">
      <c r="L321"/>
    </row>
    <row r="322" spans="12:12">
      <c r="L322"/>
    </row>
    <row r="323" spans="12:12">
      <c r="L323"/>
    </row>
    <row r="324" spans="12:12">
      <c r="L324"/>
    </row>
    <row r="325" spans="12:12">
      <c r="L325"/>
    </row>
    <row r="326" spans="12:12">
      <c r="L326"/>
    </row>
    <row r="327" spans="12:12">
      <c r="L327"/>
    </row>
    <row r="328" spans="12:12">
      <c r="L328"/>
    </row>
    <row r="329" spans="12:12">
      <c r="L329"/>
    </row>
    <row r="330" spans="12:12">
      <c r="L330"/>
    </row>
    <row r="331" spans="12:12">
      <c r="L331"/>
    </row>
    <row r="332" spans="12:12">
      <c r="L332"/>
    </row>
    <row r="333" spans="12:12">
      <c r="L333"/>
    </row>
    <row r="334" spans="12:12">
      <c r="L334"/>
    </row>
    <row r="335" spans="12:12">
      <c r="L335"/>
    </row>
    <row r="336" spans="12:12">
      <c r="L336"/>
    </row>
    <row r="337" spans="12:12">
      <c r="L337"/>
    </row>
    <row r="338" spans="12:12">
      <c r="L338"/>
    </row>
    <row r="339" spans="12:12">
      <c r="L339"/>
    </row>
    <row r="340" spans="12:12">
      <c r="L340"/>
    </row>
    <row r="341" spans="12:12">
      <c r="L341"/>
    </row>
    <row r="342" spans="12:12">
      <c r="L342"/>
    </row>
    <row r="343" spans="12:12">
      <c r="L343"/>
    </row>
    <row r="344" spans="12:12">
      <c r="L344"/>
    </row>
    <row r="345" spans="12:12">
      <c r="L345"/>
    </row>
    <row r="346" spans="12:12">
      <c r="L346"/>
    </row>
    <row r="347" spans="12:12">
      <c r="L347"/>
    </row>
    <row r="348" spans="12:12">
      <c r="L348"/>
    </row>
    <row r="349" spans="12:12">
      <c r="L349"/>
    </row>
    <row r="350" spans="12:12">
      <c r="L350"/>
    </row>
    <row r="351" spans="12:12">
      <c r="L351"/>
    </row>
    <row r="352" spans="12:12">
      <c r="L352"/>
    </row>
    <row r="353" spans="12:12">
      <c r="L353"/>
    </row>
    <row r="354" spans="12:12">
      <c r="L354"/>
    </row>
    <row r="355" spans="12:12">
      <c r="L355"/>
    </row>
    <row r="356" spans="12:12">
      <c r="L356"/>
    </row>
    <row r="357" spans="12:12">
      <c r="L357"/>
    </row>
    <row r="358" spans="12:12">
      <c r="L358"/>
    </row>
    <row r="359" spans="12:12">
      <c r="L359"/>
    </row>
    <row r="360" spans="12:12">
      <c r="L360"/>
    </row>
    <row r="361" spans="12:12">
      <c r="L361"/>
    </row>
    <row r="362" spans="12:12">
      <c r="L362"/>
    </row>
    <row r="363" spans="12:12">
      <c r="L363"/>
    </row>
    <row r="364" spans="12:12">
      <c r="L364"/>
    </row>
    <row r="365" spans="12:12">
      <c r="L365"/>
    </row>
    <row r="366" spans="12:12">
      <c r="L366"/>
    </row>
    <row r="367" spans="12:12">
      <c r="L367"/>
    </row>
    <row r="368" spans="12:12">
      <c r="L368"/>
    </row>
    <row r="369" spans="12:12">
      <c r="L369"/>
    </row>
    <row r="370" spans="12:12">
      <c r="L370"/>
    </row>
    <row r="371" spans="12:12">
      <c r="L371"/>
    </row>
    <row r="372" spans="12:12">
      <c r="L372"/>
    </row>
    <row r="373" spans="12:12">
      <c r="L373"/>
    </row>
    <row r="374" spans="12:12">
      <c r="L374"/>
    </row>
    <row r="375" spans="12:12">
      <c r="L375"/>
    </row>
    <row r="376" spans="12:12">
      <c r="L376"/>
    </row>
    <row r="377" spans="12:12">
      <c r="L377"/>
    </row>
    <row r="378" spans="12:12">
      <c r="L378"/>
    </row>
    <row r="379" spans="12:12">
      <c r="L379"/>
    </row>
    <row r="380" spans="12:12">
      <c r="L380"/>
    </row>
    <row r="381" spans="12:12">
      <c r="L381"/>
    </row>
    <row r="382" spans="12:12">
      <c r="L382"/>
    </row>
    <row r="383" spans="12:12">
      <c r="L383"/>
    </row>
    <row r="384" spans="12:12">
      <c r="L384"/>
    </row>
    <row r="385" spans="12:12">
      <c r="L385"/>
    </row>
    <row r="386" spans="12:12">
      <c r="L386"/>
    </row>
    <row r="387" spans="12:12">
      <c r="L387"/>
    </row>
    <row r="388" spans="12:12">
      <c r="L388"/>
    </row>
    <row r="389" spans="12:12">
      <c r="L389"/>
    </row>
    <row r="390" spans="12:12">
      <c r="L390"/>
    </row>
    <row r="391" spans="12:12">
      <c r="L391"/>
    </row>
    <row r="392" spans="12:12">
      <c r="L392"/>
    </row>
    <row r="393" spans="12:12">
      <c r="L393"/>
    </row>
    <row r="394" spans="12:12">
      <c r="L394"/>
    </row>
    <row r="395" spans="12:12">
      <c r="L395"/>
    </row>
    <row r="396" spans="12:12">
      <c r="L396"/>
    </row>
    <row r="397" spans="12:12">
      <c r="L397"/>
    </row>
    <row r="398" spans="12:12">
      <c r="L398"/>
    </row>
    <row r="399" spans="12:12">
      <c r="L399"/>
    </row>
    <row r="400" spans="12:12">
      <c r="L400"/>
    </row>
    <row r="401" spans="12:12">
      <c r="L401"/>
    </row>
    <row r="402" spans="12:12">
      <c r="L402"/>
    </row>
    <row r="403" spans="12:12">
      <c r="L403"/>
    </row>
    <row r="404" spans="12:12">
      <c r="L404"/>
    </row>
    <row r="405" spans="12:12">
      <c r="L405"/>
    </row>
    <row r="406" spans="12:12">
      <c r="L406"/>
    </row>
    <row r="407" spans="12:12">
      <c r="L407"/>
    </row>
    <row r="408" spans="12:12">
      <c r="L408"/>
    </row>
    <row r="409" spans="12:12">
      <c r="L409"/>
    </row>
    <row r="410" spans="12:12">
      <c r="L410"/>
    </row>
    <row r="411" spans="12:12">
      <c r="L411"/>
    </row>
    <row r="412" spans="12:12">
      <c r="L412"/>
    </row>
    <row r="413" spans="12:12">
      <c r="L413"/>
    </row>
    <row r="414" spans="12:12">
      <c r="L414"/>
    </row>
    <row r="415" spans="12:12">
      <c r="L415"/>
    </row>
    <row r="416" spans="12:12">
      <c r="L416"/>
    </row>
    <row r="417" spans="12:12">
      <c r="L417"/>
    </row>
    <row r="418" spans="12:12">
      <c r="L418"/>
    </row>
    <row r="419" spans="12:12">
      <c r="L419"/>
    </row>
    <row r="420" spans="12:12">
      <c r="L420"/>
    </row>
    <row r="421" spans="12:12">
      <c r="L421"/>
    </row>
    <row r="422" spans="12:12">
      <c r="L422"/>
    </row>
    <row r="423" spans="12:12">
      <c r="L423"/>
    </row>
    <row r="424" spans="12:12">
      <c r="L424"/>
    </row>
    <row r="425" spans="12:12">
      <c r="L425"/>
    </row>
    <row r="426" spans="12:12">
      <c r="L426"/>
    </row>
    <row r="427" spans="12:12">
      <c r="L427"/>
    </row>
    <row r="428" spans="12:12">
      <c r="L428"/>
    </row>
    <row r="429" spans="12:12">
      <c r="L429"/>
    </row>
    <row r="430" spans="12:12">
      <c r="L430"/>
    </row>
    <row r="431" spans="12:12">
      <c r="L431"/>
    </row>
    <row r="432" spans="12:12">
      <c r="L432"/>
    </row>
    <row r="433" spans="12:12">
      <c r="L433"/>
    </row>
    <row r="434" spans="12:12">
      <c r="L434"/>
    </row>
    <row r="435" spans="12:12">
      <c r="L435"/>
    </row>
    <row r="436" spans="12:12">
      <c r="L436"/>
    </row>
    <row r="437" spans="12:12">
      <c r="L437"/>
    </row>
    <row r="438" spans="12:12">
      <c r="L438"/>
    </row>
    <row r="439" spans="12:12">
      <c r="L439"/>
    </row>
    <row r="440" spans="12:12">
      <c r="L440"/>
    </row>
    <row r="441" spans="12:12">
      <c r="L441"/>
    </row>
    <row r="442" spans="12:12">
      <c r="L442"/>
    </row>
    <row r="443" spans="12:12">
      <c r="L443"/>
    </row>
    <row r="444" spans="12:12">
      <c r="L444"/>
    </row>
    <row r="445" spans="12:12">
      <c r="L445"/>
    </row>
    <row r="446" spans="12:12">
      <c r="L446"/>
    </row>
    <row r="447" spans="12:12">
      <c r="L447"/>
    </row>
    <row r="448" spans="12:12">
      <c r="L448"/>
    </row>
    <row r="449" spans="12:12">
      <c r="L449"/>
    </row>
    <row r="450" spans="12:12">
      <c r="L450"/>
    </row>
    <row r="451" spans="12:12">
      <c r="L451"/>
    </row>
    <row r="452" spans="12:12">
      <c r="L452"/>
    </row>
    <row r="453" spans="12:12">
      <c r="L453"/>
    </row>
    <row r="454" spans="12:12">
      <c r="L454"/>
    </row>
    <row r="455" spans="12:12">
      <c r="L455"/>
    </row>
    <row r="456" spans="12:12">
      <c r="L456"/>
    </row>
    <row r="457" spans="12:12">
      <c r="L457"/>
    </row>
    <row r="458" spans="12:12">
      <c r="L458"/>
    </row>
    <row r="459" spans="12:12">
      <c r="L459"/>
    </row>
    <row r="460" spans="12:12">
      <c r="L460"/>
    </row>
    <row r="461" spans="12:12">
      <c r="L461"/>
    </row>
    <row r="462" spans="12:12">
      <c r="L462"/>
    </row>
    <row r="463" spans="12:12">
      <c r="L463"/>
    </row>
    <row r="464" spans="12:12">
      <c r="L464"/>
    </row>
    <row r="465" spans="12:12">
      <c r="L465"/>
    </row>
    <row r="466" spans="12:12">
      <c r="L466"/>
    </row>
    <row r="467" spans="12:12">
      <c r="L467"/>
    </row>
    <row r="468" spans="12:12">
      <c r="L468"/>
    </row>
    <row r="469" spans="12:12">
      <c r="L469"/>
    </row>
    <row r="470" spans="12:12">
      <c r="L470"/>
    </row>
    <row r="471" spans="12:12">
      <c r="L471"/>
    </row>
    <row r="472" spans="12:12">
      <c r="L472"/>
    </row>
    <row r="473" spans="12:12">
      <c r="L473"/>
    </row>
    <row r="474" spans="12:12">
      <c r="L474"/>
    </row>
    <row r="475" spans="12:12">
      <c r="L475"/>
    </row>
    <row r="476" spans="12:12">
      <c r="L476"/>
    </row>
    <row r="477" spans="12:12">
      <c r="L477"/>
    </row>
    <row r="478" spans="12:12">
      <c r="L478"/>
    </row>
    <row r="479" spans="12:12">
      <c r="L479"/>
    </row>
    <row r="480" spans="12:12">
      <c r="L480"/>
    </row>
    <row r="481" spans="12:12">
      <c r="L481"/>
    </row>
    <row r="482" spans="12:12">
      <c r="L482"/>
    </row>
    <row r="483" spans="12:12">
      <c r="L483"/>
    </row>
    <row r="484" spans="12:12">
      <c r="L484"/>
    </row>
    <row r="485" spans="12:12">
      <c r="L485"/>
    </row>
    <row r="486" spans="12:12">
      <c r="L486"/>
    </row>
    <row r="487" spans="12:12">
      <c r="L487"/>
    </row>
    <row r="488" spans="12:12">
      <c r="L488"/>
    </row>
    <row r="489" spans="12:12">
      <c r="L489"/>
    </row>
    <row r="490" spans="12:12">
      <c r="L490"/>
    </row>
    <row r="491" spans="12:12">
      <c r="L491"/>
    </row>
    <row r="492" spans="12:12">
      <c r="L492"/>
    </row>
    <row r="493" spans="12:12">
      <c r="L493"/>
    </row>
    <row r="494" spans="12:12">
      <c r="L494"/>
    </row>
    <row r="495" spans="12:12">
      <c r="L495"/>
    </row>
    <row r="496" spans="12:12">
      <c r="L496"/>
    </row>
    <row r="497" spans="12:12">
      <c r="L497"/>
    </row>
    <row r="498" spans="12:12">
      <c r="L498"/>
    </row>
    <row r="499" spans="12:12">
      <c r="L499"/>
    </row>
    <row r="500" spans="12:12">
      <c r="L500"/>
    </row>
    <row r="501" spans="12:12">
      <c r="L501"/>
    </row>
    <row r="502" spans="12:12">
      <c r="L502"/>
    </row>
    <row r="503" spans="12:12">
      <c r="L503"/>
    </row>
    <row r="504" spans="12:12">
      <c r="L504"/>
    </row>
    <row r="505" spans="12:12">
      <c r="L505"/>
    </row>
    <row r="506" spans="12:12">
      <c r="L506"/>
    </row>
    <row r="507" spans="12:12">
      <c r="L507"/>
    </row>
    <row r="508" spans="12:12">
      <c r="L508"/>
    </row>
    <row r="509" spans="12:12">
      <c r="L509"/>
    </row>
    <row r="510" spans="12:12">
      <c r="L510"/>
    </row>
    <row r="511" spans="12:12">
      <c r="L511"/>
    </row>
    <row r="512" spans="12:12">
      <c r="L512"/>
    </row>
    <row r="513" spans="12:12">
      <c r="L513"/>
    </row>
    <row r="514" spans="12:12">
      <c r="L514"/>
    </row>
    <row r="515" spans="12:12">
      <c r="L515"/>
    </row>
    <row r="516" spans="12:12">
      <c r="L516"/>
    </row>
    <row r="517" spans="12:12">
      <c r="L517"/>
    </row>
    <row r="518" spans="12:12">
      <c r="L518"/>
    </row>
    <row r="519" spans="12:12">
      <c r="L519"/>
    </row>
    <row r="520" spans="12:12">
      <c r="L520"/>
    </row>
    <row r="521" spans="12:12">
      <c r="L521"/>
    </row>
    <row r="522" spans="12:12">
      <c r="L522"/>
    </row>
    <row r="523" spans="12:12">
      <c r="L523"/>
    </row>
    <row r="524" spans="12:12">
      <c r="L524"/>
    </row>
    <row r="525" spans="12:12">
      <c r="L525"/>
    </row>
    <row r="526" spans="12:12">
      <c r="L526"/>
    </row>
    <row r="527" spans="12:12">
      <c r="L527"/>
    </row>
    <row r="528" spans="12:12">
      <c r="L528"/>
    </row>
    <row r="529" spans="12:12">
      <c r="L529"/>
    </row>
    <row r="530" spans="12:12">
      <c r="L530"/>
    </row>
    <row r="531" spans="12:12">
      <c r="L531"/>
    </row>
    <row r="532" spans="12:12">
      <c r="L532"/>
    </row>
    <row r="533" spans="12:12">
      <c r="L533"/>
    </row>
    <row r="534" spans="12:12">
      <c r="L534"/>
    </row>
    <row r="535" spans="12:12">
      <c r="L535"/>
    </row>
    <row r="536" spans="12:12">
      <c r="L536"/>
    </row>
    <row r="537" spans="12:12">
      <c r="L537"/>
    </row>
    <row r="538" spans="12:12">
      <c r="L538"/>
    </row>
    <row r="539" spans="12:12">
      <c r="L539"/>
    </row>
    <row r="540" spans="12:12">
      <c r="L540"/>
    </row>
    <row r="541" spans="12:12">
      <c r="L541"/>
    </row>
    <row r="542" spans="12:12">
      <c r="L542"/>
    </row>
    <row r="543" spans="12:12">
      <c r="L543"/>
    </row>
    <row r="544" spans="12:12">
      <c r="L544"/>
    </row>
    <row r="545" spans="12:12">
      <c r="L545"/>
    </row>
    <row r="546" spans="12:12">
      <c r="L546"/>
    </row>
    <row r="547" spans="12:12">
      <c r="L547"/>
    </row>
    <row r="548" spans="12:12">
      <c r="L548"/>
    </row>
    <row r="549" spans="12:12">
      <c r="L549"/>
    </row>
    <row r="550" spans="12:12">
      <c r="L550"/>
    </row>
    <row r="551" spans="12:12">
      <c r="L551"/>
    </row>
    <row r="552" spans="12:12">
      <c r="L552"/>
    </row>
    <row r="553" spans="12:12">
      <c r="L553"/>
    </row>
    <row r="554" spans="12:12">
      <c r="L554"/>
    </row>
    <row r="555" spans="12:12">
      <c r="L555"/>
    </row>
    <row r="556" spans="12:12">
      <c r="L556"/>
    </row>
    <row r="557" spans="12:12">
      <c r="L557"/>
    </row>
    <row r="558" spans="12:12">
      <c r="L558"/>
    </row>
    <row r="559" spans="12:12">
      <c r="L559"/>
    </row>
    <row r="560" spans="12:12">
      <c r="L560"/>
    </row>
    <row r="561" spans="12:12">
      <c r="L561"/>
    </row>
    <row r="562" spans="12:12">
      <c r="L562"/>
    </row>
    <row r="563" spans="12:12">
      <c r="L563"/>
    </row>
    <row r="564" spans="12:12">
      <c r="L564"/>
    </row>
    <row r="565" spans="12:12">
      <c r="L565"/>
    </row>
    <row r="566" spans="12:12">
      <c r="L566"/>
    </row>
    <row r="567" spans="12:12">
      <c r="L567"/>
    </row>
    <row r="568" spans="12:12">
      <c r="L568"/>
    </row>
    <row r="569" spans="12:12">
      <c r="L569"/>
    </row>
    <row r="570" spans="12:12">
      <c r="L570"/>
    </row>
    <row r="571" spans="12:12">
      <c r="L571"/>
    </row>
    <row r="572" spans="12:12">
      <c r="L572"/>
    </row>
    <row r="573" spans="12:12">
      <c r="L573"/>
    </row>
    <row r="574" spans="12:12">
      <c r="L574"/>
    </row>
    <row r="575" spans="12:12">
      <c r="L575"/>
    </row>
    <row r="576" spans="12:12">
      <c r="L576"/>
    </row>
    <row r="577" spans="12:12">
      <c r="L577"/>
    </row>
    <row r="578" spans="12:12">
      <c r="L578"/>
    </row>
    <row r="579" spans="12:12">
      <c r="L579"/>
    </row>
    <row r="580" spans="12:12">
      <c r="L580"/>
    </row>
    <row r="581" spans="12:12">
      <c r="L581"/>
    </row>
    <row r="582" spans="12:12">
      <c r="L582"/>
    </row>
    <row r="583" spans="12:12">
      <c r="L583"/>
    </row>
    <row r="584" spans="12:12">
      <c r="L584"/>
    </row>
    <row r="585" spans="12:12">
      <c r="L585"/>
    </row>
    <row r="586" spans="12:12">
      <c r="L586"/>
    </row>
    <row r="587" spans="12:12">
      <c r="L587"/>
    </row>
    <row r="588" spans="12:12">
      <c r="L588"/>
    </row>
    <row r="589" spans="12:12">
      <c r="L589"/>
    </row>
    <row r="590" spans="12:12">
      <c r="L590"/>
    </row>
    <row r="591" spans="12:12">
      <c r="L591"/>
    </row>
    <row r="592" spans="12:12">
      <c r="L592"/>
    </row>
    <row r="593" spans="12:12">
      <c r="L593"/>
    </row>
    <row r="594" spans="12:12">
      <c r="L594"/>
    </row>
    <row r="595" spans="12:12">
      <c r="L595"/>
    </row>
    <row r="596" spans="12:12">
      <c r="L596"/>
    </row>
    <row r="597" spans="12:12">
      <c r="L597"/>
    </row>
    <row r="598" spans="12:12">
      <c r="L598"/>
    </row>
    <row r="599" spans="12:12">
      <c r="L599"/>
    </row>
    <row r="600" spans="12:12">
      <c r="L600"/>
    </row>
    <row r="601" spans="12:12">
      <c r="L601"/>
    </row>
    <row r="602" spans="12:12">
      <c r="L602"/>
    </row>
    <row r="603" spans="12:12">
      <c r="L603"/>
    </row>
    <row r="604" spans="12:12">
      <c r="L604"/>
    </row>
    <row r="605" spans="12:12">
      <c r="L605"/>
    </row>
    <row r="606" spans="12:12">
      <c r="L606"/>
    </row>
    <row r="607" spans="12:12">
      <c r="L607"/>
    </row>
    <row r="608" spans="12:12">
      <c r="L608"/>
    </row>
    <row r="609" spans="12:12">
      <c r="L609"/>
    </row>
    <row r="610" spans="12:12">
      <c r="L610"/>
    </row>
    <row r="611" spans="12:12">
      <c r="L611"/>
    </row>
    <row r="612" spans="12:12">
      <c r="L612"/>
    </row>
    <row r="613" spans="12:12">
      <c r="L613"/>
    </row>
    <row r="614" spans="12:12">
      <c r="L614"/>
    </row>
    <row r="615" spans="12:12">
      <c r="L615"/>
    </row>
    <row r="616" spans="12:12">
      <c r="L616"/>
    </row>
    <row r="617" spans="12:12">
      <c r="L617"/>
    </row>
    <row r="618" spans="12:12">
      <c r="L618"/>
    </row>
    <row r="619" spans="12:12">
      <c r="L619"/>
    </row>
    <row r="620" spans="12:12">
      <c r="L620"/>
    </row>
    <row r="621" spans="12:12">
      <c r="L621"/>
    </row>
    <row r="622" spans="12:12">
      <c r="L622"/>
    </row>
    <row r="623" spans="12:12">
      <c r="L623"/>
    </row>
    <row r="624" spans="12:12">
      <c r="L624"/>
    </row>
    <row r="625" spans="12:12">
      <c r="L625"/>
    </row>
    <row r="626" spans="12:12">
      <c r="L626"/>
    </row>
    <row r="627" spans="12:12">
      <c r="L627"/>
    </row>
    <row r="628" spans="12:12">
      <c r="L628"/>
    </row>
    <row r="629" spans="12:12">
      <c r="L629"/>
    </row>
    <row r="630" spans="12:12">
      <c r="L630"/>
    </row>
    <row r="631" spans="12:12">
      <c r="L631"/>
    </row>
    <row r="632" spans="12:12">
      <c r="L632"/>
    </row>
    <row r="633" spans="12:12">
      <c r="L633"/>
    </row>
    <row r="634" spans="12:12">
      <c r="L634"/>
    </row>
    <row r="635" spans="12:12">
      <c r="L635"/>
    </row>
    <row r="636" spans="12:12">
      <c r="L636"/>
    </row>
    <row r="637" spans="12:12">
      <c r="L637"/>
    </row>
    <row r="638" spans="12:12">
      <c r="L638"/>
    </row>
    <row r="639" spans="12:12">
      <c r="L639"/>
    </row>
    <row r="640" spans="12:12">
      <c r="L640"/>
    </row>
    <row r="641" spans="12:12">
      <c r="L641"/>
    </row>
    <row r="642" spans="12:12">
      <c r="L642"/>
    </row>
    <row r="643" spans="12:12">
      <c r="L643"/>
    </row>
    <row r="644" spans="12:12">
      <c r="L644"/>
    </row>
    <row r="645" spans="12:12">
      <c r="L645"/>
    </row>
    <row r="646" spans="12:12">
      <c r="L646"/>
    </row>
    <row r="647" spans="12:12">
      <c r="L647"/>
    </row>
    <row r="648" spans="12:12">
      <c r="L648"/>
    </row>
    <row r="649" spans="12:12">
      <c r="L649"/>
    </row>
    <row r="650" spans="12:12">
      <c r="L650"/>
    </row>
    <row r="651" spans="12:12">
      <c r="L651"/>
    </row>
    <row r="652" spans="12:12">
      <c r="L652"/>
    </row>
    <row r="653" spans="12:12">
      <c r="L653"/>
    </row>
    <row r="654" spans="12:12">
      <c r="L654"/>
    </row>
    <row r="655" spans="12:12">
      <c r="L655"/>
    </row>
    <row r="656" spans="12:12">
      <c r="L656"/>
    </row>
    <row r="657" spans="12:12">
      <c r="L657"/>
    </row>
    <row r="658" spans="12:12">
      <c r="L658"/>
    </row>
    <row r="659" spans="12:12">
      <c r="L659"/>
    </row>
    <row r="660" spans="12:12">
      <c r="L660"/>
    </row>
    <row r="661" spans="12:12">
      <c r="L661"/>
    </row>
    <row r="662" spans="12:12">
      <c r="L662"/>
    </row>
    <row r="663" spans="12:12">
      <c r="L663"/>
    </row>
    <row r="664" spans="12:12">
      <c r="L664"/>
    </row>
    <row r="665" spans="12:12">
      <c r="L665"/>
    </row>
    <row r="666" spans="12:12">
      <c r="L666"/>
    </row>
    <row r="667" spans="12:12">
      <c r="L667"/>
    </row>
    <row r="668" spans="12:12">
      <c r="L668"/>
    </row>
    <row r="669" spans="12:12">
      <c r="L669"/>
    </row>
    <row r="670" spans="12:12">
      <c r="L670"/>
    </row>
    <row r="671" spans="12:12">
      <c r="L671"/>
    </row>
    <row r="672" spans="12:12">
      <c r="L672"/>
    </row>
    <row r="673" spans="12:12">
      <c r="L673"/>
    </row>
    <row r="674" spans="12:12">
      <c r="L674"/>
    </row>
    <row r="675" spans="12:12">
      <c r="L675"/>
    </row>
    <row r="676" spans="12:12">
      <c r="L676"/>
    </row>
    <row r="677" spans="12:12">
      <c r="L677"/>
    </row>
    <row r="678" spans="12:12">
      <c r="L678"/>
    </row>
    <row r="679" spans="12:12">
      <c r="L679"/>
    </row>
    <row r="680" spans="12:12">
      <c r="L680"/>
    </row>
    <row r="681" spans="12:12">
      <c r="L681"/>
    </row>
    <row r="682" spans="12:12">
      <c r="L682"/>
    </row>
    <row r="683" spans="12:12">
      <c r="L683"/>
    </row>
    <row r="684" spans="12:12">
      <c r="L684"/>
    </row>
    <row r="685" spans="12:12">
      <c r="L685"/>
    </row>
    <row r="686" spans="12:12">
      <c r="L686"/>
    </row>
    <row r="687" spans="12:12">
      <c r="L687"/>
    </row>
    <row r="688" spans="12:12">
      <c r="L688"/>
    </row>
    <row r="689" spans="12:12">
      <c r="L689"/>
    </row>
    <row r="690" spans="12:12">
      <c r="L690"/>
    </row>
    <row r="691" spans="12:12">
      <c r="L691"/>
    </row>
    <row r="692" spans="12:12">
      <c r="L692"/>
    </row>
    <row r="693" spans="12:12">
      <c r="L693"/>
    </row>
    <row r="694" spans="12:12">
      <c r="L694"/>
    </row>
    <row r="695" spans="12:12">
      <c r="L695"/>
    </row>
    <row r="696" spans="12:12">
      <c r="L696"/>
    </row>
    <row r="697" spans="12:12">
      <c r="L697"/>
    </row>
    <row r="698" spans="12:12">
      <c r="L698"/>
    </row>
    <row r="699" spans="12:12">
      <c r="L699"/>
    </row>
    <row r="700" spans="12:12">
      <c r="L700"/>
    </row>
    <row r="701" spans="12:12">
      <c r="L701"/>
    </row>
    <row r="702" spans="12:12">
      <c r="L702"/>
    </row>
    <row r="703" spans="12:12">
      <c r="L703"/>
    </row>
    <row r="704" spans="12:12">
      <c r="L704"/>
    </row>
    <row r="705" spans="12:12">
      <c r="L705"/>
    </row>
    <row r="706" spans="12:12">
      <c r="L706"/>
    </row>
    <row r="707" spans="12:12">
      <c r="L707"/>
    </row>
    <row r="708" spans="12:12">
      <c r="L708"/>
    </row>
    <row r="709" spans="12:12">
      <c r="L709"/>
    </row>
    <row r="710" spans="12:12">
      <c r="L710"/>
    </row>
    <row r="711" spans="12:12">
      <c r="L711"/>
    </row>
    <row r="712" spans="12:12">
      <c r="L712"/>
    </row>
    <row r="713" spans="12:12">
      <c r="L713"/>
    </row>
    <row r="714" spans="12:12">
      <c r="L714"/>
    </row>
    <row r="715" spans="12:12">
      <c r="L715"/>
    </row>
    <row r="716" spans="12:12">
      <c r="L716"/>
    </row>
    <row r="717" spans="12:12">
      <c r="L717"/>
    </row>
    <row r="718" spans="12:12">
      <c r="L718"/>
    </row>
    <row r="719" spans="12:12">
      <c r="L719"/>
    </row>
    <row r="720" spans="12:12">
      <c r="L720"/>
    </row>
    <row r="721" spans="12:12">
      <c r="L721"/>
    </row>
    <row r="722" spans="12:12">
      <c r="L722"/>
    </row>
    <row r="723" spans="12:12">
      <c r="L723"/>
    </row>
    <row r="724" spans="12:12">
      <c r="L724"/>
    </row>
    <row r="725" spans="12:12">
      <c r="L725"/>
    </row>
    <row r="726" spans="12:12">
      <c r="L726"/>
    </row>
    <row r="727" spans="12:12">
      <c r="L727"/>
    </row>
    <row r="728" spans="12:12">
      <c r="L728"/>
    </row>
    <row r="729" spans="12:12">
      <c r="L729"/>
    </row>
    <row r="730" spans="12:12">
      <c r="L730"/>
    </row>
    <row r="731" spans="12:12">
      <c r="L731"/>
    </row>
    <row r="732" spans="12:12">
      <c r="L732"/>
    </row>
    <row r="733" spans="12:12">
      <c r="L733"/>
    </row>
    <row r="734" spans="12:12">
      <c r="L734"/>
    </row>
    <row r="735" spans="12:12">
      <c r="L735"/>
    </row>
    <row r="736" spans="12:12">
      <c r="L736"/>
    </row>
    <row r="737" spans="12:12">
      <c r="L737"/>
    </row>
    <row r="738" spans="12:12">
      <c r="L738"/>
    </row>
    <row r="739" spans="12:12">
      <c r="L739"/>
    </row>
    <row r="740" spans="12:12">
      <c r="L740"/>
    </row>
    <row r="741" spans="12:12">
      <c r="L741"/>
    </row>
    <row r="742" spans="12:12">
      <c r="L742"/>
    </row>
    <row r="743" spans="12:12">
      <c r="L743"/>
    </row>
    <row r="744" spans="12:12">
      <c r="L744"/>
    </row>
    <row r="745" spans="12:12">
      <c r="L745"/>
    </row>
    <row r="746" spans="12:12">
      <c r="L746"/>
    </row>
    <row r="747" spans="12:12">
      <c r="L747"/>
    </row>
    <row r="748" spans="12:12">
      <c r="L748"/>
    </row>
    <row r="749" spans="12:12">
      <c r="L749"/>
    </row>
    <row r="750" spans="12:12">
      <c r="L750"/>
    </row>
    <row r="751" spans="12:12">
      <c r="L751"/>
    </row>
    <row r="752" spans="12:12">
      <c r="L752"/>
    </row>
    <row r="753" spans="12:12">
      <c r="L753"/>
    </row>
    <row r="754" spans="12:12">
      <c r="L754"/>
    </row>
    <row r="755" spans="12:12">
      <c r="L755"/>
    </row>
    <row r="756" spans="12:12">
      <c r="L756"/>
    </row>
    <row r="757" spans="12:12">
      <c r="L757"/>
    </row>
    <row r="758" spans="12:12">
      <c r="L758"/>
    </row>
    <row r="759" spans="12:12">
      <c r="L759"/>
    </row>
    <row r="760" spans="12:12">
      <c r="L760"/>
    </row>
    <row r="761" spans="12:12">
      <c r="L761"/>
    </row>
    <row r="762" spans="12:12">
      <c r="L762"/>
    </row>
    <row r="763" spans="12:12">
      <c r="L763"/>
    </row>
    <row r="764" spans="12:12">
      <c r="L764"/>
    </row>
    <row r="765" spans="12:12">
      <c r="L765"/>
    </row>
    <row r="766" spans="12:12">
      <c r="L766"/>
    </row>
    <row r="767" spans="12:12">
      <c r="L767"/>
    </row>
    <row r="768" spans="12:12">
      <c r="L768"/>
    </row>
    <row r="769" spans="12:12">
      <c r="L769"/>
    </row>
    <row r="770" spans="12:12">
      <c r="L770"/>
    </row>
    <row r="771" spans="12:12">
      <c r="L771"/>
    </row>
    <row r="772" spans="12:12">
      <c r="L772"/>
    </row>
    <row r="773" spans="12:12">
      <c r="L773"/>
    </row>
    <row r="774" spans="12:12">
      <c r="L774"/>
    </row>
    <row r="775" spans="12:12">
      <c r="L775"/>
    </row>
    <row r="776" spans="12:12">
      <c r="L776"/>
    </row>
    <row r="777" spans="12:12">
      <c r="L777"/>
    </row>
    <row r="778" spans="12:12">
      <c r="L778"/>
    </row>
    <row r="779" spans="12:12">
      <c r="L779"/>
    </row>
    <row r="780" spans="12:12">
      <c r="L780"/>
    </row>
    <row r="781" spans="12:12">
      <c r="L781"/>
    </row>
    <row r="782" spans="12:12">
      <c r="L782"/>
    </row>
    <row r="783" spans="12:12">
      <c r="L783"/>
    </row>
    <row r="784" spans="12:12">
      <c r="L784"/>
    </row>
    <row r="785" spans="12:12">
      <c r="L785"/>
    </row>
    <row r="786" spans="12:12">
      <c r="L786"/>
    </row>
    <row r="787" spans="12:12">
      <c r="L787"/>
    </row>
    <row r="788" spans="12:12">
      <c r="L788"/>
    </row>
    <row r="789" spans="12:12">
      <c r="L789"/>
    </row>
    <row r="790" spans="12:12">
      <c r="L790"/>
    </row>
    <row r="791" spans="12:12">
      <c r="L791"/>
    </row>
    <row r="792" spans="12:12">
      <c r="L792"/>
    </row>
    <row r="793" spans="12:12">
      <c r="L793"/>
    </row>
    <row r="794" spans="12:12">
      <c r="L794"/>
    </row>
    <row r="795" spans="12:12">
      <c r="L795"/>
    </row>
    <row r="796" spans="12:12">
      <c r="L796"/>
    </row>
    <row r="797" spans="12:12">
      <c r="L797"/>
    </row>
    <row r="798" spans="12:12">
      <c r="L798"/>
    </row>
    <row r="799" spans="12:12">
      <c r="L799"/>
    </row>
    <row r="800" spans="12:12">
      <c r="L800"/>
    </row>
    <row r="801" spans="12:12">
      <c r="L801"/>
    </row>
    <row r="802" spans="12:12">
      <c r="L802"/>
    </row>
    <row r="803" spans="12:12">
      <c r="L803"/>
    </row>
    <row r="804" spans="12:12">
      <c r="L804"/>
    </row>
    <row r="805" spans="12:12">
      <c r="L805"/>
    </row>
    <row r="806" spans="12:12">
      <c r="L806"/>
    </row>
    <row r="807" spans="12:12">
      <c r="L807"/>
    </row>
    <row r="808" spans="12:12">
      <c r="L808"/>
    </row>
    <row r="809" spans="12:12">
      <c r="L809"/>
    </row>
    <row r="810" spans="12:12">
      <c r="L810"/>
    </row>
    <row r="811" spans="12:12">
      <c r="L811"/>
    </row>
    <row r="812" spans="12:12">
      <c r="L812"/>
    </row>
    <row r="813" spans="12:12">
      <c r="L813"/>
    </row>
    <row r="814" spans="12:12">
      <c r="L814"/>
    </row>
    <row r="815" spans="12:12">
      <c r="L815"/>
    </row>
    <row r="816" spans="12:12">
      <c r="L816"/>
    </row>
    <row r="817" spans="12:12">
      <c r="L817"/>
    </row>
    <row r="818" spans="12:12">
      <c r="L818"/>
    </row>
    <row r="819" spans="12:12">
      <c r="L819"/>
    </row>
    <row r="820" spans="12:12">
      <c r="L820"/>
    </row>
    <row r="821" spans="12:12">
      <c r="L821"/>
    </row>
    <row r="822" spans="12:12">
      <c r="L822"/>
    </row>
    <row r="823" spans="12:12">
      <c r="L823"/>
    </row>
    <row r="824" spans="12:12">
      <c r="L824"/>
    </row>
    <row r="825" spans="12:12">
      <c r="L825"/>
    </row>
    <row r="826" spans="12:12">
      <c r="L826"/>
    </row>
    <row r="827" spans="12:12">
      <c r="L827"/>
    </row>
    <row r="828" spans="12:12">
      <c r="L828"/>
    </row>
    <row r="829" spans="12:12">
      <c r="L829"/>
    </row>
    <row r="830" spans="12:12">
      <c r="L830"/>
    </row>
    <row r="831" spans="12:12">
      <c r="L831"/>
    </row>
    <row r="832" spans="12:12">
      <c r="L832"/>
    </row>
    <row r="833" spans="12:12">
      <c r="L833"/>
    </row>
    <row r="834" spans="12:12">
      <c r="L834"/>
    </row>
    <row r="835" spans="12:12">
      <c r="L835"/>
    </row>
    <row r="836" spans="12:12">
      <c r="L836"/>
    </row>
    <row r="837" spans="12:12">
      <c r="L837"/>
    </row>
    <row r="838" spans="12:12">
      <c r="L838"/>
    </row>
    <row r="839" spans="12:12">
      <c r="L839"/>
    </row>
    <row r="840" spans="12:12">
      <c r="L840"/>
    </row>
    <row r="841" spans="12:12">
      <c r="L841"/>
    </row>
    <row r="842" spans="12:12">
      <c r="L842"/>
    </row>
    <row r="843" spans="12:12">
      <c r="L843"/>
    </row>
    <row r="844" spans="12:12">
      <c r="L844"/>
    </row>
    <row r="845" spans="12:12">
      <c r="L845"/>
    </row>
    <row r="846" spans="12:12">
      <c r="L846"/>
    </row>
    <row r="847" spans="12:12">
      <c r="L847"/>
    </row>
    <row r="848" spans="12:12">
      <c r="L848"/>
    </row>
    <row r="849" spans="12:12">
      <c r="L849"/>
    </row>
    <row r="850" spans="12:12">
      <c r="L850"/>
    </row>
    <row r="851" spans="12:12">
      <c r="L851"/>
    </row>
    <row r="852" spans="12:12">
      <c r="L852"/>
    </row>
    <row r="853" spans="12:12">
      <c r="L853"/>
    </row>
    <row r="854" spans="12:12">
      <c r="L854"/>
    </row>
    <row r="855" spans="12:12">
      <c r="L855"/>
    </row>
    <row r="856" spans="12:12">
      <c r="L856"/>
    </row>
    <row r="857" spans="12:12">
      <c r="L857"/>
    </row>
    <row r="858" spans="12:12">
      <c r="L858"/>
    </row>
    <row r="859" spans="12:12">
      <c r="L859"/>
    </row>
    <row r="860" spans="12:12">
      <c r="L860"/>
    </row>
    <row r="861" spans="12:12">
      <c r="L861"/>
    </row>
    <row r="862" spans="12:12">
      <c r="L862"/>
    </row>
    <row r="863" spans="12:12">
      <c r="L863"/>
    </row>
    <row r="864" spans="12:12">
      <c r="L864"/>
    </row>
    <row r="865" spans="12:12">
      <c r="L865"/>
    </row>
    <row r="866" spans="12:12">
      <c r="L866"/>
    </row>
    <row r="867" spans="12:12">
      <c r="L867"/>
    </row>
    <row r="868" spans="12:12">
      <c r="L868"/>
    </row>
    <row r="869" spans="12:12">
      <c r="L869"/>
    </row>
    <row r="870" spans="12:12">
      <c r="L870"/>
    </row>
    <row r="871" spans="12:12">
      <c r="L871"/>
    </row>
    <row r="872" spans="12:12">
      <c r="L872"/>
    </row>
    <row r="873" spans="12:12">
      <c r="L873"/>
    </row>
    <row r="874" spans="12:12">
      <c r="L874"/>
    </row>
    <row r="875" spans="12:12">
      <c r="L875"/>
    </row>
    <row r="876" spans="12:12">
      <c r="L876"/>
    </row>
    <row r="877" spans="12:12">
      <c r="L877"/>
    </row>
    <row r="878" spans="12:12">
      <c r="L878"/>
    </row>
    <row r="879" spans="12:12">
      <c r="L879"/>
    </row>
    <row r="880" spans="12:12">
      <c r="L880"/>
    </row>
    <row r="881" spans="12:12">
      <c r="L881"/>
    </row>
    <row r="882" spans="12:12">
      <c r="L882"/>
    </row>
    <row r="883" spans="12:12">
      <c r="L883"/>
    </row>
    <row r="884" spans="12:12">
      <c r="L884"/>
    </row>
    <row r="885" spans="12:12">
      <c r="L885"/>
    </row>
    <row r="886" spans="12:12">
      <c r="L886"/>
    </row>
    <row r="887" spans="12:12">
      <c r="L887"/>
    </row>
    <row r="888" spans="12:12">
      <c r="L888"/>
    </row>
    <row r="889" spans="12:12">
      <c r="L889"/>
    </row>
    <row r="890" spans="12:12">
      <c r="L890"/>
    </row>
    <row r="891" spans="12:12">
      <c r="L891"/>
    </row>
    <row r="892" spans="12:12">
      <c r="L892"/>
    </row>
    <row r="893" spans="12:12">
      <c r="L893"/>
    </row>
    <row r="894" spans="12:12">
      <c r="L894"/>
    </row>
    <row r="895" spans="12:12">
      <c r="L895"/>
    </row>
    <row r="896" spans="12:12">
      <c r="L896"/>
    </row>
    <row r="897" spans="12:12">
      <c r="L897"/>
    </row>
    <row r="898" spans="12:12">
      <c r="L898"/>
    </row>
    <row r="899" spans="12:12">
      <c r="L899"/>
    </row>
    <row r="900" spans="12:12">
      <c r="L900"/>
    </row>
    <row r="901" spans="12:12">
      <c r="L901"/>
    </row>
    <row r="902" spans="12:12">
      <c r="L902"/>
    </row>
    <row r="903" spans="12:12">
      <c r="L903"/>
    </row>
    <row r="904" spans="12:12">
      <c r="L904"/>
    </row>
    <row r="905" spans="12:12">
      <c r="L905"/>
    </row>
    <row r="906" spans="12:12">
      <c r="L906"/>
    </row>
    <row r="907" spans="12:12">
      <c r="L907"/>
    </row>
    <row r="908" spans="12:12">
      <c r="L908"/>
    </row>
    <row r="909" spans="12:12">
      <c r="L909"/>
    </row>
    <row r="910" spans="12:12">
      <c r="L910"/>
    </row>
    <row r="911" spans="12:12">
      <c r="L911"/>
    </row>
    <row r="912" spans="12:12">
      <c r="L912"/>
    </row>
    <row r="913" spans="12:12">
      <c r="L913"/>
    </row>
    <row r="914" spans="12:12">
      <c r="L914"/>
    </row>
    <row r="915" spans="12:12">
      <c r="L915"/>
    </row>
    <row r="916" spans="12:12">
      <c r="L916"/>
    </row>
    <row r="917" spans="12:12">
      <c r="L917"/>
    </row>
    <row r="918" spans="12:12">
      <c r="L918"/>
    </row>
    <row r="919" spans="12:12">
      <c r="L919"/>
    </row>
    <row r="920" spans="12:12">
      <c r="L920"/>
    </row>
    <row r="921" spans="12:12">
      <c r="L921"/>
    </row>
    <row r="922" spans="12:12">
      <c r="L922"/>
    </row>
    <row r="923" spans="12:12">
      <c r="L923"/>
    </row>
    <row r="924" spans="12:12">
      <c r="L924"/>
    </row>
    <row r="925" spans="12:12">
      <c r="L925"/>
    </row>
    <row r="926" spans="12:12">
      <c r="L926"/>
    </row>
    <row r="927" spans="12:12">
      <c r="L927"/>
    </row>
    <row r="928" spans="12:12">
      <c r="L928"/>
    </row>
    <row r="929" spans="12:12">
      <c r="L929"/>
    </row>
    <row r="930" spans="12:12">
      <c r="L930"/>
    </row>
    <row r="931" spans="12:12">
      <c r="L931"/>
    </row>
    <row r="932" spans="12:12">
      <c r="L932"/>
    </row>
    <row r="933" spans="12:12">
      <c r="L933"/>
    </row>
    <row r="934" spans="12:12">
      <c r="L934"/>
    </row>
    <row r="935" spans="12:12">
      <c r="L935"/>
    </row>
    <row r="936" spans="12:12">
      <c r="L936"/>
    </row>
    <row r="937" spans="12:12">
      <c r="L937"/>
    </row>
    <row r="938" spans="12:12">
      <c r="L938"/>
    </row>
    <row r="939" spans="12:12">
      <c r="L939"/>
    </row>
    <row r="940" spans="12:12">
      <c r="L940"/>
    </row>
    <row r="941" spans="12:12">
      <c r="L941"/>
    </row>
    <row r="942" spans="12:12">
      <c r="L942"/>
    </row>
    <row r="943" spans="12:12">
      <c r="L943"/>
    </row>
    <row r="944" spans="12:12">
      <c r="L944"/>
    </row>
    <row r="945" spans="12:12">
      <c r="L945"/>
    </row>
    <row r="946" spans="12:12">
      <c r="L946"/>
    </row>
    <row r="947" spans="12:12">
      <c r="L947"/>
    </row>
    <row r="948" spans="12:12">
      <c r="L948"/>
    </row>
    <row r="949" spans="12:12">
      <c r="L949"/>
    </row>
    <row r="950" spans="12:12">
      <c r="L950"/>
    </row>
    <row r="951" spans="12:12">
      <c r="L951"/>
    </row>
    <row r="952" spans="12:12">
      <c r="L952"/>
    </row>
    <row r="953" spans="12:12">
      <c r="L953"/>
    </row>
    <row r="954" spans="12:12">
      <c r="L954"/>
    </row>
    <row r="955" spans="12:12">
      <c r="L955"/>
    </row>
    <row r="956" spans="12:12">
      <c r="L956"/>
    </row>
    <row r="957" spans="12:12">
      <c r="L957"/>
    </row>
    <row r="958" spans="12:12">
      <c r="L958"/>
    </row>
    <row r="959" spans="12:12">
      <c r="L959"/>
    </row>
    <row r="960" spans="12:12">
      <c r="L960"/>
    </row>
    <row r="961" spans="12:12">
      <c r="L961"/>
    </row>
    <row r="962" spans="12:12">
      <c r="L962"/>
    </row>
    <row r="963" spans="12:12">
      <c r="L963"/>
    </row>
    <row r="964" spans="12:12">
      <c r="L964"/>
    </row>
    <row r="965" spans="12:12">
      <c r="L965"/>
    </row>
    <row r="966" spans="12:12">
      <c r="L966"/>
    </row>
    <row r="967" spans="12:12">
      <c r="L967"/>
    </row>
    <row r="968" spans="12:12">
      <c r="L968"/>
    </row>
    <row r="969" spans="12:12">
      <c r="L969"/>
    </row>
    <row r="970" spans="12:12">
      <c r="L970"/>
    </row>
    <row r="971" spans="12:12">
      <c r="L971"/>
    </row>
    <row r="972" spans="12:12">
      <c r="L972"/>
    </row>
    <row r="973" spans="12:12">
      <c r="L973"/>
    </row>
    <row r="974" spans="12:12">
      <c r="L974"/>
    </row>
    <row r="975" spans="12:12">
      <c r="L975"/>
    </row>
    <row r="976" spans="12:12">
      <c r="L976"/>
    </row>
    <row r="977" spans="12:12">
      <c r="L977"/>
    </row>
    <row r="978" spans="12:12">
      <c r="L978"/>
    </row>
    <row r="979" spans="12:12">
      <c r="L979"/>
    </row>
    <row r="980" spans="12:12">
      <c r="L980"/>
    </row>
    <row r="981" spans="12:12">
      <c r="L981"/>
    </row>
    <row r="982" spans="12:12">
      <c r="L982"/>
    </row>
    <row r="983" spans="12:12">
      <c r="L983"/>
    </row>
    <row r="984" spans="12:12">
      <c r="L984"/>
    </row>
    <row r="985" spans="12:12">
      <c r="L985"/>
    </row>
    <row r="986" spans="12:12">
      <c r="L986"/>
    </row>
    <row r="987" spans="12:12">
      <c r="L987"/>
    </row>
    <row r="988" spans="12:12">
      <c r="L988"/>
    </row>
    <row r="989" spans="12:12">
      <c r="L989"/>
    </row>
    <row r="990" spans="12:12">
      <c r="L990"/>
    </row>
    <row r="991" spans="12:12">
      <c r="L991"/>
    </row>
    <row r="992" spans="12:12">
      <c r="L992"/>
    </row>
    <row r="993" spans="12:12">
      <c r="L993"/>
    </row>
    <row r="994" spans="12:12">
      <c r="L994"/>
    </row>
    <row r="995" spans="12:12">
      <c r="L995"/>
    </row>
    <row r="996" spans="12:12">
      <c r="L996"/>
    </row>
    <row r="997" spans="12:12">
      <c r="L997"/>
    </row>
    <row r="998" spans="12:12">
      <c r="L998"/>
    </row>
    <row r="999" spans="12:12">
      <c r="L999"/>
    </row>
    <row r="1000" spans="12:12">
      <c r="L1000"/>
    </row>
    <row r="1001" spans="12:12">
      <c r="L1001"/>
    </row>
    <row r="1002" spans="12:12">
      <c r="L1002"/>
    </row>
    <row r="1003" spans="12:12">
      <c r="L1003"/>
    </row>
    <row r="1004" spans="12:12">
      <c r="L1004"/>
    </row>
    <row r="1005" spans="12:12">
      <c r="L1005"/>
    </row>
    <row r="1006" spans="12:12">
      <c r="L1006"/>
    </row>
    <row r="1007" spans="12:12">
      <c r="L1007"/>
    </row>
    <row r="1008" spans="12:12">
      <c r="L1008"/>
    </row>
    <row r="1009" spans="12:12">
      <c r="L1009"/>
    </row>
    <row r="1010" spans="12:12">
      <c r="L1010"/>
    </row>
    <row r="1011" spans="12:12">
      <c r="L1011"/>
    </row>
    <row r="1012" spans="12:12">
      <c r="L1012"/>
    </row>
    <row r="1013" spans="12:12">
      <c r="L1013"/>
    </row>
    <row r="1014" spans="12:12">
      <c r="L1014"/>
    </row>
    <row r="1015" spans="12:12">
      <c r="L1015"/>
    </row>
    <row r="1016" spans="12:12">
      <c r="L1016"/>
    </row>
    <row r="1017" spans="12:12">
      <c r="L1017"/>
    </row>
    <row r="1018" spans="12:12">
      <c r="L1018"/>
    </row>
    <row r="1019" spans="12:12">
      <c r="L1019"/>
    </row>
    <row r="1020" spans="12:12">
      <c r="L1020"/>
    </row>
    <row r="1021" spans="12:12">
      <c r="L1021"/>
    </row>
    <row r="1022" spans="12:12">
      <c r="L1022"/>
    </row>
    <row r="1023" spans="12:12">
      <c r="L1023"/>
    </row>
    <row r="1024" spans="12:12">
      <c r="L1024"/>
    </row>
    <row r="1025" spans="12:12">
      <c r="L1025"/>
    </row>
    <row r="1026" spans="12:12">
      <c r="L1026"/>
    </row>
    <row r="1027" spans="12:12">
      <c r="L1027"/>
    </row>
    <row r="1028" spans="12:12">
      <c r="L1028"/>
    </row>
    <row r="1029" spans="12:12">
      <c r="L1029"/>
    </row>
    <row r="1030" spans="12:12">
      <c r="L1030"/>
    </row>
    <row r="1031" spans="12:12">
      <c r="L1031"/>
    </row>
    <row r="1032" spans="12:12">
      <c r="L1032"/>
    </row>
    <row r="1033" spans="12:12">
      <c r="L1033"/>
    </row>
    <row r="1034" spans="12:12">
      <c r="L1034"/>
    </row>
    <row r="1035" spans="12:12">
      <c r="L1035"/>
    </row>
    <row r="1036" spans="12:12">
      <c r="L1036"/>
    </row>
    <row r="1037" spans="12:12">
      <c r="L1037"/>
    </row>
    <row r="1038" spans="12:12">
      <c r="L1038"/>
    </row>
    <row r="1039" spans="12:12">
      <c r="L1039"/>
    </row>
    <row r="1040" spans="12:12">
      <c r="L1040"/>
    </row>
    <row r="1041" spans="12:12">
      <c r="L1041"/>
    </row>
    <row r="1042" spans="12:12">
      <c r="L1042"/>
    </row>
    <row r="1043" spans="12:12">
      <c r="L1043"/>
    </row>
    <row r="1044" spans="12:12">
      <c r="L1044"/>
    </row>
    <row r="1045" spans="12:12">
      <c r="L1045"/>
    </row>
    <row r="1046" spans="12:12">
      <c r="L1046"/>
    </row>
    <row r="1047" spans="12:12">
      <c r="L1047"/>
    </row>
    <row r="1048" spans="12:12">
      <c r="L1048"/>
    </row>
    <row r="1049" spans="12:12">
      <c r="L1049"/>
    </row>
    <row r="1050" spans="12:12">
      <c r="L1050"/>
    </row>
    <row r="1051" spans="12:12">
      <c r="L1051"/>
    </row>
    <row r="1052" spans="12:12">
      <c r="L1052"/>
    </row>
    <row r="1053" spans="12:12">
      <c r="L1053"/>
    </row>
    <row r="1054" spans="12:12">
      <c r="L1054"/>
    </row>
    <row r="1055" spans="12:12">
      <c r="L1055"/>
    </row>
    <row r="1056" spans="12:12">
      <c r="L1056"/>
    </row>
    <row r="1057" spans="12:12">
      <c r="L1057"/>
    </row>
    <row r="1058" spans="12:12">
      <c r="L1058"/>
    </row>
    <row r="1059" spans="12:12">
      <c r="L1059"/>
    </row>
    <row r="1060" spans="12:12">
      <c r="L1060"/>
    </row>
    <row r="1061" spans="12:12">
      <c r="L1061"/>
    </row>
    <row r="1062" spans="12:12">
      <c r="L1062"/>
    </row>
    <row r="1063" spans="12:12">
      <c r="L1063"/>
    </row>
    <row r="1064" spans="12:12">
      <c r="L1064"/>
    </row>
    <row r="1065" spans="12:12">
      <c r="L1065"/>
    </row>
    <row r="1066" spans="12:12">
      <c r="L1066"/>
    </row>
    <row r="1067" spans="12:12">
      <c r="L1067"/>
    </row>
    <row r="1068" spans="12:12">
      <c r="L1068"/>
    </row>
    <row r="1069" spans="12:12">
      <c r="L1069"/>
    </row>
    <row r="1070" spans="12:12">
      <c r="L1070"/>
    </row>
    <row r="1071" spans="12:12">
      <c r="L1071"/>
    </row>
    <row r="1072" spans="12:12">
      <c r="L1072"/>
    </row>
    <row r="1073" spans="12:12">
      <c r="L1073"/>
    </row>
    <row r="1074" spans="12:12">
      <c r="L1074"/>
    </row>
    <row r="1075" spans="12:12">
      <c r="L1075"/>
    </row>
    <row r="1076" spans="12:12">
      <c r="L1076"/>
    </row>
    <row r="1077" spans="12:12">
      <c r="L1077"/>
    </row>
    <row r="1078" spans="12:12">
      <c r="L1078"/>
    </row>
    <row r="1079" spans="12:12">
      <c r="L1079"/>
    </row>
    <row r="1080" spans="12:12">
      <c r="L1080"/>
    </row>
    <row r="1081" spans="12:12">
      <c r="L1081"/>
    </row>
    <row r="1082" spans="12:12">
      <c r="L1082"/>
    </row>
    <row r="1083" spans="12:12">
      <c r="L1083"/>
    </row>
    <row r="1084" spans="12:12">
      <c r="L1084"/>
    </row>
    <row r="1085" spans="12:12">
      <c r="L1085"/>
    </row>
    <row r="1086" spans="12:12">
      <c r="L1086"/>
    </row>
    <row r="1087" spans="12:12">
      <c r="L1087"/>
    </row>
    <row r="1088" spans="12:12">
      <c r="L1088"/>
    </row>
    <row r="1089" spans="12:12">
      <c r="L1089"/>
    </row>
    <row r="1090" spans="12:12">
      <c r="L1090"/>
    </row>
    <row r="1091" spans="12:12">
      <c r="L1091"/>
    </row>
    <row r="1092" spans="12:12">
      <c r="L1092"/>
    </row>
    <row r="1093" spans="12:12">
      <c r="L1093"/>
    </row>
    <row r="1094" spans="12:12">
      <c r="L1094"/>
    </row>
    <row r="1095" spans="12:12">
      <c r="L1095"/>
    </row>
    <row r="1096" spans="12:12">
      <c r="L1096"/>
    </row>
    <row r="1097" spans="12:12">
      <c r="L1097"/>
    </row>
    <row r="1098" spans="12:12">
      <c r="L1098"/>
    </row>
    <row r="1099" spans="12:12">
      <c r="L1099"/>
    </row>
    <row r="1100" spans="12:12">
      <c r="L1100"/>
    </row>
    <row r="1101" spans="12:12">
      <c r="L1101"/>
    </row>
    <row r="1102" spans="12:12">
      <c r="L1102"/>
    </row>
    <row r="1103" spans="12:12">
      <c r="L1103"/>
    </row>
    <row r="1104" spans="12:12">
      <c r="L1104"/>
    </row>
    <row r="1105" spans="12:12">
      <c r="L1105"/>
    </row>
    <row r="1106" spans="12:12">
      <c r="L1106"/>
    </row>
    <row r="1107" spans="12:12">
      <c r="L1107"/>
    </row>
    <row r="1108" spans="12:12">
      <c r="L1108"/>
    </row>
    <row r="1109" spans="12:12">
      <c r="L1109"/>
    </row>
    <row r="1110" spans="12:12">
      <c r="L1110"/>
    </row>
    <row r="1111" spans="12:12">
      <c r="L1111"/>
    </row>
    <row r="1112" spans="12:12">
      <c r="L1112"/>
    </row>
    <row r="1113" spans="12:12">
      <c r="L1113"/>
    </row>
    <row r="1114" spans="12:12">
      <c r="L1114"/>
    </row>
    <row r="1115" spans="12:12">
      <c r="L1115"/>
    </row>
    <row r="1116" spans="12:12">
      <c r="L1116"/>
    </row>
    <row r="1117" spans="12:12">
      <c r="L1117"/>
    </row>
    <row r="1118" spans="12:12">
      <c r="L1118"/>
    </row>
    <row r="1119" spans="12:12">
      <c r="L1119"/>
    </row>
    <row r="1120" spans="12:12">
      <c r="L1120"/>
    </row>
    <row r="1121" spans="12:12">
      <c r="L1121"/>
    </row>
    <row r="1122" spans="12:12">
      <c r="L1122"/>
    </row>
    <row r="1123" spans="12:12">
      <c r="L1123"/>
    </row>
    <row r="1124" spans="12:12">
      <c r="L1124"/>
    </row>
    <row r="1125" spans="12:12">
      <c r="L1125"/>
    </row>
    <row r="1126" spans="12:12">
      <c r="L1126"/>
    </row>
    <row r="1127" spans="12:12">
      <c r="L1127"/>
    </row>
    <row r="1128" spans="12:12">
      <c r="L1128"/>
    </row>
    <row r="1129" spans="12:12">
      <c r="L1129"/>
    </row>
    <row r="1130" spans="12:12">
      <c r="L1130"/>
    </row>
    <row r="1131" spans="12:12">
      <c r="L1131"/>
    </row>
    <row r="1132" spans="12:12">
      <c r="L1132"/>
    </row>
    <row r="1133" spans="12:12">
      <c r="L1133"/>
    </row>
    <row r="1134" spans="12:12">
      <c r="L1134"/>
    </row>
    <row r="1135" spans="12:12">
      <c r="L1135"/>
    </row>
    <row r="1136" spans="12:12">
      <c r="L1136"/>
    </row>
    <row r="1137" spans="12:12">
      <c r="L1137"/>
    </row>
    <row r="1138" spans="12:12">
      <c r="L1138"/>
    </row>
    <row r="1139" spans="12:12">
      <c r="L1139"/>
    </row>
    <row r="1140" spans="12:12">
      <c r="L1140"/>
    </row>
    <row r="1141" spans="12:12">
      <c r="L1141"/>
    </row>
    <row r="1142" spans="12:12">
      <c r="L1142"/>
    </row>
    <row r="1143" spans="12:12">
      <c r="L1143"/>
    </row>
    <row r="1144" spans="12:12">
      <c r="L1144"/>
    </row>
    <row r="1145" spans="12:12">
      <c r="L1145"/>
    </row>
    <row r="1146" spans="12:12">
      <c r="L1146"/>
    </row>
    <row r="1147" spans="12:12">
      <c r="L1147"/>
    </row>
    <row r="1148" spans="12:12">
      <c r="L1148"/>
    </row>
    <row r="1149" spans="12:12">
      <c r="L1149"/>
    </row>
    <row r="1150" spans="12:12">
      <c r="L1150"/>
    </row>
    <row r="1151" spans="12:12">
      <c r="L1151"/>
    </row>
    <row r="1152" spans="12:12">
      <c r="L1152"/>
    </row>
    <row r="1153" spans="12:12">
      <c r="L1153"/>
    </row>
    <row r="1154" spans="12:12">
      <c r="L1154"/>
    </row>
    <row r="1155" spans="12:12">
      <c r="L1155"/>
    </row>
    <row r="1156" spans="12:12">
      <c r="L1156"/>
    </row>
    <row r="1157" spans="12:12">
      <c r="L1157"/>
    </row>
    <row r="1158" spans="12:12">
      <c r="L1158"/>
    </row>
    <row r="1159" spans="12:12">
      <c r="L1159"/>
    </row>
    <row r="1160" spans="12:12">
      <c r="L1160"/>
    </row>
    <row r="1161" spans="12:12">
      <c r="L1161"/>
    </row>
    <row r="1162" spans="12:12">
      <c r="L1162"/>
    </row>
    <row r="1163" spans="12:12">
      <c r="L1163"/>
    </row>
    <row r="1164" spans="12:12">
      <c r="L1164"/>
    </row>
    <row r="1165" spans="12:12">
      <c r="L1165"/>
    </row>
    <row r="1166" spans="12:12">
      <c r="L1166"/>
    </row>
    <row r="1167" spans="12:12">
      <c r="L1167"/>
    </row>
    <row r="1168" spans="12:12">
      <c r="L1168"/>
    </row>
    <row r="1169" spans="12:12">
      <c r="L1169"/>
    </row>
    <row r="1170" spans="12:12">
      <c r="L1170"/>
    </row>
    <row r="1171" spans="12:12">
      <c r="L1171"/>
    </row>
    <row r="1172" spans="12:12">
      <c r="L1172"/>
    </row>
    <row r="1173" spans="12:12">
      <c r="L1173"/>
    </row>
    <row r="1174" spans="12:12">
      <c r="L1174"/>
    </row>
    <row r="1175" spans="12:12">
      <c r="L1175"/>
    </row>
    <row r="1176" spans="12:12">
      <c r="L1176"/>
    </row>
    <row r="1177" spans="12:12">
      <c r="L1177"/>
    </row>
    <row r="1178" spans="12:12">
      <c r="L1178"/>
    </row>
    <row r="1179" spans="12:12">
      <c r="L1179"/>
    </row>
    <row r="1180" spans="12:12">
      <c r="L1180"/>
    </row>
    <row r="1181" spans="12:12">
      <c r="L1181"/>
    </row>
    <row r="1182" spans="12:12">
      <c r="L1182"/>
    </row>
    <row r="1183" spans="12:12">
      <c r="L1183"/>
    </row>
    <row r="1184" spans="12:12">
      <c r="L1184"/>
    </row>
    <row r="1185" spans="12:12">
      <c r="L1185"/>
    </row>
    <row r="1186" spans="12:12">
      <c r="L1186"/>
    </row>
    <row r="1187" spans="12:12">
      <c r="L1187"/>
    </row>
    <row r="1188" spans="12:12">
      <c r="L1188"/>
    </row>
    <row r="1189" spans="12:12">
      <c r="L1189"/>
    </row>
    <row r="1190" spans="12:12">
      <c r="L1190"/>
    </row>
    <row r="1191" spans="12:12">
      <c r="L1191"/>
    </row>
    <row r="1192" spans="12:12">
      <c r="L1192"/>
    </row>
    <row r="1193" spans="12:12">
      <c r="L1193"/>
    </row>
    <row r="1194" spans="12:12">
      <c r="L1194"/>
    </row>
    <row r="1195" spans="12:12">
      <c r="L1195"/>
    </row>
    <row r="1196" spans="12:12">
      <c r="L1196"/>
    </row>
    <row r="1197" spans="12:12">
      <c r="L1197"/>
    </row>
    <row r="1198" spans="12:12">
      <c r="L1198"/>
    </row>
    <row r="1199" spans="12:12">
      <c r="L1199"/>
    </row>
    <row r="1200" spans="12:12">
      <c r="L1200"/>
    </row>
    <row r="1201" spans="12:12">
      <c r="L1201"/>
    </row>
    <row r="1202" spans="12:12">
      <c r="L1202"/>
    </row>
    <row r="1203" spans="12:12">
      <c r="L1203"/>
    </row>
    <row r="1204" spans="12:12">
      <c r="L1204"/>
    </row>
    <row r="1205" spans="12:12">
      <c r="L1205"/>
    </row>
    <row r="1206" spans="12:12">
      <c r="L1206"/>
    </row>
    <row r="1207" spans="12:12">
      <c r="L1207"/>
    </row>
    <row r="1208" spans="12:12">
      <c r="L1208"/>
    </row>
    <row r="1209" spans="12:12">
      <c r="L1209"/>
    </row>
    <row r="1210" spans="12:12">
      <c r="L1210"/>
    </row>
    <row r="1211" spans="12:12">
      <c r="L1211"/>
    </row>
    <row r="1212" spans="12:12">
      <c r="L1212"/>
    </row>
    <row r="1213" spans="12:12">
      <c r="L1213"/>
    </row>
    <row r="1214" spans="12:12">
      <c r="L1214"/>
    </row>
    <row r="1215" spans="12:12">
      <c r="L1215"/>
    </row>
    <row r="1216" spans="12:12">
      <c r="L1216"/>
    </row>
    <row r="1217" spans="12:12">
      <c r="L1217"/>
    </row>
    <row r="1218" spans="12:12">
      <c r="L1218"/>
    </row>
    <row r="1219" spans="12:12">
      <c r="L1219"/>
    </row>
    <row r="1220" spans="12:12">
      <c r="L1220"/>
    </row>
    <row r="1221" spans="12:12">
      <c r="L1221"/>
    </row>
    <row r="1222" spans="12:12">
      <c r="L1222"/>
    </row>
    <row r="1223" spans="12:12">
      <c r="L1223"/>
    </row>
    <row r="1224" spans="12:12">
      <c r="L1224"/>
    </row>
    <row r="1225" spans="12:12">
      <c r="L1225"/>
    </row>
    <row r="1226" spans="12:12">
      <c r="L1226"/>
    </row>
    <row r="1227" spans="12:12">
      <c r="L1227"/>
    </row>
    <row r="1228" spans="12:12">
      <c r="L1228"/>
    </row>
    <row r="1229" spans="12:12">
      <c r="L1229"/>
    </row>
    <row r="1230" spans="12:12">
      <c r="L1230"/>
    </row>
    <row r="1231" spans="12:12">
      <c r="L1231"/>
    </row>
    <row r="1232" spans="12:12">
      <c r="L1232"/>
    </row>
    <row r="1233" spans="12:12">
      <c r="L1233"/>
    </row>
    <row r="1234" spans="12:12">
      <c r="L1234"/>
    </row>
    <row r="1235" spans="12:12">
      <c r="L1235"/>
    </row>
    <row r="1236" spans="12:12">
      <c r="L1236"/>
    </row>
    <row r="1237" spans="12:12">
      <c r="L1237"/>
    </row>
    <row r="1238" spans="12:12">
      <c r="L1238"/>
    </row>
    <row r="1239" spans="12:12">
      <c r="L1239"/>
    </row>
    <row r="1240" spans="12:12">
      <c r="L1240"/>
    </row>
    <row r="1241" spans="12:12">
      <c r="L1241"/>
    </row>
    <row r="1242" spans="12:12">
      <c r="L1242"/>
    </row>
    <row r="1243" spans="12:12">
      <c r="L1243"/>
    </row>
    <row r="1244" spans="12:12">
      <c r="L1244"/>
    </row>
    <row r="1245" spans="12:12">
      <c r="L1245"/>
    </row>
    <row r="1246" spans="12:12">
      <c r="L1246"/>
    </row>
    <row r="1247" spans="12:12">
      <c r="L1247"/>
    </row>
    <row r="1248" spans="12:12">
      <c r="L1248"/>
    </row>
    <row r="1249" spans="12:12">
      <c r="L1249"/>
    </row>
    <row r="1250" spans="12:12">
      <c r="L1250"/>
    </row>
    <row r="1251" spans="12:12">
      <c r="L1251"/>
    </row>
    <row r="1252" spans="12:12">
      <c r="L1252"/>
    </row>
    <row r="1253" spans="12:12">
      <c r="L1253"/>
    </row>
    <row r="1254" spans="12:12">
      <c r="L1254"/>
    </row>
    <row r="1255" spans="12:12">
      <c r="L1255"/>
    </row>
    <row r="1256" spans="12:12">
      <c r="L1256"/>
    </row>
    <row r="1257" spans="12:12">
      <c r="L1257"/>
    </row>
    <row r="1258" spans="12:12">
      <c r="L1258"/>
    </row>
    <row r="1259" spans="12:12">
      <c r="L1259"/>
    </row>
    <row r="1260" spans="12:12">
      <c r="L1260"/>
    </row>
    <row r="1261" spans="12:12">
      <c r="L1261"/>
    </row>
    <row r="1262" spans="12:12">
      <c r="L1262"/>
    </row>
  </sheetData>
  <autoFilter ref="B2:B255"/>
  <phoneticPr fontId="15" type="noConversion"/>
  <conditionalFormatting sqref="B1:B168 B170:B1048576">
    <cfRule type="duplicateValues" dxfId="367" priority="277"/>
  </conditionalFormatting>
  <conditionalFormatting sqref="B169">
    <cfRule type="duplicateValues" dxfId="366" priority="3"/>
  </conditionalFormatting>
  <conditionalFormatting sqref="K1:L1048576">
    <cfRule type="duplicateValues" dxfId="365" priority="2"/>
  </conditionalFormatting>
  <conditionalFormatting sqref="B1:B1048576 L1:L1048576">
    <cfRule type="duplicateValues" dxfId="364" priority="1"/>
  </conditionalFormatting>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05"/>
  <sheetViews>
    <sheetView workbookViewId="0">
      <pane xSplit="2" ySplit="2" topLeftCell="C3" activePane="bottomRight" state="frozen"/>
      <selection pane="topRight" activeCell="C1" sqref="C1"/>
      <selection pane="bottomLeft" activeCell="A3" sqref="A3"/>
      <selection pane="bottomRight" activeCell="I3" sqref="I3:I8"/>
    </sheetView>
  </sheetViews>
  <sheetFormatPr defaultRowHeight="13.5"/>
  <cols>
    <col min="2" max="2" width="28.625" style="405" customWidth="1"/>
    <col min="3" max="3" width="11.125" style="405" customWidth="1"/>
    <col min="4" max="4" width="13.875" style="405" customWidth="1"/>
    <col min="5" max="5" width="14.875" style="405" customWidth="1"/>
    <col min="6" max="6" width="16.125" style="456" customWidth="1"/>
    <col min="7" max="7" width="7.75" style="457" customWidth="1"/>
    <col min="8" max="8" width="15.5" style="457" customWidth="1"/>
    <col min="9" max="9" width="13.125" style="405" customWidth="1"/>
    <col min="10" max="10" width="15.25" style="398" customWidth="1"/>
    <col min="11" max="11" width="10.375" style="398" customWidth="1"/>
    <col min="12" max="12" width="13" style="380" bestFit="1" customWidth="1"/>
    <col min="13" max="13" width="10.625" style="457" customWidth="1"/>
    <col min="14" max="14" width="10.125" style="457" customWidth="1"/>
    <col min="15" max="15" width="8.875" customWidth="1"/>
    <col min="16" max="16" width="8.625" customWidth="1"/>
    <col min="17" max="17" width="8.25" customWidth="1"/>
    <col min="18" max="18" width="20.375" customWidth="1"/>
    <col min="19" max="19" width="31.75" customWidth="1"/>
    <col min="20" max="20" width="42.625" customWidth="1"/>
    <col min="21" max="21" width="33.125" style="154" customWidth="1"/>
    <col min="22" max="22" width="18.625" style="154" customWidth="1"/>
    <col min="23" max="23" width="16.125" style="154" customWidth="1"/>
    <col min="24" max="24" width="27.875" style="178" customWidth="1"/>
    <col min="25" max="25" width="18.25" style="369" hidden="1" customWidth="1"/>
    <col min="26" max="26" width="18.25" style="188" hidden="1" customWidth="1"/>
    <col min="27" max="27" width="18.25" style="178" customWidth="1"/>
    <col min="28" max="28" width="19.625" hidden="1" customWidth="1"/>
  </cols>
  <sheetData>
    <row r="1" spans="1:28">
      <c r="F1" s="456">
        <f>SUBTOTAL(9,F3:F10000)</f>
        <v>4330000</v>
      </c>
      <c r="I1" s="456">
        <f>SUBTOTAL(9,I3:I10000)</f>
        <v>22619400</v>
      </c>
      <c r="K1" s="456">
        <f t="shared" ref="K1:N1" si="0">SUBTOTAL(9,K3:K10000)</f>
        <v>9413000</v>
      </c>
      <c r="L1" s="456">
        <f t="shared" si="0"/>
        <v>10656000</v>
      </c>
      <c r="M1" s="456">
        <f t="shared" si="0"/>
        <v>672000</v>
      </c>
      <c r="N1" s="456">
        <f t="shared" si="0"/>
        <v>1878400</v>
      </c>
      <c r="U1" s="354" t="s">
        <v>4905</v>
      </c>
      <c r="V1" s="351">
        <f>SUM(V3:V249)</f>
        <v>2812172.4999999995</v>
      </c>
      <c r="W1" s="351">
        <f>SUM(W3:W249)</f>
        <v>19269952.640000004</v>
      </c>
      <c r="X1" s="355"/>
      <c r="Y1" s="364" t="s">
        <v>5043</v>
      </c>
      <c r="Z1" s="333" t="s">
        <v>5044</v>
      </c>
      <c r="AB1">
        <f>1822+99.6</f>
        <v>1921.6</v>
      </c>
    </row>
    <row r="2" spans="1:28" ht="18" customHeight="1">
      <c r="B2" s="400" t="s">
        <v>2004</v>
      </c>
      <c r="C2" s="400" t="s">
        <v>5042</v>
      </c>
      <c r="D2" s="400" t="s">
        <v>5165</v>
      </c>
      <c r="E2" s="400" t="s">
        <v>5154</v>
      </c>
      <c r="F2" s="458" t="s">
        <v>5155</v>
      </c>
      <c r="G2" s="459"/>
      <c r="H2" s="459" t="s">
        <v>5026</v>
      </c>
      <c r="I2" s="400" t="s">
        <v>4901</v>
      </c>
      <c r="J2" s="399" t="s">
        <v>5158</v>
      </c>
      <c r="K2" s="400" t="s">
        <v>5152</v>
      </c>
      <c r="L2" s="401" t="s">
        <v>5153</v>
      </c>
      <c r="M2" s="459" t="s">
        <v>5036</v>
      </c>
      <c r="N2" s="459" t="s">
        <v>3081</v>
      </c>
      <c r="Q2" t="s">
        <v>5232</v>
      </c>
      <c r="U2" s="125" t="s">
        <v>5027</v>
      </c>
      <c r="V2" s="125" t="s">
        <v>4906</v>
      </c>
      <c r="W2" s="125" t="s">
        <v>4907</v>
      </c>
      <c r="X2" s="356" t="s">
        <v>5028</v>
      </c>
      <c r="Y2" s="365"/>
      <c r="Z2" s="88"/>
      <c r="AA2" s="343"/>
    </row>
    <row r="3" spans="1:28" ht="27">
      <c r="B3" s="101" t="s">
        <v>983</v>
      </c>
      <c r="C3" s="101" t="e">
        <f>VLOOKUP(B3,业绩净利!B:F,5,0)*10000</f>
        <v>#N/A</v>
      </c>
      <c r="D3" s="101"/>
      <c r="E3" s="101">
        <f t="shared" ref="E3:E34" si="1">SUMIFS(V:V,X:X,B3)</f>
        <v>6000</v>
      </c>
      <c r="F3" s="458"/>
      <c r="G3" s="459"/>
      <c r="H3" s="459">
        <f t="shared" ref="H3:H34" si="2">SUMIFS(W:W,X:X,B3)</f>
        <v>43466.637499999997</v>
      </c>
      <c r="I3" s="400">
        <f>K3+L3+M3+N3</f>
        <v>296000</v>
      </c>
      <c r="J3" s="395"/>
      <c r="K3" s="334">
        <f>SUMIFS(人员规划!AB:AB,人员规划!M:M,"代表处副主任",人员规划!H:H,市场费!B3)*$O$3+SUMIFS(人员规划!AB:AB,人员规划!M:M,"代表处主任",人员规划!H:H,市场费!B3)*$P$3</f>
        <v>192000</v>
      </c>
      <c r="L3" s="381"/>
      <c r="M3" s="341">
        <f>SUMIFS(人员规划!AB:AB,人员规划!M:M,"交付经理",人员规划!G:G,市场费!B3)*$P$10</f>
        <v>46400</v>
      </c>
      <c r="N3" s="341">
        <f>SUMIFS(人员规划!AB:AB,人员规划!M:M,"解决方案经理",人员规划!H:H,市场费!B3)*$P$11</f>
        <v>57600</v>
      </c>
      <c r="O3" s="457">
        <f>5000*0.8</f>
        <v>4000</v>
      </c>
      <c r="P3">
        <f>15000*0.8</f>
        <v>12000</v>
      </c>
      <c r="Q3" s="370" t="s">
        <v>4902</v>
      </c>
      <c r="R3" s="370" t="s">
        <v>5169</v>
      </c>
      <c r="S3" s="455" t="s">
        <v>5170</v>
      </c>
      <c r="U3" s="129" t="s">
        <v>4908</v>
      </c>
      <c r="V3" s="357">
        <v>63753.36</v>
      </c>
      <c r="W3" s="357">
        <v>996016.52000000037</v>
      </c>
      <c r="X3" s="355"/>
      <c r="Y3" s="364"/>
      <c r="Z3" s="333"/>
      <c r="AB3" t="str">
        <f>VLOOKUP(U3,表头名称!G:J,4,0)</f>
        <v>锐安虚拟利润中心</v>
      </c>
    </row>
    <row r="4" spans="1:28">
      <c r="A4" s="370" t="str">
        <f t="shared" ref="A4:A67" si="3">LEFT(B4,2)</f>
        <v>湖北</v>
      </c>
      <c r="B4" s="460" t="s">
        <v>753</v>
      </c>
      <c r="C4" s="101">
        <f>VLOOKUP(B4,业绩净利!B:F,5,0)</f>
        <v>8700</v>
      </c>
      <c r="D4" s="460"/>
      <c r="E4" s="101">
        <f t="shared" si="1"/>
        <v>0</v>
      </c>
      <c r="F4" s="458"/>
      <c r="G4" s="459"/>
      <c r="H4" s="459">
        <f t="shared" si="2"/>
        <v>1090836.9099999999</v>
      </c>
      <c r="I4" s="400">
        <f t="shared" ref="I4:I67" si="4">K4+L4+M4+N4</f>
        <v>96000</v>
      </c>
      <c r="J4" s="395"/>
      <c r="K4" s="395"/>
      <c r="L4" s="472">
        <f>SUMIFS(人员规划!AB:AB,人员规划!G:G,市场费!B4)*$P$4</f>
        <v>96000</v>
      </c>
      <c r="M4" s="461"/>
      <c r="N4" s="459"/>
      <c r="O4" s="402"/>
      <c r="P4">
        <f>10000*0.8</f>
        <v>8000</v>
      </c>
      <c r="Q4" s="370" t="s">
        <v>4902</v>
      </c>
      <c r="R4" s="370" t="s">
        <v>5240</v>
      </c>
      <c r="S4" s="455" t="s">
        <v>5171</v>
      </c>
      <c r="U4" s="129" t="s">
        <v>4909</v>
      </c>
      <c r="V4" s="357">
        <v>0</v>
      </c>
      <c r="W4" s="357">
        <v>0</v>
      </c>
      <c r="X4" s="355" t="s">
        <v>4909</v>
      </c>
      <c r="Y4" s="364"/>
      <c r="Z4" s="333"/>
      <c r="AB4" s="89" t="str">
        <f>VLOOKUP(U4,表头名称!G:J,4,0)</f>
        <v>UED中心-管理</v>
      </c>
    </row>
    <row r="5" spans="1:28">
      <c r="A5" s="370" t="str">
        <f t="shared" si="3"/>
        <v>湖北</v>
      </c>
      <c r="B5" s="460" t="s">
        <v>2007</v>
      </c>
      <c r="C5" s="101">
        <f>VLOOKUP(B5,业绩净利!B:F,5,0)</f>
        <v>4500</v>
      </c>
      <c r="D5" s="460"/>
      <c r="E5" s="101">
        <f t="shared" si="1"/>
        <v>0</v>
      </c>
      <c r="F5" s="458"/>
      <c r="G5" s="459"/>
      <c r="H5" s="459">
        <f t="shared" si="2"/>
        <v>256277.1</v>
      </c>
      <c r="I5" s="400">
        <f t="shared" si="4"/>
        <v>96000</v>
      </c>
      <c r="J5" s="395"/>
      <c r="K5" s="395"/>
      <c r="L5" s="472">
        <f>SUMIFS(人员规划!AB:AB,人员规划!G:G,市场费!B5)*$P$4</f>
        <v>96000</v>
      </c>
      <c r="M5" s="459"/>
      <c r="N5" s="459"/>
      <c r="O5" s="402"/>
      <c r="Q5" s="370"/>
      <c r="R5" s="370"/>
      <c r="S5" s="455"/>
      <c r="U5" s="129" t="s">
        <v>4910</v>
      </c>
      <c r="V5" s="357">
        <v>0</v>
      </c>
      <c r="W5" s="357">
        <v>0</v>
      </c>
      <c r="X5" s="355" t="s">
        <v>4910</v>
      </c>
      <c r="Y5" s="364"/>
      <c r="Z5" s="333"/>
      <c r="AB5" s="89" t="str">
        <f>VLOOKUP(U5,表头名称!G:J,4,0)</f>
        <v>UED中心-页面设计部</v>
      </c>
    </row>
    <row r="6" spans="1:28">
      <c r="A6" s="370" t="str">
        <f t="shared" si="3"/>
        <v>湖北</v>
      </c>
      <c r="B6" s="460" t="s">
        <v>2008</v>
      </c>
      <c r="C6" s="101">
        <f>VLOOKUP(B6,业绩净利!B:F,5,0)</f>
        <v>2000</v>
      </c>
      <c r="D6" s="460"/>
      <c r="E6" s="101">
        <f t="shared" si="1"/>
        <v>0</v>
      </c>
      <c r="F6" s="458"/>
      <c r="G6" s="459"/>
      <c r="H6" s="459">
        <f t="shared" si="2"/>
        <v>330186.90000000002</v>
      </c>
      <c r="I6" s="400">
        <f t="shared" si="4"/>
        <v>96000</v>
      </c>
      <c r="J6" s="395"/>
      <c r="K6" s="395"/>
      <c r="L6" s="472">
        <f>SUMIFS(人员规划!AB:AB,人员规划!G:G,市场费!B6)*$P$4</f>
        <v>96000</v>
      </c>
      <c r="M6" s="459"/>
      <c r="N6" s="459"/>
      <c r="O6" s="402"/>
      <c r="Q6" s="370"/>
      <c r="R6" s="370"/>
      <c r="S6" s="455"/>
      <c r="U6" s="129" t="s">
        <v>667</v>
      </c>
      <c r="V6" s="357">
        <v>0</v>
      </c>
      <c r="W6" s="357">
        <v>0</v>
      </c>
      <c r="X6" s="355" t="s">
        <v>667</v>
      </c>
      <c r="Y6" s="364"/>
      <c r="Z6" s="333"/>
      <c r="AB6" s="89" t="str">
        <f>VLOOKUP(U6,表头名称!G:J,4,0)</f>
        <v>UED中心-前端开发部</v>
      </c>
    </row>
    <row r="7" spans="1:28">
      <c r="A7" s="370" t="str">
        <f t="shared" si="3"/>
        <v>湖北</v>
      </c>
      <c r="B7" s="460" t="s">
        <v>2009</v>
      </c>
      <c r="C7" s="101">
        <f>VLOOKUP(B7,业绩净利!B:F,5,0)</f>
        <v>2000</v>
      </c>
      <c r="D7" s="460"/>
      <c r="E7" s="101">
        <f t="shared" si="1"/>
        <v>0</v>
      </c>
      <c r="F7" s="458"/>
      <c r="G7" s="459"/>
      <c r="H7" s="459">
        <f t="shared" si="2"/>
        <v>219685.35</v>
      </c>
      <c r="I7" s="400">
        <f t="shared" si="4"/>
        <v>96000</v>
      </c>
      <c r="J7" s="395"/>
      <c r="K7" s="395"/>
      <c r="L7" s="472">
        <f>SUMIFS(人员规划!AB:AB,人员规划!G:G,市场费!B7)*$P$4</f>
        <v>96000</v>
      </c>
      <c r="M7" s="459"/>
      <c r="N7" s="459"/>
      <c r="O7" s="402"/>
      <c r="P7">
        <f>50000*0.8</f>
        <v>40000</v>
      </c>
      <c r="Q7" s="370" t="s">
        <v>4902</v>
      </c>
      <c r="R7" s="370" t="s">
        <v>5172</v>
      </c>
      <c r="S7" s="455" t="s">
        <v>5173</v>
      </c>
      <c r="U7" s="129" t="s">
        <v>3897</v>
      </c>
      <c r="V7" s="357">
        <v>0</v>
      </c>
      <c r="W7" s="357">
        <v>154071.64000000001</v>
      </c>
      <c r="X7" s="355" t="s">
        <v>3897</v>
      </c>
      <c r="Y7" s="366">
        <v>31697.93</v>
      </c>
      <c r="Z7" s="333"/>
      <c r="AB7" s="89" t="str">
        <f>VLOOKUP(U7,表头名称!G:J,4,0)</f>
        <v>财务</v>
      </c>
    </row>
    <row r="8" spans="1:28" ht="27">
      <c r="A8" s="370" t="str">
        <f t="shared" si="3"/>
        <v>湖北</v>
      </c>
      <c r="B8" s="460" t="s">
        <v>757</v>
      </c>
      <c r="C8" s="101">
        <f>VLOOKUP(B8,业绩净利!B:F,5,0)</f>
        <v>2800</v>
      </c>
      <c r="D8" s="460"/>
      <c r="E8" s="101">
        <f t="shared" si="1"/>
        <v>0</v>
      </c>
      <c r="F8" s="458"/>
      <c r="G8" s="459"/>
      <c r="H8" s="459">
        <f t="shared" si="2"/>
        <v>386114.18000000005</v>
      </c>
      <c r="I8" s="400">
        <f t="shared" si="4"/>
        <v>96000</v>
      </c>
      <c r="J8" s="395"/>
      <c r="K8" s="395"/>
      <c r="L8" s="472">
        <f>SUMIFS(人员规划!AB:AB,人员规划!G:G,市场费!B8)*$P$4</f>
        <v>96000</v>
      </c>
      <c r="M8" s="459"/>
      <c r="N8" s="459"/>
      <c r="O8" s="457">
        <f>180000*0.8</f>
        <v>144000</v>
      </c>
      <c r="P8">
        <f>20000*0.8</f>
        <v>16000</v>
      </c>
      <c r="Q8" s="370" t="s">
        <v>4902</v>
      </c>
      <c r="R8" s="370" t="s">
        <v>5241</v>
      </c>
      <c r="S8" s="455" t="s">
        <v>5242</v>
      </c>
      <c r="T8" s="331"/>
      <c r="U8" s="129" t="s">
        <v>4911</v>
      </c>
      <c r="V8" s="357">
        <v>0</v>
      </c>
      <c r="W8" s="357">
        <v>0</v>
      </c>
      <c r="X8" s="358" t="s">
        <v>4911</v>
      </c>
      <c r="Y8" s="367"/>
      <c r="Z8" s="190"/>
      <c r="AA8" s="344"/>
      <c r="AB8" s="89" t="str">
        <f>VLOOKUP(U8,表头名称!G:J,4,0)</f>
        <v>采购中心-管理</v>
      </c>
    </row>
    <row r="9" spans="1:28">
      <c r="A9" s="370"/>
      <c r="B9" s="460" t="s">
        <v>2011</v>
      </c>
      <c r="C9" s="101" t="e">
        <f>VLOOKUP(B9,业绩净利!B:F,5,0)</f>
        <v>#N/A</v>
      </c>
      <c r="D9" s="460"/>
      <c r="E9" s="101">
        <f t="shared" si="1"/>
        <v>12720</v>
      </c>
      <c r="F9" s="458"/>
      <c r="G9" s="459"/>
      <c r="H9" s="459">
        <f t="shared" si="2"/>
        <v>64419.909999999996</v>
      </c>
      <c r="I9" s="400">
        <f t="shared" si="4"/>
        <v>307200</v>
      </c>
      <c r="J9" s="395"/>
      <c r="K9" s="334">
        <f>SUMIFS(人员规划!AB:AB,人员规划!M:M,"代表处副主任",人员规划!H:H,市场费!B9)*$O$3+SUMIFS(人员规划!AB:AB,人员规划!M:M,"代表处主任",人员规划!H:H,市场费!B9)*$P$3</f>
        <v>192000</v>
      </c>
      <c r="L9" s="381"/>
      <c r="M9" s="341">
        <f>SUMIFS(人员规划!AB:AB,人员规划!M:M,"交付经理",人员规划!G:G,市场费!B9)*$P$10</f>
        <v>57600</v>
      </c>
      <c r="N9" s="341">
        <f>SUMIFS(人员规划!AB:AB,人员规划!M:M,"解决方案经理",人员规划!H:H,市场费!B9)*$P$11</f>
        <v>57600</v>
      </c>
      <c r="O9" s="402"/>
      <c r="Q9" s="370" t="s">
        <v>4902</v>
      </c>
      <c r="R9" s="370" t="s">
        <v>5174</v>
      </c>
      <c r="S9" s="455" t="s">
        <v>5180</v>
      </c>
      <c r="U9" s="129" t="s">
        <v>655</v>
      </c>
      <c r="V9" s="357">
        <v>0</v>
      </c>
      <c r="W9" s="357">
        <v>0</v>
      </c>
      <c r="X9" s="355" t="s">
        <v>655</v>
      </c>
      <c r="Y9" s="364"/>
      <c r="Z9" s="333"/>
      <c r="AB9" s="89" t="str">
        <f>VLOOKUP(U9,表头名称!G:J,4,0)</f>
        <v>采购中心-合作部</v>
      </c>
    </row>
    <row r="10" spans="1:28">
      <c r="A10" s="370" t="str">
        <f t="shared" si="3"/>
        <v>广东</v>
      </c>
      <c r="B10" s="462" t="s">
        <v>1030</v>
      </c>
      <c r="C10" s="101">
        <f>VLOOKUP(B10,业绩净利!B:F,5,0)</f>
        <v>2100</v>
      </c>
      <c r="D10" s="462"/>
      <c r="E10" s="101">
        <f t="shared" si="1"/>
        <v>0</v>
      </c>
      <c r="F10" s="458"/>
      <c r="G10" s="459"/>
      <c r="H10" s="459">
        <f t="shared" si="2"/>
        <v>0</v>
      </c>
      <c r="I10" s="400">
        <f t="shared" si="4"/>
        <v>96000</v>
      </c>
      <c r="J10" s="395"/>
      <c r="K10" s="395"/>
      <c r="L10" s="472">
        <f>SUMIFS(人员规划!AB:AB,人员规划!G:G,市场费!B10)*$P$4</f>
        <v>96000</v>
      </c>
      <c r="M10" s="459"/>
      <c r="N10" s="459"/>
      <c r="O10" s="402"/>
      <c r="P10">
        <f>1000*0.8</f>
        <v>800</v>
      </c>
      <c r="Q10" s="370" t="s">
        <v>4902</v>
      </c>
      <c r="R10" s="370" t="s">
        <v>5175</v>
      </c>
      <c r="S10" s="455" t="s">
        <v>5176</v>
      </c>
      <c r="U10" s="129" t="s">
        <v>654</v>
      </c>
      <c r="V10" s="357">
        <v>0</v>
      </c>
      <c r="W10" s="357">
        <v>0</v>
      </c>
      <c r="X10" s="355" t="s">
        <v>654</v>
      </c>
      <c r="Y10" s="364"/>
      <c r="Z10" s="333"/>
      <c r="AB10" s="89" t="str">
        <f>VLOOKUP(U10,表头名称!G:J,4,0)</f>
        <v>采购中心-采购部</v>
      </c>
    </row>
    <row r="11" spans="1:28">
      <c r="A11" s="370" t="str">
        <f t="shared" si="3"/>
        <v>广东</v>
      </c>
      <c r="B11" s="462" t="s">
        <v>1782</v>
      </c>
      <c r="C11" s="101">
        <f>VLOOKUP(B11,业绩净利!B:F,5,0)</f>
        <v>5800</v>
      </c>
      <c r="D11" s="462"/>
      <c r="E11" s="101">
        <f t="shared" si="1"/>
        <v>0</v>
      </c>
      <c r="F11" s="458"/>
      <c r="G11" s="459"/>
      <c r="H11" s="459">
        <f t="shared" si="2"/>
        <v>116641.1</v>
      </c>
      <c r="I11" s="400">
        <f t="shared" si="4"/>
        <v>96000</v>
      </c>
      <c r="J11" s="395"/>
      <c r="K11" s="395"/>
      <c r="L11" s="472">
        <f>SUMIFS(人员规划!AB:AB,人员规划!G:G,市场费!B11)*$P$4</f>
        <v>96000</v>
      </c>
      <c r="M11" s="459"/>
      <c r="N11" s="459"/>
      <c r="O11" s="402"/>
      <c r="P11">
        <f>2000*0.8</f>
        <v>1600</v>
      </c>
      <c r="Q11" s="370" t="s">
        <v>4902</v>
      </c>
      <c r="R11" s="370" t="s">
        <v>5177</v>
      </c>
      <c r="S11" s="455" t="s">
        <v>5178</v>
      </c>
      <c r="U11" s="129" t="s">
        <v>4912</v>
      </c>
      <c r="V11" s="357">
        <v>0</v>
      </c>
      <c r="W11" s="357">
        <v>0</v>
      </c>
      <c r="X11" s="355" t="s">
        <v>4912</v>
      </c>
      <c r="Y11" s="364"/>
      <c r="Z11" s="333"/>
      <c r="AB11" s="89" t="str">
        <f>VLOOKUP(U11,表头名称!G:J,4,0)</f>
        <v>测试中心-管理</v>
      </c>
    </row>
    <row r="12" spans="1:28">
      <c r="A12" s="370" t="str">
        <f t="shared" si="3"/>
        <v>广东</v>
      </c>
      <c r="B12" s="462" t="s">
        <v>1783</v>
      </c>
      <c r="C12" s="101">
        <f>VLOOKUP(B12,业绩净利!B:F,5,0)</f>
        <v>2100</v>
      </c>
      <c r="D12" s="462"/>
      <c r="E12" s="101">
        <f t="shared" si="1"/>
        <v>0</v>
      </c>
      <c r="F12" s="458"/>
      <c r="G12" s="459"/>
      <c r="H12" s="459">
        <f t="shared" si="2"/>
        <v>40071.94</v>
      </c>
      <c r="I12" s="400">
        <f t="shared" si="4"/>
        <v>96000</v>
      </c>
      <c r="J12" s="395"/>
      <c r="K12" s="395"/>
      <c r="L12" s="472">
        <f>SUMIFS(人员规划!AB:AB,人员规划!G:G,市场费!B12)*$P$4</f>
        <v>96000</v>
      </c>
      <c r="M12" s="459"/>
      <c r="N12" s="459"/>
      <c r="O12" s="402"/>
      <c r="R12" s="370"/>
      <c r="S12" s="455"/>
      <c r="U12" s="129" t="s">
        <v>658</v>
      </c>
      <c r="V12" s="357">
        <v>0</v>
      </c>
      <c r="W12" s="357">
        <v>0</v>
      </c>
      <c r="X12" s="355" t="s">
        <v>658</v>
      </c>
      <c r="Y12" s="364"/>
      <c r="Z12" s="333"/>
      <c r="AB12" s="89" t="str">
        <f>VLOOKUP(U12,表头名称!G:J,4,0)</f>
        <v>测试中心-测试一部</v>
      </c>
    </row>
    <row r="13" spans="1:28">
      <c r="A13" s="370" t="str">
        <f t="shared" si="3"/>
        <v>广东</v>
      </c>
      <c r="B13" s="462" t="s">
        <v>1784</v>
      </c>
      <c r="C13" s="101">
        <f>VLOOKUP(B13,业绩净利!B:F,5,0)</f>
        <v>2900</v>
      </c>
      <c r="D13" s="462"/>
      <c r="E13" s="101">
        <f t="shared" si="1"/>
        <v>0</v>
      </c>
      <c r="F13" s="458"/>
      <c r="G13" s="459"/>
      <c r="H13" s="459">
        <f t="shared" si="2"/>
        <v>219003.02</v>
      </c>
      <c r="I13" s="400">
        <f t="shared" si="4"/>
        <v>96000</v>
      </c>
      <c r="J13" s="395"/>
      <c r="K13" s="395"/>
      <c r="L13" s="472">
        <f>SUMIFS(人员规划!AB:AB,人员规划!G:G,市场费!B13)*$P$4</f>
        <v>96000</v>
      </c>
      <c r="M13" s="459"/>
      <c r="N13" s="459"/>
      <c r="O13" s="402"/>
      <c r="P13">
        <v>100000</v>
      </c>
      <c r="Q13" t="s">
        <v>5231</v>
      </c>
      <c r="R13" s="370" t="s">
        <v>5172</v>
      </c>
      <c r="S13" s="455" t="s">
        <v>5243</v>
      </c>
      <c r="U13" s="129" t="s">
        <v>659</v>
      </c>
      <c r="V13" s="357">
        <v>0</v>
      </c>
      <c r="W13" s="357">
        <v>0</v>
      </c>
      <c r="X13" s="355" t="s">
        <v>659</v>
      </c>
      <c r="Y13" s="364"/>
      <c r="Z13" s="333"/>
      <c r="AB13" s="89" t="str">
        <f>VLOOKUP(U13,表头名称!G:J,4,0)</f>
        <v>测试中心-测试二部</v>
      </c>
    </row>
    <row r="14" spans="1:28" ht="27">
      <c r="A14" s="370" t="str">
        <f t="shared" si="3"/>
        <v>广东</v>
      </c>
      <c r="B14" s="462" t="s">
        <v>1785</v>
      </c>
      <c r="C14" s="101">
        <f>VLOOKUP(B14,业绩净利!B:F,5,0)</f>
        <v>2100</v>
      </c>
      <c r="D14" s="462"/>
      <c r="E14" s="101">
        <f t="shared" si="1"/>
        <v>0</v>
      </c>
      <c r="F14" s="458"/>
      <c r="G14" s="459"/>
      <c r="H14" s="459">
        <f t="shared" si="2"/>
        <v>7701.2199999999993</v>
      </c>
      <c r="I14" s="400">
        <f t="shared" si="4"/>
        <v>96000</v>
      </c>
      <c r="J14" s="395"/>
      <c r="K14" s="395"/>
      <c r="L14" s="472">
        <f>SUMIFS(人员规划!AB:AB,人员规划!G:G,市场费!B14)*$P$4</f>
        <v>96000</v>
      </c>
      <c r="M14" s="459"/>
      <c r="N14" s="459"/>
      <c r="O14" s="402"/>
      <c r="P14">
        <v>10000</v>
      </c>
      <c r="Q14" s="370" t="s">
        <v>5231</v>
      </c>
      <c r="R14" s="370" t="s">
        <v>5179</v>
      </c>
      <c r="S14" s="455" t="s">
        <v>5230</v>
      </c>
      <c r="U14" s="129" t="s">
        <v>660</v>
      </c>
      <c r="V14" s="357">
        <v>0</v>
      </c>
      <c r="W14" s="357">
        <v>0</v>
      </c>
      <c r="X14" s="355" t="s">
        <v>660</v>
      </c>
      <c r="Y14" s="364"/>
      <c r="Z14" s="333"/>
      <c r="AB14" s="89" t="str">
        <f>VLOOKUP(U14,表头名称!G:J,4,0)</f>
        <v>测试中心-质量检测部</v>
      </c>
    </row>
    <row r="15" spans="1:28">
      <c r="A15" s="370"/>
      <c r="B15" s="460" t="s">
        <v>2012</v>
      </c>
      <c r="C15" s="101"/>
      <c r="D15" s="460"/>
      <c r="E15" s="101">
        <f t="shared" si="1"/>
        <v>1371.4285714285713</v>
      </c>
      <c r="F15" s="458"/>
      <c r="G15" s="459"/>
      <c r="H15" s="459">
        <f t="shared" si="2"/>
        <v>19241.899999999998</v>
      </c>
      <c r="I15" s="400">
        <f t="shared" si="4"/>
        <v>278400</v>
      </c>
      <c r="J15" s="395"/>
      <c r="K15" s="334">
        <f>SUMIFS(人员规划!AB:AB,人员规划!M:M,"代表处副主任",人员规划!H:H,市场费!B15)*$O$3+SUMIFS(人员规划!AB:AB,人员规划!M:M,"代表处主任",人员规划!H:H,市场费!B15)*$P$3</f>
        <v>192000</v>
      </c>
      <c r="L15" s="381"/>
      <c r="M15" s="341">
        <f>SUMIFS(人员规划!AB:AB,人员规划!M:M,"交付经理",人员规划!G:G,市场费!B15)*$P$10</f>
        <v>28800</v>
      </c>
      <c r="N15" s="341">
        <f>SUMIFS(人员规划!AB:AB,人员规划!M:M,"解决方案经理",人员规划!H:H,市场费!B15)*$P$11</f>
        <v>57600</v>
      </c>
      <c r="O15" s="402"/>
      <c r="Q15" s="370" t="s">
        <v>5231</v>
      </c>
      <c r="R15" s="370" t="s">
        <v>5174</v>
      </c>
      <c r="S15" s="455" t="s">
        <v>5180</v>
      </c>
      <c r="U15" s="129" t="s">
        <v>4913</v>
      </c>
      <c r="V15" s="357">
        <v>0</v>
      </c>
      <c r="W15" s="357">
        <v>5000</v>
      </c>
      <c r="X15" s="355" t="s">
        <v>1995</v>
      </c>
      <c r="Y15" s="364"/>
      <c r="Z15" s="333"/>
      <c r="AB15" s="89" t="e">
        <f>VLOOKUP(U15,表头名称!G:J,4,0)</f>
        <v>#N/A</v>
      </c>
    </row>
    <row r="16" spans="1:28">
      <c r="A16" s="370" t="str">
        <f t="shared" si="3"/>
        <v>北京</v>
      </c>
      <c r="B16" s="460" t="s">
        <v>2013</v>
      </c>
      <c r="C16" s="101">
        <f>VLOOKUP(B16,业绩净利!B:F,5,0)</f>
        <v>4500</v>
      </c>
      <c r="D16" s="460"/>
      <c r="E16" s="101">
        <f t="shared" si="1"/>
        <v>0</v>
      </c>
      <c r="F16" s="458"/>
      <c r="G16" s="459"/>
      <c r="H16" s="459">
        <f t="shared" si="2"/>
        <v>0</v>
      </c>
      <c r="I16" s="400">
        <f t="shared" si="4"/>
        <v>96000</v>
      </c>
      <c r="J16" s="395"/>
      <c r="K16" s="395"/>
      <c r="L16" s="472">
        <f>SUMIFS(人员规划!AB:AB,人员规划!G:G,市场费!B16)*$P$4</f>
        <v>96000</v>
      </c>
      <c r="M16" s="459"/>
      <c r="N16" s="459"/>
      <c r="O16" s="402"/>
      <c r="U16" s="129" t="s">
        <v>4914</v>
      </c>
      <c r="V16" s="357">
        <v>0</v>
      </c>
      <c r="W16" s="357">
        <v>0</v>
      </c>
      <c r="X16" s="336" t="s">
        <v>4914</v>
      </c>
      <c r="Y16" s="367"/>
      <c r="Z16" s="190"/>
      <c r="AA16" s="348"/>
      <c r="AB16" s="89" t="str">
        <f>VLOOKUP(U16,表头名称!G:J,4,0)</f>
        <v>残疾人</v>
      </c>
    </row>
    <row r="17" spans="1:28">
      <c r="A17" s="370" t="str">
        <f t="shared" si="3"/>
        <v>北京</v>
      </c>
      <c r="B17" s="460" t="s">
        <v>1069</v>
      </c>
      <c r="C17" s="101">
        <f>VLOOKUP(B17,业绩净利!B:F,5,0)</f>
        <v>3500</v>
      </c>
      <c r="D17" s="460"/>
      <c r="E17" s="101">
        <f t="shared" si="1"/>
        <v>0</v>
      </c>
      <c r="F17" s="458"/>
      <c r="G17" s="459"/>
      <c r="H17" s="459">
        <f t="shared" si="2"/>
        <v>0</v>
      </c>
      <c r="I17" s="400">
        <f t="shared" si="4"/>
        <v>96000</v>
      </c>
      <c r="J17" s="395"/>
      <c r="K17" s="395"/>
      <c r="L17" s="472">
        <f>SUMIFS(人员规划!AB:AB,人员规划!G:G,市场费!B17)*$P$4</f>
        <v>96000</v>
      </c>
      <c r="M17" s="459"/>
      <c r="N17" s="459"/>
      <c r="O17" s="402"/>
      <c r="U17" s="153" t="s">
        <v>4915</v>
      </c>
      <c r="V17" s="359">
        <v>0</v>
      </c>
      <c r="W17" s="359">
        <v>21859.35</v>
      </c>
      <c r="X17" s="355" t="s">
        <v>4915</v>
      </c>
      <c r="Y17" s="366">
        <v>180000</v>
      </c>
      <c r="Z17" s="333"/>
      <c r="AB17" s="89" t="str">
        <f>VLOOKUP(U17,表头名称!G:J,4,0)</f>
        <v>大数据服务与解决方案事业群-管理</v>
      </c>
    </row>
    <row r="18" spans="1:28">
      <c r="A18" s="370" t="str">
        <f t="shared" si="3"/>
        <v>北京</v>
      </c>
      <c r="B18" s="460" t="s">
        <v>1903</v>
      </c>
      <c r="C18" s="101">
        <f>VLOOKUP(B18,业绩净利!B:F,5,0)</f>
        <v>1500</v>
      </c>
      <c r="D18" s="460"/>
      <c r="E18" s="101">
        <f t="shared" si="1"/>
        <v>0</v>
      </c>
      <c r="F18" s="458"/>
      <c r="G18" s="459"/>
      <c r="H18" s="459">
        <f t="shared" si="2"/>
        <v>28958</v>
      </c>
      <c r="I18" s="400">
        <f t="shared" si="4"/>
        <v>96000</v>
      </c>
      <c r="J18" s="395"/>
      <c r="K18" s="395"/>
      <c r="L18" s="472">
        <f>SUMIFS(人员规划!AB:AB,人员规划!G:G,市场费!B18)*$P$4</f>
        <v>96000</v>
      </c>
      <c r="M18" s="459"/>
      <c r="N18" s="459"/>
      <c r="O18" s="402"/>
      <c r="U18" s="129" t="s">
        <v>4350</v>
      </c>
      <c r="V18" s="357">
        <v>34666.870000000003</v>
      </c>
      <c r="W18" s="357">
        <v>29866.319999999992</v>
      </c>
      <c r="X18" s="355" t="s">
        <v>4350</v>
      </c>
      <c r="Y18" s="366">
        <v>100000</v>
      </c>
      <c r="Z18" s="362">
        <v>300000</v>
      </c>
      <c r="AB18" s="89" t="str">
        <f>VLOOKUP(U18,表头名称!G:J,4,0)</f>
        <v>大数据市场与解决方案部-管理</v>
      </c>
    </row>
    <row r="19" spans="1:28">
      <c r="A19" s="370" t="str">
        <f t="shared" si="3"/>
        <v>北京</v>
      </c>
      <c r="B19" s="460" t="s">
        <v>1904</v>
      </c>
      <c r="C19" s="101">
        <f>VLOOKUP(B19,业绩净利!B:F,5,0)</f>
        <v>2500</v>
      </c>
      <c r="D19" s="460"/>
      <c r="E19" s="101">
        <f t="shared" si="1"/>
        <v>0</v>
      </c>
      <c r="F19" s="458"/>
      <c r="G19" s="459"/>
      <c r="H19" s="459">
        <f t="shared" si="2"/>
        <v>67142.240000000005</v>
      </c>
      <c r="I19" s="400">
        <f t="shared" si="4"/>
        <v>96000</v>
      </c>
      <c r="J19" s="395"/>
      <c r="K19" s="395"/>
      <c r="L19" s="472">
        <f>SUMIFS(人员规划!AB:AB,人员规划!G:G,市场费!B19)*$P$4</f>
        <v>96000</v>
      </c>
      <c r="M19" s="459"/>
      <c r="N19" s="459"/>
      <c r="O19" s="402"/>
      <c r="U19" s="129" t="s">
        <v>744</v>
      </c>
      <c r="V19" s="357">
        <v>0</v>
      </c>
      <c r="W19" s="357">
        <v>17114.599999999999</v>
      </c>
      <c r="X19" s="355" t="s">
        <v>744</v>
      </c>
      <c r="Y19" s="364">
        <v>60000</v>
      </c>
      <c r="Z19" s="333"/>
      <c r="AB19" s="89" t="str">
        <f>VLOOKUP(U19,表头名称!G:J,4,0)</f>
        <v>第二事业部-管理</v>
      </c>
    </row>
    <row r="20" spans="1:28">
      <c r="A20" s="370"/>
      <c r="B20" s="460" t="s">
        <v>2014</v>
      </c>
      <c r="C20" s="101" t="e">
        <f>VLOOKUP(B20,业绩净利!B:F,5,0)</f>
        <v>#N/A</v>
      </c>
      <c r="D20" s="460"/>
      <c r="E20" s="101">
        <f t="shared" si="1"/>
        <v>8175</v>
      </c>
      <c r="F20" s="458"/>
      <c r="G20" s="459"/>
      <c r="H20" s="459">
        <f t="shared" si="2"/>
        <v>128975.30999999998</v>
      </c>
      <c r="I20" s="400">
        <f t="shared" si="4"/>
        <v>270400</v>
      </c>
      <c r="J20" s="395"/>
      <c r="K20" s="334">
        <f>SUMIFS(人员规划!AB:AB,人员规划!M:M,"代表处副主任",人员规划!H:H,市场费!B20)*$O$3+SUMIFS(人员规划!AB:AB,人员规划!M:M,"代表处主任",人员规划!H:H,市场费!B20)*$P$3</f>
        <v>184000</v>
      </c>
      <c r="L20" s="381"/>
      <c r="M20" s="341">
        <f>SUMIFS(人员规划!AB:AB,人员规划!M:M,"交付经理",人员规划!G:G,市场费!B20)*$P$10</f>
        <v>28800</v>
      </c>
      <c r="N20" s="341">
        <f>SUMIFS(人员规划!AB:AB,人员规划!M:M,"解决方案经理",人员规划!H:H,市场费!B20)*$P$11</f>
        <v>57600</v>
      </c>
      <c r="O20" s="402"/>
      <c r="U20" s="129" t="s">
        <v>4781</v>
      </c>
      <c r="V20" s="357">
        <v>0</v>
      </c>
      <c r="W20" s="357">
        <v>53685.680000000008</v>
      </c>
      <c r="X20" s="355" t="s">
        <v>4781</v>
      </c>
      <c r="Y20" s="364">
        <v>60000</v>
      </c>
      <c r="Z20" s="333"/>
      <c r="AB20" s="89" t="str">
        <f>VLOOKUP(U20,表头名称!G:J,4,0)</f>
        <v>第二事业部-数据业务产品线</v>
      </c>
    </row>
    <row r="21" spans="1:28">
      <c r="A21" s="370" t="str">
        <f t="shared" si="3"/>
        <v>山东</v>
      </c>
      <c r="B21" s="460" t="s">
        <v>2015</v>
      </c>
      <c r="C21" s="101">
        <f>VLOOKUP(B21,业绩净利!B:F,5,0)</f>
        <v>2100</v>
      </c>
      <c r="D21" s="460"/>
      <c r="E21" s="101">
        <f t="shared" si="1"/>
        <v>0</v>
      </c>
      <c r="F21" s="458"/>
      <c r="G21" s="459"/>
      <c r="H21" s="459">
        <f t="shared" si="2"/>
        <v>0</v>
      </c>
      <c r="I21" s="400">
        <f t="shared" si="4"/>
        <v>96000</v>
      </c>
      <c r="J21" s="395"/>
      <c r="K21" s="395"/>
      <c r="L21" s="472">
        <f>SUMIFS(人员规划!AB:AB,人员规划!G:G,市场费!B21)*$P$4</f>
        <v>96000</v>
      </c>
      <c r="M21" s="459"/>
      <c r="N21" s="459"/>
      <c r="O21" s="402"/>
      <c r="U21" s="129" t="s">
        <v>4307</v>
      </c>
      <c r="V21" s="357">
        <v>0</v>
      </c>
      <c r="W21" s="357">
        <v>35322.9</v>
      </c>
      <c r="X21" s="355" t="s">
        <v>4307</v>
      </c>
      <c r="Y21" s="364">
        <v>60000</v>
      </c>
      <c r="Z21" s="333"/>
      <c r="AB21" s="89" t="str">
        <f>VLOOKUP(U21,表头名称!G:J,4,0)</f>
        <v>第二事业部-拓展业务产品线</v>
      </c>
    </row>
    <row r="22" spans="1:28">
      <c r="A22" s="370" t="str">
        <f t="shared" si="3"/>
        <v>山东</v>
      </c>
      <c r="B22" s="460" t="s">
        <v>1905</v>
      </c>
      <c r="C22" s="101">
        <f>VLOOKUP(B22,业绩净利!B:F,5,0)</f>
        <v>2900</v>
      </c>
      <c r="D22" s="460"/>
      <c r="E22" s="101">
        <f t="shared" si="1"/>
        <v>0</v>
      </c>
      <c r="F22" s="458"/>
      <c r="G22" s="459"/>
      <c r="H22" s="459">
        <f t="shared" si="2"/>
        <v>112200.38000000002</v>
      </c>
      <c r="I22" s="400">
        <f t="shared" si="4"/>
        <v>96000</v>
      </c>
      <c r="J22" s="395"/>
      <c r="K22" s="395"/>
      <c r="L22" s="472">
        <f>SUMIFS(人员规划!AB:AB,人员规划!G:G,市场费!B22)*$P$4</f>
        <v>96000</v>
      </c>
      <c r="M22" s="459"/>
      <c r="N22" s="459"/>
      <c r="O22" s="402"/>
      <c r="U22" s="129" t="s">
        <v>1741</v>
      </c>
      <c r="V22" s="357">
        <v>62974.64</v>
      </c>
      <c r="W22" s="357">
        <v>208699.73</v>
      </c>
      <c r="X22" s="355" t="s">
        <v>1741</v>
      </c>
      <c r="Y22" s="366">
        <v>120000</v>
      </c>
      <c r="Z22" s="333"/>
      <c r="AB22" s="89" t="str">
        <f>VLOOKUP(U22,表头名称!G:J,4,0)</f>
        <v>第二事业部-销售1</v>
      </c>
    </row>
    <row r="23" spans="1:28">
      <c r="A23" s="370" t="str">
        <f t="shared" si="3"/>
        <v>山东</v>
      </c>
      <c r="B23" s="460" t="s">
        <v>1800</v>
      </c>
      <c r="C23" s="101">
        <f>VLOOKUP(B23,业绩净利!B:F,5,0)</f>
        <v>2900</v>
      </c>
      <c r="D23" s="460"/>
      <c r="E23" s="101">
        <f t="shared" si="1"/>
        <v>0</v>
      </c>
      <c r="F23" s="458"/>
      <c r="G23" s="459"/>
      <c r="H23" s="459">
        <f t="shared" si="2"/>
        <v>107518.66</v>
      </c>
      <c r="I23" s="400">
        <f t="shared" si="4"/>
        <v>96000</v>
      </c>
      <c r="J23" s="395"/>
      <c r="K23" s="395"/>
      <c r="L23" s="472">
        <f>SUMIFS(人员规划!AB:AB,人员规划!G:G,市场费!B23)*$P$4</f>
        <v>96000</v>
      </c>
      <c r="M23" s="459"/>
      <c r="N23" s="459"/>
      <c r="O23" s="402"/>
      <c r="U23" s="129" t="s">
        <v>1742</v>
      </c>
      <c r="V23" s="357">
        <v>0</v>
      </c>
      <c r="W23" s="357">
        <v>185048.8</v>
      </c>
      <c r="X23" s="355" t="s">
        <v>1742</v>
      </c>
      <c r="Y23" s="366">
        <v>120000</v>
      </c>
      <c r="Z23" s="333"/>
      <c r="AB23" s="89" t="str">
        <f>VLOOKUP(U23,表头名称!G:J,4,0)</f>
        <v>第二事业部-销售2</v>
      </c>
    </row>
    <row r="24" spans="1:28">
      <c r="A24" s="370" t="str">
        <f t="shared" si="3"/>
        <v>山东</v>
      </c>
      <c r="B24" s="460" t="s">
        <v>1801</v>
      </c>
      <c r="C24" s="101">
        <f>VLOOKUP(B24,业绩净利!B:F,5,0)</f>
        <v>2100</v>
      </c>
      <c r="D24" s="460"/>
      <c r="E24" s="101">
        <f t="shared" si="1"/>
        <v>0</v>
      </c>
      <c r="F24" s="458"/>
      <c r="G24" s="459"/>
      <c r="H24" s="459">
        <f t="shared" si="2"/>
        <v>105015.43999999999</v>
      </c>
      <c r="I24" s="400">
        <f t="shared" si="4"/>
        <v>96000</v>
      </c>
      <c r="J24" s="395"/>
      <c r="K24" s="395"/>
      <c r="L24" s="472">
        <f>SUMIFS(人员规划!AB:AB,人员规划!G:G,市场费!B24)*$P$4</f>
        <v>96000</v>
      </c>
      <c r="M24" s="459"/>
      <c r="N24" s="459"/>
      <c r="O24" s="402"/>
      <c r="U24" s="129" t="s">
        <v>1740</v>
      </c>
      <c r="V24" s="357">
        <v>0</v>
      </c>
      <c r="W24" s="357">
        <v>0</v>
      </c>
      <c r="X24" s="355" t="s">
        <v>1740</v>
      </c>
      <c r="Y24" s="366">
        <v>180000</v>
      </c>
      <c r="Z24" s="362">
        <v>50000</v>
      </c>
      <c r="AB24" s="89" t="str">
        <f>VLOOKUP(U24,表头名称!G:J,4,0)</f>
        <v>第二事业部-销售管理</v>
      </c>
    </row>
    <row r="25" spans="1:28">
      <c r="A25" s="370"/>
      <c r="B25" s="460" t="s">
        <v>2016</v>
      </c>
      <c r="C25" s="101" t="e">
        <f>VLOOKUP(B25,业绩净利!B:F,5,0)</f>
        <v>#N/A</v>
      </c>
      <c r="D25" s="460"/>
      <c r="E25" s="101">
        <f t="shared" si="1"/>
        <v>2812.5</v>
      </c>
      <c r="F25" s="458"/>
      <c r="G25" s="459"/>
      <c r="H25" s="459">
        <f t="shared" si="2"/>
        <v>178265.14875000002</v>
      </c>
      <c r="I25" s="400">
        <f t="shared" si="4"/>
        <v>278400</v>
      </c>
      <c r="J25" s="395"/>
      <c r="K25" s="334">
        <f>SUMIFS(人员规划!AB:AB,人员规划!M:M,"代表处副主任",人员规划!H:H,市场费!B25)*$O$3+SUMIFS(人员规划!AB:AB,人员规划!M:M,"代表处主任",人员规划!H:H,市场费!B25)*$P$3</f>
        <v>192000</v>
      </c>
      <c r="L25" s="381"/>
      <c r="M25" s="341">
        <f>SUMIFS(人员规划!AB:AB,人员规划!M:M,"交付经理",人员规划!G:G,市场费!B25)*$P$10</f>
        <v>28800</v>
      </c>
      <c r="N25" s="341">
        <f>SUMIFS(人员规划!AB:AB,人员规划!M:M,"解决方案经理",人员规划!H:H,市场费!B25)*$P$11</f>
        <v>57600</v>
      </c>
      <c r="O25" s="402"/>
      <c r="U25" s="129" t="s">
        <v>1769</v>
      </c>
      <c r="V25" s="357">
        <v>0</v>
      </c>
      <c r="W25" s="357">
        <v>31267.72</v>
      </c>
      <c r="X25" s="355" t="s">
        <v>1769</v>
      </c>
      <c r="Y25" s="364">
        <v>50000</v>
      </c>
      <c r="Z25" s="333"/>
      <c r="AB25" s="89" t="str">
        <f>VLOOKUP(U25,表头名称!G:J,4,0)</f>
        <v>第九事业部-CFA产品线</v>
      </c>
    </row>
    <row r="26" spans="1:28">
      <c r="A26" s="370" t="str">
        <f t="shared" si="3"/>
        <v>内蒙</v>
      </c>
      <c r="B26" s="460" t="s">
        <v>2017</v>
      </c>
      <c r="C26" s="101">
        <f>VLOOKUP(B26,业绩净利!B:F,5,0)</f>
        <v>4700</v>
      </c>
      <c r="D26" s="460"/>
      <c r="E26" s="101">
        <f t="shared" si="1"/>
        <v>0</v>
      </c>
      <c r="F26" s="458"/>
      <c r="G26" s="459"/>
      <c r="H26" s="459">
        <f t="shared" si="2"/>
        <v>141345.71</v>
      </c>
      <c r="I26" s="400">
        <f t="shared" si="4"/>
        <v>96000</v>
      </c>
      <c r="J26" s="395"/>
      <c r="K26" s="395"/>
      <c r="L26" s="472">
        <f>SUMIFS(人员规划!AB:AB,人员规划!G:G,市场费!B26)*$P$4</f>
        <v>96000</v>
      </c>
      <c r="M26" s="459"/>
      <c r="N26" s="459"/>
      <c r="O26" s="402"/>
      <c r="U26" s="129" t="s">
        <v>1771</v>
      </c>
      <c r="V26" s="357">
        <v>0</v>
      </c>
      <c r="W26" s="357">
        <v>69522.48000000001</v>
      </c>
      <c r="X26" s="355" t="s">
        <v>1771</v>
      </c>
      <c r="Y26" s="152">
        <v>90000</v>
      </c>
      <c r="Z26" s="333"/>
      <c r="AB26" s="89" t="str">
        <f>VLOOKUP(U26,表头名称!G:J,4,0)</f>
        <v>第九事业部-管理</v>
      </c>
    </row>
    <row r="27" spans="1:28">
      <c r="A27" s="370" t="str">
        <f t="shared" si="3"/>
        <v>内蒙</v>
      </c>
      <c r="B27" s="460" t="s">
        <v>1907</v>
      </c>
      <c r="C27" s="101">
        <f>VLOOKUP(B27,业绩净利!B:F,5,0)</f>
        <v>2200</v>
      </c>
      <c r="D27" s="460"/>
      <c r="E27" s="101">
        <f t="shared" si="1"/>
        <v>0</v>
      </c>
      <c r="F27" s="458"/>
      <c r="G27" s="459"/>
      <c r="H27" s="459">
        <f t="shared" si="2"/>
        <v>32226.21</v>
      </c>
      <c r="I27" s="400">
        <f t="shared" si="4"/>
        <v>96000</v>
      </c>
      <c r="J27" s="395"/>
      <c r="K27" s="395"/>
      <c r="L27" s="472">
        <f>SUMIFS(人员规划!AB:AB,人员规划!G:G,市场费!B27)*$P$4</f>
        <v>96000</v>
      </c>
      <c r="M27" s="459"/>
      <c r="N27" s="459"/>
      <c r="O27" s="402"/>
      <c r="U27" s="129" t="s">
        <v>1770</v>
      </c>
      <c r="V27" s="357">
        <v>0</v>
      </c>
      <c r="W27" s="357">
        <v>0</v>
      </c>
      <c r="X27" s="355" t="s">
        <v>1770</v>
      </c>
      <c r="Y27" s="364"/>
      <c r="Z27" s="333"/>
      <c r="AB27" s="89" t="str">
        <f>VLOOKUP(U27,表头名称!G:J,4,0)</f>
        <v>第九事业部-项目支持部</v>
      </c>
    </row>
    <row r="28" spans="1:28">
      <c r="A28" s="370" t="str">
        <f t="shared" si="3"/>
        <v>内蒙</v>
      </c>
      <c r="B28" s="460" t="s">
        <v>1908</v>
      </c>
      <c r="C28" s="101">
        <f>VLOOKUP(B28,业绩净利!B:F,5,0)</f>
        <v>3100</v>
      </c>
      <c r="D28" s="460"/>
      <c r="E28" s="101">
        <f t="shared" si="1"/>
        <v>0</v>
      </c>
      <c r="F28" s="458"/>
      <c r="G28" s="459"/>
      <c r="H28" s="459">
        <f t="shared" si="2"/>
        <v>130064.52000000002</v>
      </c>
      <c r="I28" s="400">
        <f t="shared" si="4"/>
        <v>96000</v>
      </c>
      <c r="J28" s="395"/>
      <c r="K28" s="395"/>
      <c r="L28" s="472">
        <f>SUMIFS(人员规划!AB:AB,人员规划!G:G,市场费!B28)*$P$4</f>
        <v>96000</v>
      </c>
      <c r="M28" s="459"/>
      <c r="N28" s="459"/>
      <c r="O28" s="402"/>
      <c r="U28" s="129" t="s">
        <v>4431</v>
      </c>
      <c r="V28" s="357">
        <v>54716.979999999996</v>
      </c>
      <c r="W28" s="357">
        <v>296539.48999999987</v>
      </c>
      <c r="X28" s="355" t="s">
        <v>4431</v>
      </c>
      <c r="Y28" s="351">
        <v>120000</v>
      </c>
      <c r="Z28" s="333"/>
      <c r="AB28" s="89" t="str">
        <f>VLOOKUP(U28,表头名称!G:J,4,0)</f>
        <v>第九事业部-销售1</v>
      </c>
    </row>
    <row r="29" spans="1:28">
      <c r="A29" s="370"/>
      <c r="B29" s="460" t="s">
        <v>2018</v>
      </c>
      <c r="C29" s="101" t="e">
        <f>VLOOKUP(B29,业绩净利!B:F,5,0)</f>
        <v>#N/A</v>
      </c>
      <c r="D29" s="460"/>
      <c r="E29" s="101">
        <f t="shared" si="1"/>
        <v>320</v>
      </c>
      <c r="F29" s="458"/>
      <c r="G29" s="459"/>
      <c r="H29" s="459">
        <f t="shared" si="2"/>
        <v>12134.263333333334</v>
      </c>
      <c r="I29" s="400">
        <f t="shared" si="4"/>
        <v>280000</v>
      </c>
      <c r="J29" s="395"/>
      <c r="K29" s="334">
        <f>SUMIFS(人员规划!AB:AB,人员规划!M:M,"代表处副主任",人员规划!H:H,市场费!B29)*$O$3+SUMIFS(人员规划!AB:AB,人员规划!M:M,"代表处主任",人员规划!H:H,市场费!B29)*$P$3</f>
        <v>184000</v>
      </c>
      <c r="L29" s="381"/>
      <c r="M29" s="341">
        <f>SUMIFS(人员规划!AB:AB,人员规划!M:M,"交付经理",人员规划!G:G,市场费!B29)*$P$10</f>
        <v>38400</v>
      </c>
      <c r="N29" s="341">
        <f>SUMIFS(人员规划!AB:AB,人员规划!M:M,"解决方案经理",人员规划!H:H,市场费!B29)*$P$11</f>
        <v>57600</v>
      </c>
      <c r="O29" s="402"/>
      <c r="U29" s="129" t="s">
        <v>4667</v>
      </c>
      <c r="V29" s="357">
        <v>0</v>
      </c>
      <c r="W29" s="357">
        <v>22340.6</v>
      </c>
      <c r="X29" s="355" t="s">
        <v>4667</v>
      </c>
      <c r="Y29" s="351">
        <v>90000</v>
      </c>
      <c r="Z29" s="333"/>
      <c r="AB29" s="89" t="str">
        <f>VLOOKUP(U29,表头名称!G:J,4,0)</f>
        <v>第九事业部-销售2</v>
      </c>
    </row>
    <row r="30" spans="1:28">
      <c r="A30" s="370" t="str">
        <f t="shared" si="3"/>
        <v>陕西</v>
      </c>
      <c r="B30" s="460" t="s">
        <v>2019</v>
      </c>
      <c r="C30" s="101">
        <f>VLOOKUP(B30,业绩净利!B:F,5,0)</f>
        <v>2500</v>
      </c>
      <c r="D30" s="460"/>
      <c r="E30" s="101">
        <f t="shared" si="1"/>
        <v>0</v>
      </c>
      <c r="F30" s="458"/>
      <c r="G30" s="459"/>
      <c r="H30" s="459">
        <f t="shared" si="2"/>
        <v>179840.4</v>
      </c>
      <c r="I30" s="400">
        <f t="shared" si="4"/>
        <v>96000</v>
      </c>
      <c r="J30" s="395"/>
      <c r="K30" s="395"/>
      <c r="L30" s="472">
        <f>SUMIFS(人员规划!AB:AB,人员规划!G:G,市场费!B30)*$P$4</f>
        <v>96000</v>
      </c>
      <c r="M30" s="459"/>
      <c r="N30" s="459"/>
      <c r="O30" s="402"/>
      <c r="U30" s="129" t="s">
        <v>1765</v>
      </c>
      <c r="V30" s="357">
        <v>0</v>
      </c>
      <c r="W30" s="357">
        <v>553.87</v>
      </c>
      <c r="X30" s="355" t="s">
        <v>1765</v>
      </c>
      <c r="Y30" s="351">
        <v>90000</v>
      </c>
      <c r="Z30" s="333"/>
      <c r="AB30" s="89" t="str">
        <f>VLOOKUP(U30,表头名称!G:J,4,0)</f>
        <v>第九事业部-销售3</v>
      </c>
    </row>
    <row r="31" spans="1:28">
      <c r="A31" s="370" t="str">
        <f t="shared" si="3"/>
        <v>陕西</v>
      </c>
      <c r="B31" s="460" t="s">
        <v>1803</v>
      </c>
      <c r="C31" s="101">
        <f>VLOOKUP(B31,业绩净利!B:F,5,0)</f>
        <v>3500</v>
      </c>
      <c r="D31" s="460"/>
      <c r="E31" s="101">
        <f t="shared" si="1"/>
        <v>0</v>
      </c>
      <c r="F31" s="458"/>
      <c r="G31" s="459"/>
      <c r="H31" s="459">
        <f t="shared" si="2"/>
        <v>14969</v>
      </c>
      <c r="I31" s="400">
        <f t="shared" si="4"/>
        <v>96000</v>
      </c>
      <c r="J31" s="395"/>
      <c r="K31" s="395"/>
      <c r="L31" s="472">
        <f>SUMIFS(人员规划!AB:AB,人员规划!G:G,市场费!B31)*$P$4</f>
        <v>96000</v>
      </c>
      <c r="M31" s="459"/>
      <c r="N31" s="459"/>
      <c r="O31" s="402"/>
      <c r="U31" s="129" t="s">
        <v>1766</v>
      </c>
      <c r="V31" s="357">
        <v>0</v>
      </c>
      <c r="W31" s="357">
        <v>7469.89</v>
      </c>
      <c r="X31" s="355" t="s">
        <v>1766</v>
      </c>
      <c r="Y31" s="351">
        <v>120000</v>
      </c>
      <c r="Z31" s="333"/>
      <c r="AB31" s="89" t="str">
        <f>VLOOKUP(U31,表头名称!G:J,4,0)</f>
        <v>第九事业部-销售4</v>
      </c>
    </row>
    <row r="32" spans="1:28">
      <c r="A32" s="370" t="str">
        <f t="shared" si="3"/>
        <v>陕西</v>
      </c>
      <c r="B32" s="460" t="s">
        <v>1804</v>
      </c>
      <c r="C32" s="101">
        <f>VLOOKUP(B32,业绩净利!B:F,5,0)</f>
        <v>4000</v>
      </c>
      <c r="D32" s="460"/>
      <c r="E32" s="101">
        <f t="shared" si="1"/>
        <v>0</v>
      </c>
      <c r="F32" s="458"/>
      <c r="G32" s="459"/>
      <c r="H32" s="459">
        <f t="shared" si="2"/>
        <v>156123.45999999996</v>
      </c>
      <c r="I32" s="400">
        <f t="shared" si="4"/>
        <v>96000</v>
      </c>
      <c r="J32" s="395"/>
      <c r="K32" s="395"/>
      <c r="L32" s="472">
        <f>SUMIFS(人员规划!AB:AB,人员规划!G:G,市场费!B32)*$P$4</f>
        <v>96000</v>
      </c>
      <c r="M32" s="459"/>
      <c r="N32" s="459"/>
      <c r="O32" s="402"/>
      <c r="U32" s="129" t="s">
        <v>4842</v>
      </c>
      <c r="V32" s="357">
        <v>33962.26</v>
      </c>
      <c r="W32" s="357">
        <v>59125.599999999999</v>
      </c>
      <c r="X32" s="355" t="s">
        <v>4842</v>
      </c>
      <c r="Y32" s="351">
        <v>180000</v>
      </c>
      <c r="Z32" s="333"/>
      <c r="AB32" s="89" t="str">
        <f>VLOOKUP(U32,表头名称!G:J,4,0)</f>
        <v>第九事业部-销售管理</v>
      </c>
    </row>
    <row r="33" spans="1:28">
      <c r="A33" s="370"/>
      <c r="B33" s="460" t="s">
        <v>2020</v>
      </c>
      <c r="C33" s="101" t="e">
        <f>VLOOKUP(B33,业绩净利!B:F,5,0)</f>
        <v>#N/A</v>
      </c>
      <c r="D33" s="460"/>
      <c r="E33" s="101">
        <f t="shared" si="1"/>
        <v>2057.1428571428569</v>
      </c>
      <c r="F33" s="458"/>
      <c r="G33" s="459"/>
      <c r="H33" s="459">
        <f t="shared" si="2"/>
        <v>28862.849999999995</v>
      </c>
      <c r="I33" s="400">
        <f t="shared" si="4"/>
        <v>220800</v>
      </c>
      <c r="J33" s="395"/>
      <c r="K33" s="334">
        <f>SUMIFS(人员规划!AB:AB,人员规划!M:M,"代表处副主任",人员规划!H:H,市场费!B33)*$O$3+SUMIFS(人员规划!AB:AB,人员规划!M:M,"代表处主任",人员规划!H:H,市场费!B33)*$P$3</f>
        <v>144000</v>
      </c>
      <c r="L33" s="381"/>
      <c r="M33" s="341">
        <f>SUMIFS(人员规划!AB:AB,人员规划!M:M,"交付经理",人员规划!G:G,市场费!B33)*$P$10</f>
        <v>19200</v>
      </c>
      <c r="N33" s="341">
        <f>SUMIFS(人员规划!AB:AB,人员规划!M:M,"解决方案经理",人员规划!H:H,市场费!B33)*$P$11</f>
        <v>57600</v>
      </c>
      <c r="O33" s="402"/>
      <c r="U33" s="129" t="s">
        <v>4916</v>
      </c>
      <c r="V33" s="357">
        <v>0</v>
      </c>
      <c r="W33" s="357">
        <v>65984.44</v>
      </c>
      <c r="X33" s="355" t="s">
        <v>4719</v>
      </c>
      <c r="Y33" s="374">
        <v>100000</v>
      </c>
      <c r="Z33" s="333"/>
      <c r="AB33" s="89" t="e">
        <f>VLOOKUP(U33,表头名称!G:J,4,0)</f>
        <v>#N/A</v>
      </c>
    </row>
    <row r="34" spans="1:28">
      <c r="A34" s="370" t="str">
        <f t="shared" si="3"/>
        <v>河北</v>
      </c>
      <c r="B34" s="460" t="s">
        <v>1910</v>
      </c>
      <c r="C34" s="101">
        <f>VLOOKUP(B34,业绩净利!B:F,5,0)</f>
        <v>5600</v>
      </c>
      <c r="D34" s="460"/>
      <c r="E34" s="101">
        <f t="shared" si="1"/>
        <v>0</v>
      </c>
      <c r="F34" s="458"/>
      <c r="G34" s="459"/>
      <c r="H34" s="459">
        <f t="shared" si="2"/>
        <v>218271.64000000004</v>
      </c>
      <c r="I34" s="400">
        <f t="shared" si="4"/>
        <v>96000</v>
      </c>
      <c r="J34" s="395"/>
      <c r="K34" s="395"/>
      <c r="L34" s="472">
        <f>SUMIFS(人员规划!AB:AB,人员规划!G:G,市场费!B34)*$P$4</f>
        <v>96000</v>
      </c>
      <c r="M34" s="459"/>
      <c r="N34" s="459"/>
      <c r="O34" s="402"/>
      <c r="U34" s="129" t="s">
        <v>4917</v>
      </c>
      <c r="V34" s="357">
        <v>0</v>
      </c>
      <c r="W34" s="357">
        <v>41657.61</v>
      </c>
      <c r="X34" s="358" t="s">
        <v>4719</v>
      </c>
      <c r="Y34" s="375">
        <v>30000</v>
      </c>
      <c r="Z34" s="190"/>
      <c r="AA34" s="344"/>
      <c r="AB34" s="89" t="e">
        <f>VLOOKUP(U34,表头名称!G:J,4,0)</f>
        <v>#N/A</v>
      </c>
    </row>
    <row r="35" spans="1:28">
      <c r="A35" s="370" t="str">
        <f t="shared" si="3"/>
        <v>河北</v>
      </c>
      <c r="B35" s="460" t="s">
        <v>1911</v>
      </c>
      <c r="C35" s="101">
        <f>VLOOKUP(B35,业绩净利!B:F,5,0)</f>
        <v>2800</v>
      </c>
      <c r="D35" s="460"/>
      <c r="E35" s="101">
        <f t="shared" ref="E35:E66" si="5">SUMIFS(V:V,X:X,B35)</f>
        <v>0</v>
      </c>
      <c r="F35" s="458"/>
      <c r="G35" s="459"/>
      <c r="H35" s="459">
        <f t="shared" ref="H35:H66" si="6">SUMIFS(W:W,X:X,B35)</f>
        <v>88645.37000000001</v>
      </c>
      <c r="I35" s="400">
        <f t="shared" si="4"/>
        <v>96000</v>
      </c>
      <c r="J35" s="395"/>
      <c r="K35" s="395"/>
      <c r="L35" s="472">
        <f>SUMIFS(人员规划!AB:AB,人员规划!G:G,市场费!B35)*$P$4</f>
        <v>96000</v>
      </c>
      <c r="M35" s="459"/>
      <c r="N35" s="459"/>
      <c r="O35" s="402"/>
      <c r="U35" s="129" t="s">
        <v>4918</v>
      </c>
      <c r="V35" s="357">
        <v>0</v>
      </c>
      <c r="W35" s="357">
        <v>0</v>
      </c>
      <c r="X35" s="360" t="s">
        <v>4719</v>
      </c>
      <c r="Y35" s="376">
        <v>30000</v>
      </c>
      <c r="Z35" s="363"/>
      <c r="AA35" s="345"/>
      <c r="AB35" s="89" t="e">
        <f>VLOOKUP(U35,表头名称!G:J,4,0)</f>
        <v>#N/A</v>
      </c>
    </row>
    <row r="36" spans="1:28">
      <c r="A36" s="370" t="str">
        <f t="shared" si="3"/>
        <v>河北</v>
      </c>
      <c r="B36" s="460" t="s">
        <v>1912</v>
      </c>
      <c r="C36" s="101">
        <f>VLOOKUP(B36,业绩净利!B:F,5,0)</f>
        <v>2000</v>
      </c>
      <c r="D36" s="460"/>
      <c r="E36" s="101">
        <f t="shared" si="5"/>
        <v>0</v>
      </c>
      <c r="F36" s="458"/>
      <c r="G36" s="459"/>
      <c r="H36" s="459">
        <f t="shared" si="6"/>
        <v>696</v>
      </c>
      <c r="I36" s="400">
        <f t="shared" si="4"/>
        <v>96000</v>
      </c>
      <c r="J36" s="395"/>
      <c r="K36" s="395"/>
      <c r="L36" s="472">
        <f>SUMIFS(人员规划!AB:AB,人员规划!G:G,市场费!B36)*$P$4</f>
        <v>96000</v>
      </c>
      <c r="M36" s="459"/>
      <c r="N36" s="459"/>
      <c r="O36" s="402"/>
      <c r="U36" s="129" t="s">
        <v>4810</v>
      </c>
      <c r="V36" s="357">
        <v>142332.69</v>
      </c>
      <c r="W36" s="357">
        <v>55207.3</v>
      </c>
      <c r="X36" s="360" t="s">
        <v>4810</v>
      </c>
      <c r="Y36" s="372">
        <v>50000</v>
      </c>
      <c r="Z36" s="363"/>
      <c r="AA36" s="345"/>
      <c r="AB36" s="89" t="str">
        <f>VLOOKUP(U36,表头名称!G:J,4,0)</f>
        <v>第七事业部-管理</v>
      </c>
    </row>
    <row r="37" spans="1:28">
      <c r="A37" s="370"/>
      <c r="B37" s="460" t="s">
        <v>2022</v>
      </c>
      <c r="C37" s="101" t="e">
        <f>VLOOKUP(B37,业绩净利!B:F,5,0)</f>
        <v>#N/A</v>
      </c>
      <c r="D37" s="460"/>
      <c r="E37" s="101">
        <f t="shared" si="5"/>
        <v>9540</v>
      </c>
      <c r="F37" s="458"/>
      <c r="G37" s="459"/>
      <c r="H37" s="459">
        <f t="shared" si="6"/>
        <v>48314.932499999995</v>
      </c>
      <c r="I37" s="400">
        <f t="shared" si="4"/>
        <v>228800</v>
      </c>
      <c r="J37" s="395"/>
      <c r="K37" s="334">
        <f>SUMIFS(人员规划!AB:AB,人员规划!M:M,"代表处副主任",人员规划!H:H,市场费!B37)*$O$3+SUMIFS(人员规划!AB:AB,人员规划!M:M,"代表处主任",人员规划!H:H,市场费!B37)*$P$3</f>
        <v>144000</v>
      </c>
      <c r="L37" s="381"/>
      <c r="M37" s="341">
        <f>SUMIFS(人员规划!AB:AB,人员规划!M:M,"交付经理",人员规划!G:G,市场费!B37)*$P$10</f>
        <v>27200</v>
      </c>
      <c r="N37" s="341">
        <f>SUMIFS(人员规划!AB:AB,人员规划!M:M,"解决方案经理",人员规划!H:H,市场费!B37)*$P$11</f>
        <v>57600</v>
      </c>
      <c r="O37" s="402"/>
      <c r="U37" s="129" t="s">
        <v>4435</v>
      </c>
      <c r="V37" s="357">
        <v>0</v>
      </c>
      <c r="W37" s="357">
        <v>46465</v>
      </c>
      <c r="X37" s="355" t="s">
        <v>4435</v>
      </c>
      <c r="Y37" s="377">
        <v>90000</v>
      </c>
      <c r="Z37" s="333"/>
      <c r="AB37" s="89" t="str">
        <f>VLOOKUP(U37,表头名称!G:J,4,0)</f>
        <v>第七事业部-销售1</v>
      </c>
    </row>
    <row r="38" spans="1:28">
      <c r="A38" s="370" t="str">
        <f t="shared" si="3"/>
        <v>广西</v>
      </c>
      <c r="B38" s="460" t="s">
        <v>1913</v>
      </c>
      <c r="C38" s="101">
        <f>VLOOKUP(B38,业绩净利!B:F,5,0)</f>
        <v>2000</v>
      </c>
      <c r="D38" s="460"/>
      <c r="E38" s="101">
        <f t="shared" si="5"/>
        <v>0</v>
      </c>
      <c r="F38" s="458"/>
      <c r="G38" s="459"/>
      <c r="H38" s="459">
        <f t="shared" si="6"/>
        <v>241574.19000000003</v>
      </c>
      <c r="I38" s="400">
        <f t="shared" si="4"/>
        <v>96000</v>
      </c>
      <c r="J38" s="395"/>
      <c r="K38" s="395"/>
      <c r="L38" s="472">
        <f>SUMIFS(人员规划!AB:AB,人员规划!G:G,市场费!B38)*$P$4</f>
        <v>96000</v>
      </c>
      <c r="M38" s="459"/>
      <c r="N38" s="459"/>
      <c r="O38" s="402"/>
      <c r="U38" s="129" t="s">
        <v>1890</v>
      </c>
      <c r="V38" s="357">
        <v>0</v>
      </c>
      <c r="W38" s="357">
        <v>27327.06</v>
      </c>
      <c r="X38" s="355" t="s">
        <v>1890</v>
      </c>
      <c r="Y38" s="377">
        <v>90000</v>
      </c>
      <c r="Z38" s="333"/>
      <c r="AB38" s="89" t="str">
        <f>VLOOKUP(U38,表头名称!G:J,4,0)</f>
        <v>第七事业部-销售2</v>
      </c>
    </row>
    <row r="39" spans="1:28">
      <c r="A39" s="370" t="str">
        <f t="shared" si="3"/>
        <v>广西</v>
      </c>
      <c r="B39" s="460" t="s">
        <v>1789</v>
      </c>
      <c r="C39" s="101">
        <f>VLOOKUP(B39,业绩净利!B:F,5,0)</f>
        <v>4800</v>
      </c>
      <c r="D39" s="460"/>
      <c r="E39" s="101">
        <f t="shared" si="5"/>
        <v>0</v>
      </c>
      <c r="F39" s="458"/>
      <c r="G39" s="459"/>
      <c r="H39" s="459">
        <f t="shared" si="6"/>
        <v>163515.47999999998</v>
      </c>
      <c r="I39" s="400">
        <f t="shared" si="4"/>
        <v>96000</v>
      </c>
      <c r="J39" s="395"/>
      <c r="K39" s="395"/>
      <c r="L39" s="472">
        <f>SUMIFS(人员规划!AB:AB,人员规划!G:G,市场费!B39)*$P$4</f>
        <v>96000</v>
      </c>
      <c r="M39" s="459"/>
      <c r="N39" s="459"/>
      <c r="O39" s="402"/>
      <c r="U39" s="129" t="s">
        <v>1727</v>
      </c>
      <c r="V39" s="357">
        <v>0</v>
      </c>
      <c r="W39" s="357">
        <v>47220.66</v>
      </c>
      <c r="X39" s="355" t="s">
        <v>1727</v>
      </c>
      <c r="Y39" s="377">
        <v>90000</v>
      </c>
      <c r="Z39" s="333"/>
      <c r="AB39" s="89" t="str">
        <f>VLOOKUP(U39,表头名称!G:J,4,0)</f>
        <v>第七事业部-销售3</v>
      </c>
    </row>
    <row r="40" spans="1:28">
      <c r="A40" s="370" t="str">
        <f t="shared" si="3"/>
        <v>广西</v>
      </c>
      <c r="B40" s="460" t="s">
        <v>1788</v>
      </c>
      <c r="C40" s="101">
        <f>VLOOKUP(B40,业绩净利!B:F,5,0)</f>
        <v>2000</v>
      </c>
      <c r="D40" s="460"/>
      <c r="E40" s="101">
        <f t="shared" si="5"/>
        <v>0</v>
      </c>
      <c r="F40" s="458"/>
      <c r="G40" s="459"/>
      <c r="H40" s="459">
        <f t="shared" si="6"/>
        <v>7425.79</v>
      </c>
      <c r="I40" s="400">
        <f t="shared" si="4"/>
        <v>96000</v>
      </c>
      <c r="J40" s="395"/>
      <c r="K40" s="395"/>
      <c r="L40" s="472">
        <f>SUMIFS(人员规划!AB:AB,人员规划!G:G,市场费!B40)*$P$4</f>
        <v>96000</v>
      </c>
      <c r="M40" s="459"/>
      <c r="N40" s="459"/>
      <c r="O40" s="402"/>
      <c r="U40" s="129" t="s">
        <v>4815</v>
      </c>
      <c r="V40" s="357">
        <v>0</v>
      </c>
      <c r="W40" s="357">
        <v>16843.38</v>
      </c>
      <c r="X40" s="355" t="s">
        <v>4815</v>
      </c>
      <c r="Y40" s="378">
        <v>135000</v>
      </c>
      <c r="Z40" s="333"/>
      <c r="AB40" s="89" t="str">
        <f>VLOOKUP(U40,表头名称!G:J,4,0)</f>
        <v>第七事业部-销售管理</v>
      </c>
    </row>
    <row r="41" spans="1:28">
      <c r="A41" s="370"/>
      <c r="B41" s="460" t="s">
        <v>761</v>
      </c>
      <c r="C41" s="101" t="e">
        <f>VLOOKUP(B41,业绩净利!B:F,5,0)</f>
        <v>#N/A</v>
      </c>
      <c r="D41" s="460"/>
      <c r="E41" s="101">
        <f t="shared" si="5"/>
        <v>3165</v>
      </c>
      <c r="F41" s="458"/>
      <c r="G41" s="459"/>
      <c r="H41" s="459">
        <f t="shared" si="6"/>
        <v>14468</v>
      </c>
      <c r="I41" s="400">
        <f t="shared" si="4"/>
        <v>230400</v>
      </c>
      <c r="J41" s="395"/>
      <c r="K41" s="334">
        <f>SUMIFS(人员规划!AB:AB,人员规划!M:M,"代表处副主任",人员规划!H:H,市场费!B41)*$O$3+SUMIFS(人员规划!AB:AB,人员规划!M:M,"代表处主任",人员规划!H:H,市场费!B41)*$P$3</f>
        <v>144000</v>
      </c>
      <c r="L41" s="381"/>
      <c r="M41" s="341">
        <f>SUMIFS(人员规划!AB:AB,人员规划!M:M,"交付经理",人员规划!G:G,市场费!B41)*$P$10</f>
        <v>28800</v>
      </c>
      <c r="N41" s="341">
        <f>SUMIFS(人员规划!AB:AB,人员规划!M:M,"解决方案经理",人员规划!H:H,市场费!B41)*$P$11</f>
        <v>57600</v>
      </c>
      <c r="O41" s="402"/>
      <c r="U41" s="129" t="s">
        <v>1772</v>
      </c>
      <c r="V41" s="357">
        <v>0</v>
      </c>
      <c r="W41" s="357">
        <v>0</v>
      </c>
      <c r="X41" s="355" t="s">
        <v>1772</v>
      </c>
      <c r="Y41" s="364"/>
      <c r="Z41" s="333"/>
      <c r="AB41" s="89" t="str">
        <f>VLOOKUP(U41,表头名称!G:J,4,0)</f>
        <v>第十一事业部-产品方案部</v>
      </c>
    </row>
    <row r="42" spans="1:28">
      <c r="A42" s="370" t="str">
        <f t="shared" si="3"/>
        <v>湖南</v>
      </c>
      <c r="B42" s="460" t="s">
        <v>1824</v>
      </c>
      <c r="C42" s="101">
        <f>VLOOKUP(B42,业绩净利!B:F,5,0)</f>
        <v>3000</v>
      </c>
      <c r="D42" s="460"/>
      <c r="E42" s="101">
        <f t="shared" si="5"/>
        <v>0</v>
      </c>
      <c r="F42" s="458"/>
      <c r="G42" s="459"/>
      <c r="H42" s="459">
        <f t="shared" si="6"/>
        <v>232911.46</v>
      </c>
      <c r="I42" s="400">
        <f t="shared" si="4"/>
        <v>96000</v>
      </c>
      <c r="J42" s="395"/>
      <c r="K42" s="395"/>
      <c r="L42" s="472">
        <f>SUMIFS(人员规划!AB:AB,人员规划!G:G,市场费!B42)*$P$4</f>
        <v>96000</v>
      </c>
      <c r="M42" s="459"/>
      <c r="N42" s="459"/>
      <c r="O42" s="402"/>
      <c r="U42" s="129" t="s">
        <v>377</v>
      </c>
      <c r="V42" s="357">
        <v>0</v>
      </c>
      <c r="W42" s="357">
        <v>193261.97999999992</v>
      </c>
      <c r="X42" s="355" t="s">
        <v>377</v>
      </c>
      <c r="Y42" s="364"/>
      <c r="Z42" s="333"/>
      <c r="AB42" s="89" t="str">
        <f>VLOOKUP(U42,表头名称!G:J,4,0)</f>
        <v>第十一事业部-管理</v>
      </c>
    </row>
    <row r="43" spans="1:28">
      <c r="A43" s="370" t="str">
        <f t="shared" si="3"/>
        <v>湖南</v>
      </c>
      <c r="B43" s="460" t="s">
        <v>1797</v>
      </c>
      <c r="C43" s="101">
        <f>VLOOKUP(B43,业绩净利!B:F,5,0)</f>
        <v>2000</v>
      </c>
      <c r="D43" s="460"/>
      <c r="E43" s="101">
        <f t="shared" si="5"/>
        <v>0</v>
      </c>
      <c r="F43" s="458"/>
      <c r="G43" s="459"/>
      <c r="H43" s="459">
        <f t="shared" si="6"/>
        <v>43815.96</v>
      </c>
      <c r="I43" s="400">
        <f t="shared" si="4"/>
        <v>96000</v>
      </c>
      <c r="J43" s="395"/>
      <c r="K43" s="395"/>
      <c r="L43" s="472">
        <f>SUMIFS(人员规划!AB:AB,人员规划!G:G,市场费!B43)*$P$4</f>
        <v>96000</v>
      </c>
      <c r="M43" s="459"/>
      <c r="N43" s="459"/>
      <c r="O43" s="402"/>
      <c r="U43" s="129" t="s">
        <v>4919</v>
      </c>
      <c r="V43" s="357">
        <v>0</v>
      </c>
      <c r="W43" s="357">
        <v>9670</v>
      </c>
      <c r="X43" s="355" t="s">
        <v>4712</v>
      </c>
      <c r="Y43" s="364"/>
      <c r="Z43" s="333"/>
      <c r="AB43" s="89" t="e">
        <f>VLOOKUP(U43,表头名称!G:J,4,0)</f>
        <v>#N/A</v>
      </c>
    </row>
    <row r="44" spans="1:28">
      <c r="A44" s="370" t="str">
        <f t="shared" si="3"/>
        <v>湖南</v>
      </c>
      <c r="B44" s="460" t="s">
        <v>1798</v>
      </c>
      <c r="C44" s="101">
        <f>VLOOKUP(B44,业绩净利!B:F,5,0)</f>
        <v>2000</v>
      </c>
      <c r="D44" s="460"/>
      <c r="E44" s="101">
        <f t="shared" si="5"/>
        <v>0</v>
      </c>
      <c r="F44" s="458"/>
      <c r="G44" s="459"/>
      <c r="H44" s="459">
        <f t="shared" si="6"/>
        <v>50017.43</v>
      </c>
      <c r="I44" s="400">
        <f t="shared" si="4"/>
        <v>96000</v>
      </c>
      <c r="J44" s="395"/>
      <c r="K44" s="395"/>
      <c r="L44" s="472">
        <f>SUMIFS(人员规划!AB:AB,人员规划!G:G,市场费!B44)*$P$4</f>
        <v>96000</v>
      </c>
      <c r="M44" s="459"/>
      <c r="N44" s="459"/>
      <c r="O44" s="402"/>
      <c r="U44" s="129" t="s">
        <v>4920</v>
      </c>
      <c r="V44" s="357">
        <v>62974.64</v>
      </c>
      <c r="W44" s="357">
        <v>80058.149999999994</v>
      </c>
      <c r="X44" s="358" t="s">
        <v>4712</v>
      </c>
      <c r="Y44" s="367"/>
      <c r="Z44" s="190"/>
      <c r="AA44" s="344"/>
      <c r="AB44" s="89" t="e">
        <f>VLOOKUP(U44,表头名称!G:J,4,0)</f>
        <v>#N/A</v>
      </c>
    </row>
    <row r="45" spans="1:28">
      <c r="A45" s="370"/>
      <c r="B45" s="460" t="s">
        <v>773</v>
      </c>
      <c r="C45" s="101" t="e">
        <f>VLOOKUP(B45,业绩净利!B:F,5,0)</f>
        <v>#N/A</v>
      </c>
      <c r="D45" s="460"/>
      <c r="E45" s="101">
        <f t="shared" si="5"/>
        <v>2812.5</v>
      </c>
      <c r="F45" s="458"/>
      <c r="G45" s="459"/>
      <c r="H45" s="459">
        <f t="shared" si="6"/>
        <v>178265.14875000002</v>
      </c>
      <c r="I45" s="400">
        <f t="shared" si="4"/>
        <v>230400</v>
      </c>
      <c r="J45" s="395"/>
      <c r="K45" s="334">
        <f>SUMIFS(人员规划!AB:AB,人员规划!M:M,"代表处副主任",人员规划!H:H,市场费!B45)*$O$3+SUMIFS(人员规划!AB:AB,人员规划!M:M,"代表处主任",人员规划!H:H,市场费!B45)*$P$3</f>
        <v>144000</v>
      </c>
      <c r="L45" s="381"/>
      <c r="M45" s="341">
        <f>SUMIFS(人员规划!AB:AB,人员规划!M:M,"交付经理",人员规划!G:G,市场费!B45)*$P$10</f>
        <v>28800</v>
      </c>
      <c r="N45" s="341">
        <f>SUMIFS(人员规划!AB:AB,人员规划!M:M,"解决方案经理",人员规划!H:H,市场费!B45)*$P$11</f>
        <v>57600</v>
      </c>
      <c r="O45" s="402"/>
      <c r="U45" s="129" t="s">
        <v>4921</v>
      </c>
      <c r="V45" s="357">
        <v>0</v>
      </c>
      <c r="W45" s="357">
        <v>35379.300000000003</v>
      </c>
      <c r="X45" s="360" t="s">
        <v>4712</v>
      </c>
      <c r="Y45" s="368"/>
      <c r="Z45" s="363"/>
      <c r="AA45" s="345"/>
      <c r="AB45" s="89" t="e">
        <f>VLOOKUP(U45,表头名称!G:J,4,0)</f>
        <v>#N/A</v>
      </c>
    </row>
    <row r="46" spans="1:28">
      <c r="A46" s="370" t="str">
        <f t="shared" si="3"/>
        <v>甘肃</v>
      </c>
      <c r="B46" s="460" t="s">
        <v>2027</v>
      </c>
      <c r="C46" s="101">
        <f>VLOOKUP(B46,业绩净利!B:F,5,0)</f>
        <v>2800</v>
      </c>
      <c r="D46" s="460"/>
      <c r="E46" s="101">
        <f t="shared" si="5"/>
        <v>0</v>
      </c>
      <c r="F46" s="458"/>
      <c r="G46" s="459"/>
      <c r="H46" s="459">
        <f t="shared" si="6"/>
        <v>78318.47</v>
      </c>
      <c r="I46" s="400">
        <f t="shared" si="4"/>
        <v>96000</v>
      </c>
      <c r="J46" s="395"/>
      <c r="K46" s="395"/>
      <c r="L46" s="472">
        <f>SUMIFS(人员规划!AB:AB,人员规划!G:G,市场费!B46)*$P$4</f>
        <v>96000</v>
      </c>
      <c r="M46" s="459"/>
      <c r="N46" s="459"/>
      <c r="O46" s="402"/>
      <c r="U46" s="129" t="s">
        <v>4669</v>
      </c>
      <c r="V46" s="357">
        <v>0</v>
      </c>
      <c r="W46" s="357">
        <v>22527</v>
      </c>
      <c r="X46" s="360" t="s">
        <v>4669</v>
      </c>
      <c r="Y46" s="368"/>
      <c r="Z46" s="363"/>
      <c r="AA46" s="345"/>
      <c r="AB46" s="89" t="str">
        <f>VLOOKUP(U46,表头名称!G:J,4,0)</f>
        <v>第十一事业部-销售1</v>
      </c>
    </row>
    <row r="47" spans="1:28">
      <c r="A47" s="370" t="str">
        <f t="shared" si="3"/>
        <v>甘肃</v>
      </c>
      <c r="B47" s="460" t="s">
        <v>2028</v>
      </c>
      <c r="C47" s="101">
        <f>VLOOKUP(B47,业绩净利!B:F,5,0)</f>
        <v>2800</v>
      </c>
      <c r="D47" s="460"/>
      <c r="E47" s="101">
        <f t="shared" si="5"/>
        <v>0</v>
      </c>
      <c r="F47" s="458"/>
      <c r="G47" s="459"/>
      <c r="H47" s="459">
        <f t="shared" si="6"/>
        <v>19207</v>
      </c>
      <c r="I47" s="400">
        <f t="shared" si="4"/>
        <v>96000</v>
      </c>
      <c r="J47" s="395"/>
      <c r="K47" s="395"/>
      <c r="L47" s="472">
        <f>SUMIFS(人员规划!AB:AB,人员规划!G:G,市场费!B47)*$P$4</f>
        <v>96000</v>
      </c>
      <c r="M47" s="459"/>
      <c r="N47" s="459"/>
      <c r="O47" s="402"/>
      <c r="U47" s="129" t="s">
        <v>4671</v>
      </c>
      <c r="V47" s="357">
        <v>0</v>
      </c>
      <c r="W47" s="357">
        <v>24224.5</v>
      </c>
      <c r="X47" s="355" t="s">
        <v>4671</v>
      </c>
      <c r="Y47" s="364"/>
      <c r="Z47" s="333"/>
      <c r="AB47" s="89" t="str">
        <f>VLOOKUP(U47,表头名称!G:J,4,0)</f>
        <v>第十一事业部-销售2</v>
      </c>
    </row>
    <row r="48" spans="1:28">
      <c r="A48" s="370" t="str">
        <f t="shared" si="3"/>
        <v>甘肃</v>
      </c>
      <c r="B48" s="460" t="s">
        <v>2029</v>
      </c>
      <c r="C48" s="101">
        <f>VLOOKUP(B48,业绩净利!B:F,5,0)</f>
        <v>2800</v>
      </c>
      <c r="D48" s="460"/>
      <c r="E48" s="101">
        <f t="shared" si="5"/>
        <v>0</v>
      </c>
      <c r="F48" s="458"/>
      <c r="G48" s="459"/>
      <c r="H48" s="459">
        <f t="shared" si="6"/>
        <v>0</v>
      </c>
      <c r="I48" s="400">
        <f t="shared" si="4"/>
        <v>96000</v>
      </c>
      <c r="J48" s="395"/>
      <c r="K48" s="395"/>
      <c r="L48" s="472">
        <f>SUMIFS(人员规划!AB:AB,人员规划!G:G,市场费!B48)*$P$4</f>
        <v>96000</v>
      </c>
      <c r="M48" s="459"/>
      <c r="N48" s="459"/>
      <c r="O48" s="402"/>
      <c r="U48" s="129" t="s">
        <v>1777</v>
      </c>
      <c r="V48" s="357">
        <v>0</v>
      </c>
      <c r="W48" s="357">
        <v>150724.95000000001</v>
      </c>
      <c r="X48" s="355" t="s">
        <v>1777</v>
      </c>
      <c r="Y48" s="364"/>
      <c r="Z48" s="333"/>
      <c r="AB48" s="89" t="str">
        <f>VLOOKUP(U48,表头名称!G:J,4,0)</f>
        <v>第十一事业部-销售3</v>
      </c>
    </row>
    <row r="49" spans="1:28">
      <c r="A49" s="370"/>
      <c r="B49" s="460" t="s">
        <v>777</v>
      </c>
      <c r="C49" s="101" t="e">
        <f>VLOOKUP(B49,业绩净利!B:F,5,0)</f>
        <v>#N/A</v>
      </c>
      <c r="D49" s="460"/>
      <c r="E49" s="101">
        <f t="shared" si="5"/>
        <v>5992.5</v>
      </c>
      <c r="F49" s="458"/>
      <c r="G49" s="459"/>
      <c r="H49" s="459">
        <f t="shared" si="6"/>
        <v>198103.02</v>
      </c>
      <c r="I49" s="526">
        <f>K49+L49+M49+N49</f>
        <v>220800</v>
      </c>
      <c r="J49" s="395"/>
      <c r="K49" s="334">
        <f>SUMIFS(人员规划!AB:AB,人员规划!M:M,"代表处副主任",人员规划!H:H,市场费!B49)*$O$3+SUMIFS(人员规划!AB:AB,人员规划!M:M,"代表处主任",人员规划!H:H,市场费!B49)*$P$3</f>
        <v>144000</v>
      </c>
      <c r="L49" s="381"/>
      <c r="M49" s="341">
        <f>SUMIFS(人员规划!AB:AB,人员规划!M:M,"交付经理",人员规划!G:G,市场费!B49)*$P$10</f>
        <v>19200</v>
      </c>
      <c r="N49" s="341">
        <f>SUMIFS(人员规划!AB:AB,人员规划!M:M,"解决方案经理",人员规划!H:H,市场费!B49)*$P$11</f>
        <v>57600</v>
      </c>
      <c r="O49" s="402"/>
      <c r="U49" s="129" t="s">
        <v>1778</v>
      </c>
      <c r="V49" s="357">
        <v>0</v>
      </c>
      <c r="W49" s="357">
        <v>0</v>
      </c>
      <c r="X49" s="355" t="s">
        <v>1778</v>
      </c>
      <c r="Y49" s="364"/>
      <c r="Z49" s="333"/>
      <c r="AB49" s="89" t="str">
        <f>VLOOKUP(U49,表头名称!G:J,4,0)</f>
        <v>第十一事业部-销售4</v>
      </c>
    </row>
    <row r="50" spans="1:28">
      <c r="A50" s="370" t="str">
        <f t="shared" si="3"/>
        <v>四川</v>
      </c>
      <c r="B50" s="460" t="s">
        <v>2031</v>
      </c>
      <c r="C50" s="101">
        <f>VLOOKUP(B50,业绩净利!B:F,5,0)</f>
        <v>2800</v>
      </c>
      <c r="D50" s="460"/>
      <c r="E50" s="101">
        <f t="shared" si="5"/>
        <v>0</v>
      </c>
      <c r="F50" s="458"/>
      <c r="G50" s="459"/>
      <c r="H50" s="459">
        <f t="shared" si="6"/>
        <v>37723.5</v>
      </c>
      <c r="I50" s="400">
        <f t="shared" si="4"/>
        <v>96000</v>
      </c>
      <c r="J50" s="395"/>
      <c r="K50" s="395"/>
      <c r="L50" s="472">
        <f>SUMIFS(人员规划!AB:AB,人员规划!G:G,市场费!B50)*$P$4</f>
        <v>96000</v>
      </c>
      <c r="M50" s="459"/>
      <c r="N50" s="459"/>
      <c r="O50" s="402"/>
      <c r="U50" s="129" t="s">
        <v>4783</v>
      </c>
      <c r="V50" s="357">
        <v>0</v>
      </c>
      <c r="W50" s="357">
        <v>-698</v>
      </c>
      <c r="X50" s="355" t="s">
        <v>4783</v>
      </c>
      <c r="Y50" s="364"/>
      <c r="Z50" s="333"/>
      <c r="AB50" s="89" t="str">
        <f>VLOOKUP(U50,表头名称!G:J,4,0)</f>
        <v>第十一事业部-销售管理</v>
      </c>
    </row>
    <row r="51" spans="1:28">
      <c r="A51" s="370" t="str">
        <f t="shared" si="3"/>
        <v>四川</v>
      </c>
      <c r="B51" s="460" t="s">
        <v>1807</v>
      </c>
      <c r="C51" s="101">
        <f>VLOOKUP(B51,业绩净利!B:F,5,0)</f>
        <v>2800</v>
      </c>
      <c r="D51" s="460"/>
      <c r="E51" s="101">
        <f t="shared" si="5"/>
        <v>0</v>
      </c>
      <c r="F51" s="458"/>
      <c r="G51" s="459"/>
      <c r="H51" s="459">
        <f t="shared" si="6"/>
        <v>225204.86</v>
      </c>
      <c r="I51" s="400">
        <f t="shared" si="4"/>
        <v>96000</v>
      </c>
      <c r="J51" s="395"/>
      <c r="K51" s="395"/>
      <c r="L51" s="472">
        <f>SUMIFS(人员规划!AB:AB,人员规划!G:G,市场费!B51)*$P$4</f>
        <v>96000</v>
      </c>
      <c r="M51" s="459"/>
      <c r="N51" s="459"/>
      <c r="O51" s="402"/>
      <c r="U51" s="129" t="s">
        <v>4802</v>
      </c>
      <c r="V51" s="357">
        <v>71173.789999999994</v>
      </c>
      <c r="W51" s="357">
        <v>438</v>
      </c>
      <c r="X51" s="355" t="s">
        <v>4802</v>
      </c>
      <c r="Y51" s="364"/>
      <c r="Z51" s="333"/>
      <c r="AB51" s="89" t="str">
        <f>VLOOKUP(U51,表头名称!G:J,4,0)</f>
        <v>第四事业部-管理及支持</v>
      </c>
    </row>
    <row r="52" spans="1:28">
      <c r="A52" s="370" t="str">
        <f t="shared" si="3"/>
        <v>四川</v>
      </c>
      <c r="B52" s="460" t="s">
        <v>1806</v>
      </c>
      <c r="C52" s="101">
        <f>VLOOKUP(B52,业绩净利!B:F,5,0)</f>
        <v>2800</v>
      </c>
      <c r="D52" s="460"/>
      <c r="E52" s="101">
        <f t="shared" si="5"/>
        <v>0</v>
      </c>
      <c r="F52" s="458"/>
      <c r="G52" s="459"/>
      <c r="H52" s="459">
        <f t="shared" si="6"/>
        <v>127448.70000000001</v>
      </c>
      <c r="I52" s="400">
        <f t="shared" si="4"/>
        <v>96000</v>
      </c>
      <c r="J52" s="395"/>
      <c r="K52" s="395"/>
      <c r="L52" s="472">
        <f>SUMIFS(人员规划!AB:AB,人员规划!G:G,市场费!B52)*$P$4</f>
        <v>96000</v>
      </c>
      <c r="M52" s="459"/>
      <c r="N52" s="459"/>
      <c r="O52" s="402"/>
      <c r="U52" s="129" t="s">
        <v>4922</v>
      </c>
      <c r="V52" s="357">
        <v>0</v>
      </c>
      <c r="W52" s="357">
        <v>22114.2</v>
      </c>
      <c r="X52" s="355" t="s">
        <v>4703</v>
      </c>
      <c r="Y52" s="364"/>
      <c r="Z52" s="333"/>
      <c r="AB52" s="89" t="e">
        <f>VLOOKUP(U52,表头名称!G:J,4,0)</f>
        <v>#N/A</v>
      </c>
    </row>
    <row r="53" spans="1:28">
      <c r="A53" s="370" t="str">
        <f t="shared" si="3"/>
        <v>四川</v>
      </c>
      <c r="B53" s="460" t="s">
        <v>1920</v>
      </c>
      <c r="C53" s="101">
        <f>VLOOKUP(B53,业绩净利!B:F,5,0)</f>
        <v>2000</v>
      </c>
      <c r="D53" s="460"/>
      <c r="E53" s="101">
        <f t="shared" si="5"/>
        <v>0</v>
      </c>
      <c r="F53" s="458"/>
      <c r="G53" s="459"/>
      <c r="H53" s="459">
        <f t="shared" si="6"/>
        <v>0</v>
      </c>
      <c r="I53" s="400">
        <f t="shared" si="4"/>
        <v>96000</v>
      </c>
      <c r="J53" s="395"/>
      <c r="K53" s="395"/>
      <c r="L53" s="472">
        <f>SUMIFS(人员规划!AB:AB,人员规划!G:G,市场费!B53)*$P$4</f>
        <v>96000</v>
      </c>
      <c r="M53" s="459"/>
      <c r="N53" s="459"/>
      <c r="O53" s="402"/>
      <c r="U53" s="129" t="s">
        <v>4923</v>
      </c>
      <c r="V53" s="357">
        <v>0</v>
      </c>
      <c r="W53" s="357">
        <v>34241.67</v>
      </c>
      <c r="X53" s="358" t="s">
        <v>4703</v>
      </c>
      <c r="Y53" s="367"/>
      <c r="Z53" s="190"/>
      <c r="AA53" s="344"/>
      <c r="AB53" s="89" t="e">
        <f>VLOOKUP(U53,表头名称!G:J,4,0)</f>
        <v>#N/A</v>
      </c>
    </row>
    <row r="54" spans="1:28">
      <c r="A54" s="370"/>
      <c r="B54" s="460" t="s">
        <v>2032</v>
      </c>
      <c r="C54" s="101" t="e">
        <f>VLOOKUP(B54,业绩净利!B:F,5,0)</f>
        <v>#N/A</v>
      </c>
      <c r="D54" s="460"/>
      <c r="E54" s="101">
        <f t="shared" si="5"/>
        <v>1740</v>
      </c>
      <c r="F54" s="458"/>
      <c r="G54" s="459"/>
      <c r="H54" s="459">
        <f t="shared" si="6"/>
        <v>58886.333333333336</v>
      </c>
      <c r="I54" s="400">
        <f t="shared" si="4"/>
        <v>211200</v>
      </c>
      <c r="J54" s="395"/>
      <c r="K54" s="334">
        <f>SUMIFS(人员规划!AB:AB,人员规划!M:M,"代表处副主任",人员规划!H:H,市场费!B54)*$O$3+SUMIFS(人员规划!AB:AB,人员规划!M:M,"代表处主任",人员规划!H:H,市场费!B54)*$P$3</f>
        <v>144000</v>
      </c>
      <c r="L54" s="381"/>
      <c r="M54" s="341">
        <f>SUMIFS(人员规划!AB:AB,人员规划!M:M,"交付经理",人员规划!G:G,市场费!B54)*$P$10</f>
        <v>9600</v>
      </c>
      <c r="N54" s="341">
        <f>SUMIFS(人员规划!AB:AB,人员规划!M:M,"解决方案经理",人员规划!H:H,市场费!B54)*$P$11</f>
        <v>57600</v>
      </c>
      <c r="O54" s="402"/>
      <c r="U54" s="129" t="s">
        <v>4430</v>
      </c>
      <c r="V54" s="357">
        <v>0</v>
      </c>
      <c r="W54" s="357">
        <v>218086.19</v>
      </c>
      <c r="X54" s="360" t="s">
        <v>4430</v>
      </c>
      <c r="Y54" s="368"/>
      <c r="Z54" s="363"/>
      <c r="AA54" s="345"/>
      <c r="AB54" s="89" t="str">
        <f>VLOOKUP(U54,表头名称!G:J,4,0)</f>
        <v>第四事业部-销售1</v>
      </c>
    </row>
    <row r="55" spans="1:28">
      <c r="A55" s="370" t="str">
        <f t="shared" si="3"/>
        <v>浙江</v>
      </c>
      <c r="B55" s="460" t="s">
        <v>2033</v>
      </c>
      <c r="C55" s="101">
        <f>VLOOKUP(B55,业绩净利!B:F,5,0)</f>
        <v>2000</v>
      </c>
      <c r="D55" s="460"/>
      <c r="E55" s="101">
        <f t="shared" si="5"/>
        <v>0</v>
      </c>
      <c r="F55" s="458"/>
      <c r="G55" s="459"/>
      <c r="H55" s="459">
        <f t="shared" si="6"/>
        <v>0</v>
      </c>
      <c r="I55" s="400">
        <f t="shared" si="4"/>
        <v>96000</v>
      </c>
      <c r="J55" s="395"/>
      <c r="K55" s="395"/>
      <c r="L55" s="472">
        <f>SUMIFS(人员规划!AB:AB,人员规划!G:G,市场费!B55)*$P$4</f>
        <v>96000</v>
      </c>
      <c r="M55" s="459"/>
      <c r="N55" s="459"/>
      <c r="O55" s="402"/>
      <c r="U55" s="129" t="s">
        <v>1750</v>
      </c>
      <c r="V55" s="357">
        <v>0</v>
      </c>
      <c r="W55" s="357">
        <v>31987.819999999996</v>
      </c>
      <c r="X55" s="355" t="s">
        <v>1750</v>
      </c>
      <c r="Y55" s="364"/>
      <c r="Z55" s="333"/>
      <c r="AB55" s="89" t="str">
        <f>VLOOKUP(U55,表头名称!G:J,4,0)</f>
        <v>第四事业部-销售2</v>
      </c>
    </row>
    <row r="56" spans="1:28">
      <c r="A56" s="370" t="str">
        <f t="shared" si="3"/>
        <v>浙江</v>
      </c>
      <c r="B56" s="460" t="s">
        <v>1923</v>
      </c>
      <c r="C56" s="101">
        <f>VLOOKUP(B56,业绩净利!B:F,5,0)</f>
        <v>4800</v>
      </c>
      <c r="D56" s="460"/>
      <c r="E56" s="101">
        <f t="shared" si="5"/>
        <v>0</v>
      </c>
      <c r="F56" s="458"/>
      <c r="G56" s="459"/>
      <c r="H56" s="459">
        <f t="shared" si="6"/>
        <v>121045.86</v>
      </c>
      <c r="I56" s="400">
        <f t="shared" si="4"/>
        <v>96000</v>
      </c>
      <c r="J56" s="395"/>
      <c r="K56" s="395"/>
      <c r="L56" s="472">
        <f>SUMIFS(人员规划!AB:AB,人员规划!G:G,市场费!B56)*$P$4</f>
        <v>96000</v>
      </c>
      <c r="M56" s="459"/>
      <c r="N56" s="459"/>
      <c r="O56" s="402"/>
      <c r="U56" s="129" t="s">
        <v>1751</v>
      </c>
      <c r="V56" s="357">
        <v>0</v>
      </c>
      <c r="W56" s="357">
        <v>17516.2</v>
      </c>
      <c r="X56" s="355" t="s">
        <v>1751</v>
      </c>
      <c r="Y56" s="364"/>
      <c r="Z56" s="333"/>
      <c r="AB56" s="89" t="str">
        <f>VLOOKUP(U56,表头名称!G:J,4,0)</f>
        <v>第四事业部-销售3</v>
      </c>
    </row>
    <row r="57" spans="1:28">
      <c r="A57" s="370" t="str">
        <f t="shared" si="3"/>
        <v>浙江</v>
      </c>
      <c r="B57" s="460" t="s">
        <v>1812</v>
      </c>
      <c r="C57" s="101">
        <f>VLOOKUP(B57,业绩净利!B:F,5,0)</f>
        <v>2000</v>
      </c>
      <c r="D57" s="460"/>
      <c r="E57" s="101">
        <f t="shared" si="5"/>
        <v>0</v>
      </c>
      <c r="F57" s="458"/>
      <c r="G57" s="459"/>
      <c r="H57" s="459">
        <f t="shared" si="6"/>
        <v>49051.460000000006</v>
      </c>
      <c r="I57" s="400">
        <f t="shared" si="4"/>
        <v>96000</v>
      </c>
      <c r="J57" s="395"/>
      <c r="K57" s="395"/>
      <c r="L57" s="472">
        <f>SUMIFS(人员规划!AB:AB,人员规划!G:G,市场费!B57)*$P$4</f>
        <v>96000</v>
      </c>
      <c r="M57" s="459"/>
      <c r="N57" s="459"/>
      <c r="O57" s="402"/>
      <c r="U57" s="129" t="s">
        <v>4662</v>
      </c>
      <c r="V57" s="357">
        <v>0</v>
      </c>
      <c r="W57" s="357">
        <v>45070.47</v>
      </c>
      <c r="X57" s="355" t="s">
        <v>4662</v>
      </c>
      <c r="Y57" s="364"/>
      <c r="Z57" s="333"/>
      <c r="AB57" s="89" t="str">
        <f>VLOOKUP(U57,表头名称!G:J,4,0)</f>
        <v>第四事业部-销售4</v>
      </c>
    </row>
    <row r="58" spans="1:28">
      <c r="A58" s="370"/>
      <c r="B58" s="460" t="s">
        <v>2034</v>
      </c>
      <c r="C58" s="101" t="e">
        <f>VLOOKUP(B58,业绩净利!B:F,5,0)</f>
        <v>#N/A</v>
      </c>
      <c r="D58" s="460"/>
      <c r="E58" s="101">
        <f t="shared" si="5"/>
        <v>320</v>
      </c>
      <c r="F58" s="458"/>
      <c r="G58" s="459"/>
      <c r="H58" s="459">
        <f t="shared" si="6"/>
        <v>12134.263333333334</v>
      </c>
      <c r="I58" s="400">
        <f t="shared" si="4"/>
        <v>192000</v>
      </c>
      <c r="J58" s="395"/>
      <c r="K58" s="334">
        <f>SUMIFS(人员规划!AB:AB,人员规划!M:M,"代表处副主任",人员规划!H:H,市场费!B58)*$O$3+SUMIFS(人员规划!AB:AB,人员规划!M:M,"代表处主任",人员规划!H:H,市场费!B58)*$P$3</f>
        <v>120000</v>
      </c>
      <c r="L58" s="381"/>
      <c r="M58" s="341">
        <f>SUMIFS(人员规划!AB:AB,人员规划!M:M,"交付经理",人员规划!G:G,市场费!B58)*$P$10</f>
        <v>17600</v>
      </c>
      <c r="N58" s="341">
        <f>SUMIFS(人员规划!AB:AB,人员规划!M:M,"解决方案经理",人员规划!H:H,市场费!B58)*$P$11</f>
        <v>54400</v>
      </c>
      <c r="O58" s="402"/>
      <c r="U58" s="129" t="s">
        <v>4661</v>
      </c>
      <c r="V58" s="357">
        <v>0</v>
      </c>
      <c r="W58" s="357">
        <v>0</v>
      </c>
      <c r="X58" s="355" t="s">
        <v>4661</v>
      </c>
      <c r="Y58" s="364"/>
      <c r="Z58" s="333"/>
      <c r="AB58" s="89" t="str">
        <f>VLOOKUP(U58,表头名称!G:J,4,0)</f>
        <v>第四事业部-销售5</v>
      </c>
    </row>
    <row r="59" spans="1:28">
      <c r="A59" s="370" t="str">
        <f t="shared" si="3"/>
        <v>新疆</v>
      </c>
      <c r="B59" s="460" t="s">
        <v>1925</v>
      </c>
      <c r="C59" s="101">
        <f>VLOOKUP(B59,业绩净利!B:F,5,0)</f>
        <v>1200</v>
      </c>
      <c r="D59" s="460"/>
      <c r="E59" s="101">
        <f t="shared" si="5"/>
        <v>0</v>
      </c>
      <c r="F59" s="458"/>
      <c r="G59" s="459"/>
      <c r="H59" s="459">
        <f t="shared" si="6"/>
        <v>97675.1</v>
      </c>
      <c r="I59" s="400">
        <f t="shared" si="4"/>
        <v>96000</v>
      </c>
      <c r="J59" s="395"/>
      <c r="K59" s="395"/>
      <c r="L59" s="472">
        <f>SUMIFS(人员规划!AB:AB,人员规划!G:G,市场费!B59)*$P$4</f>
        <v>96000</v>
      </c>
      <c r="M59" s="459"/>
      <c r="N59" s="459"/>
      <c r="O59" s="402"/>
      <c r="U59" s="129" t="s">
        <v>1754</v>
      </c>
      <c r="V59" s="357">
        <v>0</v>
      </c>
      <c r="W59" s="357">
        <v>0</v>
      </c>
      <c r="X59" s="355" t="s">
        <v>1754</v>
      </c>
      <c r="Y59" s="364"/>
      <c r="Z59" s="333"/>
      <c r="AB59" s="89" t="str">
        <f>VLOOKUP(U59,表头名称!G:J,4,0)</f>
        <v>第四事业部-销售6</v>
      </c>
    </row>
    <row r="60" spans="1:28">
      <c r="A60" s="370" t="str">
        <f t="shared" si="3"/>
        <v>新疆</v>
      </c>
      <c r="B60" s="460" t="s">
        <v>1809</v>
      </c>
      <c r="C60" s="101">
        <f>VLOOKUP(B60,业绩净利!B:F,5,0)</f>
        <v>2000</v>
      </c>
      <c r="D60" s="460"/>
      <c r="E60" s="101">
        <f t="shared" si="5"/>
        <v>0</v>
      </c>
      <c r="F60" s="458"/>
      <c r="G60" s="459"/>
      <c r="H60" s="459">
        <f t="shared" si="6"/>
        <v>216536.21999999997</v>
      </c>
      <c r="I60" s="400">
        <f t="shared" si="4"/>
        <v>96000</v>
      </c>
      <c r="J60" s="395"/>
      <c r="K60" s="395"/>
      <c r="L60" s="472">
        <f>SUMIFS(人员规划!AB:AB,人员规划!G:G,市场费!B60)*$P$4</f>
        <v>96000</v>
      </c>
      <c r="M60" s="459"/>
      <c r="N60" s="459"/>
      <c r="O60" s="402"/>
      <c r="U60" s="129" t="s">
        <v>4663</v>
      </c>
      <c r="V60" s="357">
        <v>51475.69</v>
      </c>
      <c r="W60" s="357">
        <v>82119.94</v>
      </c>
      <c r="X60" s="355" t="s">
        <v>4663</v>
      </c>
      <c r="Y60" s="364"/>
      <c r="Z60" s="333"/>
      <c r="AB60" s="89" t="str">
        <f>VLOOKUP(U60,表头名称!G:J,4,0)</f>
        <v>第四事业部-销售管理</v>
      </c>
    </row>
    <row r="61" spans="1:28">
      <c r="A61" s="370" t="str">
        <f t="shared" si="3"/>
        <v>新疆</v>
      </c>
      <c r="B61" s="460" t="s">
        <v>1808</v>
      </c>
      <c r="C61" s="101">
        <f>VLOOKUP(B61,业绩净利!B:F,5,0)</f>
        <v>2800</v>
      </c>
      <c r="D61" s="460"/>
      <c r="E61" s="101">
        <f t="shared" si="5"/>
        <v>0</v>
      </c>
      <c r="F61" s="458"/>
      <c r="G61" s="459"/>
      <c r="H61" s="459">
        <f t="shared" si="6"/>
        <v>16992.190000000002</v>
      </c>
      <c r="I61" s="400">
        <f t="shared" si="4"/>
        <v>96000</v>
      </c>
      <c r="J61" s="395"/>
      <c r="K61" s="395"/>
      <c r="L61" s="472">
        <f>SUMIFS(人员规划!AB:AB,人员规划!G:G,市场费!B61)*$P$4</f>
        <v>96000</v>
      </c>
      <c r="M61" s="459"/>
      <c r="N61" s="459"/>
      <c r="O61" s="402"/>
      <c r="U61" s="129" t="s">
        <v>4318</v>
      </c>
      <c r="V61" s="357">
        <v>0</v>
      </c>
      <c r="W61" s="357">
        <v>4832</v>
      </c>
      <c r="X61" s="355" t="s">
        <v>4318</v>
      </c>
      <c r="Y61" s="364"/>
      <c r="Z61" s="333"/>
      <c r="AB61" s="89" t="str">
        <f>VLOOKUP(U61,表头名称!G:J,4,0)</f>
        <v>第五事业部-JSD</v>
      </c>
    </row>
    <row r="62" spans="1:28">
      <c r="A62" s="370"/>
      <c r="B62" s="460" t="s">
        <v>2036</v>
      </c>
      <c r="C62" s="101" t="e">
        <f>VLOOKUP(B62,业绩净利!B:F,5,0)</f>
        <v>#N/A</v>
      </c>
      <c r="D62" s="460"/>
      <c r="E62" s="101">
        <f t="shared" si="5"/>
        <v>2400</v>
      </c>
      <c r="F62" s="458"/>
      <c r="G62" s="459"/>
      <c r="H62" s="459">
        <f t="shared" si="6"/>
        <v>17386.654999999999</v>
      </c>
      <c r="I62" s="400">
        <f>K62+L62+M62+N62+J62</f>
        <v>190400</v>
      </c>
      <c r="J62" s="395"/>
      <c r="K62" s="334">
        <f>SUMIFS(人员规划!AB:AB,人员规划!M:M,"代表处副主任",人员规划!H:H,市场费!B62)*$O$3+SUMIFS(人员规划!AB:AB,人员规划!M:M,"代表处主任",人员规划!H:H,市场费!B62)*$P$3</f>
        <v>144000</v>
      </c>
      <c r="L62" s="381"/>
      <c r="M62" s="341">
        <f>SUMIFS(人员规划!AB:AB,人员规划!M:M,"交付经理",人员规划!G:G,市场费!B62)*$P$10</f>
        <v>8000</v>
      </c>
      <c r="N62" s="341">
        <f>SUMIFS(人员规划!AB:AB,人员规划!M:M,"解决方案经理",人员规划!H:H,市场费!B62)*$P$11</f>
        <v>38400</v>
      </c>
      <c r="O62" s="402"/>
      <c r="U62" s="129" t="s">
        <v>1761</v>
      </c>
      <c r="V62" s="357">
        <v>20000</v>
      </c>
      <c r="W62" s="357">
        <v>54699.289999999994</v>
      </c>
      <c r="X62" s="355" t="s">
        <v>1761</v>
      </c>
      <c r="Y62" s="364"/>
      <c r="Z62" s="333"/>
      <c r="AB62" s="89" t="str">
        <f>VLOOKUP(U62,表头名称!G:J,4,0)</f>
        <v>第五事业部-管理</v>
      </c>
    </row>
    <row r="63" spans="1:28">
      <c r="A63" s="370" t="str">
        <f t="shared" si="3"/>
        <v>江苏</v>
      </c>
      <c r="B63" s="460" t="s">
        <v>2037</v>
      </c>
      <c r="C63" s="101">
        <f>VLOOKUP(B63,业绩净利!B:F,5,0)</f>
        <v>5000</v>
      </c>
      <c r="D63" s="460"/>
      <c r="E63" s="101">
        <f t="shared" si="5"/>
        <v>0</v>
      </c>
      <c r="F63" s="458"/>
      <c r="G63" s="459"/>
      <c r="H63" s="459">
        <f t="shared" si="6"/>
        <v>173616.46999999997</v>
      </c>
      <c r="I63" s="400">
        <f t="shared" si="4"/>
        <v>96000</v>
      </c>
      <c r="J63" s="395"/>
      <c r="K63" s="395"/>
      <c r="L63" s="472">
        <f>SUMIFS(人员规划!AB:AB,人员规划!G:G,市场费!B63)*$P$4</f>
        <v>96000</v>
      </c>
      <c r="M63" s="459"/>
      <c r="N63" s="459"/>
      <c r="O63" s="402"/>
      <c r="U63" s="129" t="s">
        <v>4429</v>
      </c>
      <c r="V63" s="357">
        <v>0</v>
      </c>
      <c r="W63" s="357">
        <v>226968.69</v>
      </c>
      <c r="X63" s="355" t="s">
        <v>4429</v>
      </c>
      <c r="Y63" s="364"/>
      <c r="Z63" s="333"/>
      <c r="AB63" s="89" t="str">
        <f>VLOOKUP(U63,表头名称!G:J,4,0)</f>
        <v>第五事业部-销售1</v>
      </c>
    </row>
    <row r="64" spans="1:28">
      <c r="A64" s="370"/>
      <c r="B64" s="460" t="s">
        <v>780</v>
      </c>
      <c r="C64" s="101" t="e">
        <f>VLOOKUP(B64,业绩净利!B:F,5,0)</f>
        <v>#N/A</v>
      </c>
      <c r="D64" s="460"/>
      <c r="E64" s="101">
        <f t="shared" si="5"/>
        <v>8175</v>
      </c>
      <c r="F64" s="458"/>
      <c r="G64" s="459"/>
      <c r="H64" s="459">
        <f t="shared" si="6"/>
        <v>128975.30999999998</v>
      </c>
      <c r="I64" s="400">
        <f t="shared" si="4"/>
        <v>220800</v>
      </c>
      <c r="J64" s="395"/>
      <c r="K64" s="334">
        <f>SUMIFS(人员规划!AB:AB,人员规划!M:M,"代表处副主任",人员规划!H:H,市场费!B64)*$O$3+SUMIFS(人员规划!AB:AB,人员规划!M:M,"代表处主任",人员规划!H:H,市场费!B64)*$P$3</f>
        <v>144000</v>
      </c>
      <c r="L64" s="381"/>
      <c r="M64" s="341">
        <f>SUMIFS(人员规划!AB:AB,人员规划!M:M,"交付经理",人员规划!G:G,市场费!B64)*$P$10</f>
        <v>19200</v>
      </c>
      <c r="N64" s="341">
        <f>SUMIFS(人员规划!AB:AB,人员规划!M:M,"解决方案经理",人员规划!H:H,市场费!B64)*$P$11</f>
        <v>57600</v>
      </c>
      <c r="O64" s="402"/>
      <c r="U64" s="129" t="s">
        <v>4659</v>
      </c>
      <c r="V64" s="357">
        <v>0</v>
      </c>
      <c r="W64" s="357">
        <v>12724.2</v>
      </c>
      <c r="X64" s="355" t="s">
        <v>4659</v>
      </c>
      <c r="Y64" s="364"/>
      <c r="Z64" s="333"/>
      <c r="AB64" s="89" t="str">
        <f>VLOOKUP(U64,表头名称!G:J,4,0)</f>
        <v>第五事业部-销售2</v>
      </c>
    </row>
    <row r="65" spans="1:28">
      <c r="A65" s="370" t="str">
        <f t="shared" si="3"/>
        <v>河南</v>
      </c>
      <c r="B65" s="460" t="s">
        <v>1822</v>
      </c>
      <c r="C65" s="101">
        <f>VLOOKUP(B65,业绩净利!B:F,5,0)</f>
        <v>2800</v>
      </c>
      <c r="D65" s="460"/>
      <c r="E65" s="101">
        <f t="shared" si="5"/>
        <v>0</v>
      </c>
      <c r="F65" s="458"/>
      <c r="G65" s="459"/>
      <c r="H65" s="459">
        <f t="shared" si="6"/>
        <v>105452.97</v>
      </c>
      <c r="I65" s="400">
        <f t="shared" si="4"/>
        <v>96000</v>
      </c>
      <c r="J65" s="395"/>
      <c r="K65" s="395"/>
      <c r="L65" s="472">
        <f>SUMIFS(人员规划!AB:AB,人员规划!G:G,市场费!B65)*$P$4</f>
        <v>96000</v>
      </c>
      <c r="M65" s="459"/>
      <c r="N65" s="459"/>
      <c r="O65" s="402"/>
      <c r="U65" s="129" t="s">
        <v>1756</v>
      </c>
      <c r="V65" s="357">
        <v>62974.64</v>
      </c>
      <c r="W65" s="357">
        <v>71339.39</v>
      </c>
      <c r="X65" s="355" t="s">
        <v>1756</v>
      </c>
      <c r="Y65" s="364"/>
      <c r="Z65" s="333"/>
      <c r="AB65" s="89" t="str">
        <f>VLOOKUP(U65,表头名称!G:J,4,0)</f>
        <v>第五事业部-销售3</v>
      </c>
    </row>
    <row r="66" spans="1:28">
      <c r="A66" s="370" t="str">
        <f t="shared" si="3"/>
        <v>河南</v>
      </c>
      <c r="B66" s="460" t="s">
        <v>1791</v>
      </c>
      <c r="C66" s="101">
        <f>VLOOKUP(B66,业绩净利!B:F,5,0)</f>
        <v>2000</v>
      </c>
      <c r="D66" s="460"/>
      <c r="E66" s="101">
        <f t="shared" si="5"/>
        <v>0</v>
      </c>
      <c r="F66" s="458"/>
      <c r="G66" s="459"/>
      <c r="H66" s="459">
        <f t="shared" si="6"/>
        <v>86429.2</v>
      </c>
      <c r="I66" s="400">
        <f t="shared" si="4"/>
        <v>96000</v>
      </c>
      <c r="J66" s="395"/>
      <c r="K66" s="395"/>
      <c r="L66" s="472">
        <f>SUMIFS(人员规划!AB:AB,人员规划!G:G,市场费!B66)*$P$4</f>
        <v>96000</v>
      </c>
      <c r="M66" s="459"/>
      <c r="N66" s="459"/>
      <c r="O66" s="402"/>
      <c r="U66" s="129" t="s">
        <v>1997</v>
      </c>
      <c r="V66" s="357">
        <v>0</v>
      </c>
      <c r="W66" s="357">
        <v>39389.769999999997</v>
      </c>
      <c r="X66" s="355" t="s">
        <v>1997</v>
      </c>
      <c r="Y66" s="364"/>
      <c r="Z66" s="333"/>
      <c r="AB66" s="89" t="str">
        <f>VLOOKUP(U66,表头名称!G:J,4,0)</f>
        <v>第五事业部-销售4</v>
      </c>
    </row>
    <row r="67" spans="1:28">
      <c r="A67" s="370" t="str">
        <f t="shared" si="3"/>
        <v>河南</v>
      </c>
      <c r="B67" s="460" t="s">
        <v>1790</v>
      </c>
      <c r="C67" s="101">
        <f>VLOOKUP(B67,业绩净利!B:F,5,0)</f>
        <v>2000</v>
      </c>
      <c r="D67" s="460"/>
      <c r="E67" s="101">
        <f t="shared" ref="E67:E98" si="7">SUMIFS(V:V,X:X,B67)</f>
        <v>0</v>
      </c>
      <c r="F67" s="458"/>
      <c r="G67" s="459"/>
      <c r="H67" s="459">
        <f t="shared" ref="H67:H98" si="8">SUMIFS(W:W,X:X,B67)</f>
        <v>89972.66</v>
      </c>
      <c r="I67" s="400">
        <f t="shared" si="4"/>
        <v>96000</v>
      </c>
      <c r="J67" s="395"/>
      <c r="K67" s="395"/>
      <c r="L67" s="472">
        <f>SUMIFS(人员规划!AB:AB,人员规划!G:G,市场费!B67)*$P$4</f>
        <v>96000</v>
      </c>
      <c r="M67" s="459"/>
      <c r="N67" s="459"/>
      <c r="O67" s="402"/>
      <c r="U67" s="129" t="s">
        <v>4822</v>
      </c>
      <c r="V67" s="357">
        <v>0</v>
      </c>
      <c r="W67" s="357">
        <v>39058.839999999997</v>
      </c>
      <c r="X67" s="355" t="s">
        <v>4822</v>
      </c>
      <c r="Y67" s="364"/>
      <c r="Z67" s="333"/>
      <c r="AB67" s="89" t="str">
        <f>VLOOKUP(U67,表头名称!G:J,4,0)</f>
        <v>第五事业部-销售管理</v>
      </c>
    </row>
    <row r="68" spans="1:28">
      <c r="A68" s="370"/>
      <c r="B68" s="460" t="s">
        <v>2040</v>
      </c>
      <c r="C68" s="101" t="e">
        <f>VLOOKUP(B68,业绩净利!B:F,5,0)</f>
        <v>#N/A</v>
      </c>
      <c r="D68" s="460"/>
      <c r="E68" s="101">
        <f t="shared" si="7"/>
        <v>1740</v>
      </c>
      <c r="F68" s="458"/>
      <c r="G68" s="459"/>
      <c r="H68" s="459">
        <f t="shared" si="8"/>
        <v>58886.333333333336</v>
      </c>
      <c r="I68" s="400">
        <f t="shared" ref="I68:I122" si="9">K68+L68+M68+N68</f>
        <v>209600</v>
      </c>
      <c r="J68" s="395"/>
      <c r="K68" s="334">
        <f>SUMIFS(人员规划!AB:AB,人员规划!M:M,"代表处副主任",人员规划!H:H,市场费!B68)*$O$3+SUMIFS(人员规划!AB:AB,人员规划!M:M,"代表处主任",人员规划!H:H,市场费!B68)*$P$3</f>
        <v>144000</v>
      </c>
      <c r="L68" s="381"/>
      <c r="M68" s="341">
        <f>SUMIFS(人员规划!AB:AB,人员规划!M:M,"交付经理",人员规划!G:G,市场费!B68)*$P$10</f>
        <v>8000</v>
      </c>
      <c r="N68" s="341">
        <f>SUMIFS(人员规划!AB:AB,人员规划!M:M,"解决方案经理",人员规划!H:H,市场费!B68)*$P$11</f>
        <v>57600</v>
      </c>
      <c r="O68" s="402"/>
      <c r="U68" s="129" t="s">
        <v>4367</v>
      </c>
      <c r="V68" s="357">
        <v>0</v>
      </c>
      <c r="W68" s="357">
        <v>9749</v>
      </c>
      <c r="X68" s="355" t="s">
        <v>4367</v>
      </c>
      <c r="Y68" s="364"/>
      <c r="Z68" s="333"/>
      <c r="AB68" s="89" t="str">
        <f>VLOOKUP(U68,表头名称!G:J,4,0)</f>
        <v>第一事业部-分流设备</v>
      </c>
    </row>
    <row r="69" spans="1:28">
      <c r="A69" s="370" t="str">
        <f t="shared" ref="A69:A114" si="10">LEFT(B69,2)</f>
        <v>上海</v>
      </c>
      <c r="B69" s="460" t="s">
        <v>2041</v>
      </c>
      <c r="C69" s="101">
        <f>VLOOKUP(B69,业绩净利!B:F,5,0)</f>
        <v>2200</v>
      </c>
      <c r="D69" s="460"/>
      <c r="E69" s="101">
        <f t="shared" si="7"/>
        <v>0</v>
      </c>
      <c r="F69" s="458"/>
      <c r="G69" s="459"/>
      <c r="H69" s="459">
        <f t="shared" si="8"/>
        <v>114699.45999999999</v>
      </c>
      <c r="I69" s="400">
        <f t="shared" si="9"/>
        <v>96000</v>
      </c>
      <c r="J69" s="395"/>
      <c r="K69" s="395"/>
      <c r="L69" s="472">
        <f>SUMIFS(人员规划!AB:AB,人员规划!G:G,市场费!B69)*$P$4</f>
        <v>96000</v>
      </c>
      <c r="M69" s="459"/>
      <c r="N69" s="459"/>
      <c r="O69" s="402"/>
      <c r="U69" s="129" t="s">
        <v>4808</v>
      </c>
      <c r="V69" s="357">
        <v>75000</v>
      </c>
      <c r="W69" s="357">
        <v>15735</v>
      </c>
      <c r="X69" s="355" t="s">
        <v>4808</v>
      </c>
      <c r="Y69" s="364"/>
      <c r="Z69" s="333"/>
      <c r="AB69" s="89" t="str">
        <f>VLOOKUP(U69,表头名称!G:J,4,0)</f>
        <v>第一事业部-管理及支持</v>
      </c>
    </row>
    <row r="70" spans="1:28">
      <c r="A70" s="370" t="str">
        <f t="shared" si="10"/>
        <v>上海</v>
      </c>
      <c r="B70" s="460" t="s">
        <v>1805</v>
      </c>
      <c r="C70" s="101">
        <f>VLOOKUP(B70,业绩净利!B:F,5,0)</f>
        <v>2800</v>
      </c>
      <c r="D70" s="460"/>
      <c r="E70" s="101">
        <f t="shared" si="7"/>
        <v>0</v>
      </c>
      <c r="F70" s="458"/>
      <c r="G70" s="459"/>
      <c r="H70" s="459">
        <f t="shared" si="8"/>
        <v>40887</v>
      </c>
      <c r="I70" s="400">
        <f t="shared" si="9"/>
        <v>96000</v>
      </c>
      <c r="J70" s="395"/>
      <c r="K70" s="395"/>
      <c r="L70" s="472">
        <f>SUMIFS(人员规划!AB:AB,人员规划!G:G,市场费!B70)*$P$4</f>
        <v>96000</v>
      </c>
      <c r="M70" s="459"/>
      <c r="N70" s="459"/>
      <c r="O70" s="402"/>
      <c r="U70" s="129" t="s">
        <v>1998</v>
      </c>
      <c r="V70" s="357">
        <v>0</v>
      </c>
      <c r="W70" s="357">
        <v>33468.07</v>
      </c>
      <c r="X70" s="355" t="s">
        <v>1998</v>
      </c>
      <c r="Y70" s="364"/>
      <c r="Z70" s="333"/>
      <c r="AB70" s="89" t="str">
        <f>VLOOKUP(U70,表头名称!G:J,4,0)</f>
        <v>第一事业部-销售1</v>
      </c>
    </row>
    <row r="71" spans="1:28">
      <c r="A71" s="370"/>
      <c r="B71" s="460" t="s">
        <v>2042</v>
      </c>
      <c r="C71" s="101" t="e">
        <f>VLOOKUP(B71,业绩净利!B:F,5,0)</f>
        <v>#N/A</v>
      </c>
      <c r="D71" s="460"/>
      <c r="E71" s="101">
        <f t="shared" si="7"/>
        <v>937.5</v>
      </c>
      <c r="F71" s="458"/>
      <c r="G71" s="459"/>
      <c r="H71" s="459">
        <f t="shared" si="8"/>
        <v>59421.716250000005</v>
      </c>
      <c r="I71" s="400">
        <f>K71+L71+M71+N71+J71</f>
        <v>233600</v>
      </c>
      <c r="J71" s="395"/>
      <c r="K71" s="334">
        <f>SUMIFS(人员规划!AB:AB,人员规划!M:M,"代表处副主任",人员规划!H:H,市场费!B71)*$O$3+SUMIFS(人员规划!AB:AB,人员规划!M:M,"代表处主任",人员规划!H:H,市场费!B71)*$P$3</f>
        <v>144000</v>
      </c>
      <c r="L71" s="381"/>
      <c r="M71" s="341">
        <f>SUMIFS(人员规划!AB:AB,人员规划!M:M,"交付经理",人员规划!G:G,市场费!B71)*$P$10</f>
        <v>35200</v>
      </c>
      <c r="N71" s="341">
        <f>SUMIFS(人员规划!AB:AB,人员规划!M:M,"解决方案经理",人员规划!H:H,市场费!B71)*$P$11</f>
        <v>54400</v>
      </c>
      <c r="O71" s="402"/>
      <c r="U71" s="129" t="s">
        <v>1999</v>
      </c>
      <c r="V71" s="357">
        <v>0</v>
      </c>
      <c r="W71" s="357">
        <v>54693.799999999996</v>
      </c>
      <c r="X71" s="355" t="s">
        <v>1999</v>
      </c>
      <c r="Y71" s="364"/>
      <c r="Z71" s="333"/>
      <c r="AB71" s="89" t="str">
        <f>VLOOKUP(U71,表头名称!G:J,4,0)</f>
        <v>第一事业部-销售2</v>
      </c>
    </row>
    <row r="72" spans="1:28">
      <c r="A72" s="370" t="str">
        <f t="shared" si="10"/>
        <v>青海</v>
      </c>
      <c r="B72" s="460" t="s">
        <v>2043</v>
      </c>
      <c r="C72" s="101">
        <f>VLOOKUP(B72,业绩净利!B:F,5,0)</f>
        <v>1500</v>
      </c>
      <c r="D72" s="460"/>
      <c r="E72" s="101">
        <f t="shared" si="7"/>
        <v>0</v>
      </c>
      <c r="F72" s="458"/>
      <c r="G72" s="459"/>
      <c r="H72" s="459">
        <f t="shared" si="8"/>
        <v>0</v>
      </c>
      <c r="I72" s="400">
        <f t="shared" si="9"/>
        <v>96000</v>
      </c>
      <c r="J72" s="395"/>
      <c r="K72" s="395"/>
      <c r="L72" s="472">
        <f>SUMIFS(人员规划!AB:AB,人员规划!G:G,市场费!B72)*$P$4</f>
        <v>96000</v>
      </c>
      <c r="M72" s="459"/>
      <c r="N72" s="459"/>
      <c r="O72" s="402"/>
      <c r="U72" s="129" t="s">
        <v>794</v>
      </c>
      <c r="V72" s="357">
        <v>0</v>
      </c>
      <c r="W72" s="357">
        <v>83375.94</v>
      </c>
      <c r="X72" s="355" t="s">
        <v>794</v>
      </c>
      <c r="Y72" s="364"/>
      <c r="Z72" s="333"/>
      <c r="AB72" s="89" t="str">
        <f>VLOOKUP(U72,表头名称!G:J,4,0)</f>
        <v>第一事业部-销售3</v>
      </c>
    </row>
    <row r="73" spans="1:28">
      <c r="A73" s="370" t="str">
        <f t="shared" si="10"/>
        <v>青海</v>
      </c>
      <c r="B73" s="460" t="s">
        <v>1938</v>
      </c>
      <c r="C73" s="101">
        <f>VLOOKUP(B73,业绩净利!B:F,5,0)</f>
        <v>3500</v>
      </c>
      <c r="D73" s="460"/>
      <c r="E73" s="101">
        <f t="shared" si="7"/>
        <v>0</v>
      </c>
      <c r="F73" s="458"/>
      <c r="G73" s="459"/>
      <c r="H73" s="459">
        <f t="shared" si="8"/>
        <v>110944.4</v>
      </c>
      <c r="I73" s="400">
        <f t="shared" si="9"/>
        <v>96000</v>
      </c>
      <c r="J73" s="395"/>
      <c r="K73" s="395"/>
      <c r="L73" s="472">
        <f>SUMIFS(人员规划!AB:AB,人员规划!G:G,市场费!B73)*$P$4</f>
        <v>96000</v>
      </c>
      <c r="M73" s="459"/>
      <c r="N73" s="459"/>
      <c r="O73" s="402"/>
      <c r="U73" s="129" t="s">
        <v>796</v>
      </c>
      <c r="V73" s="357">
        <v>0</v>
      </c>
      <c r="W73" s="357">
        <v>94780</v>
      </c>
      <c r="X73" s="355" t="s">
        <v>796</v>
      </c>
      <c r="Y73" s="364"/>
      <c r="Z73" s="333"/>
      <c r="AB73" s="89" t="str">
        <f>VLOOKUP(U73,表头名称!G:J,4,0)</f>
        <v>第一事业部-销售4</v>
      </c>
    </row>
    <row r="74" spans="1:28">
      <c r="A74" s="370"/>
      <c r="B74" s="460" t="s">
        <v>2044</v>
      </c>
      <c r="C74" s="101" t="e">
        <f>VLOOKUP(B74,业绩净利!B:F,5,0)</f>
        <v>#N/A</v>
      </c>
      <c r="D74" s="460"/>
      <c r="E74" s="101">
        <f t="shared" si="7"/>
        <v>1200</v>
      </c>
      <c r="F74" s="458"/>
      <c r="G74" s="459"/>
      <c r="H74" s="459">
        <f t="shared" si="8"/>
        <v>8693.3274999999994</v>
      </c>
      <c r="I74" s="400">
        <f>K74+L74+M74+N74+J74</f>
        <v>240000</v>
      </c>
      <c r="J74" s="395"/>
      <c r="K74" s="334">
        <f>SUMIFS(人员规划!AB:AB,人员规划!M:M,"代表处副主任",人员规划!H:H,市场费!B74)*$O$3+SUMIFS(人员规划!AB:AB,人员规划!M:M,"代表处主任",人员规划!H:H,市场费!B74)*$P$3</f>
        <v>144000</v>
      </c>
      <c r="L74" s="381"/>
      <c r="M74" s="341">
        <f>SUMIFS(人员规划!AB:AB,人员规划!M:M,"交付经理",人员规划!G:G,市场费!B74)*$P$10</f>
        <v>19200</v>
      </c>
      <c r="N74" s="341">
        <f>SUMIFS(人员规划!AB:AB,人员规划!M:M,"解决方案经理",人员规划!H:H,市场费!B74)*$P$11</f>
        <v>76800</v>
      </c>
      <c r="O74" s="402"/>
      <c r="U74" s="129" t="s">
        <v>797</v>
      </c>
      <c r="V74" s="357">
        <v>0</v>
      </c>
      <c r="W74" s="357">
        <v>51413.210000000006</v>
      </c>
      <c r="X74" s="355" t="s">
        <v>797</v>
      </c>
      <c r="Y74" s="364"/>
      <c r="Z74" s="333"/>
      <c r="AB74" s="89" t="str">
        <f>VLOOKUP(U74,表头名称!G:J,4,0)</f>
        <v>第一事业部-销售5</v>
      </c>
    </row>
    <row r="75" spans="1:28">
      <c r="A75" s="370" t="str">
        <f t="shared" si="10"/>
        <v>重庆</v>
      </c>
      <c r="B75" s="460" t="s">
        <v>2045</v>
      </c>
      <c r="C75" s="101">
        <f>VLOOKUP(B75,业绩净利!B:F,5,0)</f>
        <v>1500</v>
      </c>
      <c r="D75" s="460"/>
      <c r="E75" s="101">
        <f t="shared" si="7"/>
        <v>0</v>
      </c>
      <c r="F75" s="458"/>
      <c r="G75" s="459"/>
      <c r="H75" s="459">
        <f t="shared" si="8"/>
        <v>0</v>
      </c>
      <c r="I75" s="400">
        <f t="shared" si="9"/>
        <v>96000</v>
      </c>
      <c r="J75" s="395"/>
      <c r="K75" s="395"/>
      <c r="L75" s="472">
        <f>SUMIFS(人员规划!AB:AB,人员规划!G:G,市场费!B75)*$P$4</f>
        <v>96000</v>
      </c>
      <c r="M75" s="459"/>
      <c r="N75" s="459"/>
      <c r="O75" s="402"/>
      <c r="U75" s="129" t="s">
        <v>4675</v>
      </c>
      <c r="V75" s="357">
        <v>0</v>
      </c>
      <c r="W75" s="357">
        <v>78104.88</v>
      </c>
      <c r="X75" s="355" t="s">
        <v>4675</v>
      </c>
      <c r="Y75" s="364"/>
      <c r="Z75" s="333"/>
      <c r="AB75" s="89" t="str">
        <f>VLOOKUP(U75,表头名称!G:J,4,0)</f>
        <v>第一事业部-销售管理</v>
      </c>
    </row>
    <row r="76" spans="1:28">
      <c r="A76" s="370" t="str">
        <f t="shared" si="10"/>
        <v>重庆</v>
      </c>
      <c r="B76" s="460" t="s">
        <v>1941</v>
      </c>
      <c r="C76" s="101">
        <f>VLOOKUP(B76,业绩净利!B:F,5,0)</f>
        <v>3500</v>
      </c>
      <c r="D76" s="460"/>
      <c r="E76" s="101">
        <f t="shared" si="7"/>
        <v>0</v>
      </c>
      <c r="F76" s="458"/>
      <c r="G76" s="459"/>
      <c r="H76" s="459">
        <f t="shared" si="8"/>
        <v>152080.36999999997</v>
      </c>
      <c r="I76" s="400">
        <f t="shared" si="9"/>
        <v>96000</v>
      </c>
      <c r="J76" s="395"/>
      <c r="K76" s="395"/>
      <c r="L76" s="472">
        <f>SUMIFS(人员规划!AB:AB,人员规划!G:G,市场费!B76)*$P$4</f>
        <v>96000</v>
      </c>
      <c r="M76" s="459"/>
      <c r="N76" s="459"/>
      <c r="O76" s="402"/>
      <c r="U76" s="129" t="s">
        <v>4924</v>
      </c>
      <c r="V76" s="357">
        <v>0</v>
      </c>
      <c r="W76" s="357">
        <v>605</v>
      </c>
      <c r="X76" s="355" t="s">
        <v>4356</v>
      </c>
      <c r="Y76" s="364"/>
      <c r="Z76" s="333"/>
      <c r="AB76" s="89" t="str">
        <f>VLOOKUP(U76,表头名称!G:J,4,0)</f>
        <v>第一事业部-网络数据解析产品线</v>
      </c>
    </row>
    <row r="77" spans="1:28">
      <c r="A77" s="370"/>
      <c r="B77" s="460" t="s">
        <v>2046</v>
      </c>
      <c r="C77" s="101" t="e">
        <f>VLOOKUP(B77,业绩净利!B:F,5,0)</f>
        <v>#N/A</v>
      </c>
      <c r="D77" s="460"/>
      <c r="E77" s="101">
        <f t="shared" si="7"/>
        <v>1371.4285714285713</v>
      </c>
      <c r="F77" s="458"/>
      <c r="G77" s="459"/>
      <c r="H77" s="459">
        <f t="shared" si="8"/>
        <v>19241.899999999998</v>
      </c>
      <c r="I77" s="400">
        <f t="shared" si="9"/>
        <v>211200</v>
      </c>
      <c r="J77" s="395"/>
      <c r="K77" s="334">
        <f>SUMIFS(人员规划!AB:AB,人员规划!M:M,"代表处副主任",人员规划!H:H,市场费!B77)*$O$3+SUMIFS(人员规划!AB:AB,人员规划!M:M,"代表处主任",人员规划!H:H,市场费!B77)*$P$3</f>
        <v>144000</v>
      </c>
      <c r="L77" s="381"/>
      <c r="M77" s="341">
        <f>SUMIFS(人员规划!AB:AB,人员规划!M:M,"交付经理",人员规划!G:G,市场费!B77)*$P$10</f>
        <v>9600</v>
      </c>
      <c r="N77" s="341">
        <f>SUMIFS(人员规划!AB:AB,人员规划!M:M,"解决方案经理",人员规划!H:H,市场费!B77)*$P$11</f>
        <v>57600</v>
      </c>
      <c r="O77" s="402"/>
      <c r="U77" s="129" t="s">
        <v>4925</v>
      </c>
      <c r="V77" s="357">
        <v>0</v>
      </c>
      <c r="W77" s="357">
        <v>0</v>
      </c>
      <c r="X77" s="355" t="s">
        <v>1995</v>
      </c>
      <c r="Y77" s="364"/>
      <c r="Z77" s="333"/>
      <c r="AB77" s="89" t="e">
        <f>VLOOKUP(U77,表头名称!G:J,4,0)</f>
        <v>#N/A</v>
      </c>
    </row>
    <row r="78" spans="1:28">
      <c r="A78" s="370" t="str">
        <f t="shared" si="10"/>
        <v>天津</v>
      </c>
      <c r="B78" s="460" t="s">
        <v>2047</v>
      </c>
      <c r="C78" s="101">
        <f>VLOOKUP(B78,业绩净利!B:F,5,0)</f>
        <v>2500</v>
      </c>
      <c r="D78" s="460"/>
      <c r="E78" s="101">
        <f t="shared" si="7"/>
        <v>0</v>
      </c>
      <c r="F78" s="458"/>
      <c r="G78" s="459"/>
      <c r="H78" s="459">
        <f t="shared" si="8"/>
        <v>53035</v>
      </c>
      <c r="I78" s="400">
        <f t="shared" si="9"/>
        <v>96000</v>
      </c>
      <c r="J78" s="395"/>
      <c r="K78" s="395"/>
      <c r="L78" s="472">
        <f>SUMIFS(人员规划!AB:AB,人员规划!G:G,市场费!B78)*$P$4</f>
        <v>96000</v>
      </c>
      <c r="M78" s="459"/>
      <c r="N78" s="459"/>
      <c r="O78" s="402"/>
      <c r="U78" s="129" t="s">
        <v>634</v>
      </c>
      <c r="V78" s="357">
        <v>0</v>
      </c>
      <c r="W78" s="357">
        <v>0</v>
      </c>
      <c r="X78" s="336" t="s">
        <v>634</v>
      </c>
      <c r="Y78" s="367"/>
      <c r="Z78" s="190"/>
      <c r="AA78" s="348"/>
      <c r="AB78" s="89" t="str">
        <f>VLOOKUP(U78,表头名称!G:J,4,0)</f>
        <v>服务中心-服务1</v>
      </c>
    </row>
    <row r="79" spans="1:28">
      <c r="A79" s="370" t="str">
        <f t="shared" si="10"/>
        <v>天津</v>
      </c>
      <c r="B79" s="460" t="s">
        <v>1945</v>
      </c>
      <c r="C79" s="101">
        <f>VLOOKUP(B79,业绩净利!B:F,5,0)</f>
        <v>2500</v>
      </c>
      <c r="D79" s="460"/>
      <c r="E79" s="101">
        <f t="shared" si="7"/>
        <v>0</v>
      </c>
      <c r="F79" s="458"/>
      <c r="G79" s="459"/>
      <c r="H79" s="459">
        <f t="shared" si="8"/>
        <v>15862</v>
      </c>
      <c r="I79" s="400">
        <f t="shared" si="9"/>
        <v>96000</v>
      </c>
      <c r="J79" s="395"/>
      <c r="K79" s="395"/>
      <c r="L79" s="472">
        <f>SUMIFS(人员规划!AB:AB,人员规划!G:G,市场费!B79)*$P$4</f>
        <v>96000</v>
      </c>
      <c r="M79" s="459"/>
      <c r="N79" s="459"/>
      <c r="O79" s="402"/>
      <c r="U79" s="129" t="s">
        <v>635</v>
      </c>
      <c r="V79" s="357">
        <v>71397</v>
      </c>
      <c r="W79" s="357">
        <v>20946.7</v>
      </c>
      <c r="X79" s="355" t="s">
        <v>635</v>
      </c>
      <c r="Y79" s="364"/>
      <c r="Z79" s="333"/>
      <c r="AB79" s="89" t="str">
        <f>VLOOKUP(U79,表头名称!G:J,4,0)</f>
        <v>服务中心-服务2</v>
      </c>
    </row>
    <row r="80" spans="1:28">
      <c r="A80" s="370"/>
      <c r="B80" s="460" t="s">
        <v>2048</v>
      </c>
      <c r="C80" s="101" t="e">
        <f>VLOOKUP(B80,业绩净利!B:F,5,0)</f>
        <v>#N/A</v>
      </c>
      <c r="D80" s="460"/>
      <c r="E80" s="101">
        <f t="shared" si="7"/>
        <v>348</v>
      </c>
      <c r="F80" s="458"/>
      <c r="G80" s="459"/>
      <c r="H80" s="459">
        <f t="shared" si="8"/>
        <v>1387.3000000000002</v>
      </c>
      <c r="I80" s="400">
        <f>K80+L80+M80+N80+J80</f>
        <v>211200</v>
      </c>
      <c r="J80" s="395"/>
      <c r="K80" s="334">
        <f>SUMIFS(人员规划!AB:AB,人员规划!M:M,"代表处副主任",人员规划!H:H,市场费!B80)*$O$3+SUMIFS(人员规划!AB:AB,人员规划!M:M,"代表处主任",人员规划!H:H,市场费!B80)*$P$3</f>
        <v>144000</v>
      </c>
      <c r="L80" s="381"/>
      <c r="M80" s="341">
        <f>SUMIFS(人员规划!AB:AB,人员规划!M:M,"交付经理",人员规划!G:G,市场费!B80)*$P$10</f>
        <v>9600</v>
      </c>
      <c r="N80" s="341">
        <f>SUMIFS(人员规划!AB:AB,人员规划!M:M,"解决方案经理",人员规划!H:H,市场费!B80)*$P$11</f>
        <v>57600</v>
      </c>
      <c r="O80" s="402"/>
      <c r="U80" s="129" t="s">
        <v>636</v>
      </c>
      <c r="V80" s="357">
        <v>0</v>
      </c>
      <c r="W80" s="357">
        <v>0</v>
      </c>
      <c r="X80" s="355" t="s">
        <v>636</v>
      </c>
      <c r="Y80" s="364"/>
      <c r="Z80" s="333"/>
      <c r="AB80" s="89" t="str">
        <f>VLOOKUP(U80,表头名称!G:J,4,0)</f>
        <v>服务中心-服务3</v>
      </c>
    </row>
    <row r="81" spans="1:28">
      <c r="A81" s="370" t="str">
        <f t="shared" si="10"/>
        <v>吉林</v>
      </c>
      <c r="B81" s="460" t="s">
        <v>1948</v>
      </c>
      <c r="C81" s="101">
        <f>VLOOKUP(B81,业绩净利!B:F,5,0)</f>
        <v>2500</v>
      </c>
      <c r="D81" s="460"/>
      <c r="E81" s="101">
        <f t="shared" si="7"/>
        <v>0</v>
      </c>
      <c r="F81" s="458"/>
      <c r="G81" s="459"/>
      <c r="H81" s="459">
        <f t="shared" si="8"/>
        <v>0</v>
      </c>
      <c r="I81" s="400">
        <f t="shared" si="9"/>
        <v>96000</v>
      </c>
      <c r="J81" s="395"/>
      <c r="K81" s="395"/>
      <c r="L81" s="472">
        <f>SUMIFS(人员规划!AB:AB,人员规划!G:G,市场费!B81)*$P$4</f>
        <v>96000</v>
      </c>
      <c r="M81" s="459"/>
      <c r="N81" s="459"/>
      <c r="O81" s="402"/>
      <c r="U81" s="129" t="s">
        <v>633</v>
      </c>
      <c r="V81" s="357">
        <v>0</v>
      </c>
      <c r="W81" s="357">
        <v>238</v>
      </c>
      <c r="X81" s="355" t="s">
        <v>633</v>
      </c>
      <c r="Y81" s="364"/>
      <c r="Z81" s="333"/>
      <c r="AB81" s="89" t="str">
        <f>VLOOKUP(U81,表头名称!G:J,4,0)</f>
        <v>服务中心-管理</v>
      </c>
    </row>
    <row r="82" spans="1:28">
      <c r="A82" s="370" t="str">
        <f t="shared" si="10"/>
        <v>吉林</v>
      </c>
      <c r="B82" s="460" t="s">
        <v>1799</v>
      </c>
      <c r="C82" s="101">
        <f>VLOOKUP(B82,业绩净利!B:F,5,0)</f>
        <v>2200</v>
      </c>
      <c r="D82" s="460"/>
      <c r="E82" s="101">
        <f t="shared" si="7"/>
        <v>0</v>
      </c>
      <c r="F82" s="458"/>
      <c r="G82" s="459"/>
      <c r="H82" s="459">
        <f t="shared" si="8"/>
        <v>78415.799999999988</v>
      </c>
      <c r="I82" s="400">
        <f t="shared" si="9"/>
        <v>96000</v>
      </c>
      <c r="J82" s="395"/>
      <c r="K82" s="395"/>
      <c r="L82" s="472">
        <f>SUMIFS(人员规划!AB:AB,人员规划!G:G,市场费!B82)*$P$4</f>
        <v>96000</v>
      </c>
      <c r="M82" s="459"/>
      <c r="N82" s="459"/>
      <c r="O82" s="402"/>
      <c r="U82" s="129" t="s">
        <v>4926</v>
      </c>
      <c r="V82" s="357">
        <v>0</v>
      </c>
      <c r="W82" s="357">
        <v>11741.2</v>
      </c>
      <c r="X82" s="355" t="s">
        <v>5039</v>
      </c>
      <c r="Y82" s="364"/>
      <c r="Z82" s="333"/>
      <c r="AB82" s="89" t="e">
        <f>VLOOKUP(U82,表头名称!G:J,4,0)</f>
        <v>#N/A</v>
      </c>
    </row>
    <row r="83" spans="1:28">
      <c r="A83" s="370"/>
      <c r="B83" s="460" t="s">
        <v>785</v>
      </c>
      <c r="C83" s="101" t="e">
        <f>VLOOKUP(B83,业绩净利!B:F,5,0)</f>
        <v>#N/A</v>
      </c>
      <c r="D83" s="460"/>
      <c r="E83" s="101">
        <f t="shared" si="7"/>
        <v>3995</v>
      </c>
      <c r="F83" s="458"/>
      <c r="G83" s="459"/>
      <c r="H83" s="459">
        <f t="shared" si="8"/>
        <v>132068.68</v>
      </c>
      <c r="I83" s="400">
        <f t="shared" si="9"/>
        <v>228800</v>
      </c>
      <c r="J83" s="395"/>
      <c r="K83" s="334">
        <f>SUMIFS(人员规划!AB:AB,人员规划!M:M,"代表处副主任",人员规划!H:H,市场费!B83)*$O$3+SUMIFS(人员规划!AB:AB,人员规划!M:M,"代表处主任",人员规划!H:H,市场费!B83)*$P$3</f>
        <v>144000</v>
      </c>
      <c r="L83" s="381"/>
      <c r="M83" s="341">
        <f>SUMIFS(人员规划!AB:AB,人员规划!M:M,"交付经理",人员规划!G:G,市场费!B83)*$P$10</f>
        <v>27200</v>
      </c>
      <c r="N83" s="341">
        <f>SUMIFS(人员规划!AB:AB,人员规划!M:M,"解决方案经理",人员规划!H:H,市场费!B83)*$P$11</f>
        <v>57600</v>
      </c>
      <c r="O83" s="402"/>
      <c r="U83" s="129" t="s">
        <v>511</v>
      </c>
      <c r="V83" s="357">
        <v>0</v>
      </c>
      <c r="W83" s="357">
        <v>19131</v>
      </c>
      <c r="X83" s="355" t="s">
        <v>511</v>
      </c>
      <c r="Y83" s="364"/>
      <c r="Z83" s="333"/>
      <c r="AB83" s="89" t="str">
        <f>VLOOKUP(U83,表头名称!G:J,4,0)</f>
        <v>工程中心-工程二部</v>
      </c>
    </row>
    <row r="84" spans="1:28">
      <c r="A84" s="370" t="str">
        <f t="shared" si="10"/>
        <v>云南</v>
      </c>
      <c r="B84" s="460" t="s">
        <v>2051</v>
      </c>
      <c r="C84" s="101">
        <f>VLOOKUP(B84,业绩净利!B:F,5,0)</f>
        <v>2000</v>
      </c>
      <c r="D84" s="460"/>
      <c r="E84" s="101">
        <f t="shared" si="7"/>
        <v>0</v>
      </c>
      <c r="F84" s="458"/>
      <c r="G84" s="459"/>
      <c r="H84" s="459">
        <f t="shared" si="8"/>
        <v>0</v>
      </c>
      <c r="I84" s="400">
        <f t="shared" si="9"/>
        <v>96000</v>
      </c>
      <c r="J84" s="395"/>
      <c r="K84" s="395"/>
      <c r="L84" s="472">
        <f>SUMIFS(人员规划!AB:AB,人员规划!G:G,市场费!B84)*$P$4</f>
        <v>96000</v>
      </c>
      <c r="M84" s="459"/>
      <c r="N84" s="459"/>
      <c r="O84" s="402"/>
      <c r="U84" s="129" t="s">
        <v>512</v>
      </c>
      <c r="V84" s="357">
        <v>0</v>
      </c>
      <c r="W84" s="357">
        <v>36318</v>
      </c>
      <c r="X84" s="355" t="s">
        <v>512</v>
      </c>
      <c r="Y84" s="364"/>
      <c r="Z84" s="333"/>
      <c r="AB84" s="89" t="str">
        <f>VLOOKUP(U84,表头名称!G:J,4,0)</f>
        <v>工程中心-工程三部</v>
      </c>
    </row>
    <row r="85" spans="1:28">
      <c r="A85" s="370" t="str">
        <f t="shared" si="10"/>
        <v>云南</v>
      </c>
      <c r="B85" s="460" t="s">
        <v>1810</v>
      </c>
      <c r="C85" s="101">
        <f>VLOOKUP(B85,业绩净利!B:F,5,0)</f>
        <v>2000</v>
      </c>
      <c r="D85" s="460"/>
      <c r="E85" s="101">
        <f t="shared" si="7"/>
        <v>0</v>
      </c>
      <c r="F85" s="458"/>
      <c r="G85" s="459"/>
      <c r="H85" s="459">
        <f t="shared" si="8"/>
        <v>142871.82999999999</v>
      </c>
      <c r="I85" s="400">
        <f t="shared" si="9"/>
        <v>96000</v>
      </c>
      <c r="J85" s="395"/>
      <c r="K85" s="395"/>
      <c r="L85" s="472">
        <f>SUMIFS(人员规划!AB:AB,人员规划!G:G,市场费!B85)*$P$4</f>
        <v>96000</v>
      </c>
      <c r="M85" s="459"/>
      <c r="N85" s="459"/>
      <c r="O85" s="402"/>
      <c r="U85" s="129" t="s">
        <v>513</v>
      </c>
      <c r="V85" s="357">
        <v>0</v>
      </c>
      <c r="W85" s="357">
        <v>11990</v>
      </c>
      <c r="X85" s="355" t="s">
        <v>513</v>
      </c>
      <c r="Y85" s="364"/>
      <c r="Z85" s="333"/>
      <c r="AB85" s="89" t="str">
        <f>VLOOKUP(U85,表头名称!G:J,4,0)</f>
        <v>工程中心-工程四部</v>
      </c>
    </row>
    <row r="86" spans="1:28">
      <c r="A86" s="370" t="str">
        <f t="shared" si="10"/>
        <v>云南</v>
      </c>
      <c r="B86" s="460" t="s">
        <v>1811</v>
      </c>
      <c r="C86" s="463">
        <v>2000</v>
      </c>
      <c r="D86" s="460"/>
      <c r="E86" s="101">
        <f t="shared" si="7"/>
        <v>0</v>
      </c>
      <c r="F86" s="458"/>
      <c r="G86" s="459"/>
      <c r="H86" s="459">
        <f t="shared" si="8"/>
        <v>57927</v>
      </c>
      <c r="I86" s="400">
        <f t="shared" si="9"/>
        <v>80000</v>
      </c>
      <c r="J86" s="395"/>
      <c r="K86" s="395"/>
      <c r="L86" s="472">
        <f>SUMIFS(人员规划!AB:AB,人员规划!G:G,市场费!B86)*$P$4</f>
        <v>80000</v>
      </c>
      <c r="M86" s="459"/>
      <c r="N86" s="459"/>
      <c r="O86" s="402"/>
      <c r="U86" s="129" t="s">
        <v>514</v>
      </c>
      <c r="V86" s="357">
        <v>0</v>
      </c>
      <c r="W86" s="357">
        <v>13374.8</v>
      </c>
      <c r="X86" s="355" t="s">
        <v>514</v>
      </c>
      <c r="Y86" s="364"/>
      <c r="Z86" s="333"/>
      <c r="AB86" s="89" t="str">
        <f>VLOOKUP(U86,表头名称!G:J,4,0)</f>
        <v>工程中心-工程五部</v>
      </c>
    </row>
    <row r="87" spans="1:28">
      <c r="A87" s="370"/>
      <c r="B87" s="460" t="s">
        <v>786</v>
      </c>
      <c r="C87" s="101" t="e">
        <f>VLOOKUP(B87,业绩净利!B:F,5,0)</f>
        <v>#N/A</v>
      </c>
      <c r="D87" s="460"/>
      <c r="E87" s="101">
        <f t="shared" si="7"/>
        <v>696</v>
      </c>
      <c r="F87" s="458"/>
      <c r="G87" s="459"/>
      <c r="H87" s="459">
        <f t="shared" si="8"/>
        <v>2774.6000000000004</v>
      </c>
      <c r="I87" s="400">
        <f>K87+L87+M87+N87+J87</f>
        <v>220800</v>
      </c>
      <c r="J87" s="395"/>
      <c r="K87" s="334">
        <f>SUMIFS(人员规划!AB:AB,人员规划!M:M,"代表处副主任",人员规划!H:H,市场费!B87)*$O$3+SUMIFS(人员规划!AB:AB,人员规划!M:M,"代表处主任",人员规划!H:H,市场费!B87)*$P$3</f>
        <v>144000</v>
      </c>
      <c r="L87" s="381"/>
      <c r="M87" s="341">
        <f>SUMIFS(人员规划!AB:AB,人员规划!M:M,"交付经理",人员规划!G:G,市场费!B87)*$P$10</f>
        <v>19200</v>
      </c>
      <c r="N87" s="341">
        <f>SUMIFS(人员规划!AB:AB,人员规划!M:M,"解决方案经理",人员规划!H:H,市场费!B87)*$P$11</f>
        <v>57600</v>
      </c>
      <c r="O87" s="402"/>
      <c r="U87" s="129" t="s">
        <v>510</v>
      </c>
      <c r="V87" s="357">
        <v>0</v>
      </c>
      <c r="W87" s="357">
        <v>12346</v>
      </c>
      <c r="X87" s="355" t="s">
        <v>510</v>
      </c>
      <c r="Y87" s="364"/>
      <c r="Z87" s="333"/>
      <c r="AB87" s="89" t="str">
        <f>VLOOKUP(U87,表头名称!G:J,4,0)</f>
        <v>工程中心-工程一部</v>
      </c>
    </row>
    <row r="88" spans="1:28">
      <c r="A88" s="370" t="str">
        <f t="shared" si="10"/>
        <v>黑龙</v>
      </c>
      <c r="B88" s="460" t="s">
        <v>2053</v>
      </c>
      <c r="C88" s="101">
        <f>VLOOKUP(B88,业绩净利!B:F,5,0)</f>
        <v>2000</v>
      </c>
      <c r="D88" s="460"/>
      <c r="E88" s="101">
        <f t="shared" si="7"/>
        <v>0</v>
      </c>
      <c r="F88" s="458"/>
      <c r="G88" s="459"/>
      <c r="H88" s="459">
        <f t="shared" si="8"/>
        <v>169555.33000000002</v>
      </c>
      <c r="I88" s="400">
        <f t="shared" si="9"/>
        <v>96000</v>
      </c>
      <c r="J88" s="395"/>
      <c r="K88" s="395"/>
      <c r="L88" s="472">
        <f>SUMIFS(人员规划!AB:AB,人员规划!G:G,市场费!B88)*$P$4</f>
        <v>96000</v>
      </c>
      <c r="M88" s="459"/>
      <c r="N88" s="459"/>
      <c r="O88" s="402"/>
      <c r="U88" s="129" t="s">
        <v>4927</v>
      </c>
      <c r="V88" s="357">
        <v>0</v>
      </c>
      <c r="W88" s="357">
        <v>0</v>
      </c>
      <c r="X88" s="355" t="s">
        <v>4927</v>
      </c>
      <c r="Y88" s="364"/>
      <c r="Z88" s="333"/>
      <c r="AB88" s="89" t="str">
        <f>VLOOKUP(U88,表头名称!G:J,4,0)</f>
        <v>工程中心-管理</v>
      </c>
    </row>
    <row r="89" spans="1:28">
      <c r="A89" s="370" t="str">
        <f t="shared" si="10"/>
        <v>黑龙</v>
      </c>
      <c r="B89" s="460" t="s">
        <v>4872</v>
      </c>
      <c r="C89" s="463">
        <v>2000</v>
      </c>
      <c r="D89" s="460"/>
      <c r="E89" s="101">
        <f t="shared" si="7"/>
        <v>0</v>
      </c>
      <c r="F89" s="458"/>
      <c r="G89" s="459"/>
      <c r="H89" s="459">
        <f t="shared" si="8"/>
        <v>66656.77</v>
      </c>
      <c r="I89" s="400">
        <f t="shared" si="9"/>
        <v>96000</v>
      </c>
      <c r="J89" s="395"/>
      <c r="K89" s="395"/>
      <c r="L89" s="472">
        <f>SUMIFS(人员规划!AB:AB,人员规划!G:G,市场费!B89)*$P$4</f>
        <v>96000</v>
      </c>
      <c r="M89" s="459"/>
      <c r="N89" s="459"/>
      <c r="O89" s="402"/>
      <c r="U89" s="129" t="s">
        <v>674</v>
      </c>
      <c r="V89" s="357">
        <v>0</v>
      </c>
      <c r="W89" s="357">
        <v>242472.27999999994</v>
      </c>
      <c r="X89" s="355" t="s">
        <v>674</v>
      </c>
      <c r="Y89" s="364"/>
      <c r="Z89" s="333"/>
      <c r="AB89" s="89" t="str">
        <f>VLOOKUP(U89,表头名称!G:J,4,0)</f>
        <v>管理层</v>
      </c>
    </row>
    <row r="90" spans="1:28">
      <c r="A90" s="370"/>
      <c r="B90" s="460" t="s">
        <v>2054</v>
      </c>
      <c r="C90" s="101" t="e">
        <f>VLOOKUP(B90,业绩净利!B:F,5,0)</f>
        <v>#N/A</v>
      </c>
      <c r="D90" s="460"/>
      <c r="E90" s="101">
        <f t="shared" si="7"/>
        <v>2110</v>
      </c>
      <c r="F90" s="458"/>
      <c r="G90" s="459"/>
      <c r="H90" s="459">
        <f t="shared" si="8"/>
        <v>9645.3333333333321</v>
      </c>
      <c r="I90" s="400">
        <f t="shared" si="9"/>
        <v>220800</v>
      </c>
      <c r="J90" s="395"/>
      <c r="K90" s="334">
        <f>SUMIFS(人员规划!AB:AB,人员规划!M:M,"代表处副主任",人员规划!H:H,市场费!B90)*$O$3+SUMIFS(人员规划!AB:AB,人员规划!M:M,"代表处主任",人员规划!H:H,市场费!B90)*$P$3</f>
        <v>144000</v>
      </c>
      <c r="L90" s="381"/>
      <c r="M90" s="341">
        <f>SUMIFS(人员规划!AB:AB,人员规划!M:M,"交付经理",人员规划!G:G,市场费!B90)*$P$10</f>
        <v>19200</v>
      </c>
      <c r="N90" s="341">
        <f>SUMIFS(人员规划!AB:AB,人员规划!M:M,"解决方案经理",人员规划!H:H,市场费!B90)*$P$11</f>
        <v>57600</v>
      </c>
      <c r="O90" s="402"/>
      <c r="U90" s="129" t="s">
        <v>4928</v>
      </c>
      <c r="V90" s="357">
        <v>1740</v>
      </c>
      <c r="W90" s="357">
        <v>6936.5</v>
      </c>
      <c r="X90" s="355" t="s">
        <v>4928</v>
      </c>
      <c r="Y90" s="364"/>
      <c r="Z90" s="333"/>
      <c r="AB90" s="89" t="e">
        <f>VLOOKUP(U90,表头名称!G:J,4,0)</f>
        <v>#N/A</v>
      </c>
    </row>
    <row r="91" spans="1:28">
      <c r="A91" s="370" t="str">
        <f t="shared" si="10"/>
        <v>江西</v>
      </c>
      <c r="B91" s="460" t="s">
        <v>2055</v>
      </c>
      <c r="C91" s="101">
        <f>VLOOKUP(B91,业绩净利!B:F,5,0)</f>
        <v>2500</v>
      </c>
      <c r="D91" s="460"/>
      <c r="E91" s="101">
        <f t="shared" si="7"/>
        <v>0</v>
      </c>
      <c r="F91" s="458"/>
      <c r="G91" s="459"/>
      <c r="H91" s="459">
        <f t="shared" si="8"/>
        <v>66496</v>
      </c>
      <c r="I91" s="400">
        <f t="shared" si="9"/>
        <v>96000</v>
      </c>
      <c r="J91" s="395"/>
      <c r="K91" s="395"/>
      <c r="L91" s="472">
        <f>SUMIFS(人员规划!AB:AB,人员规划!G:G,市场费!B91)*$P$4</f>
        <v>96000</v>
      </c>
      <c r="M91" s="459"/>
      <c r="N91" s="459"/>
      <c r="O91" s="402"/>
      <c r="U91" s="129" t="s">
        <v>1352</v>
      </c>
      <c r="V91" s="357">
        <v>0</v>
      </c>
      <c r="W91" s="357">
        <v>169555.33000000002</v>
      </c>
      <c r="X91" s="355" t="s">
        <v>4479</v>
      </c>
      <c r="Y91" s="364"/>
      <c r="Z91" s="333"/>
      <c r="AB91" s="89" t="str">
        <f>VLOOKUP(U91,表头名称!G:J,4,0)</f>
        <v>黑龙江代表处-黑龙江1</v>
      </c>
    </row>
    <row r="92" spans="1:28">
      <c r="A92" s="370" t="str">
        <f t="shared" si="10"/>
        <v>江西</v>
      </c>
      <c r="B92" s="460" t="s">
        <v>1956</v>
      </c>
      <c r="C92" s="101">
        <f>VLOOKUP(B92,业绩净利!B:F,5,0)</f>
        <v>1500</v>
      </c>
      <c r="D92" s="460"/>
      <c r="E92" s="101">
        <f t="shared" si="7"/>
        <v>0</v>
      </c>
      <c r="F92" s="458"/>
      <c r="G92" s="459"/>
      <c r="H92" s="459">
        <f t="shared" si="8"/>
        <v>27064.85</v>
      </c>
      <c r="I92" s="400">
        <f t="shared" si="9"/>
        <v>96000</v>
      </c>
      <c r="J92" s="395"/>
      <c r="K92" s="395"/>
      <c r="L92" s="472">
        <f>SUMIFS(人员规划!AB:AB,人员规划!G:G,市场费!B92)*$P$4</f>
        <v>96000</v>
      </c>
      <c r="M92" s="459"/>
      <c r="N92" s="459"/>
      <c r="O92" s="402"/>
      <c r="U92" s="129" t="s">
        <v>1356</v>
      </c>
      <c r="V92" s="357">
        <v>0</v>
      </c>
      <c r="W92" s="357">
        <v>66656.77</v>
      </c>
      <c r="X92" s="355" t="s">
        <v>1792</v>
      </c>
      <c r="Y92" s="364"/>
      <c r="Z92" s="333"/>
      <c r="AB92" s="89" t="str">
        <f>VLOOKUP(U92,表头名称!G:J,4,0)</f>
        <v>黑龙江代表处-黑龙江2</v>
      </c>
    </row>
    <row r="93" spans="1:28">
      <c r="A93" s="370"/>
      <c r="B93" s="460" t="s">
        <v>1960</v>
      </c>
      <c r="C93" s="101" t="e">
        <f>VLOOKUP(B93,业绩净利!B:F,5,0)</f>
        <v>#N/A</v>
      </c>
      <c r="D93" s="460"/>
      <c r="E93" s="101">
        <f t="shared" si="7"/>
        <v>1740</v>
      </c>
      <c r="F93" s="458"/>
      <c r="G93" s="459"/>
      <c r="H93" s="459">
        <f t="shared" si="8"/>
        <v>58886.333333333336</v>
      </c>
      <c r="I93" s="400">
        <f t="shared" si="9"/>
        <v>216000</v>
      </c>
      <c r="J93" s="395"/>
      <c r="K93" s="334">
        <f>SUMIFS(人员规划!AB:AB,人员规划!M:M,"代表处副主任",人员规划!H:H,市场费!B93)*$O$3+SUMIFS(人员规划!AB:AB,人员规划!M:M,"代表处主任",人员规划!H:H,市场费!B93)*$P$3</f>
        <v>144000</v>
      </c>
      <c r="L93" s="381"/>
      <c r="M93" s="341">
        <f>SUMIFS(人员规划!AB:AB,人员规划!M:M,"交付经理",人员规划!G:G,市场费!B93)*$P$10</f>
        <v>17600</v>
      </c>
      <c r="N93" s="341">
        <f>SUMIFS(人员规划!AB:AB,人员规划!M:M,"解决方案经理",人员规划!H:H,市场费!B93)*$P$11</f>
        <v>54400</v>
      </c>
      <c r="O93" s="402"/>
      <c r="U93" s="129" t="s">
        <v>1516</v>
      </c>
      <c r="V93" s="357">
        <v>0</v>
      </c>
      <c r="W93" s="357">
        <v>78415.799999999988</v>
      </c>
      <c r="X93" s="355" t="s">
        <v>1799</v>
      </c>
      <c r="Y93" s="364"/>
      <c r="Z93" s="333"/>
      <c r="AB93" s="89" t="str">
        <f>VLOOKUP(U93,表头名称!G:J,4,0)</f>
        <v>吉林代表处-吉林2</v>
      </c>
    </row>
    <row r="94" spans="1:28">
      <c r="A94" s="370" t="str">
        <f t="shared" si="10"/>
        <v>安徽</v>
      </c>
      <c r="B94" s="460" t="s">
        <v>2057</v>
      </c>
      <c r="C94" s="463">
        <v>2000</v>
      </c>
      <c r="D94" s="460"/>
      <c r="E94" s="101">
        <f t="shared" si="7"/>
        <v>0</v>
      </c>
      <c r="F94" s="458"/>
      <c r="G94" s="459"/>
      <c r="H94" s="459">
        <f t="shared" si="8"/>
        <v>49736.28</v>
      </c>
      <c r="I94" s="400">
        <f t="shared" si="9"/>
        <v>96000</v>
      </c>
      <c r="J94" s="395"/>
      <c r="K94" s="395"/>
      <c r="L94" s="472">
        <f>SUMIFS(人员规划!AB:AB,人员规划!G:G,市场费!B94)*$P$4</f>
        <v>96000</v>
      </c>
      <c r="M94" s="459"/>
      <c r="N94" s="459"/>
      <c r="O94" s="402"/>
      <c r="U94" s="129" t="s">
        <v>1498</v>
      </c>
      <c r="V94" s="357">
        <v>0</v>
      </c>
      <c r="W94" s="357">
        <v>110796.45</v>
      </c>
      <c r="X94" s="355" t="s">
        <v>4500</v>
      </c>
      <c r="Y94" s="364"/>
      <c r="Z94" s="333"/>
      <c r="AB94" s="89" t="str">
        <f>VLOOKUP(U94,表头名称!G:J,4,0)</f>
        <v>辽宁代表处-辽宁1</v>
      </c>
    </row>
    <row r="95" spans="1:28">
      <c r="A95" s="370" t="str">
        <f t="shared" si="10"/>
        <v>安徽</v>
      </c>
      <c r="B95" s="460" t="s">
        <v>1962</v>
      </c>
      <c r="C95" s="101">
        <f>VLOOKUP(B95,业绩净利!B:F,5,0)</f>
        <v>2000</v>
      </c>
      <c r="D95" s="460"/>
      <c r="E95" s="101">
        <f t="shared" si="7"/>
        <v>0</v>
      </c>
      <c r="F95" s="458"/>
      <c r="G95" s="459"/>
      <c r="H95" s="459">
        <f t="shared" si="8"/>
        <v>39361.800000000003</v>
      </c>
      <c r="I95" s="400">
        <f t="shared" si="9"/>
        <v>96000</v>
      </c>
      <c r="J95" s="395"/>
      <c r="K95" s="395"/>
      <c r="L95" s="472">
        <f>SUMIFS(人员规划!AB:AB,人员规划!G:G,市场费!B95)*$P$4</f>
        <v>96000</v>
      </c>
      <c r="M95" s="459"/>
      <c r="N95" s="459"/>
      <c r="O95" s="402"/>
      <c r="U95" s="129" t="s">
        <v>1494</v>
      </c>
      <c r="V95" s="357">
        <v>0</v>
      </c>
      <c r="W95" s="357">
        <v>104817.44</v>
      </c>
      <c r="X95" s="355" t="s">
        <v>1967</v>
      </c>
      <c r="Y95" s="364"/>
      <c r="Z95" s="333"/>
      <c r="AB95" s="89" t="str">
        <f>VLOOKUP(U95,表头名称!G:J,4,0)</f>
        <v>辽宁代表处-辽宁2</v>
      </c>
    </row>
    <row r="96" spans="1:28">
      <c r="A96" s="370"/>
      <c r="B96" s="460" t="s">
        <v>2058</v>
      </c>
      <c r="C96" s="101" t="e">
        <f>VLOOKUP(B96,业绩净利!B:F,5,0)</f>
        <v>#N/A</v>
      </c>
      <c r="D96" s="460"/>
      <c r="E96" s="101">
        <f t="shared" si="7"/>
        <v>696</v>
      </c>
      <c r="F96" s="458"/>
      <c r="G96" s="459"/>
      <c r="H96" s="459">
        <f t="shared" si="8"/>
        <v>2774.6000000000004</v>
      </c>
      <c r="I96" s="400">
        <f>K96+L96+M96+N96+J96</f>
        <v>192000</v>
      </c>
      <c r="J96" s="395"/>
      <c r="K96" s="334">
        <f>SUMIFS(人员规划!AB:AB,人员规划!M:M,"代表处副主任",人员规划!H:H,市场费!B96)*$O$3+SUMIFS(人员规划!AB:AB,人员规划!M:M,"代表处主任",人员规划!H:H,市场费!B96)*$P$3</f>
        <v>144000</v>
      </c>
      <c r="L96" s="381"/>
      <c r="M96" s="341">
        <f>SUMIFS(人员规划!AB:AB,人员规划!M:M,"交付经理",人员规划!G:G,市场费!B96)*$P$10</f>
        <v>9600</v>
      </c>
      <c r="N96" s="341">
        <f>SUMIFS(人员规划!AB:AB,人员规划!M:M,"解决方案经理",人员规划!H:H,市场费!B96)*$P$11</f>
        <v>38400</v>
      </c>
      <c r="O96" s="402"/>
      <c r="U96" s="129" t="s">
        <v>1063</v>
      </c>
      <c r="V96" s="357">
        <v>0</v>
      </c>
      <c r="W96" s="357">
        <v>28958</v>
      </c>
      <c r="X96" s="355" t="s">
        <v>1903</v>
      </c>
      <c r="Y96" s="364"/>
      <c r="Z96" s="333"/>
      <c r="AB96" s="89" t="str">
        <f>VLOOKUP(U96,表头名称!G:J,4,0)</f>
        <v>北京代表处-北京3</v>
      </c>
    </row>
    <row r="97" spans="1:28">
      <c r="A97" s="370" t="str">
        <f t="shared" si="10"/>
        <v>辽宁</v>
      </c>
      <c r="B97" s="460" t="s">
        <v>2059</v>
      </c>
      <c r="C97" s="101">
        <f>VLOOKUP(B97,业绩净利!B:F,5,0)</f>
        <v>2000</v>
      </c>
      <c r="D97" s="460"/>
      <c r="E97" s="101">
        <f t="shared" si="7"/>
        <v>0</v>
      </c>
      <c r="F97" s="458"/>
      <c r="G97" s="459"/>
      <c r="H97" s="459">
        <f t="shared" si="8"/>
        <v>110796.45</v>
      </c>
      <c r="I97" s="400">
        <f t="shared" si="9"/>
        <v>96000</v>
      </c>
      <c r="J97" s="395"/>
      <c r="K97" s="395"/>
      <c r="L97" s="472">
        <f>SUMIFS(人员规划!AB:AB,人员规划!G:G,市场费!B97)*$P$4</f>
        <v>96000</v>
      </c>
      <c r="M97" s="459"/>
      <c r="N97" s="459"/>
      <c r="O97" s="402"/>
      <c r="U97" s="129" t="s">
        <v>1060</v>
      </c>
      <c r="V97" s="357">
        <v>0</v>
      </c>
      <c r="W97" s="357">
        <v>67142.240000000005</v>
      </c>
      <c r="X97" s="355" t="s">
        <v>1904</v>
      </c>
      <c r="Y97" s="364"/>
      <c r="Z97" s="333"/>
      <c r="AB97" s="89" t="str">
        <f>VLOOKUP(U97,表头名称!G:J,4,0)</f>
        <v>北京代表处-北京4</v>
      </c>
    </row>
    <row r="98" spans="1:28">
      <c r="A98" s="370" t="str">
        <f t="shared" si="10"/>
        <v>辽宁</v>
      </c>
      <c r="B98" s="460" t="s">
        <v>1967</v>
      </c>
      <c r="C98" s="101">
        <f>VLOOKUP(B98,业绩净利!B:F,5,0)</f>
        <v>2000</v>
      </c>
      <c r="D98" s="460"/>
      <c r="E98" s="101">
        <f t="shared" si="7"/>
        <v>0</v>
      </c>
      <c r="F98" s="458"/>
      <c r="G98" s="459"/>
      <c r="H98" s="459">
        <f t="shared" si="8"/>
        <v>104817.44</v>
      </c>
      <c r="I98" s="400">
        <f t="shared" si="9"/>
        <v>96000</v>
      </c>
      <c r="J98" s="395"/>
      <c r="K98" s="395"/>
      <c r="L98" s="472">
        <f>SUMIFS(人员规划!AB:AB,人员规划!G:G,市场费!B98)*$P$4</f>
        <v>96000</v>
      </c>
      <c r="M98" s="459"/>
      <c r="N98" s="459"/>
      <c r="O98" s="402"/>
      <c r="U98" s="129" t="s">
        <v>4929</v>
      </c>
      <c r="V98" s="357">
        <v>4800</v>
      </c>
      <c r="W98" s="357">
        <v>67346.649999999994</v>
      </c>
      <c r="X98" s="355" t="s">
        <v>4929</v>
      </c>
      <c r="Y98" s="364"/>
      <c r="Z98" s="333"/>
      <c r="AB98" s="89" t="e">
        <f>VLOOKUP(U98,表头名称!G:J,4,0)</f>
        <v>#N/A</v>
      </c>
    </row>
    <row r="99" spans="1:28">
      <c r="A99" s="370"/>
      <c r="B99" s="460" t="s">
        <v>2060</v>
      </c>
      <c r="C99" s="101" t="e">
        <f>VLOOKUP(B99,业绩净利!B:F,5,0)</f>
        <v>#N/A</v>
      </c>
      <c r="D99" s="460"/>
      <c r="E99" s="101">
        <f t="shared" ref="E99:E114" si="11">SUMIFS(V:V,X:X,B99)</f>
        <v>1055</v>
      </c>
      <c r="F99" s="458"/>
      <c r="G99" s="459"/>
      <c r="H99" s="459">
        <f t="shared" ref="H99:H130" si="12">SUMIFS(W:W,X:X,B99)</f>
        <v>4822.6666666666661</v>
      </c>
      <c r="I99" s="400">
        <f>K99+L99+M99+N99+J99</f>
        <v>172800</v>
      </c>
      <c r="J99" s="395"/>
      <c r="K99" s="334">
        <f>SUMIFS(人员规划!AB:AB,人员规划!M:M,"代表处副主任",人员规划!H:H,市场费!B99)*$O$3+SUMIFS(人员规划!AB:AB,人员规划!M:M,"代表处主任",人员规划!H:H,市场费!B99)*$P$3</f>
        <v>144000</v>
      </c>
      <c r="L99" s="381"/>
      <c r="M99" s="341">
        <f>SUMIFS(人员规划!AB:AB,人员规划!M:M,"交付经理",人员规划!G:G,市场费!B99)*$P$10</f>
        <v>9600</v>
      </c>
      <c r="N99" s="341">
        <f>SUMIFS(人员规划!AB:AB,人员规划!M:M,"解决方案经理",人员规划!H:H,市场费!B99)*$P$11</f>
        <v>19200</v>
      </c>
      <c r="O99" s="402"/>
      <c r="U99" s="129" t="s">
        <v>1291</v>
      </c>
      <c r="V99" s="357">
        <v>0</v>
      </c>
      <c r="W99" s="357">
        <v>218271.64000000004</v>
      </c>
      <c r="X99" s="355" t="s">
        <v>4428</v>
      </c>
      <c r="Y99" s="364"/>
      <c r="Z99" s="333"/>
      <c r="AB99" s="89" t="str">
        <f>VLOOKUP(U99,表头名称!G:J,4,0)</f>
        <v>河北代表处-河北1</v>
      </c>
    </row>
    <row r="100" spans="1:28">
      <c r="A100" s="370" t="str">
        <f t="shared" si="10"/>
        <v>贵州</v>
      </c>
      <c r="B100" s="460" t="s">
        <v>1970</v>
      </c>
      <c r="C100" s="101">
        <f>VLOOKUP(B100,业绩净利!B:F,5,0)</f>
        <v>1200</v>
      </c>
      <c r="D100" s="460"/>
      <c r="E100" s="101">
        <f t="shared" si="11"/>
        <v>0</v>
      </c>
      <c r="F100" s="458"/>
      <c r="G100" s="459"/>
      <c r="H100" s="459">
        <f t="shared" si="12"/>
        <v>0</v>
      </c>
      <c r="I100" s="400">
        <f t="shared" si="9"/>
        <v>96000</v>
      </c>
      <c r="J100" s="395"/>
      <c r="K100" s="395"/>
      <c r="L100" s="472">
        <f>SUMIFS(人员规划!AB:AB,人员规划!G:G,市场费!B100)*$P$4</f>
        <v>96000</v>
      </c>
      <c r="M100" s="459"/>
      <c r="N100" s="459"/>
      <c r="O100" s="402"/>
      <c r="U100" s="129" t="s">
        <v>1288</v>
      </c>
      <c r="V100" s="357">
        <v>0</v>
      </c>
      <c r="W100" s="357">
        <v>88645.37000000001</v>
      </c>
      <c r="X100" s="355" t="s">
        <v>1911</v>
      </c>
      <c r="Y100" s="364"/>
      <c r="Z100" s="333"/>
      <c r="AB100" s="89" t="str">
        <f>VLOOKUP(U100,表头名称!G:J,4,0)</f>
        <v>河北代表处-河北2</v>
      </c>
    </row>
    <row r="101" spans="1:28">
      <c r="A101" s="370" t="str">
        <f t="shared" si="10"/>
        <v>贵州</v>
      </c>
      <c r="B101" s="460" t="s">
        <v>1971</v>
      </c>
      <c r="C101" s="101">
        <f>VLOOKUP(B101,业绩净利!B:F,5,0)</f>
        <v>2000</v>
      </c>
      <c r="D101" s="460"/>
      <c r="E101" s="101">
        <f t="shared" si="11"/>
        <v>0</v>
      </c>
      <c r="F101" s="458"/>
      <c r="G101" s="459"/>
      <c r="H101" s="459">
        <f t="shared" si="12"/>
        <v>141296.43</v>
      </c>
      <c r="I101" s="400">
        <f t="shared" si="9"/>
        <v>96000</v>
      </c>
      <c r="J101" s="395"/>
      <c r="K101" s="395"/>
      <c r="L101" s="472">
        <f>SUMIFS(人员规划!AB:AB,人员规划!G:G,市场费!B101)*$P$4</f>
        <v>96000</v>
      </c>
      <c r="M101" s="459"/>
      <c r="N101" s="459"/>
      <c r="O101" s="402"/>
      <c r="U101" s="129" t="s">
        <v>1294</v>
      </c>
      <c r="V101" s="357">
        <v>0</v>
      </c>
      <c r="W101" s="357">
        <v>696</v>
      </c>
      <c r="X101" s="355" t="s">
        <v>1912</v>
      </c>
      <c r="Y101" s="364"/>
      <c r="Z101" s="333"/>
      <c r="AB101" s="89" t="str">
        <f>VLOOKUP(U101,表头名称!G:J,4,0)</f>
        <v>河北代表处-河北3</v>
      </c>
    </row>
    <row r="102" spans="1:28">
      <c r="A102" s="370"/>
      <c r="B102" s="460" t="s">
        <v>2062</v>
      </c>
      <c r="C102" s="101" t="e">
        <f>VLOOKUP(B102,业绩净利!B:F,5,0)</f>
        <v>#N/A</v>
      </c>
      <c r="D102" s="460"/>
      <c r="E102" s="101">
        <f t="shared" si="11"/>
        <v>937.5</v>
      </c>
      <c r="F102" s="458"/>
      <c r="G102" s="459"/>
      <c r="H102" s="459">
        <f t="shared" si="12"/>
        <v>59421.716250000005</v>
      </c>
      <c r="I102" s="400">
        <f>K102+L102+M102+N102+J102</f>
        <v>206400</v>
      </c>
      <c r="J102" s="395"/>
      <c r="K102" s="334">
        <f>SUMIFS(人员规划!AB:AB,人员规划!M:M,"代表处副主任",人员规划!H:H,市场费!B102)*$O$3+SUMIFS(人员规划!AB:AB,人员规划!M:M,"代表处主任",人员规划!H:H,市场费!B102)*$P$3</f>
        <v>144000</v>
      </c>
      <c r="L102" s="381"/>
      <c r="M102" s="341">
        <f>SUMIFS(人员规划!AB:AB,人员规划!M:M,"交付经理",人员规划!G:G,市场费!B102)*$P$10</f>
        <v>27200</v>
      </c>
      <c r="N102" s="341">
        <f>SUMIFS(人员规划!AB:AB,人员规划!M:M,"解决方案经理",人员规划!H:H,市场费!B102)*$P$11</f>
        <v>35200</v>
      </c>
      <c r="O102" s="402"/>
      <c r="U102" s="129" t="s">
        <v>1593</v>
      </c>
      <c r="V102" s="357">
        <v>0</v>
      </c>
      <c r="W102" s="357">
        <v>53035</v>
      </c>
      <c r="X102" s="355" t="s">
        <v>4514</v>
      </c>
      <c r="Y102" s="364"/>
      <c r="Z102" s="333"/>
      <c r="AB102" s="89" t="str">
        <f>VLOOKUP(U102,表头名称!G:J,4,0)</f>
        <v>天津代表处-天津1</v>
      </c>
    </row>
    <row r="103" spans="1:28">
      <c r="A103" s="370" t="str">
        <f t="shared" si="10"/>
        <v>宁夏</v>
      </c>
      <c r="B103" s="460" t="s">
        <v>2063</v>
      </c>
      <c r="C103" s="101">
        <f>VLOOKUP(B103,业绩净利!B:F,5,0)</f>
        <v>2000</v>
      </c>
      <c r="D103" s="460"/>
      <c r="E103" s="101">
        <f t="shared" si="11"/>
        <v>0</v>
      </c>
      <c r="F103" s="458"/>
      <c r="G103" s="459"/>
      <c r="H103" s="459">
        <f t="shared" si="12"/>
        <v>0</v>
      </c>
      <c r="I103" s="400">
        <f t="shared" si="9"/>
        <v>96000</v>
      </c>
      <c r="J103" s="395"/>
      <c r="K103" s="395"/>
      <c r="L103" s="472">
        <f>SUMIFS(人员规划!AB:AB,人员规划!G:G,市场费!B103)*$P$4</f>
        <v>96000</v>
      </c>
      <c r="M103" s="459"/>
      <c r="N103" s="459"/>
      <c r="O103" s="402"/>
      <c r="U103" s="129" t="s">
        <v>1589</v>
      </c>
      <c r="V103" s="357">
        <v>0</v>
      </c>
      <c r="W103" s="357">
        <v>15862</v>
      </c>
      <c r="X103" s="355" t="s">
        <v>1945</v>
      </c>
      <c r="Y103" s="364"/>
      <c r="Z103" s="333"/>
      <c r="AB103" s="89" t="str">
        <f>VLOOKUP(U103,表头名称!G:J,4,0)</f>
        <v>天津代表处-天津2</v>
      </c>
    </row>
    <row r="104" spans="1:28">
      <c r="A104" s="370" t="str">
        <f t="shared" si="10"/>
        <v>宁夏</v>
      </c>
      <c r="B104" s="460" t="s">
        <v>1977</v>
      </c>
      <c r="C104" s="101">
        <f>VLOOKUP(B104,业绩净利!B:F,5,0)</f>
        <v>2000</v>
      </c>
      <c r="D104" s="460"/>
      <c r="E104" s="101">
        <f t="shared" si="11"/>
        <v>0</v>
      </c>
      <c r="F104" s="458"/>
      <c r="G104" s="459"/>
      <c r="H104" s="459">
        <f t="shared" si="12"/>
        <v>129888.82</v>
      </c>
      <c r="I104" s="400">
        <f t="shared" si="9"/>
        <v>96000</v>
      </c>
      <c r="J104" s="395"/>
      <c r="K104" s="395"/>
      <c r="L104" s="472">
        <f>SUMIFS(人员规划!AB:AB,人员规划!G:G,市场费!B104)*$P$4</f>
        <v>96000</v>
      </c>
      <c r="M104" s="459"/>
      <c r="N104" s="459"/>
      <c r="O104" s="402"/>
      <c r="U104" s="129" t="s">
        <v>661</v>
      </c>
      <c r="V104" s="357">
        <v>0</v>
      </c>
      <c r="W104" s="357">
        <v>0</v>
      </c>
      <c r="X104" s="355" t="s">
        <v>661</v>
      </c>
      <c r="Y104" s="364"/>
      <c r="Z104" s="333"/>
      <c r="AB104" s="89" t="str">
        <f>VLOOKUP(U104,表头名称!G:J,4,0)</f>
        <v>开发中心-管理</v>
      </c>
    </row>
    <row r="105" spans="1:28">
      <c r="A105" s="370"/>
      <c r="B105" s="460" t="s">
        <v>2064</v>
      </c>
      <c r="C105" s="101" t="e">
        <f>VLOOKUP(B105,业绩净利!B:F,5,0)</f>
        <v>#N/A</v>
      </c>
      <c r="D105" s="460"/>
      <c r="E105" s="101">
        <f t="shared" si="11"/>
        <v>3180</v>
      </c>
      <c r="F105" s="458"/>
      <c r="G105" s="459"/>
      <c r="H105" s="459">
        <f t="shared" si="12"/>
        <v>16104.977499999999</v>
      </c>
      <c r="I105" s="400">
        <f>K105+L105+M105+N105+J105</f>
        <v>171200</v>
      </c>
      <c r="J105" s="395"/>
      <c r="K105" s="334">
        <f>SUMIFS(人员规划!AB:AB,人员规划!M:M,"代表处副主任",人员规划!H:H,市场费!B105)*$O$3+SUMIFS(人员规划!AB:AB,人员规划!M:M,"代表处主任",人员规划!H:H,市场费!B105)*$P$3</f>
        <v>144000</v>
      </c>
      <c r="L105" s="381"/>
      <c r="M105" s="341">
        <f>SUMIFS(人员规划!AB:AB,人员规划!M:M,"交付经理",人员规划!G:G,市场费!B105)*$P$10</f>
        <v>8000</v>
      </c>
      <c r="N105" s="341">
        <f>SUMIFS(人员规划!AB:AB,人员规划!M:M,"解决方案经理",人员规划!H:H,市场费!B105)*$P$11</f>
        <v>19200</v>
      </c>
      <c r="O105" s="402"/>
      <c r="U105" s="129" t="s">
        <v>662</v>
      </c>
      <c r="V105" s="357">
        <v>0</v>
      </c>
      <c r="W105" s="357">
        <v>0</v>
      </c>
      <c r="X105" s="355" t="s">
        <v>662</v>
      </c>
      <c r="Y105" s="364"/>
      <c r="Z105" s="333"/>
      <c r="AB105" s="89" t="str">
        <f>VLOOKUP(U105,表头名称!G:J,4,0)</f>
        <v>开发中心-架构设计部</v>
      </c>
    </row>
    <row r="106" spans="1:28">
      <c r="A106" s="370" t="str">
        <f t="shared" si="10"/>
        <v>海南</v>
      </c>
      <c r="B106" s="460" t="s">
        <v>1847</v>
      </c>
      <c r="C106" s="463">
        <v>3000</v>
      </c>
      <c r="D106" s="460"/>
      <c r="E106" s="101">
        <f t="shared" si="11"/>
        <v>0</v>
      </c>
      <c r="F106" s="458"/>
      <c r="G106" s="459"/>
      <c r="H106" s="459">
        <f t="shared" si="12"/>
        <v>117746.27</v>
      </c>
      <c r="I106" s="400">
        <f t="shared" si="9"/>
        <v>80000</v>
      </c>
      <c r="J106" s="395"/>
      <c r="K106" s="395"/>
      <c r="L106" s="472">
        <f>SUMIFS(人员规划!AB:AB,人员规划!G:G,市场费!B106)*$P$4</f>
        <v>80000</v>
      </c>
      <c r="M106" s="459"/>
      <c r="N106" s="459"/>
      <c r="O106" s="402"/>
      <c r="U106" s="129" t="s">
        <v>663</v>
      </c>
      <c r="V106" s="357">
        <v>0</v>
      </c>
      <c r="W106" s="357">
        <v>0</v>
      </c>
      <c r="X106" s="355" t="s">
        <v>663</v>
      </c>
      <c r="Y106" s="364"/>
      <c r="Z106" s="333"/>
      <c r="AB106" s="89" t="str">
        <f>VLOOKUP(U106,表头名称!G:J,4,0)</f>
        <v>开发中心-项目管理部</v>
      </c>
    </row>
    <row r="107" spans="1:28">
      <c r="A107" s="370"/>
      <c r="B107" s="460" t="s">
        <v>789</v>
      </c>
      <c r="C107" s="101" t="e">
        <f>VLOOKUP(B107,业绩净利!B:F,5,0)</f>
        <v>#N/A</v>
      </c>
      <c r="D107" s="460"/>
      <c r="E107" s="101">
        <f t="shared" si="11"/>
        <v>0</v>
      </c>
      <c r="F107" s="458"/>
      <c r="G107" s="459"/>
      <c r="H107" s="459">
        <f t="shared" si="12"/>
        <v>11741.2</v>
      </c>
      <c r="I107" s="400">
        <f>K107+L107+M107+N107+J107</f>
        <v>190400</v>
      </c>
      <c r="J107" s="395"/>
      <c r="K107" s="334">
        <f>SUMIFS(人员规划!AB:AB,人员规划!M:M,"代表处副主任",人员规划!H:H,市场费!B107)*$O$3+SUMIFS(人员规划!AB:AB,人员规划!M:M,"代表处主任",人员规划!H:H,市场费!B107)*$P$3</f>
        <v>144000</v>
      </c>
      <c r="L107" s="381"/>
      <c r="M107" s="341">
        <f>SUMIFS(人员规划!AB:AB,人员规划!M:M,"交付经理",人员规划!G:G,市场费!B107)*$P$10</f>
        <v>8000</v>
      </c>
      <c r="N107" s="341">
        <f>SUMIFS(人员规划!AB:AB,人员规划!M:M,"解决方案经理",人员规划!H:H,市场费!B107)*$P$11</f>
        <v>38400</v>
      </c>
      <c r="O107" s="402"/>
      <c r="U107" s="129" t="s">
        <v>4930</v>
      </c>
      <c r="V107" s="357">
        <v>0</v>
      </c>
      <c r="W107" s="357">
        <v>0</v>
      </c>
      <c r="X107" s="355" t="s">
        <v>4930</v>
      </c>
      <c r="Y107" s="364"/>
      <c r="Z107" s="333"/>
      <c r="AB107" s="89" t="str">
        <f>VLOOKUP(U107,表头名称!G:J,4,0)</f>
        <v>开发中心-研发二部</v>
      </c>
    </row>
    <row r="108" spans="1:28">
      <c r="A108" s="370" t="str">
        <f t="shared" si="10"/>
        <v>福建</v>
      </c>
      <c r="B108" s="460" t="s">
        <v>2066</v>
      </c>
      <c r="C108" s="101">
        <f>VLOOKUP(B108,业绩净利!B:F,5,0)</f>
        <v>2000</v>
      </c>
      <c r="D108" s="460"/>
      <c r="E108" s="101">
        <f t="shared" si="11"/>
        <v>0</v>
      </c>
      <c r="F108" s="458"/>
      <c r="G108" s="459"/>
      <c r="H108" s="459">
        <f t="shared" si="12"/>
        <v>0</v>
      </c>
      <c r="I108" s="400">
        <f t="shared" si="9"/>
        <v>96000</v>
      </c>
      <c r="J108" s="395"/>
      <c r="K108" s="395"/>
      <c r="L108" s="472">
        <f>SUMIFS(人员规划!AB:AB,人员规划!G:G,市场费!B108)*$P$4</f>
        <v>96000</v>
      </c>
      <c r="M108" s="459"/>
      <c r="N108" s="459"/>
      <c r="O108" s="402"/>
      <c r="U108" s="129" t="s">
        <v>4931</v>
      </c>
      <c r="V108" s="357">
        <v>0</v>
      </c>
      <c r="W108" s="357">
        <v>0</v>
      </c>
      <c r="X108" s="355" t="s">
        <v>4931</v>
      </c>
      <c r="Y108" s="364"/>
      <c r="Z108" s="333"/>
      <c r="AB108" s="89" t="str">
        <f>VLOOKUP(U108,表头名称!G:J,4,0)</f>
        <v>开发中心-研发三部</v>
      </c>
    </row>
    <row r="109" spans="1:28">
      <c r="A109" s="370" t="str">
        <f t="shared" si="10"/>
        <v>福建</v>
      </c>
      <c r="B109" s="460" t="s">
        <v>1557</v>
      </c>
      <c r="C109" s="463">
        <v>1200</v>
      </c>
      <c r="D109" s="460"/>
      <c r="E109" s="101">
        <f t="shared" si="11"/>
        <v>0</v>
      </c>
      <c r="F109" s="458"/>
      <c r="G109" s="459"/>
      <c r="H109" s="459">
        <f t="shared" si="12"/>
        <v>0</v>
      </c>
      <c r="I109" s="400">
        <f t="shared" si="9"/>
        <v>80000</v>
      </c>
      <c r="J109" s="395"/>
      <c r="K109" s="395"/>
      <c r="L109" s="472">
        <f>SUMIFS(人员规划!AB:AB,人员规划!G:G,市场费!B109)*$P$4</f>
        <v>80000</v>
      </c>
      <c r="M109" s="459"/>
      <c r="N109" s="459"/>
      <c r="O109" s="402"/>
      <c r="U109" s="129" t="s">
        <v>4932</v>
      </c>
      <c r="V109" s="357">
        <v>0</v>
      </c>
      <c r="W109" s="357">
        <v>0</v>
      </c>
      <c r="X109" s="355" t="s">
        <v>4932</v>
      </c>
      <c r="Y109" s="364"/>
      <c r="Z109" s="333"/>
      <c r="AB109" s="89" t="str">
        <f>VLOOKUP(U109,表头名称!G:J,4,0)</f>
        <v>开发中心-研发四部</v>
      </c>
    </row>
    <row r="110" spans="1:28">
      <c r="A110" s="370"/>
      <c r="B110" s="460" t="s">
        <v>2067</v>
      </c>
      <c r="C110" s="101" t="e">
        <f>VLOOKUP(B110,业绩净利!B:F,5,0)</f>
        <v>#N/A</v>
      </c>
      <c r="D110" s="460"/>
      <c r="E110" s="101">
        <f t="shared" si="11"/>
        <v>320</v>
      </c>
      <c r="F110" s="458"/>
      <c r="G110" s="459"/>
      <c r="H110" s="459">
        <f t="shared" si="12"/>
        <v>12134.263333333334</v>
      </c>
      <c r="I110" s="400">
        <f>K110+L110+M110+N110+J110</f>
        <v>211200</v>
      </c>
      <c r="J110" s="395"/>
      <c r="K110" s="334">
        <f>SUMIFS(人员规划!AB:AB,人员规划!M:M,"代表处副主任",人员规划!H:H,市场费!B110)*$O$3+SUMIFS(人员规划!AB:AB,人员规划!M:M,"代表处主任",人员规划!H:H,市场费!B110)*$P$3</f>
        <v>144000</v>
      </c>
      <c r="L110" s="381"/>
      <c r="M110" s="341">
        <f>SUMIFS(人员规划!AB:AB,人员规划!M:M,"交付经理",人员规划!G:G,市场费!B110)*$P$10</f>
        <v>28800</v>
      </c>
      <c r="N110" s="341">
        <f>SUMIFS(人员规划!AB:AB,人员规划!M:M,"解决方案经理",人员规划!H:H,市场费!B110)*$P$11</f>
        <v>38400</v>
      </c>
      <c r="O110" s="402"/>
      <c r="U110" s="129" t="s">
        <v>4933</v>
      </c>
      <c r="V110" s="357">
        <v>0</v>
      </c>
      <c r="W110" s="357">
        <v>-849</v>
      </c>
      <c r="X110" s="355" t="s">
        <v>4933</v>
      </c>
      <c r="Y110" s="364"/>
      <c r="Z110" s="333"/>
      <c r="AB110" s="89" t="str">
        <f>VLOOKUP(U110,表头名称!G:J,4,0)</f>
        <v>开发中心-研发一部</v>
      </c>
    </row>
    <row r="111" spans="1:28">
      <c r="A111" s="370" t="str">
        <f t="shared" si="10"/>
        <v>山西</v>
      </c>
      <c r="B111" s="460" t="s">
        <v>1987</v>
      </c>
      <c r="C111" s="101">
        <f>VLOOKUP(B111,业绩净利!B:F,5,0)</f>
        <v>2000</v>
      </c>
      <c r="D111" s="460"/>
      <c r="E111" s="101">
        <f t="shared" si="11"/>
        <v>0</v>
      </c>
      <c r="F111" s="458"/>
      <c r="G111" s="459"/>
      <c r="H111" s="459">
        <f t="shared" si="12"/>
        <v>68289.64</v>
      </c>
      <c r="I111" s="400">
        <f t="shared" si="9"/>
        <v>96000</v>
      </c>
      <c r="J111" s="395"/>
      <c r="K111" s="395"/>
      <c r="L111" s="472">
        <f>SUMIFS(人员规划!AB:AB,人员规划!G:G,市场费!B111)*$P$4</f>
        <v>96000</v>
      </c>
      <c r="M111" s="459"/>
      <c r="N111" s="459"/>
      <c r="O111" s="402"/>
      <c r="U111" s="129" t="s">
        <v>664</v>
      </c>
      <c r="V111" s="357">
        <v>0</v>
      </c>
      <c r="W111" s="357">
        <v>0</v>
      </c>
      <c r="X111" s="355" t="s">
        <v>664</v>
      </c>
      <c r="Y111" s="364"/>
      <c r="Z111" s="333"/>
      <c r="AB111" s="89" t="str">
        <f>VLOOKUP(U111,表头名称!G:J,4,0)</f>
        <v>开发中心-综合部</v>
      </c>
    </row>
    <row r="112" spans="1:28">
      <c r="A112" s="370" t="str">
        <f t="shared" si="10"/>
        <v>山西</v>
      </c>
      <c r="B112" s="460" t="s">
        <v>1988</v>
      </c>
      <c r="C112" s="101">
        <f>VLOOKUP(B112,业绩净利!B:F,5,0)</f>
        <v>2800</v>
      </c>
      <c r="D112" s="460"/>
      <c r="E112" s="101">
        <f t="shared" si="11"/>
        <v>0</v>
      </c>
      <c r="F112" s="458"/>
      <c r="G112" s="459"/>
      <c r="H112" s="459">
        <f t="shared" si="12"/>
        <v>200415.66999999998</v>
      </c>
      <c r="I112" s="400">
        <f t="shared" si="9"/>
        <v>96000</v>
      </c>
      <c r="J112" s="395"/>
      <c r="K112" s="395"/>
      <c r="L112" s="472">
        <f>SUMIFS(人员规划!AB:AB,人员规划!G:G,市场费!B112)*$P$4</f>
        <v>96000</v>
      </c>
      <c r="M112" s="459"/>
      <c r="N112" s="459"/>
      <c r="O112" s="402"/>
      <c r="U112" s="129" t="s">
        <v>4934</v>
      </c>
      <c r="V112" s="357">
        <v>0</v>
      </c>
      <c r="W112" s="357">
        <v>294674.20999999996</v>
      </c>
      <c r="X112" s="355" t="s">
        <v>4814</v>
      </c>
      <c r="Y112" s="364"/>
      <c r="Z112" s="333"/>
      <c r="AB112" s="89" t="e">
        <f>VLOOKUP(U112,表头名称!G:J,4,0)</f>
        <v>#N/A</v>
      </c>
    </row>
    <row r="113" spans="1:28">
      <c r="A113" s="370"/>
      <c r="B113" s="460" t="s">
        <v>2069</v>
      </c>
      <c r="C113" s="101" t="e">
        <f>VLOOKUP(B113,业绩净利!B:F,5,0)</f>
        <v>#N/A</v>
      </c>
      <c r="D113" s="460"/>
      <c r="E113" s="101">
        <f t="shared" si="11"/>
        <v>1997.5</v>
      </c>
      <c r="F113" s="458"/>
      <c r="G113" s="459"/>
      <c r="H113" s="459">
        <f t="shared" si="12"/>
        <v>66034.34</v>
      </c>
      <c r="I113" s="400">
        <f>K113+L113+M113+N113+J113</f>
        <v>169600</v>
      </c>
      <c r="J113" s="395"/>
      <c r="K113" s="334">
        <f>SUMIFS(人员规划!AB:AB,人员规划!M:M,"代表处副主任",人员规划!H:H,市场费!B113)*$O$3+SUMIFS(人员规划!AB:AB,人员规划!M:M,"代表处主任",人员规划!H:H,市场费!B113)*$P$3</f>
        <v>144000</v>
      </c>
      <c r="L113" s="381"/>
      <c r="M113" s="341">
        <f>SUMIFS(人员规划!AB:AB,人员规划!M:M,"交付经理",人员规划!G:G,市场费!B113)*$P$10</f>
        <v>9600</v>
      </c>
      <c r="N113" s="341">
        <f>SUMIFS(人员规划!AB:AB,人员规划!M:M,"解决方案经理",人员规划!H:H,市场费!B113)*$P$11</f>
        <v>16000</v>
      </c>
      <c r="O113" s="402"/>
      <c r="U113" s="129" t="s">
        <v>4935</v>
      </c>
      <c r="V113" s="357">
        <v>6615</v>
      </c>
      <c r="W113" s="357">
        <v>9097</v>
      </c>
      <c r="X113" s="346" t="s">
        <v>4739</v>
      </c>
      <c r="Y113" s="332"/>
      <c r="Z113" s="335"/>
      <c r="AA113" s="349"/>
      <c r="AB113" s="89" t="str">
        <f>VLOOKUP(U113,表头名称!G:J,4,0)</f>
        <v>客户服务部-客户价值部</v>
      </c>
    </row>
    <row r="114" spans="1:28">
      <c r="A114" s="370" t="str">
        <f t="shared" si="10"/>
        <v>西藏</v>
      </c>
      <c r="B114" s="460" t="s">
        <v>2070</v>
      </c>
      <c r="C114" s="101">
        <f>VLOOKUP(B114,业绩净利!B:F,5,0)</f>
        <v>2800</v>
      </c>
      <c r="D114" s="460"/>
      <c r="E114" s="101">
        <f t="shared" si="11"/>
        <v>0</v>
      </c>
      <c r="F114" s="458"/>
      <c r="G114" s="459"/>
      <c r="H114" s="459">
        <f t="shared" si="12"/>
        <v>0</v>
      </c>
      <c r="I114" s="400">
        <f t="shared" si="9"/>
        <v>96000</v>
      </c>
      <c r="J114" s="395"/>
      <c r="K114" s="395"/>
      <c r="L114" s="472">
        <f>SUMIFS(人员规划!AB:AB,人员规划!G:G,市场费!B114)*$P$4</f>
        <v>96000</v>
      </c>
      <c r="M114" s="459"/>
      <c r="N114" s="459"/>
      <c r="O114" s="402"/>
      <c r="U114" s="129" t="s">
        <v>4936</v>
      </c>
      <c r="V114" s="357">
        <v>0</v>
      </c>
      <c r="W114" s="357">
        <v>144075.28</v>
      </c>
      <c r="X114" s="355" t="s">
        <v>4814</v>
      </c>
      <c r="Y114" s="364"/>
      <c r="Z114" s="333"/>
      <c r="AB114" s="89" t="e">
        <f>VLOOKUP(U114,表头名称!G:J,4,0)</f>
        <v>#N/A</v>
      </c>
    </row>
    <row r="115" spans="1:28">
      <c r="B115" s="460" t="s">
        <v>4885</v>
      </c>
      <c r="C115" s="101" t="e">
        <f>VLOOKUP(B115,业绩净利!B:F,5,0)</f>
        <v>#N/A</v>
      </c>
      <c r="D115" s="460"/>
      <c r="E115" s="460"/>
      <c r="F115" s="458"/>
      <c r="G115" s="459"/>
      <c r="H115" s="459">
        <f t="shared" si="12"/>
        <v>59356.32</v>
      </c>
      <c r="I115" s="400">
        <f t="shared" si="9"/>
        <v>50000</v>
      </c>
      <c r="J115" s="395"/>
      <c r="K115" s="396">
        <v>50000</v>
      </c>
      <c r="L115" s="396"/>
      <c r="M115" s="459"/>
      <c r="N115" s="459"/>
      <c r="O115" s="402"/>
      <c r="U115" s="129" t="s">
        <v>4937</v>
      </c>
      <c r="V115" s="357">
        <v>0</v>
      </c>
      <c r="W115" s="357">
        <v>23937</v>
      </c>
      <c r="X115" s="346" t="s">
        <v>4814</v>
      </c>
      <c r="Y115" s="332"/>
      <c r="Z115" s="335"/>
      <c r="AA115" s="349"/>
      <c r="AB115" s="89" t="e">
        <f>VLOOKUP(U115,表头名称!G:J,4,0)</f>
        <v>#N/A</v>
      </c>
    </row>
    <row r="116" spans="1:28">
      <c r="B116" s="460" t="s">
        <v>4881</v>
      </c>
      <c r="C116" s="101" t="e">
        <f>VLOOKUP(B116,业绩净利!B:F,5,0)</f>
        <v>#N/A</v>
      </c>
      <c r="D116" s="460">
        <v>150000</v>
      </c>
      <c r="E116" s="460">
        <v>2000</v>
      </c>
      <c r="F116" s="464">
        <v>200000</v>
      </c>
      <c r="G116" s="459"/>
      <c r="H116" s="459">
        <f t="shared" si="12"/>
        <v>0</v>
      </c>
      <c r="I116" s="400">
        <f t="shared" si="9"/>
        <v>0</v>
      </c>
      <c r="J116" s="395"/>
      <c r="K116" s="395"/>
      <c r="L116" s="395"/>
      <c r="M116" s="459"/>
      <c r="N116" s="459"/>
      <c r="O116" s="402"/>
      <c r="U116" s="129" t="s">
        <v>4938</v>
      </c>
      <c r="V116" s="357">
        <v>0</v>
      </c>
      <c r="W116" s="357">
        <v>13375</v>
      </c>
      <c r="X116" s="346" t="s">
        <v>4814</v>
      </c>
      <c r="Y116" s="332"/>
      <c r="Z116" s="335"/>
      <c r="AA116" s="349"/>
      <c r="AB116" s="89" t="e">
        <f>VLOOKUP(U116,表头名称!G:J,4,0)</f>
        <v>#N/A</v>
      </c>
    </row>
    <row r="117" spans="1:28">
      <c r="B117" s="460" t="s">
        <v>4882</v>
      </c>
      <c r="C117" s="101" t="e">
        <f>VLOOKUP(B117,业绩净利!B:F,5,0)</f>
        <v>#N/A</v>
      </c>
      <c r="D117" s="460"/>
      <c r="E117" s="460"/>
      <c r="F117" s="458"/>
      <c r="G117" s="459"/>
      <c r="H117" s="459">
        <f t="shared" si="12"/>
        <v>0</v>
      </c>
      <c r="I117" s="400">
        <f t="shared" si="9"/>
        <v>0</v>
      </c>
      <c r="J117" s="395"/>
      <c r="K117" s="395"/>
      <c r="L117" s="395"/>
      <c r="M117" s="459"/>
      <c r="N117" s="459"/>
      <c r="O117" s="402"/>
      <c r="U117" s="129" t="s">
        <v>4939</v>
      </c>
      <c r="V117" s="357">
        <v>0</v>
      </c>
      <c r="W117" s="357">
        <v>115221.95</v>
      </c>
      <c r="X117" s="346" t="s">
        <v>4814</v>
      </c>
      <c r="Y117" s="332"/>
      <c r="Z117" s="335"/>
      <c r="AA117" s="349"/>
      <c r="AB117" s="89" t="e">
        <f>VLOOKUP(U117,表头名称!G:J,4,0)</f>
        <v>#N/A</v>
      </c>
    </row>
    <row r="118" spans="1:28">
      <c r="B118" s="460" t="s">
        <v>2071</v>
      </c>
      <c r="C118" s="101" t="e">
        <f>VLOOKUP(B118,业绩净利!B:F,5,0)</f>
        <v>#N/A</v>
      </c>
      <c r="D118" s="460"/>
      <c r="E118" s="460"/>
      <c r="F118" s="458"/>
      <c r="G118" s="459"/>
      <c r="H118" s="459">
        <f t="shared" si="12"/>
        <v>78104.88</v>
      </c>
      <c r="I118" s="400">
        <f t="shared" si="9"/>
        <v>182400</v>
      </c>
      <c r="J118" s="395"/>
      <c r="K118" s="334">
        <f>COUNTIFS(人员规划!M:M,"事业部副总经理",人员规划!G:G,市场费!B123)*$O$8</f>
        <v>144000</v>
      </c>
      <c r="L118" s="395"/>
      <c r="M118" s="341">
        <f>SUMIFS(人员规划!AB:AB,人员规划!M:M,"交付经理",人员规划!G:G,市场费!B118)*$P$10</f>
        <v>0</v>
      </c>
      <c r="N118" s="341">
        <f>SUMIFS(人员规划!AB:AB,人员规划!M:M,"解决方案经理",人员规划!H:H,市场费!B118)*$P$11</f>
        <v>38400</v>
      </c>
      <c r="O118" s="402"/>
      <c r="U118" s="129" t="s">
        <v>4940</v>
      </c>
      <c r="V118" s="357">
        <v>0</v>
      </c>
      <c r="W118" s="357">
        <v>119475.01</v>
      </c>
      <c r="X118" s="346" t="s">
        <v>4814</v>
      </c>
      <c r="Y118" s="332"/>
      <c r="Z118" s="335"/>
      <c r="AA118" s="349"/>
      <c r="AB118" s="89" t="e">
        <f>VLOOKUP(U118,表头名称!G:J,4,0)</f>
        <v>#N/A</v>
      </c>
    </row>
    <row r="119" spans="1:28">
      <c r="A119" s="370"/>
      <c r="B119" s="460" t="s">
        <v>2072</v>
      </c>
      <c r="C119" s="101">
        <f>VLOOKUP(B119,业绩净利!B:F,5,0)</f>
        <v>4800</v>
      </c>
      <c r="D119" s="460"/>
      <c r="E119" s="460"/>
      <c r="F119" s="458"/>
      <c r="G119" s="459"/>
      <c r="H119" s="459">
        <f t="shared" si="12"/>
        <v>33468.07</v>
      </c>
      <c r="I119" s="400">
        <f t="shared" si="9"/>
        <v>96000</v>
      </c>
      <c r="J119" s="395"/>
      <c r="K119" s="395"/>
      <c r="L119" s="334">
        <f>SUMIFS(人员规划!AB:AB,人员规划!G:G,市场费!B119)*$P$4</f>
        <v>96000</v>
      </c>
      <c r="M119" s="459"/>
      <c r="N119" s="459"/>
      <c r="O119" s="402"/>
      <c r="U119" s="129" t="s">
        <v>4941</v>
      </c>
      <c r="V119" s="357">
        <v>0</v>
      </c>
      <c r="W119" s="357">
        <v>175523.47999999998</v>
      </c>
      <c r="X119" s="346" t="s">
        <v>4814</v>
      </c>
      <c r="Y119" s="332"/>
      <c r="Z119" s="335"/>
      <c r="AA119" s="349"/>
      <c r="AB119" s="89" t="e">
        <f>VLOOKUP(U119,表头名称!G:J,4,0)</f>
        <v>#N/A</v>
      </c>
    </row>
    <row r="120" spans="1:28">
      <c r="B120" s="465" t="s">
        <v>2073</v>
      </c>
      <c r="C120" s="101" t="e">
        <f>VLOOKUP(B120,业绩净利!B:F,5,0)</f>
        <v>#N/A</v>
      </c>
      <c r="D120" s="460"/>
      <c r="E120" s="460"/>
      <c r="F120" s="458"/>
      <c r="G120" s="459"/>
      <c r="H120" s="459">
        <f t="shared" si="12"/>
        <v>54693.799999999996</v>
      </c>
      <c r="I120" s="400">
        <f t="shared" si="9"/>
        <v>80000</v>
      </c>
      <c r="J120" s="395"/>
      <c r="K120" s="395"/>
      <c r="L120" s="334">
        <f>SUMIFS(人员规划!AB:AB,人员规划!G:G,市场费!B120)*$P$4</f>
        <v>80000</v>
      </c>
      <c r="M120" s="459"/>
      <c r="N120" s="459"/>
      <c r="O120" s="402"/>
      <c r="U120" s="129" t="s">
        <v>4942</v>
      </c>
      <c r="V120" s="357">
        <v>0</v>
      </c>
      <c r="W120" s="357">
        <v>71555.61</v>
      </c>
      <c r="X120" s="346" t="s">
        <v>4814</v>
      </c>
      <c r="Y120" s="332"/>
      <c r="Z120" s="335"/>
      <c r="AA120" s="349"/>
      <c r="AB120" s="89" t="e">
        <f>VLOOKUP(U120,表头名称!G:J,4,0)</f>
        <v>#N/A</v>
      </c>
    </row>
    <row r="121" spans="1:28">
      <c r="A121" s="370"/>
      <c r="B121" s="460" t="s">
        <v>794</v>
      </c>
      <c r="C121" s="101">
        <f>VLOOKUP(B121,业绩净利!B:F,5,0)</f>
        <v>4800</v>
      </c>
      <c r="D121" s="460"/>
      <c r="E121" s="460"/>
      <c r="F121" s="458"/>
      <c r="G121" s="459"/>
      <c r="H121" s="459">
        <f t="shared" si="12"/>
        <v>83375.94</v>
      </c>
      <c r="I121" s="400">
        <f t="shared" si="9"/>
        <v>96000</v>
      </c>
      <c r="J121" s="395"/>
      <c r="K121" s="395"/>
      <c r="L121" s="334">
        <f>SUMIFS(人员规划!AB:AB,人员规划!G:G,市场费!B121)*$P$4</f>
        <v>96000</v>
      </c>
      <c r="M121" s="459"/>
      <c r="N121" s="459"/>
      <c r="O121" s="402"/>
      <c r="U121" s="129" t="s">
        <v>4943</v>
      </c>
      <c r="V121" s="357">
        <v>0</v>
      </c>
      <c r="W121" s="357">
        <v>91074.389999999985</v>
      </c>
      <c r="X121" s="346" t="s">
        <v>4814</v>
      </c>
      <c r="Y121" s="332"/>
      <c r="Z121" s="335"/>
      <c r="AA121" s="349"/>
      <c r="AB121" s="89" t="e">
        <f>VLOOKUP(U121,表头名称!G:J,4,0)</f>
        <v>#N/A</v>
      </c>
    </row>
    <row r="122" spans="1:28">
      <c r="A122" s="370"/>
      <c r="B122" s="460" t="s">
        <v>796</v>
      </c>
      <c r="C122" s="101">
        <f>VLOOKUP(B122,业绩净利!B:F,5,0)</f>
        <v>4800</v>
      </c>
      <c r="D122" s="460"/>
      <c r="E122" s="460"/>
      <c r="F122" s="458"/>
      <c r="G122" s="459"/>
      <c r="H122" s="459">
        <f t="shared" si="12"/>
        <v>94780</v>
      </c>
      <c r="I122" s="400">
        <f t="shared" si="9"/>
        <v>96000</v>
      </c>
      <c r="J122" s="395"/>
      <c r="K122" s="395"/>
      <c r="L122" s="334">
        <f>SUMIFS(人员规划!AB:AB,人员规划!G:G,市场费!B122)*$P$4</f>
        <v>96000</v>
      </c>
      <c r="M122" s="459"/>
      <c r="N122" s="459"/>
      <c r="O122" s="402"/>
      <c r="U122" s="129" t="s">
        <v>4944</v>
      </c>
      <c r="V122" s="357">
        <v>0</v>
      </c>
      <c r="W122" s="357">
        <v>149131.66999999998</v>
      </c>
      <c r="X122" s="346" t="s">
        <v>4814</v>
      </c>
      <c r="Y122" s="332"/>
      <c r="Z122" s="335"/>
      <c r="AA122" s="349"/>
      <c r="AB122" s="89" t="e">
        <f>VLOOKUP(U122,表头名称!G:J,4,0)</f>
        <v>#N/A</v>
      </c>
    </row>
    <row r="123" spans="1:28">
      <c r="B123" s="460" t="s">
        <v>4904</v>
      </c>
      <c r="C123" s="101" t="e">
        <f>VLOOKUP(B123,业绩净利!B:F,5,0)</f>
        <v>#N/A</v>
      </c>
      <c r="D123" s="460">
        <v>50000</v>
      </c>
      <c r="E123" s="460">
        <v>75000</v>
      </c>
      <c r="F123" s="464">
        <v>100000</v>
      </c>
      <c r="G123" s="459"/>
      <c r="H123" s="459">
        <f t="shared" si="12"/>
        <v>15735</v>
      </c>
      <c r="I123" s="400">
        <f>K123+L123+M123+N123+J123</f>
        <v>160000</v>
      </c>
      <c r="J123" s="395"/>
      <c r="K123" s="334">
        <f>COUNTIFS(人员规划!M:M,"事业部总经理",人员规划!G:G,市场费!B123)*$O$8+COUNTIFS(人员规划!M:M,"事业部技术总工",人员规划!G:G,市场费!B123)*$P$8</f>
        <v>160000</v>
      </c>
      <c r="L123" s="395"/>
      <c r="M123" s="341">
        <f>SUMIFS(人员规划!AB:AB,人员规划!M:M,"交付经理",人员规划!G:G,市场费!B123)*$P$10</f>
        <v>0</v>
      </c>
      <c r="N123" s="341">
        <f>SUMIFS(人员规划!AB:AB,人员规划!M:M,"解决方案经理",人员规划!H:H,市场费!B123)*$P$11</f>
        <v>0</v>
      </c>
      <c r="O123" s="402"/>
      <c r="U123" s="129" t="s">
        <v>4945</v>
      </c>
      <c r="V123" s="357">
        <v>16350</v>
      </c>
      <c r="W123" s="357">
        <v>257950.61999999997</v>
      </c>
      <c r="X123" s="346" t="s">
        <v>4945</v>
      </c>
      <c r="Y123" s="332"/>
      <c r="Z123" s="335"/>
      <c r="AA123" s="349"/>
      <c r="AB123" s="89" t="e">
        <f>VLOOKUP(U123,表头名称!G:J,4,0)</f>
        <v>#N/A</v>
      </c>
    </row>
    <row r="124" spans="1:28">
      <c r="B124" s="460" t="s">
        <v>2074</v>
      </c>
      <c r="C124" s="101" t="e">
        <f>VLOOKUP(B124,业绩净利!B:F,5,0)</f>
        <v>#N/A</v>
      </c>
      <c r="D124" s="460"/>
      <c r="E124" s="460"/>
      <c r="F124" s="458"/>
      <c r="G124" s="459"/>
      <c r="H124" s="459">
        <f t="shared" si="12"/>
        <v>605</v>
      </c>
      <c r="I124" s="400">
        <f t="shared" ref="I124:I129" si="13">K124+L124+M124+N124</f>
        <v>10000</v>
      </c>
      <c r="J124" s="395"/>
      <c r="K124" s="396">
        <v>10000</v>
      </c>
      <c r="L124" s="395"/>
      <c r="M124" s="459"/>
      <c r="N124" s="459"/>
      <c r="O124" s="402"/>
      <c r="U124" s="129" t="s">
        <v>1369</v>
      </c>
      <c r="V124" s="357">
        <v>0</v>
      </c>
      <c r="W124" s="357">
        <v>105452.97</v>
      </c>
      <c r="X124" s="355" t="s">
        <v>4482</v>
      </c>
      <c r="Y124" s="364"/>
      <c r="Z124" s="333"/>
      <c r="AB124" s="89" t="str">
        <f>VLOOKUP(U124,表头名称!G:J,4,0)</f>
        <v>河南代表处-河南1</v>
      </c>
    </row>
    <row r="125" spans="1:28">
      <c r="B125" s="460" t="s">
        <v>4857</v>
      </c>
      <c r="C125" s="101" t="e">
        <f>VLOOKUP(B125,业绩净利!B:F,5,0)</f>
        <v>#N/A</v>
      </c>
      <c r="D125" s="460"/>
      <c r="E125" s="460"/>
      <c r="F125" s="458"/>
      <c r="G125" s="459"/>
      <c r="H125" s="459">
        <f t="shared" si="12"/>
        <v>9749</v>
      </c>
      <c r="I125" s="400">
        <f t="shared" si="13"/>
        <v>40000</v>
      </c>
      <c r="J125" s="395"/>
      <c r="K125" s="396">
        <f>$P$7</f>
        <v>40000</v>
      </c>
      <c r="L125" s="395"/>
      <c r="M125" s="459"/>
      <c r="N125" s="459"/>
      <c r="O125" s="402"/>
      <c r="U125" s="129" t="s">
        <v>1377</v>
      </c>
      <c r="V125" s="357">
        <v>0</v>
      </c>
      <c r="W125" s="357">
        <v>86429.2</v>
      </c>
      <c r="X125" s="355" t="s">
        <v>1791</v>
      </c>
      <c r="Y125" s="364"/>
      <c r="Z125" s="333"/>
      <c r="AB125" s="89" t="str">
        <f>VLOOKUP(U125,表头名称!G:J,4,0)</f>
        <v>河南代表处-河南2</v>
      </c>
    </row>
    <row r="126" spans="1:28">
      <c r="B126" s="460" t="s">
        <v>2075</v>
      </c>
      <c r="C126" s="101" t="e">
        <f>VLOOKUP(B126,业绩净利!B:F,5,0)</f>
        <v>#N/A</v>
      </c>
      <c r="D126" s="460">
        <v>110000</v>
      </c>
      <c r="E126" s="460"/>
      <c r="F126" s="464"/>
      <c r="G126" s="459"/>
      <c r="H126" s="459">
        <f t="shared" si="12"/>
        <v>16843.38</v>
      </c>
      <c r="I126" s="400">
        <f t="shared" si="13"/>
        <v>163200</v>
      </c>
      <c r="J126" s="395"/>
      <c r="K126" s="334">
        <f>COUNTIFS(人员规划!M:M,"事业部副总经理",人员规划!G:G,市场费!B130)*$O$8</f>
        <v>144000</v>
      </c>
      <c r="L126" s="395"/>
      <c r="M126" s="341">
        <f>SUMIFS(人员规划!AB:AB,人员规划!M:M,"交付经理",人员规划!G:G,市场费!B126)*$P$10</f>
        <v>0</v>
      </c>
      <c r="N126" s="341">
        <f>SUMIFS(人员规划!AB:AB,人员规划!M:M,"解决方案经理",人员规划!H:H,市场费!B126)*$P$11</f>
        <v>19200</v>
      </c>
      <c r="O126" s="402"/>
      <c r="U126" s="129" t="s">
        <v>1373</v>
      </c>
      <c r="V126" s="357">
        <v>0</v>
      </c>
      <c r="W126" s="357">
        <v>89972.66</v>
      </c>
      <c r="X126" s="355" t="s">
        <v>1790</v>
      </c>
      <c r="Y126" s="364"/>
      <c r="Z126" s="333"/>
      <c r="AB126" s="89" t="str">
        <f>VLOOKUP(U126,表头名称!G:J,4,0)</f>
        <v>河南代表处-河南3</v>
      </c>
    </row>
    <row r="127" spans="1:28">
      <c r="A127" s="370"/>
      <c r="B127" s="460" t="s">
        <v>2076</v>
      </c>
      <c r="C127" s="101">
        <f>VLOOKUP(B127,业绩净利!B:F,5,0)</f>
        <v>2800</v>
      </c>
      <c r="D127" s="460"/>
      <c r="E127" s="460"/>
      <c r="F127" s="458"/>
      <c r="G127" s="459"/>
      <c r="H127" s="459">
        <f t="shared" si="12"/>
        <v>46465</v>
      </c>
      <c r="I127" s="400">
        <f t="shared" si="13"/>
        <v>96000</v>
      </c>
      <c r="J127" s="395"/>
      <c r="K127" s="395"/>
      <c r="L127" s="334">
        <f>SUMIFS(人员规划!AB:AB,人员规划!G:G,市场费!B127)*$P$4</f>
        <v>96000</v>
      </c>
      <c r="M127" s="459"/>
      <c r="N127" s="459"/>
      <c r="O127" s="402"/>
      <c r="U127" s="129" t="s">
        <v>1094</v>
      </c>
      <c r="V127" s="357">
        <v>0</v>
      </c>
      <c r="W127" s="357">
        <v>105015.43999999999</v>
      </c>
      <c r="X127" s="355" t="s">
        <v>1801</v>
      </c>
      <c r="Y127" s="364"/>
      <c r="Z127" s="333"/>
      <c r="AB127" s="89" t="str">
        <f>VLOOKUP(U127,表头名称!G:J,4,0)</f>
        <v>山东代表处-山东4</v>
      </c>
    </row>
    <row r="128" spans="1:28">
      <c r="A128" s="370"/>
      <c r="B128" s="460" t="s">
        <v>1727</v>
      </c>
      <c r="C128" s="101">
        <f>VLOOKUP(B128,业绩净利!B:F,5,0)</f>
        <v>2000</v>
      </c>
      <c r="D128" s="460"/>
      <c r="E128" s="460"/>
      <c r="F128" s="458"/>
      <c r="G128" s="459"/>
      <c r="H128" s="459">
        <f t="shared" si="12"/>
        <v>47220.66</v>
      </c>
      <c r="I128" s="400">
        <f t="shared" si="13"/>
        <v>96000</v>
      </c>
      <c r="J128" s="395"/>
      <c r="K128" s="395"/>
      <c r="L128" s="334">
        <f>SUMIFS(人员规划!AB:AB,人员规划!G:G,市场费!B128)*$P$4</f>
        <v>96000</v>
      </c>
      <c r="M128" s="459"/>
      <c r="N128" s="459"/>
      <c r="O128" s="402"/>
      <c r="U128" s="129" t="s">
        <v>1086</v>
      </c>
      <c r="V128" s="357">
        <v>0</v>
      </c>
      <c r="W128" s="357">
        <v>112200.38000000002</v>
      </c>
      <c r="X128" s="355" t="s">
        <v>1905</v>
      </c>
      <c r="Y128" s="364"/>
      <c r="Z128" s="333"/>
      <c r="AB128" s="89" t="str">
        <f>VLOOKUP(U128,表头名称!G:J,4,0)</f>
        <v>山东代表处-山东2</v>
      </c>
    </row>
    <row r="129" spans="1:28">
      <c r="A129" s="370"/>
      <c r="B129" s="460" t="s">
        <v>1728</v>
      </c>
      <c r="C129" s="101">
        <f>VLOOKUP(B129,业绩净利!B:F,5,0)</f>
        <v>2000</v>
      </c>
      <c r="D129" s="460"/>
      <c r="E129" s="460"/>
      <c r="F129" s="458"/>
      <c r="G129" s="459"/>
      <c r="H129" s="459">
        <f t="shared" si="12"/>
        <v>0</v>
      </c>
      <c r="I129" s="400">
        <f t="shared" si="13"/>
        <v>96000</v>
      </c>
      <c r="J129" s="395"/>
      <c r="K129" s="395"/>
      <c r="L129" s="334">
        <f>SUMIFS(人员规划!AB:AB,人员规划!G:G,市场费!B129)*$P$4</f>
        <v>96000</v>
      </c>
      <c r="M129" s="459"/>
      <c r="N129" s="459"/>
      <c r="O129" s="402"/>
      <c r="U129" s="129" t="s">
        <v>1090</v>
      </c>
      <c r="V129" s="357">
        <v>0</v>
      </c>
      <c r="W129" s="357">
        <v>107518.66</v>
      </c>
      <c r="X129" s="355" t="s">
        <v>1800</v>
      </c>
      <c r="Y129" s="364"/>
      <c r="Z129" s="333"/>
      <c r="AB129" s="89" t="str">
        <f>VLOOKUP(U129,表头名称!G:J,4,0)</f>
        <v>山东代表处-山东3</v>
      </c>
    </row>
    <row r="130" spans="1:28">
      <c r="B130" s="460" t="s">
        <v>2077</v>
      </c>
      <c r="C130" s="101" t="e">
        <f>VLOOKUP(B130,业绩净利!B:F,5,0)</f>
        <v>#N/A</v>
      </c>
      <c r="D130" s="460">
        <v>140000</v>
      </c>
      <c r="E130" s="460">
        <v>142332.69</v>
      </c>
      <c r="F130" s="464">
        <v>100000</v>
      </c>
      <c r="G130" s="459"/>
      <c r="H130" s="459">
        <f t="shared" si="12"/>
        <v>55207.3</v>
      </c>
      <c r="I130" s="400">
        <f>K130+L130+M130+N130+J130</f>
        <v>160000</v>
      </c>
      <c r="J130" s="395"/>
      <c r="K130" s="334">
        <f>COUNTIFS(人员规划!M:M,"事业部总经理",人员规划!G:G,市场费!B130)*$O$8+COUNTIFS(人员规划!M:M,"事业部技术总工",人员规划!G:G,市场费!B130)*$P$8</f>
        <v>160000</v>
      </c>
      <c r="L130" s="395"/>
      <c r="M130" s="341">
        <f>SUMIFS(人员规划!AB:AB,人员规划!M:M,"交付经理",人员规划!G:G,市场费!B130)*$P$10</f>
        <v>0</v>
      </c>
      <c r="N130" s="341">
        <f>SUMIFS(人员规划!AB:AB,人员规划!M:M,"解决方案经理",人员规划!H:H,市场费!B130)*$P$11</f>
        <v>0</v>
      </c>
      <c r="O130" s="402"/>
      <c r="U130" s="129" t="s">
        <v>1244</v>
      </c>
      <c r="V130" s="357">
        <v>0</v>
      </c>
      <c r="W130" s="357">
        <v>78318.47</v>
      </c>
      <c r="X130" s="355" t="s">
        <v>4530</v>
      </c>
      <c r="Y130" s="364"/>
      <c r="Z130" s="333"/>
      <c r="AB130" s="89" t="str">
        <f>VLOOKUP(U130,表头名称!G:J,4,0)</f>
        <v>甘肃代表处-甘肃1</v>
      </c>
    </row>
    <row r="131" spans="1:28">
      <c r="B131" s="460" t="s">
        <v>2078</v>
      </c>
      <c r="C131" s="101" t="e">
        <f>VLOOKUP(B131,业绩净利!B:F,5,0)</f>
        <v>#N/A</v>
      </c>
      <c r="D131" s="460"/>
      <c r="E131" s="460"/>
      <c r="F131" s="458"/>
      <c r="G131" s="459"/>
      <c r="H131" s="459">
        <f t="shared" ref="H131:H160" si="14">SUMIFS(W:W,X:X,B131)</f>
        <v>107642.05</v>
      </c>
      <c r="I131" s="400">
        <f t="shared" ref="I131:I133" si="15">K131+L131+M131+N131</f>
        <v>40000</v>
      </c>
      <c r="J131" s="395"/>
      <c r="K131" s="473">
        <f>$P$7</f>
        <v>40000</v>
      </c>
      <c r="L131" s="395"/>
      <c r="M131" s="459"/>
      <c r="N131" s="459"/>
      <c r="O131" s="402"/>
      <c r="U131" s="129" t="s">
        <v>1254</v>
      </c>
      <c r="V131" s="357">
        <v>0</v>
      </c>
      <c r="W131" s="357">
        <v>19207</v>
      </c>
      <c r="X131" s="355" t="s">
        <v>1787</v>
      </c>
      <c r="Y131" s="364"/>
      <c r="Z131" s="333"/>
      <c r="AB131" s="89" t="str">
        <f>VLOOKUP(U131,表头名称!G:J,4,0)</f>
        <v>甘肃代表处-甘肃2</v>
      </c>
    </row>
    <row r="132" spans="1:28">
      <c r="B132" s="460" t="s">
        <v>2079</v>
      </c>
      <c r="C132" s="101" t="e">
        <f>VLOOKUP(B132,业绩净利!B:F,5,0)</f>
        <v>#N/A</v>
      </c>
      <c r="D132" s="460"/>
      <c r="E132" s="460"/>
      <c r="F132" s="458"/>
      <c r="G132" s="459"/>
      <c r="H132" s="459">
        <f t="shared" si="14"/>
        <v>0</v>
      </c>
      <c r="I132" s="400">
        <f t="shared" si="15"/>
        <v>0</v>
      </c>
      <c r="J132" s="395"/>
      <c r="K132" s="395"/>
      <c r="L132" s="395"/>
      <c r="M132" s="459"/>
      <c r="N132" s="459"/>
      <c r="O132" s="402"/>
      <c r="U132" s="129" t="s">
        <v>1249</v>
      </c>
      <c r="V132" s="357">
        <v>0</v>
      </c>
      <c r="W132" s="357">
        <v>0</v>
      </c>
      <c r="X132" s="355" t="s">
        <v>4469</v>
      </c>
      <c r="Y132" s="364"/>
      <c r="Z132" s="333"/>
      <c r="AB132" s="89" t="str">
        <f>VLOOKUP(U132,表头名称!G:J,4,0)</f>
        <v>甘肃代表处-甘肃3</v>
      </c>
    </row>
    <row r="133" spans="1:28">
      <c r="B133" s="460" t="s">
        <v>4849</v>
      </c>
      <c r="C133" s="101" t="e">
        <f>VLOOKUP(B133,业绩净利!B:F,5,0)</f>
        <v>#N/A</v>
      </c>
      <c r="D133" s="460"/>
      <c r="E133" s="460">
        <v>30000</v>
      </c>
      <c r="F133" s="464"/>
      <c r="G133" s="459"/>
      <c r="H133" s="459">
        <f t="shared" si="14"/>
        <v>60693.74</v>
      </c>
      <c r="I133" s="400">
        <f t="shared" si="15"/>
        <v>144000</v>
      </c>
      <c r="J133" s="395"/>
      <c r="K133" s="334">
        <f>COUNTIFS(人员规划!M:M,"事业部副总经理",人员规划!G:G,市场费!B136)*$O$8</f>
        <v>144000</v>
      </c>
      <c r="L133" s="395"/>
      <c r="M133" s="459"/>
      <c r="N133" s="459"/>
      <c r="O133" s="402"/>
      <c r="U133" s="129" t="s">
        <v>4946</v>
      </c>
      <c r="V133" s="357">
        <v>7500</v>
      </c>
      <c r="W133" s="357">
        <v>475373.73000000004</v>
      </c>
      <c r="X133" s="355" t="s">
        <v>4946</v>
      </c>
      <c r="Y133" s="364"/>
      <c r="Z133" s="333"/>
      <c r="AB133" s="89" t="e">
        <f>VLOOKUP(U133,表头名称!G:J,4,0)</f>
        <v>#N/A</v>
      </c>
    </row>
    <row r="134" spans="1:28">
      <c r="A134" s="370"/>
      <c r="B134" s="460" t="s">
        <v>1896</v>
      </c>
      <c r="C134" s="101">
        <f>VLOOKUP(B134,业绩净利!B:F,5,0)</f>
        <v>1200</v>
      </c>
      <c r="D134" s="460"/>
      <c r="E134" s="460"/>
      <c r="F134" s="458"/>
      <c r="G134" s="459"/>
      <c r="H134" s="459">
        <f t="shared" si="14"/>
        <v>66673.070000000007</v>
      </c>
      <c r="I134" s="400">
        <f t="shared" ref="I134:I161" si="16">K134+L134+M134+N134</f>
        <v>96000</v>
      </c>
      <c r="J134" s="395"/>
      <c r="K134" s="395"/>
      <c r="L134" s="334">
        <f>SUMIFS(人员规划!AB:AB,人员规划!G:G,市场费!B134)*$P$4</f>
        <v>96000</v>
      </c>
      <c r="M134" s="459"/>
      <c r="N134" s="459"/>
      <c r="O134" s="402"/>
      <c r="U134" s="129" t="s">
        <v>1119</v>
      </c>
      <c r="V134" s="357">
        <v>0</v>
      </c>
      <c r="W134" s="357">
        <v>141345.71</v>
      </c>
      <c r="X134" s="355" t="s">
        <v>4522</v>
      </c>
      <c r="Y134" s="364"/>
      <c r="Z134" s="333"/>
      <c r="AB134" s="89" t="str">
        <f>VLOOKUP(U134,表头名称!G:J,4,0)</f>
        <v>内蒙代表处-内蒙1</v>
      </c>
    </row>
    <row r="135" spans="1:28">
      <c r="A135" s="370"/>
      <c r="B135" s="460" t="s">
        <v>1900</v>
      </c>
      <c r="C135" s="101">
        <f>VLOOKUP(B135,业绩净利!B:F,5,0)</f>
        <v>1200</v>
      </c>
      <c r="D135" s="460"/>
      <c r="E135" s="460"/>
      <c r="F135" s="458"/>
      <c r="G135" s="459"/>
      <c r="H135" s="459">
        <f t="shared" si="14"/>
        <v>25191.9</v>
      </c>
      <c r="I135" s="400">
        <f t="shared" si="16"/>
        <v>96000</v>
      </c>
      <c r="J135" s="395"/>
      <c r="K135" s="395"/>
      <c r="L135" s="334">
        <f>SUMIFS(人员规划!AB:AB,人员规划!G:G,市场费!B135)*$P$4</f>
        <v>96000</v>
      </c>
      <c r="M135" s="459"/>
      <c r="N135" s="459"/>
      <c r="O135" s="402"/>
      <c r="U135" s="129" t="s">
        <v>1123</v>
      </c>
      <c r="V135" s="357">
        <v>0</v>
      </c>
      <c r="W135" s="357">
        <v>32226.21</v>
      </c>
      <c r="X135" s="355" t="s">
        <v>1907</v>
      </c>
      <c r="Y135" s="364"/>
      <c r="Z135" s="333"/>
      <c r="AB135" s="89" t="str">
        <f>VLOOKUP(U135,表头名称!G:J,4,0)</f>
        <v>内蒙代表处-内蒙2</v>
      </c>
    </row>
    <row r="136" spans="1:28">
      <c r="B136" s="460" t="s">
        <v>4877</v>
      </c>
      <c r="C136" s="101" t="e">
        <f>VLOOKUP(B136,业绩净利!B:F,5,0)</f>
        <v>#N/A</v>
      </c>
      <c r="D136" s="460">
        <v>200000</v>
      </c>
      <c r="E136" s="460">
        <v>154700</v>
      </c>
      <c r="F136" s="458">
        <v>100000</v>
      </c>
      <c r="G136" s="459"/>
      <c r="H136" s="459">
        <f t="shared" si="14"/>
        <v>167649.26000000004</v>
      </c>
      <c r="I136" s="400">
        <f t="shared" si="16"/>
        <v>160000</v>
      </c>
      <c r="J136" s="395"/>
      <c r="K136" s="334">
        <f>COUNTIFS(人员规划!M:M,"事业部总经理",人员规划!G:G,市场费!B136)*$O$8+COUNTIFS(人员规划!M:M,"事业部技术总工",人员规划!G:G,市场费!B136)*$P$8</f>
        <v>160000</v>
      </c>
      <c r="L136" s="395"/>
      <c r="M136" s="341">
        <f>SUMIFS(人员规划!AB:AB,人员规划!M:M,"交付经理",人员规划!G:G,市场费!B136)*$P$10</f>
        <v>0</v>
      </c>
      <c r="N136" s="341">
        <f>SUMIFS(人员规划!AB:AB,人员规划!M:M,"解决方案经理",人员规划!H:H,市场费!B136)*$P$11</f>
        <v>0</v>
      </c>
      <c r="O136" s="402"/>
      <c r="U136" s="129" t="s">
        <v>1116</v>
      </c>
      <c r="V136" s="357">
        <v>0</v>
      </c>
      <c r="W136" s="357">
        <v>130064.52000000002</v>
      </c>
      <c r="X136" s="355" t="s">
        <v>1908</v>
      </c>
      <c r="Y136" s="364"/>
      <c r="Z136" s="333"/>
      <c r="AB136" s="89" t="str">
        <f>VLOOKUP(U136,表头名称!G:J,4,0)</f>
        <v>内蒙代表处-内蒙3</v>
      </c>
    </row>
    <row r="137" spans="1:28">
      <c r="B137" s="460" t="s">
        <v>4876</v>
      </c>
      <c r="C137" s="101" t="e">
        <f>VLOOKUP(B137,业绩净利!B:F,5,0)</f>
        <v>#N/A</v>
      </c>
      <c r="D137" s="460"/>
      <c r="E137" s="460"/>
      <c r="F137" s="464"/>
      <c r="G137" s="459"/>
      <c r="H137" s="459">
        <f t="shared" si="14"/>
        <v>61540.3</v>
      </c>
      <c r="I137" s="400">
        <f t="shared" si="16"/>
        <v>40000</v>
      </c>
      <c r="J137" s="395"/>
      <c r="K137" s="473">
        <f>$P$7</f>
        <v>40000</v>
      </c>
      <c r="L137" s="395"/>
      <c r="M137" s="459"/>
      <c r="N137" s="459"/>
      <c r="O137" s="402"/>
      <c r="U137" s="129" t="s">
        <v>1527</v>
      </c>
      <c r="V137" s="357">
        <v>0</v>
      </c>
      <c r="W137" s="357">
        <v>129888.82</v>
      </c>
      <c r="X137" s="355" t="s">
        <v>1977</v>
      </c>
      <c r="Y137" s="364"/>
      <c r="Z137" s="333"/>
      <c r="AB137" s="89" t="str">
        <f>VLOOKUP(U137,表头名称!G:J,4,0)</f>
        <v>宁夏代表处-宁夏2</v>
      </c>
    </row>
    <row r="138" spans="1:28">
      <c r="B138" s="460" t="s">
        <v>4875</v>
      </c>
      <c r="C138" s="101" t="e">
        <f>VLOOKUP(B138,业绩净利!B:F,5,0)</f>
        <v>#N/A</v>
      </c>
      <c r="D138" s="460"/>
      <c r="E138" s="460"/>
      <c r="F138" s="464"/>
      <c r="G138" s="459"/>
      <c r="H138" s="459">
        <f t="shared" si="14"/>
        <v>136901.49</v>
      </c>
      <c r="I138" s="400">
        <f t="shared" si="16"/>
        <v>40000</v>
      </c>
      <c r="J138" s="395"/>
      <c r="K138" s="473">
        <f>$P$7</f>
        <v>40000</v>
      </c>
      <c r="L138" s="395"/>
      <c r="M138" s="459"/>
      <c r="N138" s="459"/>
      <c r="O138" s="402"/>
      <c r="U138" s="129" t="s">
        <v>1406</v>
      </c>
      <c r="V138" s="357">
        <v>0</v>
      </c>
      <c r="W138" s="357">
        <v>110944.4</v>
      </c>
      <c r="X138" s="355" t="s">
        <v>1938</v>
      </c>
      <c r="Y138" s="364"/>
      <c r="Z138" s="333"/>
      <c r="AB138" s="89" t="str">
        <f>VLOOKUP(U138,表头名称!G:J,4,0)</f>
        <v>青海代表处-青海2</v>
      </c>
    </row>
    <row r="139" spans="1:28">
      <c r="B139" s="460" t="s">
        <v>4878</v>
      </c>
      <c r="C139" s="101" t="e">
        <f>VLOOKUP(B139,业绩净利!B:F,5,0)</f>
        <v>#N/A</v>
      </c>
      <c r="D139" s="460"/>
      <c r="E139" s="460"/>
      <c r="F139" s="464"/>
      <c r="G139" s="459"/>
      <c r="H139" s="459">
        <f t="shared" si="14"/>
        <v>4879.76</v>
      </c>
      <c r="I139" s="400">
        <f t="shared" si="16"/>
        <v>10000</v>
      </c>
      <c r="J139" s="395"/>
      <c r="K139" s="396">
        <v>10000</v>
      </c>
      <c r="L139" s="395"/>
      <c r="M139" s="459"/>
      <c r="N139" s="459"/>
      <c r="O139" s="402"/>
      <c r="U139" s="129" t="s">
        <v>668</v>
      </c>
      <c r="V139" s="357">
        <v>0</v>
      </c>
      <c r="W139" s="357">
        <v>150640.35</v>
      </c>
      <c r="X139" s="355" t="s">
        <v>668</v>
      </c>
      <c r="Y139" s="364"/>
      <c r="Z139" s="333"/>
      <c r="AB139" s="89" t="str">
        <f>VLOOKUP(U139,表头名称!G:J,4,0)</f>
        <v>人力资源中心-管理</v>
      </c>
    </row>
    <row r="140" spans="1:28">
      <c r="B140" s="466" t="s">
        <v>4879</v>
      </c>
      <c r="C140" s="101" t="e">
        <f>VLOOKUP(B140,业绩净利!B:F,5,0)</f>
        <v>#N/A</v>
      </c>
      <c r="D140" s="465"/>
      <c r="E140" s="465"/>
      <c r="F140" s="458"/>
      <c r="G140" s="459"/>
      <c r="H140" s="459">
        <f t="shared" si="14"/>
        <v>0</v>
      </c>
      <c r="I140" s="400">
        <f t="shared" si="16"/>
        <v>0</v>
      </c>
      <c r="J140" s="395"/>
      <c r="K140" s="396"/>
      <c r="L140" s="395"/>
      <c r="M140" s="459"/>
      <c r="N140" s="459"/>
      <c r="O140" s="402"/>
      <c r="U140" s="129" t="s">
        <v>4947</v>
      </c>
      <c r="V140" s="357">
        <v>0</v>
      </c>
      <c r="W140" s="357">
        <v>-87</v>
      </c>
      <c r="X140" s="355" t="s">
        <v>4947</v>
      </c>
      <c r="Y140" s="364"/>
      <c r="Z140" s="333"/>
      <c r="AB140" s="89" t="e">
        <f>VLOOKUP(U140,表头名称!G:J,4,0)</f>
        <v>#N/A</v>
      </c>
    </row>
    <row r="141" spans="1:28">
      <c r="B141" s="460" t="s">
        <v>4873</v>
      </c>
      <c r="C141" s="101" t="e">
        <f>VLOOKUP(B141,业绩净利!B:F,5,0)</f>
        <v>#N/A</v>
      </c>
      <c r="D141" s="460"/>
      <c r="E141" s="460"/>
      <c r="F141" s="458"/>
      <c r="G141" s="459"/>
      <c r="H141" s="459">
        <f t="shared" si="14"/>
        <v>21859.35</v>
      </c>
      <c r="I141" s="400">
        <f t="shared" si="16"/>
        <v>50000</v>
      </c>
      <c r="J141" s="395"/>
      <c r="K141" s="396">
        <v>50000</v>
      </c>
      <c r="L141" s="396"/>
      <c r="M141" s="459"/>
      <c r="N141" s="459"/>
      <c r="O141" s="402"/>
      <c r="U141" s="129" t="s">
        <v>4948</v>
      </c>
      <c r="V141" s="357">
        <v>0</v>
      </c>
      <c r="W141" s="357">
        <v>-2446</v>
      </c>
      <c r="X141" s="355" t="s">
        <v>4948</v>
      </c>
      <c r="Y141" s="364"/>
      <c r="Z141" s="333"/>
      <c r="AB141" s="89" t="e">
        <f>VLOOKUP(U141,表头名称!G:J,4,0)</f>
        <v>#N/A</v>
      </c>
    </row>
    <row r="142" spans="1:28">
      <c r="B142" s="460" t="s">
        <v>4350</v>
      </c>
      <c r="C142" s="101" t="e">
        <f>VLOOKUP(B142,业绩净利!B:F,5,0)</f>
        <v>#N/A</v>
      </c>
      <c r="D142" s="460">
        <v>300000</v>
      </c>
      <c r="E142" s="460">
        <v>34666.870000000003</v>
      </c>
      <c r="F142" s="464">
        <v>1300000</v>
      </c>
      <c r="G142" s="459"/>
      <c r="H142" s="459">
        <f t="shared" si="14"/>
        <v>29866.319999999992</v>
      </c>
      <c r="I142" s="400">
        <f t="shared" si="16"/>
        <v>50000</v>
      </c>
      <c r="J142" s="395"/>
      <c r="K142" s="396">
        <v>50000</v>
      </c>
      <c r="L142" s="396"/>
      <c r="M142" s="459"/>
      <c r="N142" s="459"/>
      <c r="O142" s="402"/>
      <c r="U142" s="129" t="s">
        <v>4949</v>
      </c>
      <c r="V142" s="357">
        <v>5725</v>
      </c>
      <c r="W142" s="357">
        <v>113389.35</v>
      </c>
      <c r="X142" s="355" t="s">
        <v>4949</v>
      </c>
      <c r="Y142" s="364"/>
      <c r="Z142" s="333"/>
      <c r="AB142" s="89" t="str">
        <f>VLOOKUP(U142,表头名称!G:J,4,0)</f>
        <v>市场部-管理</v>
      </c>
    </row>
    <row r="143" spans="1:28">
      <c r="B143" s="467" t="s">
        <v>4788</v>
      </c>
      <c r="C143" s="101" t="e">
        <f>VLOOKUP(B143,业绩净利!B:F,5,0)</f>
        <v>#N/A</v>
      </c>
      <c r="D143" s="468"/>
      <c r="E143" s="468"/>
      <c r="F143" s="458"/>
      <c r="G143" s="459"/>
      <c r="H143" s="459">
        <f t="shared" si="14"/>
        <v>0</v>
      </c>
      <c r="I143" s="400">
        <f t="shared" si="16"/>
        <v>0</v>
      </c>
      <c r="J143" s="395"/>
      <c r="K143" s="395"/>
      <c r="L143" s="395"/>
      <c r="M143" s="459"/>
      <c r="N143" s="459"/>
      <c r="O143" s="402"/>
      <c r="U143" s="129" t="s">
        <v>495</v>
      </c>
      <c r="V143" s="357">
        <v>24137.93</v>
      </c>
      <c r="W143" s="357">
        <v>-25</v>
      </c>
      <c r="X143" s="355" t="s">
        <v>495</v>
      </c>
      <c r="Y143" s="364"/>
      <c r="Z143" s="333"/>
      <c r="AB143" s="89" t="str">
        <f>VLOOKUP(U143,表头名称!G:J,4,0)</f>
        <v>市场部-客工部</v>
      </c>
    </row>
    <row r="144" spans="1:28">
      <c r="B144" s="467" t="s">
        <v>4786</v>
      </c>
      <c r="C144" s="101" t="e">
        <f>VLOOKUP(B144,业绩净利!B:F,5,0)</f>
        <v>#N/A</v>
      </c>
      <c r="D144" s="468"/>
      <c r="E144" s="468"/>
      <c r="F144" s="458"/>
      <c r="G144" s="459"/>
      <c r="H144" s="459">
        <f t="shared" si="14"/>
        <v>0</v>
      </c>
      <c r="I144" s="400">
        <f t="shared" si="16"/>
        <v>0</v>
      </c>
      <c r="J144" s="395"/>
      <c r="K144" s="395"/>
      <c r="L144" s="395"/>
      <c r="M144" s="459"/>
      <c r="N144" s="459"/>
      <c r="O144" s="402"/>
      <c r="U144" s="129" t="s">
        <v>4950</v>
      </c>
      <c r="V144" s="357">
        <v>128889.54000000001</v>
      </c>
      <c r="W144" s="357">
        <v>0</v>
      </c>
      <c r="X144" s="355" t="s">
        <v>4950</v>
      </c>
      <c r="Y144" s="364"/>
      <c r="Z144" s="333"/>
      <c r="AB144" s="89" t="str">
        <f>VLOOKUP(U144,表头名称!G:J,4,0)</f>
        <v>市场部-品牌</v>
      </c>
    </row>
    <row r="145" spans="1:28">
      <c r="B145" s="460" t="s">
        <v>738</v>
      </c>
      <c r="C145" s="101" t="e">
        <f>VLOOKUP(B145,业绩净利!B:F,5,0)</f>
        <v>#N/A</v>
      </c>
      <c r="D145" s="460"/>
      <c r="E145" s="460"/>
      <c r="F145" s="464"/>
      <c r="G145" s="459"/>
      <c r="H145" s="459">
        <f t="shared" si="14"/>
        <v>280441.02</v>
      </c>
      <c r="I145" s="400">
        <f t="shared" si="16"/>
        <v>176000</v>
      </c>
      <c r="J145" s="395"/>
      <c r="K145" s="334">
        <f>COUNTIFS(人员规划!M:M,"事业部副总经理",人员规划!G:G,市场费!B149)*$O$8</f>
        <v>144000</v>
      </c>
      <c r="L145" s="395"/>
      <c r="M145" s="341">
        <f>SUMIFS(人员规划!AB:AB,人员规划!M:M,"交付经理",人员规划!G:G,市场费!B145)*$P$10</f>
        <v>0</v>
      </c>
      <c r="N145" s="341">
        <f>SUMIFS(人员规划!AB:AB,人员规划!M:M,"解决方案经理",人员规划!H:H,市场费!B145)*$P$11</f>
        <v>32000</v>
      </c>
      <c r="O145" s="402"/>
      <c r="U145" s="129" t="s">
        <v>4951</v>
      </c>
      <c r="V145" s="357">
        <v>494086.53000000009</v>
      </c>
      <c r="W145" s="357">
        <v>22181.91</v>
      </c>
      <c r="X145" s="355" t="s">
        <v>4951</v>
      </c>
      <c r="Y145" s="364"/>
      <c r="Z145" s="333"/>
      <c r="AB145" s="89" t="str">
        <f>VLOOKUP(U145,表头名称!G:J,4,0)</f>
        <v>市场部-推广</v>
      </c>
    </row>
    <row r="146" spans="1:28">
      <c r="A146" s="370"/>
      <c r="B146" s="460" t="s">
        <v>739</v>
      </c>
      <c r="C146" s="101">
        <f>VLOOKUP(B146,业绩净利!B:F,5,0)</f>
        <v>11005</v>
      </c>
      <c r="D146" s="460"/>
      <c r="E146" s="460"/>
      <c r="F146" s="458"/>
      <c r="G146" s="459"/>
      <c r="H146" s="459">
        <f t="shared" si="14"/>
        <v>288283</v>
      </c>
      <c r="I146" s="400">
        <f t="shared" si="16"/>
        <v>96000</v>
      </c>
      <c r="J146" s="395"/>
      <c r="K146" s="395"/>
      <c r="L146" s="334">
        <f>SUMIFS(人员规划!AB:AB,人员规划!G:G,市场费!B146)*$P$4</f>
        <v>96000</v>
      </c>
      <c r="M146" s="459"/>
      <c r="N146" s="459"/>
      <c r="O146" s="402"/>
      <c r="U146" s="129" t="s">
        <v>657</v>
      </c>
      <c r="V146" s="357">
        <v>60038.69</v>
      </c>
      <c r="W146" s="357">
        <v>37358.970000000016</v>
      </c>
      <c r="X146" s="355" t="s">
        <v>657</v>
      </c>
      <c r="Y146" s="364"/>
      <c r="Z146" s="333"/>
      <c r="AB146" s="89" t="str">
        <f>VLOOKUP(U146,表头名称!G:J,4,0)</f>
        <v>数据平台部-管理</v>
      </c>
    </row>
    <row r="147" spans="1:28">
      <c r="A147" s="370"/>
      <c r="B147" s="460" t="s">
        <v>2081</v>
      </c>
      <c r="C147" s="101">
        <f>VLOOKUP(B147,业绩净利!B:F,5,0)</f>
        <v>6500</v>
      </c>
      <c r="D147" s="460"/>
      <c r="E147" s="460"/>
      <c r="F147" s="458"/>
      <c r="G147" s="459"/>
      <c r="H147" s="459">
        <f t="shared" si="14"/>
        <v>112760.00000000001</v>
      </c>
      <c r="I147" s="400">
        <f t="shared" si="16"/>
        <v>96000</v>
      </c>
      <c r="J147" s="395"/>
      <c r="K147" s="395"/>
      <c r="L147" s="334">
        <f>SUMIFS(人员规划!AB:AB,人员规划!G:G,市场费!B147)*$P$4</f>
        <v>96000</v>
      </c>
      <c r="M147" s="459"/>
      <c r="N147" s="459"/>
      <c r="O147" s="402"/>
      <c r="U147" s="129" t="s">
        <v>4952</v>
      </c>
      <c r="V147" s="357">
        <v>0</v>
      </c>
      <c r="W147" s="357">
        <v>0</v>
      </c>
      <c r="X147" s="355"/>
      <c r="Y147" s="364"/>
      <c r="Z147" s="333"/>
      <c r="AB147" s="89" t="e">
        <f>VLOOKUP(U147,表头名称!G:J,4,0)</f>
        <v>#N/A</v>
      </c>
    </row>
    <row r="148" spans="1:28">
      <c r="A148" s="370"/>
      <c r="B148" s="460" t="s">
        <v>741</v>
      </c>
      <c r="C148" s="101">
        <f>VLOOKUP(B148,业绩净利!B:F,5,0)</f>
        <v>2500</v>
      </c>
      <c r="D148" s="460"/>
      <c r="E148" s="460"/>
      <c r="F148" s="458"/>
      <c r="G148" s="459"/>
      <c r="H148" s="459">
        <f t="shared" si="14"/>
        <v>84392.26</v>
      </c>
      <c r="I148" s="400">
        <f t="shared" si="16"/>
        <v>96000</v>
      </c>
      <c r="J148" s="395"/>
      <c r="K148" s="395"/>
      <c r="L148" s="334">
        <f>SUMIFS(人员规划!AB:AB,人员规划!G:G,市场费!B148)*$P$4</f>
        <v>96000</v>
      </c>
      <c r="M148" s="459"/>
      <c r="N148" s="459"/>
      <c r="O148" s="402"/>
      <c r="U148" s="129" t="s">
        <v>4953</v>
      </c>
      <c r="V148" s="357">
        <v>0</v>
      </c>
      <c r="W148" s="357">
        <v>0</v>
      </c>
      <c r="X148" s="355"/>
      <c r="Y148" s="364"/>
      <c r="Z148" s="333"/>
      <c r="AB148" s="89" t="e">
        <f>VLOOKUP(U148,表头名称!G:J,4,0)</f>
        <v>#N/A</v>
      </c>
    </row>
    <row r="149" spans="1:28">
      <c r="B149" s="460" t="s">
        <v>4868</v>
      </c>
      <c r="C149" s="101" t="e">
        <f>VLOOKUP(B149,业绩净利!B:F,5,0)</f>
        <v>#N/A</v>
      </c>
      <c r="D149" s="460">
        <v>300000</v>
      </c>
      <c r="E149" s="460">
        <v>363243.6100000001</v>
      </c>
      <c r="F149" s="464">
        <v>450000</v>
      </c>
      <c r="G149" s="459"/>
      <c r="H149" s="459">
        <f t="shared" si="14"/>
        <v>645374.63999999978</v>
      </c>
      <c r="I149" s="400">
        <f t="shared" si="16"/>
        <v>220000</v>
      </c>
      <c r="J149" s="395"/>
      <c r="K149" s="334">
        <f>COUNTIFS(人员规划!M:M,"事业部总经理",人员规划!G:G,市场费!B149)*$O$8+COUNTIFS(人员规划!M:M,"事业部技术总工",人员规划!G:G,市场费!B149)*$P$8+COUNTIFS(人员规划!M:M,"事业部副总经理（研发）",人员规划!G:G,市场费!B149)*60000</f>
        <v>220000</v>
      </c>
      <c r="L149" s="395"/>
      <c r="M149" s="341">
        <f>SUMIFS(人员规划!AB:AB,人员规划!M:M,"交付经理",人员规划!G:G,市场费!B149)*$P$10</f>
        <v>0</v>
      </c>
      <c r="N149" s="341">
        <f>SUMIFS(人员规划!AB:AB,人员规划!M:M,"解决方案经理",人员规划!H:H,市场费!B149)*$P$11</f>
        <v>0</v>
      </c>
      <c r="O149" s="402"/>
      <c r="U149" s="129" t="s">
        <v>4954</v>
      </c>
      <c r="V149" s="357">
        <v>0</v>
      </c>
      <c r="W149" s="357">
        <v>0</v>
      </c>
      <c r="X149" s="355"/>
      <c r="Y149" s="364"/>
      <c r="Z149" s="333"/>
      <c r="AB149" s="89" t="e">
        <f>VLOOKUP(U149,表头名称!G:J,4,0)</f>
        <v>#N/A</v>
      </c>
    </row>
    <row r="150" spans="1:28">
      <c r="B150" s="460" t="s">
        <v>4867</v>
      </c>
      <c r="C150" s="101" t="e">
        <f>VLOOKUP(B150,业绩净利!B:F,5,0)</f>
        <v>#N/A</v>
      </c>
      <c r="D150" s="460"/>
      <c r="E150" s="460">
        <v>62974.64</v>
      </c>
      <c r="F150" s="464"/>
      <c r="G150" s="459"/>
      <c r="H150" s="459">
        <f t="shared" si="14"/>
        <v>59438.340000000018</v>
      </c>
      <c r="I150" s="400">
        <f t="shared" si="16"/>
        <v>40000</v>
      </c>
      <c r="J150" s="395"/>
      <c r="K150" s="473">
        <f>$P$7</f>
        <v>40000</v>
      </c>
      <c r="L150" s="395"/>
      <c r="M150" s="459"/>
      <c r="N150" s="459"/>
      <c r="O150" s="402"/>
      <c r="U150" s="129" t="s">
        <v>4955</v>
      </c>
      <c r="V150" s="357">
        <v>0</v>
      </c>
      <c r="W150" s="357">
        <v>299</v>
      </c>
      <c r="X150" s="355" t="s">
        <v>4955</v>
      </c>
      <c r="Y150" s="364"/>
      <c r="Z150" s="333"/>
      <c r="AB150" s="89" t="e">
        <f>VLOOKUP(U150,表头名称!G:J,4,0)</f>
        <v>#N/A</v>
      </c>
    </row>
    <row r="151" spans="1:28">
      <c r="B151" s="460" t="s">
        <v>4883</v>
      </c>
      <c r="C151" s="101" t="e">
        <f>VLOOKUP(B151,业绩净利!B:F,5,0)</f>
        <v>#N/A</v>
      </c>
      <c r="D151" s="460"/>
      <c r="E151" s="460"/>
      <c r="F151" s="464"/>
      <c r="G151" s="459"/>
      <c r="H151" s="459">
        <f t="shared" si="14"/>
        <v>44114.25</v>
      </c>
      <c r="I151" s="400">
        <f t="shared" si="16"/>
        <v>40000</v>
      </c>
      <c r="J151" s="395"/>
      <c r="K151" s="473">
        <f>$P$7</f>
        <v>40000</v>
      </c>
      <c r="L151" s="395"/>
      <c r="M151" s="459"/>
      <c r="N151" s="459"/>
      <c r="O151" s="402"/>
      <c r="U151" s="129" t="s">
        <v>4956</v>
      </c>
      <c r="V151" s="357">
        <v>0</v>
      </c>
      <c r="W151" s="357">
        <v>79170.950000000012</v>
      </c>
      <c r="X151" s="355" t="s">
        <v>744</v>
      </c>
      <c r="Y151" s="364"/>
      <c r="Z151" s="333"/>
      <c r="AB151" s="89" t="e">
        <f>VLOOKUP(U151,表头名称!G:J,4,0)</f>
        <v>#N/A</v>
      </c>
    </row>
    <row r="152" spans="1:28">
      <c r="B152" s="460" t="s">
        <v>4869</v>
      </c>
      <c r="C152" s="101" t="e">
        <f>VLOOKUP(B152,业绩净利!B:F,5,0)</f>
        <v>#N/A</v>
      </c>
      <c r="D152" s="460"/>
      <c r="E152" s="460"/>
      <c r="F152" s="464"/>
      <c r="G152" s="459"/>
      <c r="H152" s="459">
        <f t="shared" si="14"/>
        <v>35711.199999999997</v>
      </c>
      <c r="I152" s="400">
        <f t="shared" si="16"/>
        <v>40000</v>
      </c>
      <c r="J152" s="395"/>
      <c r="K152" s="473">
        <f>$P$7</f>
        <v>40000</v>
      </c>
      <c r="L152" s="395"/>
      <c r="M152" s="459"/>
      <c r="N152" s="459"/>
      <c r="O152" s="402"/>
      <c r="U152" s="129" t="s">
        <v>4957</v>
      </c>
      <c r="V152" s="357">
        <v>0</v>
      </c>
      <c r="W152" s="357">
        <v>31179</v>
      </c>
      <c r="X152" s="347" t="s">
        <v>4307</v>
      </c>
      <c r="Y152" s="365"/>
      <c r="Z152" s="88"/>
      <c r="AA152" s="350"/>
      <c r="AB152" s="89" t="e">
        <f>VLOOKUP(U152,表头名称!G:J,4,0)</f>
        <v>#N/A</v>
      </c>
    </row>
    <row r="153" spans="1:28">
      <c r="B153" s="460" t="s">
        <v>4870</v>
      </c>
      <c r="C153" s="101" t="e">
        <f>VLOOKUP(B153,业绩净利!B:F,5,0)</f>
        <v>#N/A</v>
      </c>
      <c r="D153" s="460"/>
      <c r="E153" s="460"/>
      <c r="F153" s="458"/>
      <c r="G153" s="459"/>
      <c r="H153" s="459">
        <f t="shared" si="14"/>
        <v>20630.599999999999</v>
      </c>
      <c r="I153" s="400">
        <f t="shared" si="16"/>
        <v>20000</v>
      </c>
      <c r="J153" s="395"/>
      <c r="K153" s="396">
        <v>20000</v>
      </c>
      <c r="L153" s="396"/>
      <c r="M153" s="459"/>
      <c r="N153" s="459"/>
      <c r="O153" s="402"/>
      <c r="P153">
        <v>64822.47</v>
      </c>
      <c r="U153" s="129" t="s">
        <v>4958</v>
      </c>
      <c r="V153" s="357">
        <v>0</v>
      </c>
      <c r="W153" s="357">
        <v>66461.45</v>
      </c>
      <c r="X153" s="347" t="s">
        <v>1741</v>
      </c>
      <c r="Y153" s="365"/>
      <c r="Z153" s="88"/>
      <c r="AA153" s="350"/>
      <c r="AB153" s="89" t="e">
        <f>VLOOKUP(U153,表头名称!G:J,4,0)</f>
        <v>#N/A</v>
      </c>
    </row>
    <row r="154" spans="1:28">
      <c r="B154" s="460" t="s">
        <v>4871</v>
      </c>
      <c r="C154" s="101" t="e">
        <f>VLOOKUP(B154,业绩净利!B:F,5,0)</f>
        <v>#N/A</v>
      </c>
      <c r="D154" s="460"/>
      <c r="E154" s="460"/>
      <c r="F154" s="458"/>
      <c r="G154" s="459"/>
      <c r="H154" s="459">
        <f t="shared" si="14"/>
        <v>8692.9</v>
      </c>
      <c r="I154" s="400">
        <f t="shared" si="16"/>
        <v>10000</v>
      </c>
      <c r="J154" s="395"/>
      <c r="K154" s="396">
        <v>10000</v>
      </c>
      <c r="L154" s="396"/>
      <c r="M154" s="459"/>
      <c r="N154" s="459"/>
      <c r="O154" s="402"/>
      <c r="U154" s="129" t="s">
        <v>4959</v>
      </c>
      <c r="V154" s="357">
        <v>0</v>
      </c>
      <c r="W154" s="357">
        <v>69305</v>
      </c>
      <c r="X154" s="355" t="s">
        <v>1742</v>
      </c>
      <c r="Y154" s="364"/>
      <c r="Z154" s="333"/>
      <c r="AB154" s="89" t="e">
        <f>VLOOKUP(U154,表头名称!G:J,4,0)</f>
        <v>#N/A</v>
      </c>
    </row>
    <row r="155" spans="1:28">
      <c r="B155" s="460" t="s">
        <v>1740</v>
      </c>
      <c r="C155" s="101" t="e">
        <f>VLOOKUP(B155,业绩净利!B:F,5,0)</f>
        <v>#N/A</v>
      </c>
      <c r="D155" s="460">
        <v>100000</v>
      </c>
      <c r="E155" s="469">
        <v>64822.47</v>
      </c>
      <c r="F155" s="464"/>
      <c r="G155" s="459"/>
      <c r="H155" s="459">
        <f t="shared" si="14"/>
        <v>84411.799999999988</v>
      </c>
      <c r="I155" s="400">
        <f t="shared" si="16"/>
        <v>201600</v>
      </c>
      <c r="J155" s="395"/>
      <c r="K155" s="334">
        <f>COUNTIFS(人员规划!M:M,"事业部副总经理",人员规划!G:G,市场费!B162)*$O$8</f>
        <v>144000</v>
      </c>
      <c r="L155" s="395"/>
      <c r="M155" s="341">
        <f>SUMIFS(人员规划!AB:AB,人员规划!M:M,"交付经理",人员规划!G:G,市场费!B155)*$P$10</f>
        <v>0</v>
      </c>
      <c r="N155" s="341">
        <f>SUMIFS(人员规划!AB:AB,人员规划!M:M,"解决方案经理",人员规划!H:H,市场费!B155)*$P$11</f>
        <v>57600</v>
      </c>
      <c r="O155" s="402"/>
      <c r="U155" s="129" t="s">
        <v>4960</v>
      </c>
      <c r="V155" s="357">
        <v>0</v>
      </c>
      <c r="W155" s="357">
        <v>165003.25000000003</v>
      </c>
      <c r="X155" s="355" t="s">
        <v>1743</v>
      </c>
      <c r="Y155" s="364"/>
      <c r="Z155" s="333"/>
      <c r="AB155" s="89" t="e">
        <f>VLOOKUP(U155,表头名称!G:J,4,0)</f>
        <v>#N/A</v>
      </c>
    </row>
    <row r="156" spans="1:28">
      <c r="A156" s="370"/>
      <c r="B156" s="460" t="s">
        <v>1741</v>
      </c>
      <c r="C156" s="101">
        <f>VLOOKUP(B156,业绩净利!B:F,5,0)</f>
        <v>2800</v>
      </c>
      <c r="D156" s="460"/>
      <c r="E156" s="460">
        <v>62974.64</v>
      </c>
      <c r="F156" s="464">
        <v>0</v>
      </c>
      <c r="G156" s="459"/>
      <c r="H156" s="459">
        <f t="shared" si="14"/>
        <v>275161.18</v>
      </c>
      <c r="I156" s="400">
        <f t="shared" si="16"/>
        <v>96000</v>
      </c>
      <c r="J156" s="395"/>
      <c r="K156" s="395"/>
      <c r="L156" s="334">
        <f>SUMIFS(人员规划!AB:AB,人员规划!G:G,市场费!B156)*$P$4</f>
        <v>96000</v>
      </c>
      <c r="M156" s="459"/>
      <c r="N156" s="459"/>
      <c r="O156" s="402"/>
      <c r="U156" s="129" t="s">
        <v>4961</v>
      </c>
      <c r="V156" s="357">
        <v>0</v>
      </c>
      <c r="W156" s="357">
        <v>22134</v>
      </c>
      <c r="X156" s="355" t="s">
        <v>1744</v>
      </c>
      <c r="Y156" s="364"/>
      <c r="Z156" s="333"/>
      <c r="AB156" s="89" t="e">
        <f>VLOOKUP(U156,表头名称!G:J,4,0)</f>
        <v>#N/A</v>
      </c>
    </row>
    <row r="157" spans="1:28">
      <c r="A157" s="370"/>
      <c r="B157" s="460" t="s">
        <v>1742</v>
      </c>
      <c r="C157" s="101">
        <f>VLOOKUP(B157,业绩净利!B:F,5,0)</f>
        <v>2800</v>
      </c>
      <c r="D157" s="460"/>
      <c r="E157" s="460"/>
      <c r="F157" s="458"/>
      <c r="G157" s="459"/>
      <c r="H157" s="459">
        <f t="shared" si="14"/>
        <v>254353.8</v>
      </c>
      <c r="I157" s="400">
        <f t="shared" si="16"/>
        <v>96000</v>
      </c>
      <c r="J157" s="395"/>
      <c r="K157" s="395"/>
      <c r="L157" s="334">
        <f>SUMIFS(人员规划!AB:AB,人员规划!G:G,市场费!B157)*$P$4</f>
        <v>96000</v>
      </c>
      <c r="M157" s="459"/>
      <c r="N157" s="459"/>
      <c r="O157" s="402"/>
      <c r="U157" s="129" t="s">
        <v>4962</v>
      </c>
      <c r="V157" s="357">
        <v>0</v>
      </c>
      <c r="W157" s="357">
        <v>37080.26</v>
      </c>
      <c r="X157" s="355" t="s">
        <v>1745</v>
      </c>
      <c r="Y157" s="364"/>
      <c r="Z157" s="333"/>
      <c r="AB157" s="89" t="e">
        <f>VLOOKUP(U157,表头名称!G:J,4,0)</f>
        <v>#N/A</v>
      </c>
    </row>
    <row r="158" spans="1:28">
      <c r="A158" s="370"/>
      <c r="B158" s="460" t="s">
        <v>1743</v>
      </c>
      <c r="C158" s="101">
        <f>VLOOKUP(B158,业绩净利!B:F,5,0)</f>
        <v>3200</v>
      </c>
      <c r="D158" s="460"/>
      <c r="E158" s="460"/>
      <c r="F158" s="458"/>
      <c r="G158" s="459"/>
      <c r="H158" s="459">
        <f t="shared" si="14"/>
        <v>165003.25000000003</v>
      </c>
      <c r="I158" s="400">
        <f t="shared" si="16"/>
        <v>96000</v>
      </c>
      <c r="J158" s="395"/>
      <c r="K158" s="395"/>
      <c r="L158" s="334">
        <f>SUMIFS(人员规划!AB:AB,人员规划!G:G,市场费!B158)*$P$4</f>
        <v>96000</v>
      </c>
      <c r="M158" s="459"/>
      <c r="N158" s="459"/>
      <c r="O158" s="402"/>
      <c r="U158" s="129" t="s">
        <v>4963</v>
      </c>
      <c r="V158" s="357">
        <v>64822.47</v>
      </c>
      <c r="W158" s="357">
        <v>84411.799999999988</v>
      </c>
      <c r="X158" s="355" t="s">
        <v>1740</v>
      </c>
      <c r="Y158" s="364"/>
      <c r="Z158" s="333"/>
      <c r="AB158" s="89" t="e">
        <f>VLOOKUP(U158,表头名称!G:J,4,0)</f>
        <v>#N/A</v>
      </c>
    </row>
    <row r="159" spans="1:28">
      <c r="A159" s="370"/>
      <c r="B159" s="460" t="s">
        <v>1744</v>
      </c>
      <c r="C159" s="101">
        <f>VLOOKUP(B159,业绩净利!B:F,5,0)</f>
        <v>2800</v>
      </c>
      <c r="D159" s="460"/>
      <c r="E159" s="460"/>
      <c r="F159" s="458"/>
      <c r="G159" s="459"/>
      <c r="H159" s="459">
        <f t="shared" si="14"/>
        <v>22134</v>
      </c>
      <c r="I159" s="400">
        <f t="shared" si="16"/>
        <v>96000</v>
      </c>
      <c r="J159" s="395"/>
      <c r="K159" s="395"/>
      <c r="L159" s="334">
        <f>SUMIFS(人员规划!AB:AB,人员规划!G:G,市场费!B159)*$P$4</f>
        <v>96000</v>
      </c>
      <c r="M159" s="459"/>
      <c r="N159" s="459"/>
      <c r="O159" s="402"/>
      <c r="U159" s="129" t="s">
        <v>4964</v>
      </c>
      <c r="V159" s="357">
        <v>0</v>
      </c>
      <c r="W159" s="357">
        <v>9602.25</v>
      </c>
      <c r="X159" s="355" t="s">
        <v>4728</v>
      </c>
      <c r="Y159" s="364"/>
      <c r="Z159" s="333"/>
      <c r="AB159" s="89" t="e">
        <f>VLOOKUP(U159,表头名称!G:J,4,0)</f>
        <v>#N/A</v>
      </c>
    </row>
    <row r="160" spans="1:28">
      <c r="A160" s="370"/>
      <c r="B160" s="460" t="s">
        <v>1745</v>
      </c>
      <c r="C160" s="101">
        <f>VLOOKUP(B160,业绩净利!B:F,5,0)</f>
        <v>5600</v>
      </c>
      <c r="D160" s="460"/>
      <c r="E160" s="460"/>
      <c r="F160" s="458"/>
      <c r="G160" s="459"/>
      <c r="H160" s="459">
        <f t="shared" si="14"/>
        <v>37080.26</v>
      </c>
      <c r="I160" s="400">
        <f t="shared" si="16"/>
        <v>96000</v>
      </c>
      <c r="J160" s="395"/>
      <c r="K160" s="395"/>
      <c r="L160" s="334">
        <f>SUMIFS(人员规划!AB:AB,人员规划!G:G,市场费!B160)*$P$4</f>
        <v>96000</v>
      </c>
      <c r="M160" s="459"/>
      <c r="N160" s="459"/>
      <c r="O160" s="402"/>
      <c r="U160" s="129" t="s">
        <v>4965</v>
      </c>
      <c r="V160" s="357">
        <v>0</v>
      </c>
      <c r="W160" s="357">
        <v>9046.9</v>
      </c>
      <c r="X160" s="347" t="s">
        <v>4737</v>
      </c>
      <c r="Y160" s="365"/>
      <c r="Z160" s="88"/>
      <c r="AA160" s="350"/>
      <c r="AB160" s="89" t="e">
        <f>VLOOKUP(U160,表头名称!G:J,4,0)</f>
        <v>#N/A</v>
      </c>
    </row>
    <row r="161" spans="1:28">
      <c r="A161" s="370"/>
      <c r="B161" s="460" t="s">
        <v>5168</v>
      </c>
      <c r="C161" s="101">
        <v>2800</v>
      </c>
      <c r="D161" s="460"/>
      <c r="E161" s="460"/>
      <c r="F161" s="458"/>
      <c r="G161" s="459"/>
      <c r="H161" s="459"/>
      <c r="I161" s="400">
        <f t="shared" si="16"/>
        <v>80000</v>
      </c>
      <c r="J161" s="395"/>
      <c r="K161" s="395"/>
      <c r="L161" s="334">
        <f>SUMIFS(人员规划!AB:AB,人员规划!G:G,市场费!B161)*$P$4</f>
        <v>80000</v>
      </c>
      <c r="M161" s="459"/>
      <c r="N161" s="459"/>
      <c r="O161" s="402"/>
      <c r="U161" s="129" t="s">
        <v>4409</v>
      </c>
      <c r="V161" s="357">
        <v>62974.64</v>
      </c>
      <c r="W161" s="357">
        <v>59438.340000000018</v>
      </c>
      <c r="X161" s="347" t="s">
        <v>4409</v>
      </c>
      <c r="Y161" s="365"/>
      <c r="Z161" s="88"/>
      <c r="AA161" s="350"/>
      <c r="AB161" s="89" t="str">
        <f>VLOOKUP(U161,表头名称!G:J,4,0)</f>
        <v>网安事业部-WZ平台产品线</v>
      </c>
    </row>
    <row r="162" spans="1:28">
      <c r="B162" s="460" t="s">
        <v>744</v>
      </c>
      <c r="C162" s="101" t="e">
        <f>VLOOKUP(B162,业绩净利!B:F,5,0)</f>
        <v>#N/A</v>
      </c>
      <c r="D162" s="460"/>
      <c r="E162" s="460"/>
      <c r="F162" s="458">
        <v>100000</v>
      </c>
      <c r="G162" s="459"/>
      <c r="H162" s="459">
        <f t="shared" ref="H162:H193" si="17">SUMIFS(W:W,X:X,B162)</f>
        <v>96285.550000000017</v>
      </c>
      <c r="I162" s="400">
        <f>K162+L162+M162+N162+J162</f>
        <v>160000</v>
      </c>
      <c r="J162" s="395"/>
      <c r="K162" s="334">
        <f>COUNTIFS(人员规划!M:M,"事业部总经理",人员规划!G:G,市场费!B162)*$O$8+COUNTIFS(人员规划!M:M,"事业部技术总工",人员规划!G:G,市场费!B162)*$P$8</f>
        <v>160000</v>
      </c>
      <c r="L162" s="395"/>
      <c r="M162" s="341">
        <f>SUMIFS(人员规划!AB:AB,人员规划!M:M,"交付经理",人员规划!G:G,市场费!B162)*$P$10</f>
        <v>0</v>
      </c>
      <c r="N162" s="341">
        <f>SUMIFS(人员规划!AB:AB,人员规划!M:M,"解决方案经理",人员规划!H:H,市场费!B162)*$P$11</f>
        <v>0</v>
      </c>
      <c r="O162" s="402"/>
      <c r="U162" s="129" t="s">
        <v>4966</v>
      </c>
      <c r="V162" s="357">
        <v>363243.6100000001</v>
      </c>
      <c r="W162" s="357">
        <v>645374.63999999978</v>
      </c>
      <c r="X162" s="355" t="s">
        <v>4966</v>
      </c>
      <c r="Y162" s="364"/>
      <c r="Z162" s="333"/>
      <c r="AB162" s="89" t="str">
        <f>VLOOKUP(U162,表头名称!G:J,4,0)</f>
        <v>网安事业部-管理</v>
      </c>
    </row>
    <row r="163" spans="1:28">
      <c r="B163" s="460" t="s">
        <v>746</v>
      </c>
      <c r="C163" s="101" t="e">
        <f>VLOOKUP(B163,业绩净利!B:F,5,0)</f>
        <v>#N/A</v>
      </c>
      <c r="D163" s="460"/>
      <c r="E163" s="460"/>
      <c r="F163" s="464"/>
      <c r="G163" s="459"/>
      <c r="H163" s="459">
        <f t="shared" si="17"/>
        <v>53685.680000000008</v>
      </c>
      <c r="I163" s="400">
        <f t="shared" ref="I163:I169" si="18">K163+L163+M163+N163</f>
        <v>40000</v>
      </c>
      <c r="J163" s="395"/>
      <c r="K163" s="473">
        <f>$P$7</f>
        <v>40000</v>
      </c>
      <c r="L163" s="395"/>
      <c r="M163" s="459"/>
      <c r="N163" s="459"/>
      <c r="O163" s="402"/>
      <c r="U163" s="129" t="s">
        <v>4967</v>
      </c>
      <c r="V163" s="357">
        <v>0</v>
      </c>
      <c r="W163" s="357">
        <v>17997</v>
      </c>
      <c r="X163" s="355" t="s">
        <v>4728</v>
      </c>
      <c r="Y163" s="364"/>
      <c r="Z163" s="333"/>
      <c r="AB163" s="89" t="e">
        <f>VLOOKUP(U163,表头名称!G:J,4,0)</f>
        <v>#N/A</v>
      </c>
    </row>
    <row r="164" spans="1:28">
      <c r="B164" s="460" t="s">
        <v>2085</v>
      </c>
      <c r="C164" s="101" t="e">
        <f>VLOOKUP(B164,业绩净利!B:F,5,0)</f>
        <v>#N/A</v>
      </c>
      <c r="D164" s="460"/>
      <c r="E164" s="460"/>
      <c r="F164" s="464"/>
      <c r="G164" s="459"/>
      <c r="H164" s="459">
        <f t="shared" si="17"/>
        <v>66501.899999999994</v>
      </c>
      <c r="I164" s="400">
        <f t="shared" si="18"/>
        <v>40000</v>
      </c>
      <c r="J164" s="395"/>
      <c r="K164" s="473">
        <f>$P$7</f>
        <v>40000</v>
      </c>
      <c r="L164" s="395"/>
      <c r="M164" s="459"/>
      <c r="N164" s="459"/>
      <c r="O164" s="402"/>
      <c r="U164" s="129" t="s">
        <v>792</v>
      </c>
      <c r="V164" s="357">
        <v>0</v>
      </c>
      <c r="W164" s="357">
        <v>20630.599999999999</v>
      </c>
      <c r="X164" s="347" t="s">
        <v>792</v>
      </c>
      <c r="Y164" s="365"/>
      <c r="Z164" s="88"/>
      <c r="AA164" s="350"/>
      <c r="AB164" s="89" t="str">
        <f>VLOOKUP(U164,表头名称!G:J,4,0)</f>
        <v>网安事业部-客户价值服务部</v>
      </c>
    </row>
    <row r="165" spans="1:28">
      <c r="B165" s="460" t="s">
        <v>4880</v>
      </c>
      <c r="C165" s="101" t="e">
        <f>VLOOKUP(B165,业绩净利!B:F,5,0)</f>
        <v>#N/A</v>
      </c>
      <c r="D165" s="460">
        <v>350000</v>
      </c>
      <c r="E165" s="460">
        <f>51475.69</f>
        <v>51475.69</v>
      </c>
      <c r="F165" s="464"/>
      <c r="G165" s="459"/>
      <c r="H165" s="459">
        <f t="shared" si="17"/>
        <v>82119.94</v>
      </c>
      <c r="I165" s="400">
        <f t="shared" si="18"/>
        <v>182400</v>
      </c>
      <c r="J165" s="395"/>
      <c r="K165" s="334">
        <f>COUNTIFS(人员规划!M:M,"事业部副总经理",人员规划!G:G,市场费!B170)*$O$8</f>
        <v>144000</v>
      </c>
      <c r="L165" s="395"/>
      <c r="M165" s="341">
        <f>SUMIFS(人员规划!AB:AB,人员规划!M:M,"交付经理",人员规划!G:G,市场费!B165)*$P$10</f>
        <v>0</v>
      </c>
      <c r="N165" s="341">
        <f>SUMIFS(人员规划!AB:AB,人员规划!M:M,"解决方案经理",人员规划!H:H,市场费!B165)*$P$11</f>
        <v>38400</v>
      </c>
      <c r="O165" s="402"/>
      <c r="U165" s="129" t="s">
        <v>4413</v>
      </c>
      <c r="V165" s="357">
        <v>0</v>
      </c>
      <c r="W165" s="357">
        <v>17418</v>
      </c>
      <c r="X165" s="355" t="s">
        <v>4413</v>
      </c>
      <c r="Y165" s="364"/>
      <c r="Z165" s="333"/>
      <c r="AB165" s="89" t="e">
        <f>VLOOKUP(U165,表头名称!G:J,4,0)</f>
        <v>#N/A</v>
      </c>
    </row>
    <row r="166" spans="1:28">
      <c r="A166" s="370"/>
      <c r="B166" s="462" t="s">
        <v>2086</v>
      </c>
      <c r="C166" s="101">
        <f>VLOOKUP(B166,业绩净利!B:F,5,0)</f>
        <v>7000</v>
      </c>
      <c r="D166" s="462"/>
      <c r="E166" s="462"/>
      <c r="F166" s="458"/>
      <c r="G166" s="459"/>
      <c r="H166" s="459">
        <f t="shared" si="17"/>
        <v>218086.19</v>
      </c>
      <c r="I166" s="400">
        <f t="shared" si="18"/>
        <v>96000</v>
      </c>
      <c r="J166" s="395"/>
      <c r="K166" s="395"/>
      <c r="L166" s="334">
        <f>SUMIFS(人员规划!AB:AB,人员规划!G:G,市场费!B166)*$P$4</f>
        <v>96000</v>
      </c>
      <c r="M166" s="459"/>
      <c r="N166" s="459"/>
      <c r="O166" s="402"/>
      <c r="U166" s="129" t="s">
        <v>4968</v>
      </c>
      <c r="V166" s="357">
        <v>0</v>
      </c>
      <c r="W166" s="357">
        <v>16515</v>
      </c>
      <c r="X166" s="355" t="s">
        <v>4728</v>
      </c>
      <c r="Y166" s="364"/>
      <c r="Z166" s="333"/>
      <c r="AB166" s="89" t="e">
        <f>VLOOKUP(U166,表头名称!G:J,4,0)</f>
        <v>#N/A</v>
      </c>
    </row>
    <row r="167" spans="1:28">
      <c r="B167" s="470" t="s">
        <v>1750</v>
      </c>
      <c r="C167" s="101" t="e">
        <f>VLOOKUP(B167,业绩净利!B:F,5,0)</f>
        <v>#N/A</v>
      </c>
      <c r="D167" s="470" t="s">
        <v>5167</v>
      </c>
      <c r="E167" s="470"/>
      <c r="F167" s="458"/>
      <c r="G167" s="459"/>
      <c r="H167" s="459">
        <f t="shared" si="17"/>
        <v>31987.819999999996</v>
      </c>
      <c r="I167" s="400">
        <f t="shared" si="18"/>
        <v>16000</v>
      </c>
      <c r="J167" s="395"/>
      <c r="K167" s="397"/>
      <c r="L167" s="334">
        <f>SUMIFS(人员规划!AB:AB,人员规划!G:G,市场费!B167)*$P$4</f>
        <v>16000</v>
      </c>
      <c r="M167" s="459"/>
      <c r="N167" s="459"/>
      <c r="O167" s="402"/>
      <c r="U167" s="129" t="s">
        <v>2000</v>
      </c>
      <c r="V167" s="357">
        <v>0</v>
      </c>
      <c r="W167" s="357">
        <v>288283</v>
      </c>
      <c r="X167" s="355" t="s">
        <v>2000</v>
      </c>
      <c r="Y167" s="364"/>
      <c r="Z167" s="333"/>
      <c r="AB167" s="89" t="str">
        <f>VLOOKUP(U167,表头名称!G:J,4,0)</f>
        <v>网安事业部-销售1</v>
      </c>
    </row>
    <row r="168" spans="1:28">
      <c r="A168" s="370"/>
      <c r="B168" s="462" t="s">
        <v>2087</v>
      </c>
      <c r="C168" s="101">
        <f>VLOOKUP(B168,业绩净利!B:F,5,0)</f>
        <v>1500</v>
      </c>
      <c r="D168" s="462"/>
      <c r="E168" s="462"/>
      <c r="F168" s="458"/>
      <c r="G168" s="459"/>
      <c r="H168" s="459">
        <f t="shared" si="17"/>
        <v>45070.47</v>
      </c>
      <c r="I168" s="400">
        <f t="shared" si="18"/>
        <v>96000</v>
      </c>
      <c r="J168" s="395"/>
      <c r="K168" s="395"/>
      <c r="L168" s="334">
        <f>SUMIFS(人员规划!AB:AB,人员规划!G:G,市场费!B168)*$P$4</f>
        <v>96000</v>
      </c>
      <c r="M168" s="459"/>
      <c r="N168" s="459"/>
      <c r="O168" s="402"/>
      <c r="U168" s="129" t="s">
        <v>2001</v>
      </c>
      <c r="V168" s="357">
        <v>0</v>
      </c>
      <c r="W168" s="357">
        <v>112760.00000000001</v>
      </c>
      <c r="X168" s="355" t="s">
        <v>2001</v>
      </c>
      <c r="Y168" s="364"/>
      <c r="Z168" s="333"/>
      <c r="AB168" s="89" t="str">
        <f>VLOOKUP(U168,表头名称!G:J,4,0)</f>
        <v>网安事业部-销售2</v>
      </c>
    </row>
    <row r="169" spans="1:28">
      <c r="A169" s="370"/>
      <c r="B169" s="462" t="s">
        <v>1753</v>
      </c>
      <c r="C169" s="101">
        <f>VLOOKUP(B169,业绩净利!B:F,5,0)</f>
        <v>3500</v>
      </c>
      <c r="D169" s="462"/>
      <c r="E169" s="462"/>
      <c r="F169" s="458"/>
      <c r="G169" s="459"/>
      <c r="H169" s="459">
        <f t="shared" si="17"/>
        <v>0</v>
      </c>
      <c r="I169" s="400">
        <f t="shared" si="18"/>
        <v>96000</v>
      </c>
      <c r="J169" s="395"/>
      <c r="K169" s="395"/>
      <c r="L169" s="334">
        <f>SUMIFS(人员规划!AB:AB,人员规划!G:G,市场费!B169)*$P$4</f>
        <v>96000</v>
      </c>
      <c r="M169" s="459"/>
      <c r="N169" s="459"/>
      <c r="O169" s="402"/>
      <c r="U169" s="129" t="s">
        <v>2002</v>
      </c>
      <c r="V169" s="357">
        <v>0</v>
      </c>
      <c r="W169" s="357">
        <v>84392.26</v>
      </c>
      <c r="X169" s="355" t="s">
        <v>2002</v>
      </c>
      <c r="Y169" s="364"/>
      <c r="Z169" s="333"/>
      <c r="AB169" s="89" t="str">
        <f>VLOOKUP(U169,表头名称!G:J,4,0)</f>
        <v>网安事业部-销售3</v>
      </c>
    </row>
    <row r="170" spans="1:28" s="370" customFormat="1">
      <c r="B170" s="460" t="s">
        <v>4854</v>
      </c>
      <c r="C170" s="101" t="e">
        <f>VLOOKUP(B170,业绩净利!B:F,5,0)</f>
        <v>#N/A</v>
      </c>
      <c r="D170" s="460">
        <v>150000</v>
      </c>
      <c r="E170" s="460">
        <v>71173.789999999994</v>
      </c>
      <c r="F170" s="464">
        <v>100000</v>
      </c>
      <c r="G170" s="459"/>
      <c r="H170" s="459">
        <f t="shared" si="17"/>
        <v>438</v>
      </c>
      <c r="I170" s="400">
        <f>K170+L170+M170+N170+J170</f>
        <v>160000</v>
      </c>
      <c r="J170" s="395"/>
      <c r="K170" s="334">
        <f>COUNTIFS(人员规划!M:M,"事业部总经理",人员规划!G:G,市场费!B170)*$O$8+COUNTIFS(人员规划!M:M,"事业部技术总工",人员规划!G:G,市场费!B170)*$P$8</f>
        <v>160000</v>
      </c>
      <c r="L170" s="395"/>
      <c r="M170" s="341">
        <f>SUMIFS(人员规划!AB:AB,人员规划!M:M,"交付经理",人员规划!G:G,市场费!B170)*$P$10</f>
        <v>0</v>
      </c>
      <c r="N170" s="341">
        <f>SUMIFS(人员规划!AB:AB,人员规划!M:M,"解决方案经理",人员规划!H:H,市场费!B170)*$P$11</f>
        <v>0</v>
      </c>
      <c r="O170" s="402"/>
      <c r="U170" s="129"/>
      <c r="V170" s="357"/>
      <c r="W170" s="357"/>
      <c r="X170" s="355"/>
      <c r="Y170" s="364"/>
      <c r="Z170" s="333"/>
      <c r="AA170" s="178"/>
    </row>
    <row r="171" spans="1:28">
      <c r="B171" s="460" t="s">
        <v>2089</v>
      </c>
      <c r="C171" s="101" t="e">
        <f>VLOOKUP(B171,业绩净利!B:F,5,0)</f>
        <v>#N/A</v>
      </c>
      <c r="D171" s="460"/>
      <c r="E171" s="460"/>
      <c r="F171" s="458">
        <v>0</v>
      </c>
      <c r="G171" s="459"/>
      <c r="H171" s="459">
        <f t="shared" si="17"/>
        <v>56355.869999999995</v>
      </c>
      <c r="I171" s="400">
        <f t="shared" ref="I171:I177" si="19">K171+L171+M171+N171</f>
        <v>40000</v>
      </c>
      <c r="J171" s="395"/>
      <c r="K171" s="473">
        <f>$P$7</f>
        <v>40000</v>
      </c>
      <c r="L171" s="395"/>
      <c r="M171" s="459"/>
      <c r="N171" s="459"/>
      <c r="O171" s="402"/>
      <c r="U171" s="129" t="s">
        <v>2003</v>
      </c>
      <c r="V171" s="357">
        <v>0</v>
      </c>
      <c r="W171" s="357">
        <v>116007.71</v>
      </c>
      <c r="X171" s="355" t="s">
        <v>2003</v>
      </c>
      <c r="Y171" s="364"/>
      <c r="Z171" s="333"/>
      <c r="AB171" s="89" t="str">
        <f>VLOOKUP(U171,表头名称!G:J,4,0)</f>
        <v>网安事业部-销售4</v>
      </c>
    </row>
    <row r="172" spans="1:28">
      <c r="B172" s="460" t="s">
        <v>2090</v>
      </c>
      <c r="C172" s="101" t="e">
        <f>VLOOKUP(B172,业绩净利!B:F,5,0)</f>
        <v>#N/A</v>
      </c>
      <c r="D172" s="460"/>
      <c r="E172" s="460"/>
      <c r="F172" s="464"/>
      <c r="G172" s="459"/>
      <c r="H172" s="459">
        <f t="shared" si="17"/>
        <v>39058.839999999997</v>
      </c>
      <c r="I172" s="400">
        <f t="shared" si="19"/>
        <v>182400</v>
      </c>
      <c r="J172" s="395"/>
      <c r="K172" s="334">
        <f>COUNTIFS(人员规划!M:M,"事业部副总经理",人员规划!G:G,市场费!B178)*$O$8</f>
        <v>144000</v>
      </c>
      <c r="L172" s="395"/>
      <c r="M172" s="341">
        <f>SUMIFS(人员规划!AB:AB,人员规划!M:M,"交付经理",人员规划!G:G,市场费!B172)*$P$10</f>
        <v>0</v>
      </c>
      <c r="N172" s="341">
        <f>SUMIFS(人员规划!AB:AB,人员规划!M:M,"解决方案经理",人员规划!H:H,市场费!B172)*$P$11</f>
        <v>38400</v>
      </c>
      <c r="O172" s="402"/>
      <c r="U172" s="129" t="s">
        <v>738</v>
      </c>
      <c r="V172" s="357">
        <v>0</v>
      </c>
      <c r="W172" s="357">
        <v>280441.02</v>
      </c>
      <c r="X172" s="355" t="s">
        <v>738</v>
      </c>
      <c r="Y172" s="364"/>
      <c r="Z172" s="333"/>
      <c r="AB172" s="89" t="str">
        <f>VLOOKUP(U172,表头名称!G:J,4,0)</f>
        <v>网安事业部-销售管理</v>
      </c>
    </row>
    <row r="173" spans="1:28">
      <c r="A173" s="370"/>
      <c r="B173" s="462" t="s">
        <v>844</v>
      </c>
      <c r="C173" s="101">
        <f>VLOOKUP(B173,业绩净利!B:F,5,0)</f>
        <v>4000</v>
      </c>
      <c r="D173" s="462"/>
      <c r="E173" s="462"/>
      <c r="F173" s="458"/>
      <c r="G173" s="459"/>
      <c r="H173" s="459">
        <f t="shared" si="17"/>
        <v>226968.69</v>
      </c>
      <c r="I173" s="400">
        <f t="shared" si="19"/>
        <v>96000</v>
      </c>
      <c r="J173" s="395"/>
      <c r="K173" s="395"/>
      <c r="L173" s="334">
        <f>SUMIFS(人员规划!AB:AB,人员规划!G:G,市场费!B173)*$P$4</f>
        <v>96000</v>
      </c>
      <c r="M173" s="459"/>
      <c r="N173" s="459"/>
      <c r="O173" s="402"/>
      <c r="U173" s="129" t="s">
        <v>4969</v>
      </c>
      <c r="V173" s="357">
        <v>0</v>
      </c>
      <c r="W173" s="357">
        <v>18293.2</v>
      </c>
      <c r="X173" s="355" t="s">
        <v>4413</v>
      </c>
      <c r="Y173" s="364"/>
      <c r="Z173" s="333"/>
      <c r="AB173" s="89" t="e">
        <f>VLOOKUP(U173,表头名称!G:J,4,0)</f>
        <v>#N/A</v>
      </c>
    </row>
    <row r="174" spans="1:28">
      <c r="A174" s="370"/>
      <c r="B174" s="462" t="s">
        <v>2092</v>
      </c>
      <c r="C174" s="101">
        <f>VLOOKUP(B174,业绩净利!B:F,5,0)</f>
        <v>3000</v>
      </c>
      <c r="D174" s="462"/>
      <c r="E174" s="462"/>
      <c r="F174" s="458"/>
      <c r="G174" s="459"/>
      <c r="H174" s="459">
        <f t="shared" si="17"/>
        <v>12724.2</v>
      </c>
      <c r="I174" s="400">
        <f t="shared" si="19"/>
        <v>96000</v>
      </c>
      <c r="J174" s="395"/>
      <c r="K174" s="395"/>
      <c r="L174" s="334">
        <f>SUMIFS(人员规划!AB:AB,人员规划!G:G,市场费!B174)*$P$4</f>
        <v>96000</v>
      </c>
      <c r="M174" s="459"/>
      <c r="N174" s="459"/>
      <c r="O174" s="402"/>
      <c r="U174" s="129" t="s">
        <v>4970</v>
      </c>
      <c r="V174" s="357">
        <v>0</v>
      </c>
      <c r="W174" s="357">
        <v>-354</v>
      </c>
      <c r="X174" s="347" t="s">
        <v>4737</v>
      </c>
      <c r="Y174" s="365"/>
      <c r="Z174" s="88"/>
      <c r="AA174" s="350"/>
      <c r="AB174" s="89" t="e">
        <f>VLOOKUP(U174,表头名称!G:J,4,0)</f>
        <v>#N/A</v>
      </c>
    </row>
    <row r="175" spans="1:28">
      <c r="A175" s="370"/>
      <c r="B175" s="470" t="s">
        <v>1756</v>
      </c>
      <c r="C175" s="463">
        <v>3000</v>
      </c>
      <c r="D175" s="470"/>
      <c r="E175" s="470">
        <v>62974.64</v>
      </c>
      <c r="F175" s="458"/>
      <c r="G175" s="459"/>
      <c r="H175" s="459">
        <f t="shared" si="17"/>
        <v>71339.39</v>
      </c>
      <c r="I175" s="400">
        <f t="shared" si="19"/>
        <v>96000</v>
      </c>
      <c r="J175" s="395"/>
      <c r="K175" s="395"/>
      <c r="L175" s="334">
        <f>SUMIFS(人员规划!AB:AB,人员规划!G:G,市场费!B175)*$P$4</f>
        <v>96000</v>
      </c>
      <c r="M175" s="459"/>
      <c r="N175" s="459"/>
      <c r="O175" s="402"/>
      <c r="U175" s="129" t="s">
        <v>4971</v>
      </c>
      <c r="V175" s="357">
        <v>0</v>
      </c>
      <c r="W175" s="357">
        <v>17674</v>
      </c>
      <c r="X175" s="347" t="s">
        <v>4394</v>
      </c>
      <c r="Y175" s="365"/>
      <c r="Z175" s="88"/>
      <c r="AA175" s="350"/>
      <c r="AB175" s="89" t="e">
        <f>VLOOKUP(U175,表头名称!G:J,4,0)</f>
        <v>#N/A</v>
      </c>
    </row>
    <row r="176" spans="1:28">
      <c r="A176" s="370"/>
      <c r="B176" s="462" t="s">
        <v>2093</v>
      </c>
      <c r="C176" s="101">
        <f>VLOOKUP(B176,业绩净利!B:F,5,0)</f>
        <v>3000</v>
      </c>
      <c r="D176" s="462"/>
      <c r="E176" s="462"/>
      <c r="F176" s="458"/>
      <c r="G176" s="459"/>
      <c r="H176" s="459">
        <f t="shared" si="17"/>
        <v>39389.769999999997</v>
      </c>
      <c r="I176" s="400">
        <f t="shared" si="19"/>
        <v>96000</v>
      </c>
      <c r="J176" s="395"/>
      <c r="K176" s="395"/>
      <c r="L176" s="334">
        <f>SUMIFS(人员规划!AB:AB,人员规划!G:G,市场费!B176)*$P$4</f>
        <v>96000</v>
      </c>
      <c r="M176" s="459"/>
      <c r="N176" s="459"/>
      <c r="O176" s="402"/>
      <c r="U176" s="129" t="s">
        <v>4972</v>
      </c>
      <c r="V176" s="357">
        <v>0</v>
      </c>
      <c r="W176" s="357">
        <v>9284</v>
      </c>
      <c r="X176" s="347" t="s">
        <v>4391</v>
      </c>
      <c r="Y176" s="365"/>
      <c r="Z176" s="88"/>
      <c r="AA176" s="350"/>
      <c r="AB176" s="89" t="e">
        <f>VLOOKUP(U176,表头名称!G:J,4,0)</f>
        <v>#N/A</v>
      </c>
    </row>
    <row r="177" spans="1:28">
      <c r="B177" s="460" t="s">
        <v>4855</v>
      </c>
      <c r="C177" s="101" t="e">
        <f>VLOOKUP(B177,业绩净利!B:F,5,0)</f>
        <v>#N/A</v>
      </c>
      <c r="D177" s="460">
        <v>50000</v>
      </c>
      <c r="E177" s="460"/>
      <c r="F177" s="458"/>
      <c r="G177" s="459"/>
      <c r="H177" s="459">
        <f t="shared" si="17"/>
        <v>4832</v>
      </c>
      <c r="I177" s="400">
        <f t="shared" si="19"/>
        <v>40000</v>
      </c>
      <c r="J177" s="395"/>
      <c r="K177" s="473">
        <f>$P$7</f>
        <v>40000</v>
      </c>
      <c r="L177" s="395"/>
      <c r="M177" s="459"/>
      <c r="N177" s="459"/>
      <c r="O177" s="402"/>
      <c r="U177" s="129" t="s">
        <v>4973</v>
      </c>
      <c r="V177" s="357">
        <v>0</v>
      </c>
      <c r="W177" s="357">
        <v>43866.3</v>
      </c>
      <c r="X177" s="347" t="s">
        <v>4394</v>
      </c>
      <c r="Y177" s="365"/>
      <c r="Z177" s="88"/>
      <c r="AA177" s="350"/>
      <c r="AB177" s="89" t="e">
        <f>VLOOKUP(U177,表头名称!G:J,4,0)</f>
        <v>#N/A</v>
      </c>
    </row>
    <row r="178" spans="1:28">
      <c r="B178" s="460" t="s">
        <v>1761</v>
      </c>
      <c r="C178" s="101" t="e">
        <f>VLOOKUP(B178,业绩净利!B:F,5,0)</f>
        <v>#N/A</v>
      </c>
      <c r="D178" s="460">
        <v>50000</v>
      </c>
      <c r="E178" s="460">
        <v>20000</v>
      </c>
      <c r="F178" s="464">
        <v>100000</v>
      </c>
      <c r="G178" s="459"/>
      <c r="H178" s="459">
        <f t="shared" si="17"/>
        <v>54699.289999999994</v>
      </c>
      <c r="I178" s="400">
        <f>K178+L178+M178+N178+J178</f>
        <v>160000</v>
      </c>
      <c r="J178" s="395"/>
      <c r="K178" s="334">
        <f>COUNTIFS(人员规划!M:M,"事业部总经理",人员规划!G:G,市场费!B178)*$O$8+COUNTIFS(人员规划!M:M,"事业部技术总工",人员规划!G:G,市场费!B178)*$P$8</f>
        <v>160000</v>
      </c>
      <c r="L178" s="395"/>
      <c r="M178" s="341">
        <f>SUMIFS(人员规划!AB:AB,人员规划!M:M,"交付经理",人员规划!G:G,市场费!B178)*$P$10</f>
        <v>0</v>
      </c>
      <c r="N178" s="341">
        <f>SUMIFS(人员规划!AB:AB,人员规划!M:M,"解决方案经理",人员规划!H:H,市场费!B178)*$P$11</f>
        <v>0</v>
      </c>
      <c r="O178" s="402"/>
      <c r="U178" s="129" t="s">
        <v>4974</v>
      </c>
      <c r="V178" s="357">
        <v>154700</v>
      </c>
      <c r="W178" s="357">
        <v>167649.26000000004</v>
      </c>
      <c r="X178" s="347" t="s">
        <v>4389</v>
      </c>
      <c r="Y178" s="365"/>
      <c r="Z178" s="88"/>
      <c r="AA178" s="350"/>
      <c r="AB178" s="89" t="str">
        <f>VLOOKUP(U178,表头名称!G:J,4,0)</f>
        <v>第十事业部-管理</v>
      </c>
    </row>
    <row r="179" spans="1:28">
      <c r="B179" s="460" t="s">
        <v>1768</v>
      </c>
      <c r="C179" s="101" t="e">
        <f>VLOOKUP(B179,业绩净利!B:F,5,0)</f>
        <v>#N/A</v>
      </c>
      <c r="D179" s="460">
        <v>50000</v>
      </c>
      <c r="E179" s="460">
        <v>33962.26</v>
      </c>
      <c r="F179" s="464"/>
      <c r="G179" s="459"/>
      <c r="H179" s="459">
        <f t="shared" si="17"/>
        <v>59125.599999999999</v>
      </c>
      <c r="I179" s="400">
        <f t="shared" ref="I179:I184" si="20">K179+L179+M179+N179</f>
        <v>182400</v>
      </c>
      <c r="J179" s="395"/>
      <c r="K179" s="334">
        <f>COUNTIFS(人员规划!M:M,"事业部副总经理",人员规划!G:G,市场费!B185)*$O$8</f>
        <v>144000</v>
      </c>
      <c r="L179" s="395"/>
      <c r="M179" s="341">
        <f>SUMIFS(人员规划!AB:AB,人员规划!M:M,"交付经理",人员规划!G:G,市场费!B179)*$P$10</f>
        <v>0</v>
      </c>
      <c r="N179" s="341">
        <f>SUMIFS(人员规划!AB:AB,人员规划!M:M,"解决方案经理",人员规划!H:H,市场费!B179)*$P$11</f>
        <v>38400</v>
      </c>
      <c r="O179" s="402"/>
      <c r="U179" s="129" t="s">
        <v>4975</v>
      </c>
      <c r="V179" s="357">
        <v>30000</v>
      </c>
      <c r="W179" s="357">
        <v>60693.74</v>
      </c>
      <c r="X179" s="355" t="s">
        <v>4406</v>
      </c>
      <c r="Y179" s="364"/>
      <c r="Z179" s="333"/>
      <c r="AB179" s="89" t="str">
        <f>VLOOKUP(U179,表头名称!G:J,4,0)</f>
        <v>第十事业部-市场营销</v>
      </c>
    </row>
    <row r="180" spans="1:28">
      <c r="A180" s="370"/>
      <c r="B180" s="462" t="s">
        <v>877</v>
      </c>
      <c r="C180" s="101">
        <f>VLOOKUP(B180,业绩净利!B:F,5,0)</f>
        <v>4000</v>
      </c>
      <c r="D180" s="462"/>
      <c r="E180" s="462">
        <v>54716.979999999996</v>
      </c>
      <c r="F180" s="464">
        <v>0</v>
      </c>
      <c r="G180" s="459"/>
      <c r="H180" s="459">
        <f t="shared" si="17"/>
        <v>296539.48999999987</v>
      </c>
      <c r="I180" s="400">
        <f t="shared" si="20"/>
        <v>96000</v>
      </c>
      <c r="J180" s="395"/>
      <c r="K180" s="395"/>
      <c r="L180" s="334">
        <f>SUMIFS(人员规划!AB:AB,人员规划!G:G,市场费!B180)*$P$4</f>
        <v>96000</v>
      </c>
      <c r="M180" s="459"/>
      <c r="N180" s="459"/>
      <c r="O180" s="402"/>
      <c r="U180" s="129" t="s">
        <v>4976</v>
      </c>
      <c r="V180" s="357">
        <v>0</v>
      </c>
      <c r="W180" s="357">
        <v>4879.76</v>
      </c>
      <c r="X180" s="355" t="s">
        <v>4402</v>
      </c>
      <c r="Y180" s="364"/>
      <c r="Z180" s="333"/>
      <c r="AB180" s="89" t="str">
        <f>VLOOKUP(U180,表头名称!G:J,4,0)</f>
        <v>第十事业部-数据交换平台产品线</v>
      </c>
    </row>
    <row r="181" spans="1:28">
      <c r="A181" s="370"/>
      <c r="B181" s="462" t="s">
        <v>2096</v>
      </c>
      <c r="C181" s="101">
        <f>VLOOKUP(B181,业绩净利!B:F,5,0)</f>
        <v>2500</v>
      </c>
      <c r="D181" s="462"/>
      <c r="E181" s="462"/>
      <c r="F181" s="458"/>
      <c r="G181" s="459"/>
      <c r="H181" s="459">
        <f t="shared" si="17"/>
        <v>22340.6</v>
      </c>
      <c r="I181" s="400">
        <f t="shared" si="20"/>
        <v>96000</v>
      </c>
      <c r="J181" s="395"/>
      <c r="K181" s="395"/>
      <c r="L181" s="334">
        <f>SUMIFS(人员规划!AB:AB,人员规划!G:G,市场费!B181)*$P$4</f>
        <v>96000</v>
      </c>
      <c r="M181" s="459"/>
      <c r="N181" s="459"/>
      <c r="O181" s="402"/>
      <c r="U181" s="129" t="s">
        <v>4977</v>
      </c>
      <c r="V181" s="357">
        <v>0</v>
      </c>
      <c r="W181" s="357">
        <v>127042.48999999999</v>
      </c>
      <c r="X181" s="355" t="s">
        <v>4391</v>
      </c>
      <c r="Y181" s="364"/>
      <c r="Z181" s="333"/>
      <c r="AB181" s="89" t="e">
        <f>VLOOKUP(U181,表头名称!G:J,4,0)</f>
        <v>#N/A</v>
      </c>
    </row>
    <row r="182" spans="1:28">
      <c r="A182" s="370"/>
      <c r="B182" s="470" t="s">
        <v>1765</v>
      </c>
      <c r="C182" s="463">
        <v>6500</v>
      </c>
      <c r="D182" s="470" t="s">
        <v>5166</v>
      </c>
      <c r="E182" s="470"/>
      <c r="F182" s="458"/>
      <c r="G182" s="459"/>
      <c r="H182" s="459">
        <f t="shared" si="17"/>
        <v>553.87</v>
      </c>
      <c r="I182" s="400">
        <f t="shared" si="20"/>
        <v>80000</v>
      </c>
      <c r="J182" s="395"/>
      <c r="K182" s="397"/>
      <c r="L182" s="334">
        <f>SUMIFS(人员规划!AB:AB,人员规划!G:G,市场费!B182)*$P$4</f>
        <v>80000</v>
      </c>
      <c r="M182" s="459"/>
      <c r="N182" s="459"/>
      <c r="O182" s="402"/>
      <c r="U182" s="129" t="s">
        <v>4891</v>
      </c>
      <c r="V182" s="357">
        <v>0</v>
      </c>
      <c r="W182" s="357">
        <v>7044.18</v>
      </c>
      <c r="X182" s="347" t="s">
        <v>1895</v>
      </c>
      <c r="Y182" s="365"/>
      <c r="Z182" s="88"/>
      <c r="AA182" s="350"/>
      <c r="AB182" s="89" t="str">
        <f>VLOOKUP(U182,表头名称!G:J,4,0)</f>
        <v>第十事业部-销售1</v>
      </c>
    </row>
    <row r="183" spans="1:28">
      <c r="B183" s="460" t="s">
        <v>1769</v>
      </c>
      <c r="C183" s="101" t="e">
        <f>VLOOKUP(B183,业绩净利!B:F,5,0)</f>
        <v>#N/A</v>
      </c>
      <c r="D183" s="460"/>
      <c r="E183" s="460"/>
      <c r="F183" s="464"/>
      <c r="G183" s="459"/>
      <c r="H183" s="459">
        <f t="shared" si="17"/>
        <v>31267.72</v>
      </c>
      <c r="I183" s="400">
        <f t="shared" si="20"/>
        <v>40000</v>
      </c>
      <c r="J183" s="395"/>
      <c r="K183" s="473">
        <f>$P$7</f>
        <v>40000</v>
      </c>
      <c r="L183" s="395"/>
      <c r="M183" s="459"/>
      <c r="N183" s="459"/>
      <c r="O183" s="402"/>
      <c r="U183" s="129" t="s">
        <v>4978</v>
      </c>
      <c r="V183" s="357">
        <v>0</v>
      </c>
      <c r="W183" s="357">
        <v>66673.070000000007</v>
      </c>
      <c r="X183" s="355" t="s">
        <v>1896</v>
      </c>
      <c r="Y183" s="364"/>
      <c r="Z183" s="333"/>
      <c r="AB183" s="89" t="str">
        <f>VLOOKUP(U183,表头名称!G:J,4,0)</f>
        <v>第十事业部-销售2</v>
      </c>
    </row>
    <row r="184" spans="1:28">
      <c r="B184" s="460" t="s">
        <v>1770</v>
      </c>
      <c r="C184" s="101" t="e">
        <f>VLOOKUP(B184,业绩净利!B:F,5,0)</f>
        <v>#N/A</v>
      </c>
      <c r="D184" s="460"/>
      <c r="E184" s="460"/>
      <c r="F184" s="464"/>
      <c r="G184" s="459"/>
      <c r="H184" s="459">
        <f t="shared" si="17"/>
        <v>0</v>
      </c>
      <c r="I184" s="400">
        <f t="shared" si="20"/>
        <v>0</v>
      </c>
      <c r="J184" s="395"/>
      <c r="K184" s="395"/>
      <c r="L184" s="395"/>
      <c r="M184" s="459"/>
      <c r="N184" s="459"/>
      <c r="O184" s="402"/>
      <c r="U184" s="129" t="s">
        <v>4892</v>
      </c>
      <c r="V184" s="357">
        <v>0</v>
      </c>
      <c r="W184" s="357">
        <v>64925</v>
      </c>
      <c r="X184" s="355" t="s">
        <v>1897</v>
      </c>
      <c r="Y184" s="364"/>
      <c r="Z184" s="333"/>
      <c r="AB184" s="89" t="str">
        <f>VLOOKUP(U184,表头名称!G:J,4,0)</f>
        <v>第十事业部-销售3</v>
      </c>
    </row>
    <row r="185" spans="1:28">
      <c r="B185" s="460" t="s">
        <v>1771</v>
      </c>
      <c r="C185" s="101" t="e">
        <f>VLOOKUP(B185,业绩净利!B:F,5,0)</f>
        <v>#N/A</v>
      </c>
      <c r="D185" s="460"/>
      <c r="E185" s="460"/>
      <c r="F185" s="464">
        <v>100000</v>
      </c>
      <c r="G185" s="459"/>
      <c r="H185" s="459">
        <f t="shared" si="17"/>
        <v>69522.48000000001</v>
      </c>
      <c r="I185" s="400">
        <f>K185+L185+M185+N185+J185</f>
        <v>160000</v>
      </c>
      <c r="J185" s="395"/>
      <c r="K185" s="334">
        <f>COUNTIFS(人员规划!M:M,"事业部总经理",人员规划!G:G,市场费!B185)*$O$8+COUNTIFS(人员规划!M:M,"事业部技术总工",人员规划!G:G,市场费!B185)*$P$8</f>
        <v>160000</v>
      </c>
      <c r="L185" s="395"/>
      <c r="M185" s="341">
        <f>SUMIFS(人员规划!AB:AB,人员规划!M:M,"交付经理",人员规划!G:G,市场费!B185)*$P$10</f>
        <v>0</v>
      </c>
      <c r="N185" s="341">
        <f>SUMIFS(人员规划!AB:AB,人员规划!M:M,"解决方案经理",人员规划!H:H,市场费!B185)*$P$11</f>
        <v>0</v>
      </c>
      <c r="O185" s="402"/>
      <c r="U185" s="129" t="s">
        <v>4979</v>
      </c>
      <c r="V185" s="357">
        <v>0</v>
      </c>
      <c r="W185" s="357">
        <v>15018</v>
      </c>
      <c r="X185" s="355" t="s">
        <v>1898</v>
      </c>
      <c r="Y185" s="364"/>
      <c r="Z185" s="333"/>
      <c r="AB185" s="89" t="str">
        <f>VLOOKUP(U185,表头名称!G:J,4,0)</f>
        <v>第十事业部-销售4</v>
      </c>
    </row>
    <row r="186" spans="1:28">
      <c r="B186" s="460" t="s">
        <v>4903</v>
      </c>
      <c r="C186" s="101" t="e">
        <f>VLOOKUP(B186,业绩净利!B:F,5,0)</f>
        <v>#N/A</v>
      </c>
      <c r="D186" s="460">
        <v>50000</v>
      </c>
      <c r="E186" s="460"/>
      <c r="F186" s="464"/>
      <c r="G186" s="459"/>
      <c r="H186" s="459">
        <f t="shared" si="17"/>
        <v>-698</v>
      </c>
      <c r="I186" s="400">
        <f t="shared" ref="I186:I191" si="21">K186+L186+M186+N186</f>
        <v>182400</v>
      </c>
      <c r="J186" s="395"/>
      <c r="K186" s="334">
        <f>COUNTIFS(人员规划!M:M,"事业部副总经理",人员规划!G:G,市场费!B192)*$O$8</f>
        <v>144000</v>
      </c>
      <c r="L186" s="395"/>
      <c r="M186" s="341">
        <f>SUMIFS(人员规划!AB:AB,人员规划!M:M,"交付经理",人员规划!G:G,市场费!B186)*$P$10</f>
        <v>0</v>
      </c>
      <c r="N186" s="341">
        <f>SUMIFS(人员规划!AB:AB,人员规划!M:M,"解决方案经理",人员规划!H:H,市场费!B186)*$P$11</f>
        <v>38400</v>
      </c>
      <c r="O186" s="402"/>
      <c r="U186" s="129" t="s">
        <v>4980</v>
      </c>
      <c r="V186" s="357">
        <v>0</v>
      </c>
      <c r="W186" s="357">
        <v>14960.499999999998</v>
      </c>
      <c r="X186" s="355" t="s">
        <v>1892</v>
      </c>
      <c r="Y186" s="364"/>
      <c r="Z186" s="333"/>
      <c r="AB186" s="89" t="str">
        <f>VLOOKUP(U186,表头名称!G:J,4,0)</f>
        <v>第十事业部-销售5</v>
      </c>
    </row>
    <row r="187" spans="1:28">
      <c r="A187" s="370"/>
      <c r="B187" s="462" t="s">
        <v>2098</v>
      </c>
      <c r="C187" s="101">
        <f>VLOOKUP(B187,业绩净利!B:F,5,0)</f>
        <v>5000</v>
      </c>
      <c r="D187" s="462"/>
      <c r="E187" s="462"/>
      <c r="F187" s="464"/>
      <c r="G187" s="459"/>
      <c r="H187" s="459">
        <f t="shared" si="17"/>
        <v>22527</v>
      </c>
      <c r="I187" s="400">
        <f t="shared" si="21"/>
        <v>96000</v>
      </c>
      <c r="J187" s="395"/>
      <c r="K187" s="395"/>
      <c r="L187" s="334">
        <f>SUMIFS(人员规划!AB:AB,人员规划!G:G,市场费!B187)*$P$4</f>
        <v>96000</v>
      </c>
      <c r="M187" s="459"/>
      <c r="N187" s="459"/>
      <c r="O187" s="402"/>
      <c r="U187" s="129" t="s">
        <v>4893</v>
      </c>
      <c r="V187" s="357">
        <v>62974.65</v>
      </c>
      <c r="W187" s="357">
        <v>11649.1</v>
      </c>
      <c r="X187" s="355" t="s">
        <v>1899</v>
      </c>
      <c r="Y187" s="364"/>
      <c r="Z187" s="333"/>
      <c r="AB187" s="89" t="str">
        <f>VLOOKUP(U187,表头名称!G:J,4,0)</f>
        <v>第十事业部-销售6</v>
      </c>
    </row>
    <row r="188" spans="1:28">
      <c r="A188" s="370"/>
      <c r="B188" s="462" t="s">
        <v>2099</v>
      </c>
      <c r="C188" s="101">
        <f>VLOOKUP(B188,业绩净利!B:F,5,0)</f>
        <v>5000</v>
      </c>
      <c r="D188" s="462"/>
      <c r="E188" s="462"/>
      <c r="F188" s="464"/>
      <c r="G188" s="459"/>
      <c r="H188" s="459">
        <f t="shared" si="17"/>
        <v>24224.5</v>
      </c>
      <c r="I188" s="400">
        <f t="shared" si="21"/>
        <v>96000</v>
      </c>
      <c r="J188" s="395"/>
      <c r="K188" s="395"/>
      <c r="L188" s="334">
        <f>SUMIFS(人员规划!AB:AB,人员规划!G:G,市场费!B188)*$P$4</f>
        <v>96000</v>
      </c>
      <c r="M188" s="459"/>
      <c r="N188" s="459"/>
      <c r="O188" s="402"/>
      <c r="U188" s="129" t="s">
        <v>4981</v>
      </c>
      <c r="V188" s="357">
        <v>0</v>
      </c>
      <c r="W188" s="357">
        <v>25191.9</v>
      </c>
      <c r="X188" s="355" t="s">
        <v>1900</v>
      </c>
      <c r="Y188" s="364"/>
      <c r="Z188" s="333"/>
      <c r="AB188" s="89" t="str">
        <f>VLOOKUP(U188,表头名称!G:J,4,0)</f>
        <v>第十事业部-销售7</v>
      </c>
    </row>
    <row r="189" spans="1:28">
      <c r="A189" s="370"/>
      <c r="B189" s="470" t="s">
        <v>1777</v>
      </c>
      <c r="C189" s="463">
        <v>5000</v>
      </c>
      <c r="D189" s="457" t="s">
        <v>5164</v>
      </c>
      <c r="E189" s="470"/>
      <c r="F189" s="464"/>
      <c r="G189" s="459"/>
      <c r="H189" s="459">
        <f t="shared" si="17"/>
        <v>150724.95000000001</v>
      </c>
      <c r="I189" s="400">
        <f t="shared" si="21"/>
        <v>80000</v>
      </c>
      <c r="J189" s="395"/>
      <c r="K189" s="397"/>
      <c r="L189" s="334">
        <f>SUMIFS(人员规划!AB:AB,人员规划!G:G,市场费!B189)*$P$4</f>
        <v>80000</v>
      </c>
      <c r="M189" s="459"/>
      <c r="N189" s="459"/>
      <c r="O189" s="402"/>
      <c r="U189" s="129" t="s">
        <v>4982</v>
      </c>
      <c r="V189" s="357">
        <v>0</v>
      </c>
      <c r="W189" s="357">
        <v>575</v>
      </c>
      <c r="X189" s="355" t="s">
        <v>4391</v>
      </c>
      <c r="Y189" s="364"/>
      <c r="Z189" s="333"/>
      <c r="AB189" s="89" t="e">
        <f>VLOOKUP(U189,表头名称!G:J,4,0)</f>
        <v>#N/A</v>
      </c>
    </row>
    <row r="190" spans="1:28">
      <c r="B190" s="460" t="s">
        <v>736</v>
      </c>
      <c r="C190" s="101" t="e">
        <f>VLOOKUP(B190,业绩净利!B:F,5,0)</f>
        <v>#N/A</v>
      </c>
      <c r="D190" s="460">
        <v>100000</v>
      </c>
      <c r="E190" s="460">
        <v>62974.64</v>
      </c>
      <c r="F190" s="464"/>
      <c r="G190" s="459"/>
      <c r="H190" s="459">
        <f t="shared" si="17"/>
        <v>125107.45</v>
      </c>
      <c r="I190" s="400">
        <f t="shared" si="21"/>
        <v>40000</v>
      </c>
      <c r="J190" s="395"/>
      <c r="K190" s="473">
        <f>$P$7</f>
        <v>40000</v>
      </c>
      <c r="L190" s="395"/>
      <c r="M190" s="459"/>
      <c r="N190" s="459"/>
      <c r="O190" s="402"/>
      <c r="U190" s="129" t="s">
        <v>4983</v>
      </c>
      <c r="V190" s="357">
        <v>6330</v>
      </c>
      <c r="W190" s="357">
        <v>28936</v>
      </c>
      <c r="X190" s="347" t="s">
        <v>4983</v>
      </c>
      <c r="Y190" s="365"/>
      <c r="Z190" s="88"/>
      <c r="AA190" s="350"/>
      <c r="AB190" s="89" t="e">
        <f>VLOOKUP(U190,表头名称!G:J,4,0)</f>
        <v>#N/A</v>
      </c>
    </row>
    <row r="191" spans="1:28">
      <c r="B191" s="460" t="s">
        <v>1772</v>
      </c>
      <c r="C191" s="101" t="e">
        <f>VLOOKUP(B191,业绩净利!B:F,5,0)</f>
        <v>#N/A</v>
      </c>
      <c r="D191" s="460"/>
      <c r="E191" s="460"/>
      <c r="F191" s="458"/>
      <c r="G191" s="459"/>
      <c r="H191" s="459">
        <f t="shared" si="17"/>
        <v>0</v>
      </c>
      <c r="I191" s="400">
        <f t="shared" si="21"/>
        <v>0</v>
      </c>
      <c r="J191" s="395"/>
      <c r="K191" s="395"/>
      <c r="L191" s="395"/>
      <c r="M191" s="459"/>
      <c r="N191" s="459"/>
      <c r="O191" s="402"/>
      <c r="U191" s="129" t="s">
        <v>1442</v>
      </c>
      <c r="V191" s="357">
        <v>0</v>
      </c>
      <c r="W191" s="357">
        <v>141296.43</v>
      </c>
      <c r="X191" s="355" t="s">
        <v>1971</v>
      </c>
      <c r="Y191" s="364"/>
      <c r="Z191" s="333"/>
      <c r="AB191" s="89" t="str">
        <f>VLOOKUP(U191,表头名称!G:J,4,0)</f>
        <v>贵州代表处-贵州2</v>
      </c>
    </row>
    <row r="192" spans="1:28">
      <c r="B192" s="460" t="s">
        <v>377</v>
      </c>
      <c r="C192" s="101" t="e">
        <f>VLOOKUP(B192,业绩净利!B:F,5,0)</f>
        <v>#N/A</v>
      </c>
      <c r="D192" s="460">
        <v>30000</v>
      </c>
      <c r="E192" s="460"/>
      <c r="F192" s="458">
        <v>100000</v>
      </c>
      <c r="G192" s="459"/>
      <c r="H192" s="459">
        <f t="shared" si="17"/>
        <v>193261.97999999992</v>
      </c>
      <c r="I192" s="400">
        <f>K192+L192+M192+N192+J192</f>
        <v>160000</v>
      </c>
      <c r="J192" s="395"/>
      <c r="K192" s="334">
        <f>COUNTIFS(人员规划!M:M,"事业部总经理",人员规划!G:G,市场费!B192)*$O$8+COUNTIFS(人员规划!M:M,"事业部技术总工",人员规划!G:G,市场费!B192)*$P$8</f>
        <v>160000</v>
      </c>
      <c r="L192" s="395"/>
      <c r="M192" s="341">
        <f>SUMIFS(人员规划!AB:AB,人员规划!M:M,"交付经理",人员规划!G:G,市场费!B192)*$P$10</f>
        <v>0</v>
      </c>
      <c r="N192" s="341">
        <f>SUMIFS(人员规划!AB:AB,人员规划!M:M,"解决方案经理",人员规划!H:H,市场费!B192)*$P$11</f>
        <v>0</v>
      </c>
      <c r="O192" s="402"/>
      <c r="U192" s="129" t="s">
        <v>1225</v>
      </c>
      <c r="V192" s="357">
        <v>0</v>
      </c>
      <c r="W192" s="357">
        <v>232911.46</v>
      </c>
      <c r="X192" s="355" t="s">
        <v>4529</v>
      </c>
      <c r="Y192" s="364"/>
      <c r="Z192" s="333"/>
      <c r="AB192" s="89" t="str">
        <f>VLOOKUP(U192,表头名称!G:J,4,0)</f>
        <v>湖南代表处-湖南1</v>
      </c>
    </row>
    <row r="193" spans="2:28">
      <c r="B193" s="460" t="s">
        <v>2101</v>
      </c>
      <c r="C193" s="101" t="e">
        <f>VLOOKUP(B193,业绩净利!B:F,5,0)</f>
        <v>#N/A</v>
      </c>
      <c r="D193" s="460"/>
      <c r="E193" s="460"/>
      <c r="F193" s="458"/>
      <c r="G193" s="459"/>
      <c r="H193" s="459">
        <f t="shared" si="17"/>
        <v>0</v>
      </c>
      <c r="I193" s="400">
        <f t="shared" ref="I193:I224" si="22">K193+L193+M193+N193</f>
        <v>180000</v>
      </c>
      <c r="J193" s="395"/>
      <c r="K193" s="396">
        <v>180000</v>
      </c>
      <c r="L193" s="381"/>
      <c r="M193" s="459"/>
      <c r="N193" s="459"/>
      <c r="O193" s="402"/>
      <c r="U193" s="129" t="s">
        <v>1231</v>
      </c>
      <c r="V193" s="357">
        <v>0</v>
      </c>
      <c r="W193" s="357">
        <v>43815.96</v>
      </c>
      <c r="X193" s="355" t="s">
        <v>1797</v>
      </c>
      <c r="Y193" s="364"/>
      <c r="Z193" s="333"/>
      <c r="AB193" s="89" t="str">
        <f>VLOOKUP(U193,表头名称!G:J,4,0)</f>
        <v>湖南代表处-湖南2</v>
      </c>
    </row>
    <row r="194" spans="2:28">
      <c r="B194" s="467" t="s">
        <v>4792</v>
      </c>
      <c r="C194" s="101" t="e">
        <f>VLOOKUP(B194,业绩净利!B:F,5,0)</f>
        <v>#N/A</v>
      </c>
      <c r="D194" s="468"/>
      <c r="E194" s="468"/>
      <c r="F194" s="464">
        <v>400000</v>
      </c>
      <c r="G194" s="459"/>
      <c r="H194" s="459">
        <f t="shared" ref="H194:H225" si="23">SUMIFS(W:W,X:X,B194)</f>
        <v>0</v>
      </c>
      <c r="I194" s="400">
        <f t="shared" si="22"/>
        <v>0</v>
      </c>
      <c r="J194" s="395"/>
      <c r="K194" s="395"/>
      <c r="L194" s="381"/>
      <c r="M194" s="459"/>
      <c r="N194" s="459"/>
      <c r="O194" s="402"/>
      <c r="U194" s="129" t="s">
        <v>1228</v>
      </c>
      <c r="V194" s="357">
        <v>0</v>
      </c>
      <c r="W194" s="357">
        <v>50017.43</v>
      </c>
      <c r="X194" s="355" t="s">
        <v>1798</v>
      </c>
      <c r="Y194" s="364"/>
      <c r="Z194" s="333"/>
      <c r="AB194" s="89" t="str">
        <f>VLOOKUP(U194,表头名称!G:J,4,0)</f>
        <v>湖南代表处-湖南3</v>
      </c>
    </row>
    <row r="195" spans="2:28">
      <c r="B195" s="467" t="s">
        <v>4814</v>
      </c>
      <c r="C195" s="101" t="e">
        <f>VLOOKUP(B195,业绩净利!B:F,5,0)</f>
        <v>#N/A</v>
      </c>
      <c r="D195" s="468"/>
      <c r="E195" s="468"/>
      <c r="F195" s="458"/>
      <c r="G195" s="459"/>
      <c r="H195" s="459">
        <f t="shared" si="23"/>
        <v>1198043.5999999999</v>
      </c>
      <c r="I195" s="400">
        <f t="shared" si="22"/>
        <v>60000</v>
      </c>
      <c r="J195" s="395"/>
      <c r="K195" s="396">
        <v>60000</v>
      </c>
      <c r="L195" s="382"/>
      <c r="M195" s="459"/>
      <c r="N195" s="459"/>
      <c r="O195" s="402"/>
      <c r="U195" s="129" t="s">
        <v>1458</v>
      </c>
      <c r="V195" s="357">
        <v>0</v>
      </c>
      <c r="W195" s="357">
        <v>66496</v>
      </c>
      <c r="X195" s="355" t="s">
        <v>4495</v>
      </c>
      <c r="Y195" s="364"/>
      <c r="Z195" s="333"/>
      <c r="AB195" s="89" t="str">
        <f>VLOOKUP(U195,表头名称!G:J,4,0)</f>
        <v>江西代表处-江西1</v>
      </c>
    </row>
    <row r="196" spans="2:28">
      <c r="B196" s="467" t="s">
        <v>4580</v>
      </c>
      <c r="C196" s="101" t="e">
        <f>VLOOKUP(B196,业绩净利!B:F,5,0)</f>
        <v>#N/A</v>
      </c>
      <c r="D196" s="468"/>
      <c r="E196" s="468"/>
      <c r="F196" s="458"/>
      <c r="G196" s="459"/>
      <c r="H196" s="459">
        <f t="shared" si="23"/>
        <v>0</v>
      </c>
      <c r="I196" s="400">
        <f t="shared" si="22"/>
        <v>0</v>
      </c>
      <c r="J196" s="395"/>
      <c r="K196" s="395"/>
      <c r="L196" s="395"/>
      <c r="M196" s="459"/>
      <c r="N196" s="459"/>
      <c r="O196" s="402"/>
      <c r="U196" s="129" t="s">
        <v>1461</v>
      </c>
      <c r="V196" s="357">
        <v>0</v>
      </c>
      <c r="W196" s="357">
        <v>27064.85</v>
      </c>
      <c r="X196" s="355" t="s">
        <v>1956</v>
      </c>
      <c r="Y196" s="364"/>
      <c r="Z196" s="333"/>
      <c r="AB196" s="89" t="str">
        <f>VLOOKUP(U196,表头名称!G:J,4,0)</f>
        <v>江西代表处-江西2</v>
      </c>
    </row>
    <row r="197" spans="2:28">
      <c r="B197" s="460" t="s">
        <v>2005</v>
      </c>
      <c r="C197" s="101" t="e">
        <f>VLOOKUP(B197,业绩净利!B:F,5,0)</f>
        <v>#N/A</v>
      </c>
      <c r="D197" s="460"/>
      <c r="E197" s="460">
        <v>6615</v>
      </c>
      <c r="F197" s="458"/>
      <c r="G197" s="459"/>
      <c r="H197" s="459">
        <f t="shared" si="23"/>
        <v>9097</v>
      </c>
      <c r="I197" s="400">
        <f t="shared" si="22"/>
        <v>0</v>
      </c>
      <c r="J197" s="395"/>
      <c r="K197" s="396"/>
      <c r="L197" s="396"/>
      <c r="M197" s="459"/>
      <c r="N197" s="459"/>
      <c r="O197" s="402"/>
      <c r="U197" s="129" t="s">
        <v>4984</v>
      </c>
      <c r="V197" s="357">
        <v>960</v>
      </c>
      <c r="W197" s="357">
        <v>36402.79</v>
      </c>
      <c r="X197" s="355" t="s">
        <v>4984</v>
      </c>
      <c r="Y197" s="364"/>
      <c r="Z197" s="333"/>
      <c r="AB197" s="89" t="e">
        <f>VLOOKUP(U197,表头名称!G:J,4,0)</f>
        <v>#N/A</v>
      </c>
    </row>
    <row r="198" spans="2:28">
      <c r="B198" s="460" t="s">
        <v>716</v>
      </c>
      <c r="C198" s="101" t="e">
        <f>VLOOKUP(B198,业绩净利!B:F,5,0)</f>
        <v>#N/A</v>
      </c>
      <c r="D198" s="460"/>
      <c r="E198" s="460"/>
      <c r="F198" s="458"/>
      <c r="G198" s="459"/>
      <c r="H198" s="459">
        <f t="shared" si="23"/>
        <v>154071.64000000001</v>
      </c>
      <c r="I198" s="400">
        <f t="shared" si="22"/>
        <v>15000</v>
      </c>
      <c r="J198" s="395"/>
      <c r="K198" s="396">
        <v>15000</v>
      </c>
      <c r="L198" s="396"/>
      <c r="M198" s="459"/>
      <c r="N198" s="459"/>
      <c r="O198" s="402"/>
      <c r="U198" s="129" t="s">
        <v>1332</v>
      </c>
      <c r="V198" s="357">
        <v>0</v>
      </c>
      <c r="W198" s="357">
        <v>97675.1</v>
      </c>
      <c r="X198" s="355" t="s">
        <v>4476</v>
      </c>
      <c r="Y198" s="364"/>
      <c r="Z198" s="333"/>
      <c r="AB198" s="89" t="str">
        <f>VLOOKUP(U198,表头名称!G:J,4,0)</f>
        <v>新疆代表处-新疆1</v>
      </c>
    </row>
    <row r="199" spans="2:28">
      <c r="B199" s="460" t="s">
        <v>4294</v>
      </c>
      <c r="C199" s="101" t="e">
        <f>VLOOKUP(B199,业绩净利!B:F,5,0)</f>
        <v>#N/A</v>
      </c>
      <c r="D199" s="460"/>
      <c r="E199" s="460"/>
      <c r="F199" s="458"/>
      <c r="G199" s="459"/>
      <c r="H199" s="459">
        <f t="shared" si="23"/>
        <v>150640.35</v>
      </c>
      <c r="I199" s="400">
        <f t="shared" si="22"/>
        <v>20000</v>
      </c>
      <c r="J199" s="395"/>
      <c r="K199" s="396">
        <v>20000</v>
      </c>
      <c r="L199" s="396"/>
      <c r="M199" s="459"/>
      <c r="N199" s="459"/>
      <c r="O199" s="402"/>
      <c r="U199" s="129" t="s">
        <v>1338</v>
      </c>
      <c r="V199" s="357">
        <v>0</v>
      </c>
      <c r="W199" s="357">
        <v>216536.21999999997</v>
      </c>
      <c r="X199" s="355" t="s">
        <v>1809</v>
      </c>
      <c r="Y199" s="364"/>
      <c r="Z199" s="333"/>
      <c r="AB199" s="89" t="str">
        <f>VLOOKUP(U199,表头名称!G:J,4,0)</f>
        <v>新疆代表处-新疆2</v>
      </c>
    </row>
    <row r="200" spans="2:28">
      <c r="B200" s="460" t="s">
        <v>485</v>
      </c>
      <c r="C200" s="101" t="e">
        <f>VLOOKUP(B200,业绩净利!B:F,5,0)</f>
        <v>#N/A</v>
      </c>
      <c r="D200" s="460"/>
      <c r="E200" s="460"/>
      <c r="F200" s="458"/>
      <c r="G200" s="459"/>
      <c r="H200" s="459">
        <f t="shared" si="23"/>
        <v>0</v>
      </c>
      <c r="I200" s="400">
        <f t="shared" si="22"/>
        <v>0</v>
      </c>
      <c r="J200" s="395"/>
      <c r="K200" s="395"/>
      <c r="L200" s="395"/>
      <c r="M200" s="459"/>
      <c r="N200" s="459"/>
      <c r="O200" s="402"/>
      <c r="U200" s="129" t="s">
        <v>1335</v>
      </c>
      <c r="V200" s="357">
        <v>0</v>
      </c>
      <c r="W200" s="357">
        <v>16992.190000000002</v>
      </c>
      <c r="X200" s="355" t="s">
        <v>1808</v>
      </c>
      <c r="Y200" s="364"/>
      <c r="Z200" s="333"/>
      <c r="AB200" s="89" t="str">
        <f>VLOOKUP(U200,表头名称!G:J,4,0)</f>
        <v>新疆代表处-新疆3</v>
      </c>
    </row>
    <row r="201" spans="2:28">
      <c r="B201" s="460" t="s">
        <v>4865</v>
      </c>
      <c r="C201" s="101" t="e">
        <f>VLOOKUP(B201,业绩净利!B:F,5,0)</f>
        <v>#N/A</v>
      </c>
      <c r="D201" s="460"/>
      <c r="E201" s="460"/>
      <c r="F201" s="458"/>
      <c r="G201" s="459"/>
      <c r="H201" s="459">
        <f t="shared" si="23"/>
        <v>0</v>
      </c>
      <c r="I201" s="400">
        <f t="shared" si="22"/>
        <v>0</v>
      </c>
      <c r="J201" s="395"/>
      <c r="K201" s="395"/>
      <c r="L201" s="395"/>
      <c r="M201" s="459"/>
      <c r="N201" s="459"/>
      <c r="O201" s="402"/>
      <c r="T201" t="s">
        <v>5041</v>
      </c>
      <c r="U201" s="129" t="s">
        <v>4985</v>
      </c>
      <c r="V201" s="357">
        <v>0</v>
      </c>
      <c r="W201" s="357">
        <v>30239</v>
      </c>
      <c r="X201" s="355" t="s">
        <v>4985</v>
      </c>
      <c r="Y201" s="364"/>
      <c r="Z201" s="333"/>
      <c r="AB201" s="89" t="e">
        <f>VLOOKUP(U201,表头名称!G:J,4,0)</f>
        <v>#N/A</v>
      </c>
    </row>
    <row r="202" spans="2:28">
      <c r="B202" s="460" t="s">
        <v>4864</v>
      </c>
      <c r="C202" s="101" t="e">
        <f>VLOOKUP(B202,业绩净利!B:F,5,0)</f>
        <v>#N/A</v>
      </c>
      <c r="D202" s="460"/>
      <c r="E202" s="460"/>
      <c r="F202" s="458"/>
      <c r="G202" s="459"/>
      <c r="H202" s="459">
        <f t="shared" si="23"/>
        <v>5900</v>
      </c>
      <c r="I202" s="400">
        <f t="shared" si="22"/>
        <v>100000</v>
      </c>
      <c r="J202" s="395"/>
      <c r="K202" s="396">
        <v>100000</v>
      </c>
      <c r="L202" s="396"/>
      <c r="M202" s="459"/>
      <c r="N202" s="459"/>
      <c r="O202" s="402"/>
      <c r="U202" s="129" t="s">
        <v>1573</v>
      </c>
      <c r="V202" s="357">
        <v>0</v>
      </c>
      <c r="W202" s="357">
        <v>200415.66999999998</v>
      </c>
      <c r="X202" s="355" t="s">
        <v>1988</v>
      </c>
      <c r="Y202" s="364"/>
      <c r="Z202" s="333"/>
      <c r="AB202" s="89" t="str">
        <f>VLOOKUP(U202,表头名称!G:J,4,0)</f>
        <v>山西代表处-山西2</v>
      </c>
    </row>
    <row r="203" spans="2:28">
      <c r="B203" s="460" t="s">
        <v>4295</v>
      </c>
      <c r="C203" s="101" t="e">
        <f>VLOOKUP(B203,业绩净利!B:F,5,0)</f>
        <v>#N/A</v>
      </c>
      <c r="D203" s="460">
        <v>100000</v>
      </c>
      <c r="E203" s="460">
        <v>346146.31</v>
      </c>
      <c r="F203" s="464">
        <v>100000</v>
      </c>
      <c r="G203" s="459"/>
      <c r="H203" s="459">
        <f t="shared" si="23"/>
        <v>29301.949999999997</v>
      </c>
      <c r="I203" s="400">
        <f t="shared" si="22"/>
        <v>50000</v>
      </c>
      <c r="J203" s="395"/>
      <c r="K203" s="396">
        <v>50000</v>
      </c>
      <c r="L203" s="396"/>
      <c r="M203" s="459"/>
      <c r="N203" s="459"/>
      <c r="O203" s="402"/>
      <c r="U203" s="129" t="s">
        <v>1569</v>
      </c>
      <c r="V203" s="357">
        <v>0</v>
      </c>
      <c r="W203" s="357">
        <v>68289.64</v>
      </c>
      <c r="X203" s="355" t="s">
        <v>4511</v>
      </c>
      <c r="Y203" s="364"/>
      <c r="Z203" s="333"/>
      <c r="AB203" s="89" t="str">
        <f>VLOOKUP(U203,表头名称!G:J,4,0)</f>
        <v>山西代表处-山西1</v>
      </c>
    </row>
    <row r="204" spans="2:28">
      <c r="B204" s="460" t="s">
        <v>4296</v>
      </c>
      <c r="C204" s="101" t="e">
        <f>VLOOKUP(B204,业绩净利!B:F,5,0)</f>
        <v>#N/A</v>
      </c>
      <c r="D204" s="460">
        <v>2648220</v>
      </c>
      <c r="E204" s="460">
        <v>5725</v>
      </c>
      <c r="F204" s="464">
        <v>1000000</v>
      </c>
      <c r="G204" s="459"/>
      <c r="H204" s="459">
        <f t="shared" si="23"/>
        <v>113389.35</v>
      </c>
      <c r="I204" s="400">
        <f t="shared" si="22"/>
        <v>200000</v>
      </c>
      <c r="J204" s="395"/>
      <c r="K204" s="396">
        <v>200000</v>
      </c>
      <c r="L204" s="396"/>
      <c r="M204" s="459"/>
      <c r="N204" s="459"/>
      <c r="O204" s="402"/>
      <c r="U204" s="129" t="s">
        <v>1156</v>
      </c>
      <c r="V204" s="357">
        <v>0</v>
      </c>
      <c r="W204" s="357">
        <v>156123.45999999996</v>
      </c>
      <c r="X204" s="355" t="s">
        <v>1804</v>
      </c>
      <c r="Y204" s="364"/>
      <c r="Z204" s="333"/>
      <c r="AB204" s="89" t="str">
        <f>VLOOKUP(U204,表头名称!G:J,4,0)</f>
        <v>陕西代表处-陕西3</v>
      </c>
    </row>
    <row r="205" spans="2:28">
      <c r="B205" s="460" t="s">
        <v>4863</v>
      </c>
      <c r="C205" s="101" t="e">
        <f>VLOOKUP(B205,业绩净利!B:F,5,0)</f>
        <v>#N/A</v>
      </c>
      <c r="D205" s="460"/>
      <c r="E205" s="460">
        <v>24137.93</v>
      </c>
      <c r="F205" s="458"/>
      <c r="G205" s="459"/>
      <c r="H205" s="459">
        <f t="shared" si="23"/>
        <v>-25</v>
      </c>
      <c r="I205" s="400">
        <f t="shared" si="22"/>
        <v>0</v>
      </c>
      <c r="J205" s="395"/>
      <c r="K205" s="395"/>
      <c r="L205" s="395"/>
      <c r="M205" s="459"/>
      <c r="N205" s="459"/>
      <c r="O205" s="402"/>
      <c r="U205" s="129" t="s">
        <v>1153</v>
      </c>
      <c r="V205" s="357">
        <v>0</v>
      </c>
      <c r="W205" s="357">
        <v>14969</v>
      </c>
      <c r="X205" s="355" t="s">
        <v>1803</v>
      </c>
      <c r="Y205" s="364"/>
      <c r="Z205" s="333"/>
      <c r="AB205" s="89" t="str">
        <f>VLOOKUP(U205,表头名称!G:J,4,0)</f>
        <v>陕西代表处-陕西2</v>
      </c>
    </row>
    <row r="206" spans="2:28">
      <c r="B206" s="460" t="s">
        <v>4886</v>
      </c>
      <c r="C206" s="101" t="e">
        <f>VLOOKUP(B206,业绩净利!B:F,5,0)</f>
        <v>#N/A</v>
      </c>
      <c r="D206" s="460"/>
      <c r="E206" s="460">
        <v>128889.54000000001</v>
      </c>
      <c r="F206" s="458"/>
      <c r="G206" s="459"/>
      <c r="H206" s="459">
        <f t="shared" si="23"/>
        <v>0</v>
      </c>
      <c r="I206" s="400">
        <f t="shared" si="22"/>
        <v>0</v>
      </c>
      <c r="J206" s="395"/>
      <c r="K206" s="395"/>
      <c r="L206" s="395"/>
      <c r="M206" s="459"/>
      <c r="N206" s="459"/>
      <c r="O206" s="402"/>
      <c r="U206" s="129" t="s">
        <v>1150</v>
      </c>
      <c r="V206" s="357">
        <v>0</v>
      </c>
      <c r="W206" s="357">
        <v>179840.4</v>
      </c>
      <c r="X206" s="355" t="s">
        <v>1802</v>
      </c>
      <c r="Y206" s="364"/>
      <c r="Z206" s="333"/>
      <c r="AB206" s="89" t="str">
        <f>VLOOKUP(U206,表头名称!G:J,4,0)</f>
        <v>陕西代表处-陕西1</v>
      </c>
    </row>
    <row r="207" spans="2:28">
      <c r="B207" s="460" t="s">
        <v>4887</v>
      </c>
      <c r="C207" s="101" t="e">
        <f>VLOOKUP(B207,业绩净利!B:F,5,0)</f>
        <v>#N/A</v>
      </c>
      <c r="D207" s="460"/>
      <c r="E207" s="460">
        <v>494086.53000000009</v>
      </c>
      <c r="F207" s="458"/>
      <c r="G207" s="459"/>
      <c r="H207" s="459">
        <f t="shared" si="23"/>
        <v>22181.91</v>
      </c>
      <c r="I207" s="400">
        <f t="shared" si="22"/>
        <v>0</v>
      </c>
      <c r="J207" s="395"/>
      <c r="K207" s="396">
        <v>0</v>
      </c>
      <c r="L207" s="396"/>
      <c r="M207" s="459"/>
      <c r="N207" s="459"/>
      <c r="O207" s="402"/>
      <c r="U207" s="153" t="s">
        <v>4804</v>
      </c>
      <c r="V207" s="359">
        <v>0</v>
      </c>
      <c r="W207" s="359">
        <v>59356.32</v>
      </c>
      <c r="X207" s="355" t="s">
        <v>4804</v>
      </c>
      <c r="Y207" s="364"/>
      <c r="Z207" s="333"/>
      <c r="AB207" s="89" t="str">
        <f>VLOOKUP(U207,表头名称!G:J,4,0)</f>
        <v>信息技术装备事业群-管理</v>
      </c>
    </row>
    <row r="208" spans="2:28">
      <c r="B208" s="460" t="s">
        <v>4286</v>
      </c>
      <c r="C208" s="101" t="e">
        <f>VLOOKUP(B208,业绩净利!B:F,5,0)</f>
        <v>#N/A</v>
      </c>
      <c r="D208" s="460"/>
      <c r="E208" s="460"/>
      <c r="F208" s="458"/>
      <c r="G208" s="459"/>
      <c r="H208" s="459">
        <f t="shared" si="23"/>
        <v>0</v>
      </c>
      <c r="I208" s="400">
        <f t="shared" si="22"/>
        <v>0</v>
      </c>
      <c r="J208" s="395"/>
      <c r="K208" s="396"/>
      <c r="L208" s="396"/>
      <c r="M208" s="459"/>
      <c r="N208" s="459"/>
      <c r="O208" s="402"/>
      <c r="U208" s="129" t="s">
        <v>665</v>
      </c>
      <c r="V208" s="357">
        <v>108490.57</v>
      </c>
      <c r="W208" s="357">
        <v>70200</v>
      </c>
      <c r="X208" s="355" t="s">
        <v>665</v>
      </c>
      <c r="Y208" s="364"/>
      <c r="Z208" s="333"/>
      <c r="AB208" s="89" t="str">
        <f>VLOOKUP(U208,表头名称!G:J,4,0)</f>
        <v>研究院-技术合作部</v>
      </c>
    </row>
    <row r="209" spans="2:28">
      <c r="B209" s="460" t="s">
        <v>510</v>
      </c>
      <c r="C209" s="101" t="e">
        <f>VLOOKUP(B209,业绩净利!B:F,5,0)</f>
        <v>#N/A</v>
      </c>
      <c r="D209" s="460"/>
      <c r="E209" s="460"/>
      <c r="F209" s="458"/>
      <c r="G209" s="459"/>
      <c r="H209" s="459">
        <f t="shared" si="23"/>
        <v>12346</v>
      </c>
      <c r="I209" s="400">
        <f t="shared" si="22"/>
        <v>20000</v>
      </c>
      <c r="J209" s="395"/>
      <c r="K209" s="396">
        <v>20000</v>
      </c>
      <c r="L209" s="396"/>
      <c r="M209" s="459"/>
      <c r="N209" s="459"/>
      <c r="O209" s="402"/>
      <c r="U209" s="129" t="s">
        <v>666</v>
      </c>
      <c r="V209" s="357">
        <v>0</v>
      </c>
      <c r="W209" s="357">
        <v>1070</v>
      </c>
      <c r="X209" s="355" t="s">
        <v>666</v>
      </c>
      <c r="Y209" s="364"/>
      <c r="Z209" s="333"/>
      <c r="AB209" s="89" t="str">
        <f>VLOOKUP(U209,表头名称!G:J,4,0)</f>
        <v>研究院-技术研究部</v>
      </c>
    </row>
    <row r="210" spans="2:28">
      <c r="B210" s="460" t="s">
        <v>511</v>
      </c>
      <c r="C210" s="101" t="e">
        <f>VLOOKUP(B210,业绩净利!B:F,5,0)</f>
        <v>#N/A</v>
      </c>
      <c r="D210" s="460"/>
      <c r="E210" s="460"/>
      <c r="F210" s="458"/>
      <c r="G210" s="459"/>
      <c r="H210" s="459">
        <f t="shared" si="23"/>
        <v>19131</v>
      </c>
      <c r="I210" s="400">
        <f t="shared" si="22"/>
        <v>20000</v>
      </c>
      <c r="J210" s="395"/>
      <c r="K210" s="396">
        <v>20000</v>
      </c>
      <c r="L210" s="396"/>
      <c r="M210" s="459"/>
      <c r="N210" s="459"/>
      <c r="O210" s="402"/>
      <c r="U210" s="129" t="s">
        <v>4834</v>
      </c>
      <c r="V210" s="357">
        <v>0</v>
      </c>
      <c r="W210" s="357">
        <v>5900</v>
      </c>
      <c r="X210" s="355" t="s">
        <v>4834</v>
      </c>
      <c r="Y210" s="364"/>
      <c r="Z210" s="333"/>
      <c r="AB210" s="89" t="str">
        <f>VLOOKUP(U210,表头名称!G:J,4,0)</f>
        <v>有机体-管理</v>
      </c>
    </row>
    <row r="211" spans="2:28">
      <c r="B211" s="460" t="s">
        <v>512</v>
      </c>
      <c r="C211" s="101" t="e">
        <f>VLOOKUP(B211,业绩净利!B:F,5,0)</f>
        <v>#N/A</v>
      </c>
      <c r="D211" s="460"/>
      <c r="E211" s="460"/>
      <c r="F211" s="458"/>
      <c r="G211" s="459"/>
      <c r="H211" s="459">
        <f t="shared" si="23"/>
        <v>36318</v>
      </c>
      <c r="I211" s="400">
        <f t="shared" si="22"/>
        <v>20000</v>
      </c>
      <c r="J211" s="395"/>
      <c r="K211" s="396">
        <v>20000</v>
      </c>
      <c r="L211" s="396"/>
      <c r="M211" s="459"/>
      <c r="N211" s="459"/>
      <c r="O211" s="402"/>
      <c r="U211" s="129" t="s">
        <v>485</v>
      </c>
      <c r="V211" s="357">
        <v>0</v>
      </c>
      <c r="W211" s="357">
        <v>0</v>
      </c>
      <c r="X211" s="355" t="s">
        <v>485</v>
      </c>
      <c r="Y211" s="364"/>
      <c r="Z211" s="333"/>
      <c r="AB211" s="89" t="str">
        <f>VLOOKUP(U211,表头名称!G:J,4,0)</f>
        <v>有机体建设中心-有机体产品线</v>
      </c>
    </row>
    <row r="212" spans="2:28">
      <c r="B212" s="460" t="s">
        <v>513</v>
      </c>
      <c r="C212" s="101" t="e">
        <f>VLOOKUP(B212,业绩净利!B:F,5,0)</f>
        <v>#N/A</v>
      </c>
      <c r="D212" s="460"/>
      <c r="E212" s="460"/>
      <c r="F212" s="458"/>
      <c r="G212" s="459"/>
      <c r="H212" s="459">
        <f t="shared" si="23"/>
        <v>11990</v>
      </c>
      <c r="I212" s="400">
        <f t="shared" si="22"/>
        <v>20000</v>
      </c>
      <c r="J212" s="395"/>
      <c r="K212" s="396">
        <v>20000</v>
      </c>
      <c r="L212" s="396"/>
      <c r="M212" s="459"/>
      <c r="N212" s="459"/>
      <c r="O212" s="402"/>
      <c r="U212" s="129" t="s">
        <v>4986</v>
      </c>
      <c r="V212" s="357">
        <v>0</v>
      </c>
      <c r="W212" s="357">
        <v>0</v>
      </c>
      <c r="X212" s="355" t="s">
        <v>4986</v>
      </c>
      <c r="Y212" s="364"/>
      <c r="Z212" s="333"/>
      <c r="AB212" s="89" t="str">
        <f>VLOOKUP(U212,表头名称!G:J,4,0)</f>
        <v>有机体-有机体业务专家部</v>
      </c>
    </row>
    <row r="213" spans="2:28">
      <c r="B213" s="460" t="s">
        <v>514</v>
      </c>
      <c r="C213" s="101" t="e">
        <f>VLOOKUP(B213,业绩净利!B:F,5,0)</f>
        <v>#N/A</v>
      </c>
      <c r="D213" s="460"/>
      <c r="E213" s="460"/>
      <c r="F213" s="458"/>
      <c r="G213" s="459"/>
      <c r="H213" s="459">
        <f t="shared" si="23"/>
        <v>13374.8</v>
      </c>
      <c r="I213" s="400">
        <f t="shared" si="22"/>
        <v>20000</v>
      </c>
      <c r="J213" s="395"/>
      <c r="K213" s="396">
        <v>20000</v>
      </c>
      <c r="L213" s="396"/>
      <c r="M213" s="459"/>
      <c r="N213" s="459"/>
      <c r="O213" s="402"/>
      <c r="U213" s="129" t="s">
        <v>4987</v>
      </c>
      <c r="V213" s="357">
        <v>9600</v>
      </c>
      <c r="W213" s="357">
        <v>69546.62</v>
      </c>
      <c r="X213" s="355" t="s">
        <v>4987</v>
      </c>
      <c r="Y213" s="364"/>
      <c r="Z213" s="333"/>
      <c r="AB213" s="89" t="e">
        <f>VLOOKUP(U213,表头名称!G:J,4,0)</f>
        <v>#N/A</v>
      </c>
    </row>
    <row r="214" spans="2:28">
      <c r="B214" s="460" t="s">
        <v>4297</v>
      </c>
      <c r="C214" s="101" t="e">
        <f>VLOOKUP(B214,业绩净利!B:F,5,0)</f>
        <v>#N/A</v>
      </c>
      <c r="D214" s="460"/>
      <c r="E214" s="460"/>
      <c r="F214" s="458"/>
      <c r="G214" s="459"/>
      <c r="H214" s="459">
        <f t="shared" si="23"/>
        <v>0</v>
      </c>
      <c r="I214" s="400">
        <f t="shared" si="22"/>
        <v>0</v>
      </c>
      <c r="J214" s="395"/>
      <c r="K214" s="395"/>
      <c r="L214" s="395"/>
      <c r="M214" s="459"/>
      <c r="N214" s="459"/>
      <c r="O214" s="402"/>
      <c r="U214" s="129" t="s">
        <v>1000</v>
      </c>
      <c r="V214" s="357">
        <v>0</v>
      </c>
      <c r="W214" s="357">
        <v>1090836.9099999999</v>
      </c>
      <c r="X214" s="355" t="s">
        <v>4305</v>
      </c>
      <c r="Y214" s="364"/>
      <c r="Z214" s="333"/>
      <c r="AB214" s="89" t="str">
        <f>VLOOKUP(U214,表头名称!G:J,4,0)</f>
        <v>湖北代表处-湖北1</v>
      </c>
    </row>
    <row r="215" spans="2:28">
      <c r="B215" s="460" t="s">
        <v>4850</v>
      </c>
      <c r="C215" s="101" t="e">
        <f>VLOOKUP(B215,业绩净利!B:F,5,0)</f>
        <v>#N/A</v>
      </c>
      <c r="D215" s="460"/>
      <c r="E215" s="460"/>
      <c r="F215" s="458"/>
      <c r="G215" s="459"/>
      <c r="H215" s="459">
        <f t="shared" si="23"/>
        <v>0</v>
      </c>
      <c r="I215" s="400">
        <f t="shared" si="22"/>
        <v>0</v>
      </c>
      <c r="J215" s="395"/>
      <c r="K215" s="395"/>
      <c r="L215" s="395"/>
      <c r="M215" s="459"/>
      <c r="N215" s="459"/>
      <c r="O215" s="402"/>
      <c r="U215" s="129" t="s">
        <v>1003</v>
      </c>
      <c r="V215" s="357">
        <v>0</v>
      </c>
      <c r="W215" s="357">
        <v>256277.1</v>
      </c>
      <c r="X215" s="355" t="s">
        <v>1793</v>
      </c>
      <c r="Y215" s="364"/>
      <c r="Z215" s="333"/>
      <c r="AB215" s="89" t="str">
        <f>VLOOKUP(U215,表头名称!G:J,4,0)</f>
        <v>湖北代表处-湖北2</v>
      </c>
    </row>
    <row r="216" spans="2:28">
      <c r="B216" s="460" t="s">
        <v>667</v>
      </c>
      <c r="C216" s="101" t="e">
        <f>VLOOKUP(B216,业绩净利!B:F,5,0)</f>
        <v>#N/A</v>
      </c>
      <c r="D216" s="460"/>
      <c r="E216" s="460"/>
      <c r="F216" s="458"/>
      <c r="G216" s="459"/>
      <c r="H216" s="459">
        <f t="shared" si="23"/>
        <v>0</v>
      </c>
      <c r="I216" s="400">
        <f t="shared" si="22"/>
        <v>0</v>
      </c>
      <c r="J216" s="395"/>
      <c r="K216" s="395"/>
      <c r="L216" s="395"/>
      <c r="M216" s="459"/>
      <c r="N216" s="459"/>
      <c r="O216" s="402"/>
      <c r="U216" s="129" t="s">
        <v>1009</v>
      </c>
      <c r="V216" s="357">
        <v>0</v>
      </c>
      <c r="W216" s="357">
        <v>330186.90000000002</v>
      </c>
      <c r="X216" s="355" t="s">
        <v>1795</v>
      </c>
      <c r="Y216" s="364"/>
      <c r="Z216" s="333"/>
      <c r="AB216" s="89" t="str">
        <f>VLOOKUP(U216,表头名称!G:J,4,0)</f>
        <v>湖北代表处-湖北3</v>
      </c>
    </row>
    <row r="217" spans="2:28">
      <c r="B217" s="460" t="s">
        <v>665</v>
      </c>
      <c r="C217" s="101" t="e">
        <f>VLOOKUP(B217,业绩净利!B:F,5,0)</f>
        <v>#N/A</v>
      </c>
      <c r="D217" s="460">
        <v>80000</v>
      </c>
      <c r="E217" s="460">
        <v>108490.57</v>
      </c>
      <c r="F217" s="464">
        <v>80000</v>
      </c>
      <c r="G217" s="459"/>
      <c r="H217" s="459">
        <f t="shared" si="23"/>
        <v>70200</v>
      </c>
      <c r="I217" s="400">
        <f t="shared" si="22"/>
        <v>50000</v>
      </c>
      <c r="J217" s="395"/>
      <c r="K217" s="396">
        <v>50000</v>
      </c>
      <c r="L217" s="396"/>
      <c r="M217" s="459"/>
      <c r="N217" s="459"/>
      <c r="O217" s="402"/>
      <c r="U217" s="129" t="s">
        <v>1006</v>
      </c>
      <c r="V217" s="357">
        <v>0</v>
      </c>
      <c r="W217" s="357">
        <v>219685.35</v>
      </c>
      <c r="X217" s="355" t="s">
        <v>1794</v>
      </c>
      <c r="Y217" s="364"/>
      <c r="Z217" s="333"/>
      <c r="AB217" s="89" t="str">
        <f>VLOOKUP(U217,表头名称!G:J,4,0)</f>
        <v>湖北代表处-湖北4</v>
      </c>
    </row>
    <row r="218" spans="2:28">
      <c r="B218" s="460" t="s">
        <v>666</v>
      </c>
      <c r="C218" s="101" t="e">
        <f>VLOOKUP(B218,业绩净利!B:F,5,0)</f>
        <v>#N/A</v>
      </c>
      <c r="D218" s="460"/>
      <c r="E218" s="460"/>
      <c r="F218" s="458"/>
      <c r="G218" s="459"/>
      <c r="H218" s="459">
        <f t="shared" si="23"/>
        <v>1070</v>
      </c>
      <c r="I218" s="400">
        <f t="shared" si="22"/>
        <v>0</v>
      </c>
      <c r="J218" s="395"/>
      <c r="K218" s="395"/>
      <c r="L218" s="395"/>
      <c r="M218" s="459"/>
      <c r="N218" s="459"/>
      <c r="O218" s="402"/>
      <c r="U218" s="129" t="s">
        <v>997</v>
      </c>
      <c r="V218" s="357">
        <v>0</v>
      </c>
      <c r="W218" s="357">
        <v>386114.18000000005</v>
      </c>
      <c r="X218" s="355" t="s">
        <v>1796</v>
      </c>
      <c r="Y218" s="364"/>
      <c r="Z218" s="333"/>
      <c r="AB218" s="89" t="str">
        <f>VLOOKUP(U218,表头名称!G:J,4,0)</f>
        <v>湖北代表处-湖北5</v>
      </c>
    </row>
    <row r="219" spans="2:28">
      <c r="B219" s="460" t="s">
        <v>4288</v>
      </c>
      <c r="C219" s="101" t="e">
        <f>VLOOKUP(B219,业绩净利!B:F,5,0)</f>
        <v>#N/A</v>
      </c>
      <c r="D219" s="460"/>
      <c r="E219" s="460"/>
      <c r="F219" s="458"/>
      <c r="G219" s="459"/>
      <c r="H219" s="459">
        <f t="shared" si="23"/>
        <v>0</v>
      </c>
      <c r="I219" s="400">
        <f t="shared" si="22"/>
        <v>0</v>
      </c>
      <c r="J219" s="395"/>
      <c r="K219" s="395"/>
      <c r="L219" s="395"/>
      <c r="M219" s="459"/>
      <c r="N219" s="459"/>
      <c r="O219" s="402"/>
      <c r="U219" s="129" t="s">
        <v>1138</v>
      </c>
      <c r="V219" s="357">
        <v>0</v>
      </c>
      <c r="W219" s="357">
        <v>173616.46999999997</v>
      </c>
      <c r="X219" s="355" t="s">
        <v>4457</v>
      </c>
      <c r="Y219" s="364"/>
      <c r="Z219" s="333"/>
      <c r="AB219" s="89" t="str">
        <f>VLOOKUP(U219,表头名称!G:J,4,0)</f>
        <v>江苏代表处-江苏1</v>
      </c>
    </row>
    <row r="220" spans="2:28">
      <c r="B220" s="460" t="s">
        <v>4859</v>
      </c>
      <c r="C220" s="101" t="e">
        <f>VLOOKUP(B220,业绩净利!B:F,5,0)</f>
        <v>#N/A</v>
      </c>
      <c r="D220" s="460"/>
      <c r="E220" s="460"/>
      <c r="F220" s="458"/>
      <c r="G220" s="459"/>
      <c r="H220" s="459">
        <f t="shared" si="23"/>
        <v>-849</v>
      </c>
      <c r="I220" s="400">
        <f t="shared" si="22"/>
        <v>0</v>
      </c>
      <c r="J220" s="395"/>
      <c r="K220" s="395"/>
      <c r="L220" s="395"/>
      <c r="M220" s="459"/>
      <c r="N220" s="459"/>
      <c r="O220" s="402"/>
      <c r="U220" s="129" t="s">
        <v>4988</v>
      </c>
      <c r="V220" s="357">
        <v>0</v>
      </c>
      <c r="W220" s="357">
        <v>0</v>
      </c>
      <c r="X220" s="355" t="s">
        <v>5037</v>
      </c>
      <c r="Y220" s="364"/>
      <c r="Z220" s="333"/>
      <c r="AB220" s="89" t="e">
        <f>VLOOKUP(U220,表头名称!G:J,4,0)</f>
        <v>#N/A</v>
      </c>
    </row>
    <row r="221" spans="2:28">
      <c r="B221" s="460" t="s">
        <v>4860</v>
      </c>
      <c r="C221" s="101" t="e">
        <f>VLOOKUP(B221,业绩净利!B:F,5,0)</f>
        <v>#N/A</v>
      </c>
      <c r="D221" s="460"/>
      <c r="E221" s="460"/>
      <c r="F221" s="458"/>
      <c r="G221" s="459"/>
      <c r="H221" s="459">
        <f t="shared" si="23"/>
        <v>0</v>
      </c>
      <c r="I221" s="400">
        <f t="shared" si="22"/>
        <v>0</v>
      </c>
      <c r="J221" s="395"/>
      <c r="K221" s="395"/>
      <c r="L221" s="395"/>
      <c r="M221" s="459"/>
      <c r="N221" s="459"/>
      <c r="O221" s="402"/>
      <c r="U221" s="129" t="s">
        <v>1427</v>
      </c>
      <c r="V221" s="357">
        <v>0</v>
      </c>
      <c r="W221" s="357">
        <v>152080.36999999997</v>
      </c>
      <c r="X221" s="355" t="s">
        <v>1941</v>
      </c>
      <c r="Y221" s="364"/>
      <c r="Z221" s="333"/>
      <c r="AB221" s="89" t="str">
        <f>VLOOKUP(U221,表头名称!G:J,4,0)</f>
        <v>重庆代表处-重庆2</v>
      </c>
    </row>
    <row r="222" spans="2:28">
      <c r="B222" s="460" t="s">
        <v>4861</v>
      </c>
      <c r="C222" s="101" t="e">
        <f>VLOOKUP(B222,业绩净利!B:F,5,0)</f>
        <v>#N/A</v>
      </c>
      <c r="D222" s="460"/>
      <c r="E222" s="460"/>
      <c r="F222" s="458"/>
      <c r="G222" s="459"/>
      <c r="H222" s="459">
        <f t="shared" si="23"/>
        <v>0</v>
      </c>
      <c r="I222" s="400">
        <f t="shared" si="22"/>
        <v>0</v>
      </c>
      <c r="J222" s="395"/>
      <c r="K222" s="395"/>
      <c r="L222" s="395"/>
      <c r="M222" s="459"/>
      <c r="N222" s="459"/>
      <c r="O222" s="402"/>
      <c r="U222" s="129" t="s">
        <v>4989</v>
      </c>
      <c r="V222" s="357">
        <v>25440</v>
      </c>
      <c r="W222" s="357">
        <v>128839.81999999999</v>
      </c>
      <c r="X222" s="355" t="s">
        <v>4989</v>
      </c>
      <c r="Y222" s="364"/>
      <c r="Z222" s="333"/>
      <c r="AB222" s="89" t="e">
        <f>VLOOKUP(U222,表头名称!G:J,4,0)</f>
        <v>#N/A</v>
      </c>
    </row>
    <row r="223" spans="2:28">
      <c r="B223" s="460" t="s">
        <v>4862</v>
      </c>
      <c r="C223" s="101" t="e">
        <f>VLOOKUP(B223,业绩净利!B:F,5,0)</f>
        <v>#N/A</v>
      </c>
      <c r="D223" s="460"/>
      <c r="E223" s="460"/>
      <c r="F223" s="458"/>
      <c r="G223" s="459"/>
      <c r="H223" s="459">
        <f t="shared" si="23"/>
        <v>0</v>
      </c>
      <c r="I223" s="400">
        <f t="shared" si="22"/>
        <v>0</v>
      </c>
      <c r="J223" s="395"/>
      <c r="K223" s="395"/>
      <c r="L223" s="395"/>
      <c r="M223" s="459"/>
      <c r="N223" s="459"/>
      <c r="O223" s="402"/>
      <c r="U223" s="129" t="s">
        <v>1039</v>
      </c>
      <c r="V223" s="357">
        <v>0</v>
      </c>
      <c r="W223" s="357">
        <v>219003.02</v>
      </c>
      <c r="X223" s="355" t="s">
        <v>1784</v>
      </c>
      <c r="Y223" s="364"/>
      <c r="Z223" s="333"/>
      <c r="AB223" s="89" t="str">
        <f>VLOOKUP(U223,表头名称!G:J,4,0)</f>
        <v>广东代表处-广东4</v>
      </c>
    </row>
    <row r="224" spans="2:28">
      <c r="B224" s="460" t="s">
        <v>662</v>
      </c>
      <c r="C224" s="101" t="e">
        <f>VLOOKUP(B224,业绩净利!B:F,5,0)</f>
        <v>#N/A</v>
      </c>
      <c r="D224" s="460"/>
      <c r="E224" s="460"/>
      <c r="F224" s="458"/>
      <c r="G224" s="459"/>
      <c r="H224" s="459">
        <f t="shared" si="23"/>
        <v>0</v>
      </c>
      <c r="I224" s="400">
        <f t="shared" si="22"/>
        <v>0</v>
      </c>
      <c r="J224" s="395"/>
      <c r="K224" s="395"/>
      <c r="L224" s="395"/>
      <c r="M224" s="459"/>
      <c r="N224" s="459"/>
      <c r="O224" s="402"/>
      <c r="U224" s="129" t="s">
        <v>1033</v>
      </c>
      <c r="V224" s="357">
        <v>0</v>
      </c>
      <c r="W224" s="357">
        <v>116641.1</v>
      </c>
      <c r="X224" s="355" t="s">
        <v>1782</v>
      </c>
      <c r="Y224" s="364"/>
      <c r="Z224" s="333"/>
      <c r="AB224" s="89" t="str">
        <f>VLOOKUP(U224,表头名称!G:J,4,0)</f>
        <v>广东代表处-广东2</v>
      </c>
    </row>
    <row r="225" spans="2:28">
      <c r="B225" s="460" t="s">
        <v>663</v>
      </c>
      <c r="C225" s="101" t="e">
        <f>VLOOKUP(B225,业绩净利!B:F,5,0)</f>
        <v>#N/A</v>
      </c>
      <c r="D225" s="460"/>
      <c r="E225" s="460"/>
      <c r="F225" s="458"/>
      <c r="G225" s="459"/>
      <c r="H225" s="459">
        <f t="shared" si="23"/>
        <v>0</v>
      </c>
      <c r="I225" s="400">
        <f t="shared" ref="I225:I243" si="24">K225+L225+M225+N225</f>
        <v>0</v>
      </c>
      <c r="J225" s="395"/>
      <c r="K225" s="395"/>
      <c r="L225" s="395"/>
      <c r="M225" s="459"/>
      <c r="N225" s="459"/>
      <c r="O225" s="402"/>
      <c r="U225" s="129" t="s">
        <v>1036</v>
      </c>
      <c r="V225" s="357">
        <v>0</v>
      </c>
      <c r="W225" s="357">
        <v>40071.94</v>
      </c>
      <c r="X225" s="355" t="s">
        <v>1783</v>
      </c>
      <c r="Y225" s="364"/>
      <c r="Z225" s="333"/>
      <c r="AB225" s="89" t="str">
        <f>VLOOKUP(U225,表头名称!G:J,4,0)</f>
        <v>广东代表处-广东3</v>
      </c>
    </row>
    <row r="226" spans="2:28">
      <c r="B226" s="460" t="s">
        <v>664</v>
      </c>
      <c r="C226" s="101" t="e">
        <f>VLOOKUP(B226,业绩净利!B:F,5,0)</f>
        <v>#N/A</v>
      </c>
      <c r="D226" s="460"/>
      <c r="E226" s="460"/>
      <c r="F226" s="458"/>
      <c r="G226" s="459"/>
      <c r="H226" s="459">
        <f t="shared" ref="H226:H243" si="25">SUMIFS(W:W,X:X,B226)</f>
        <v>0</v>
      </c>
      <c r="I226" s="400">
        <f t="shared" si="24"/>
        <v>0</v>
      </c>
      <c r="J226" s="395"/>
      <c r="K226" s="395"/>
      <c r="L226" s="395"/>
      <c r="M226" s="459"/>
      <c r="N226" s="459"/>
      <c r="O226" s="402"/>
      <c r="U226" s="129" t="s">
        <v>1027</v>
      </c>
      <c r="V226" s="357">
        <v>0</v>
      </c>
      <c r="W226" s="357">
        <v>7701.2199999999993</v>
      </c>
      <c r="X226" s="355" t="s">
        <v>1785</v>
      </c>
      <c r="Y226" s="364"/>
      <c r="Z226" s="333"/>
      <c r="AB226" s="89" t="str">
        <f>VLOOKUP(U226,表头名称!G:J,4,0)</f>
        <v>广东代表处-广东5</v>
      </c>
    </row>
    <row r="227" spans="2:28">
      <c r="B227" s="460" t="s">
        <v>4289</v>
      </c>
      <c r="C227" s="101" t="e">
        <f>VLOOKUP(B227,业绩净利!B:F,5,0)</f>
        <v>#N/A</v>
      </c>
      <c r="D227" s="460"/>
      <c r="E227" s="460"/>
      <c r="F227" s="458"/>
      <c r="G227" s="459"/>
      <c r="H227" s="459">
        <f t="shared" si="25"/>
        <v>0</v>
      </c>
      <c r="I227" s="400">
        <f t="shared" si="24"/>
        <v>0</v>
      </c>
      <c r="J227" s="395"/>
      <c r="K227" s="395"/>
      <c r="L227" s="395"/>
      <c r="M227" s="459"/>
      <c r="N227" s="459"/>
      <c r="O227" s="402"/>
      <c r="U227" s="129" t="s">
        <v>1178</v>
      </c>
      <c r="V227" s="357">
        <v>0</v>
      </c>
      <c r="W227" s="357">
        <v>241574.19000000003</v>
      </c>
      <c r="X227" s="355" t="s">
        <v>4462</v>
      </c>
      <c r="Y227" s="364"/>
      <c r="Z227" s="333"/>
      <c r="AB227" s="89" t="str">
        <f>VLOOKUP(U227,表头名称!G:J,4,0)</f>
        <v>广西代表处-广西1</v>
      </c>
    </row>
    <row r="228" spans="2:28">
      <c r="B228" s="460" t="s">
        <v>658</v>
      </c>
      <c r="C228" s="101" t="e">
        <f>VLOOKUP(B228,业绩净利!B:F,5,0)</f>
        <v>#N/A</v>
      </c>
      <c r="D228" s="460"/>
      <c r="E228" s="460"/>
      <c r="F228" s="458"/>
      <c r="G228" s="459"/>
      <c r="H228" s="459">
        <f t="shared" si="25"/>
        <v>0</v>
      </c>
      <c r="I228" s="400">
        <f t="shared" si="24"/>
        <v>0</v>
      </c>
      <c r="J228" s="395"/>
      <c r="K228" s="395"/>
      <c r="L228" s="395"/>
      <c r="M228" s="459"/>
      <c r="N228" s="459"/>
      <c r="O228" s="402"/>
      <c r="U228" s="129" t="s">
        <v>1174</v>
      </c>
      <c r="V228" s="357">
        <v>0</v>
      </c>
      <c r="W228" s="357">
        <v>163515.47999999998</v>
      </c>
      <c r="X228" s="355" t="s">
        <v>1789</v>
      </c>
      <c r="Y228" s="364"/>
      <c r="Z228" s="333"/>
      <c r="AB228" s="89" t="str">
        <f>VLOOKUP(U228,表头名称!G:J,4,0)</f>
        <v>广西代表处-广西2</v>
      </c>
    </row>
    <row r="229" spans="2:28">
      <c r="B229" s="460" t="s">
        <v>659</v>
      </c>
      <c r="C229" s="101" t="e">
        <f>VLOOKUP(B229,业绩净利!B:F,5,0)</f>
        <v>#N/A</v>
      </c>
      <c r="D229" s="460"/>
      <c r="E229" s="460"/>
      <c r="F229" s="458"/>
      <c r="G229" s="459"/>
      <c r="H229" s="459">
        <f t="shared" si="25"/>
        <v>0</v>
      </c>
      <c r="I229" s="400">
        <f t="shared" si="24"/>
        <v>0</v>
      </c>
      <c r="J229" s="395"/>
      <c r="K229" s="395"/>
      <c r="L229" s="395"/>
      <c r="M229" s="459"/>
      <c r="N229" s="459"/>
      <c r="O229" s="402"/>
      <c r="U229" s="129" t="s">
        <v>1182</v>
      </c>
      <c r="V229" s="357">
        <v>0</v>
      </c>
      <c r="W229" s="357">
        <v>7425.79</v>
      </c>
      <c r="X229" s="355" t="s">
        <v>1788</v>
      </c>
      <c r="Y229" s="364"/>
      <c r="Z229" s="333"/>
      <c r="AB229" s="89" t="str">
        <f>VLOOKUP(U229,表头名称!G:J,4,0)</f>
        <v>广西代表处-广西3</v>
      </c>
    </row>
    <row r="230" spans="2:28">
      <c r="B230" s="460" t="s">
        <v>660</v>
      </c>
      <c r="C230" s="101" t="e">
        <f>VLOOKUP(B230,业绩净利!B:F,5,0)</f>
        <v>#N/A</v>
      </c>
      <c r="D230" s="460"/>
      <c r="E230" s="460"/>
      <c r="F230" s="458"/>
      <c r="G230" s="459"/>
      <c r="H230" s="459">
        <f t="shared" si="25"/>
        <v>0</v>
      </c>
      <c r="I230" s="400">
        <f t="shared" si="24"/>
        <v>0</v>
      </c>
      <c r="J230" s="395"/>
      <c r="K230" s="395"/>
      <c r="L230" s="395"/>
      <c r="M230" s="459"/>
      <c r="N230" s="459"/>
      <c r="O230" s="402"/>
      <c r="U230" s="129" t="s">
        <v>1543</v>
      </c>
      <c r="V230" s="357">
        <v>0</v>
      </c>
      <c r="W230" s="357">
        <v>117746.27</v>
      </c>
      <c r="X230" s="355" t="s">
        <v>4994</v>
      </c>
      <c r="Y230" s="364"/>
      <c r="Z230" s="333"/>
      <c r="AB230" s="89" t="str">
        <f>VLOOKUP(U230,表头名称!G:J,4,0)</f>
        <v>海南代表处-海南1</v>
      </c>
    </row>
    <row r="231" spans="2:28">
      <c r="B231" s="460" t="s">
        <v>4298</v>
      </c>
      <c r="C231" s="101" t="e">
        <f>VLOOKUP(B231,业绩净利!B:F,5,0)</f>
        <v>#N/A</v>
      </c>
      <c r="D231" s="460">
        <v>50000</v>
      </c>
      <c r="E231" s="460">
        <v>60038.69</v>
      </c>
      <c r="F231" s="464"/>
      <c r="G231" s="459"/>
      <c r="H231" s="459">
        <f t="shared" si="25"/>
        <v>37358.970000000016</v>
      </c>
      <c r="I231" s="400">
        <f t="shared" si="24"/>
        <v>50000</v>
      </c>
      <c r="J231" s="395"/>
      <c r="K231" s="396">
        <v>50000</v>
      </c>
      <c r="L231" s="396"/>
      <c r="M231" s="459"/>
      <c r="N231" s="459"/>
      <c r="O231" s="402"/>
      <c r="U231" s="129" t="s">
        <v>4990</v>
      </c>
      <c r="V231" s="357">
        <v>11985</v>
      </c>
      <c r="W231" s="357">
        <v>396206.04</v>
      </c>
      <c r="X231" s="355" t="s">
        <v>4990</v>
      </c>
      <c r="Y231" s="364"/>
      <c r="Z231" s="333"/>
      <c r="AB231" s="89" t="e">
        <f>VLOOKUP(U231,表头名称!G:J,4,0)</f>
        <v>#N/A</v>
      </c>
    </row>
    <row r="232" spans="2:28">
      <c r="B232" s="460" t="s">
        <v>656</v>
      </c>
      <c r="C232" s="101" t="e">
        <f>VLOOKUP(B232,业绩净利!B:F,5,0)</f>
        <v>#N/A</v>
      </c>
      <c r="D232" s="460"/>
      <c r="E232" s="460"/>
      <c r="F232" s="458"/>
      <c r="G232" s="459"/>
      <c r="H232" s="459">
        <f t="shared" si="25"/>
        <v>7794.48</v>
      </c>
      <c r="I232" s="400">
        <f t="shared" si="24"/>
        <v>10000</v>
      </c>
      <c r="J232" s="395"/>
      <c r="K232" s="396">
        <v>10000</v>
      </c>
      <c r="L232" s="396"/>
      <c r="M232" s="459"/>
      <c r="N232" s="459"/>
      <c r="O232" s="402"/>
      <c r="U232" s="129" t="s">
        <v>1270</v>
      </c>
      <c r="V232" s="357">
        <v>0</v>
      </c>
      <c r="W232" s="357">
        <v>37723.5</v>
      </c>
      <c r="X232" s="355" t="s">
        <v>4306</v>
      </c>
      <c r="Y232" s="364"/>
      <c r="Z232" s="333"/>
      <c r="AB232" s="89" t="str">
        <f>VLOOKUP(U232,表头名称!G:J,4,0)</f>
        <v>四川代表处-四川1</v>
      </c>
    </row>
    <row r="233" spans="2:28">
      <c r="B233" s="460" t="s">
        <v>4866</v>
      </c>
      <c r="C233" s="101" t="e">
        <f>VLOOKUP(B233,业绩净利!B:F,5,0)</f>
        <v>#N/A</v>
      </c>
      <c r="D233" s="460"/>
      <c r="E233" s="460"/>
      <c r="F233" s="458"/>
      <c r="G233" s="459"/>
      <c r="H233" s="459">
        <f t="shared" si="25"/>
        <v>13829.61</v>
      </c>
      <c r="I233" s="400">
        <f t="shared" si="24"/>
        <v>20000</v>
      </c>
      <c r="J233" s="395"/>
      <c r="K233" s="396">
        <v>20000</v>
      </c>
      <c r="L233" s="396"/>
      <c r="M233" s="459"/>
      <c r="N233" s="459"/>
      <c r="O233" s="402"/>
      <c r="U233" s="129" t="s">
        <v>1274</v>
      </c>
      <c r="V233" s="357">
        <v>0</v>
      </c>
      <c r="W233" s="357">
        <v>225204.86</v>
      </c>
      <c r="X233" s="355" t="s">
        <v>1807</v>
      </c>
      <c r="Y233" s="364"/>
      <c r="Z233" s="333"/>
      <c r="AB233" s="89" t="str">
        <f>VLOOKUP(U233,表头名称!G:J,4,0)</f>
        <v>四川代表处-四川2</v>
      </c>
    </row>
    <row r="234" spans="2:28">
      <c r="B234" s="460" t="s">
        <v>3013</v>
      </c>
      <c r="C234" s="101" t="e">
        <f>VLOOKUP(B234,业绩净利!B:F,5,0)</f>
        <v>#N/A</v>
      </c>
      <c r="D234" s="460"/>
      <c r="E234" s="460"/>
      <c r="F234" s="458"/>
      <c r="G234" s="459"/>
      <c r="H234" s="459">
        <f t="shared" si="25"/>
        <v>0</v>
      </c>
      <c r="I234" s="400">
        <f t="shared" si="24"/>
        <v>0</v>
      </c>
      <c r="J234" s="395"/>
      <c r="K234" s="396"/>
      <c r="L234" s="396"/>
      <c r="M234" s="459"/>
      <c r="N234" s="459"/>
      <c r="O234" s="402"/>
      <c r="U234" s="129" t="s">
        <v>433</v>
      </c>
      <c r="V234" s="357">
        <v>0</v>
      </c>
      <c r="W234" s="357">
        <v>127448.70000000001</v>
      </c>
      <c r="X234" s="355" t="s">
        <v>1806</v>
      </c>
      <c r="Y234" s="364"/>
      <c r="Z234" s="333"/>
      <c r="AB234" s="89" t="str">
        <f>VLOOKUP(U234,表头名称!G:J,4,0)</f>
        <v>四川代表处-四川3</v>
      </c>
    </row>
    <row r="235" spans="2:28">
      <c r="B235" s="465" t="s">
        <v>4874</v>
      </c>
      <c r="C235" s="101" t="e">
        <f>VLOOKUP(B235,业绩净利!B:F,5,0)</f>
        <v>#N/A</v>
      </c>
      <c r="D235" s="465"/>
      <c r="E235" s="465"/>
      <c r="F235" s="458"/>
      <c r="G235" s="459"/>
      <c r="H235" s="459">
        <f t="shared" si="25"/>
        <v>5000</v>
      </c>
      <c r="I235" s="400">
        <f t="shared" si="24"/>
        <v>10000</v>
      </c>
      <c r="J235" s="395"/>
      <c r="K235" s="396">
        <v>10000</v>
      </c>
      <c r="L235" s="396"/>
      <c r="M235" s="459"/>
      <c r="N235" s="459"/>
      <c r="O235" s="402"/>
      <c r="U235" s="129" t="s">
        <v>1603</v>
      </c>
      <c r="V235" s="357">
        <v>0</v>
      </c>
      <c r="W235" s="357">
        <v>0</v>
      </c>
      <c r="X235" s="355" t="s">
        <v>4527</v>
      </c>
      <c r="Y235" s="364"/>
      <c r="Z235" s="333"/>
      <c r="AB235" s="89" t="str">
        <f>VLOOKUP(U235,表头名称!G:J,4,0)</f>
        <v>西藏代表处-西藏1</v>
      </c>
    </row>
    <row r="236" spans="2:28">
      <c r="B236" s="460" t="s">
        <v>4292</v>
      </c>
      <c r="C236" s="101" t="e">
        <f>VLOOKUP(B236,业绩净利!B:F,5,0)</f>
        <v>#N/A</v>
      </c>
      <c r="D236" s="460"/>
      <c r="E236" s="460"/>
      <c r="F236" s="458"/>
      <c r="G236" s="459"/>
      <c r="H236" s="459">
        <f t="shared" si="25"/>
        <v>238</v>
      </c>
      <c r="I236" s="400">
        <f t="shared" si="24"/>
        <v>0</v>
      </c>
      <c r="J236" s="395"/>
      <c r="K236" s="396"/>
      <c r="L236" s="396"/>
      <c r="M236" s="459"/>
      <c r="N236" s="459"/>
      <c r="O236" s="402"/>
      <c r="U236" s="129" t="s">
        <v>1200</v>
      </c>
      <c r="V236" s="357">
        <v>0</v>
      </c>
      <c r="W236" s="357">
        <v>142871.82999999999</v>
      </c>
      <c r="X236" s="355" t="s">
        <v>1810</v>
      </c>
      <c r="Y236" s="364"/>
      <c r="Z236" s="333"/>
      <c r="AB236" s="89" t="str">
        <f>VLOOKUP(U236,表头名称!G:J,4,0)</f>
        <v>云南代表处-云南2</v>
      </c>
    </row>
    <row r="237" spans="2:28">
      <c r="B237" s="460" t="s">
        <v>634</v>
      </c>
      <c r="C237" s="101" t="e">
        <f>VLOOKUP(B237,业绩净利!B:F,5,0)</f>
        <v>#N/A</v>
      </c>
      <c r="D237" s="460"/>
      <c r="E237" s="460"/>
      <c r="F237" s="458"/>
      <c r="G237" s="459"/>
      <c r="H237" s="459">
        <f t="shared" si="25"/>
        <v>0</v>
      </c>
      <c r="I237" s="400">
        <f t="shared" si="24"/>
        <v>0</v>
      </c>
      <c r="J237" s="395"/>
      <c r="K237" s="396"/>
      <c r="L237" s="396"/>
      <c r="M237" s="459"/>
      <c r="N237" s="459"/>
      <c r="O237" s="402"/>
      <c r="U237" s="129" t="s">
        <v>1204</v>
      </c>
      <c r="V237" s="357">
        <v>0</v>
      </c>
      <c r="W237" s="357">
        <v>57927</v>
      </c>
      <c r="X237" s="355" t="s">
        <v>1811</v>
      </c>
      <c r="Y237" s="364"/>
      <c r="Z237" s="333"/>
      <c r="AB237" s="89" t="str">
        <f>VLOOKUP(U237,表头名称!G:J,4,0)</f>
        <v>云南代表处-云南3</v>
      </c>
    </row>
    <row r="238" spans="2:28">
      <c r="B238" s="460" t="s">
        <v>635</v>
      </c>
      <c r="C238" s="101" t="e">
        <f>VLOOKUP(B238,业绩净利!B:F,5,0)</f>
        <v>#N/A</v>
      </c>
      <c r="D238" s="460"/>
      <c r="E238" s="460">
        <v>71397</v>
      </c>
      <c r="F238" s="464">
        <v>0</v>
      </c>
      <c r="G238" s="459"/>
      <c r="H238" s="459">
        <f t="shared" si="25"/>
        <v>20946.7</v>
      </c>
      <c r="I238" s="400">
        <f t="shared" si="24"/>
        <v>20000</v>
      </c>
      <c r="J238" s="395"/>
      <c r="K238" s="396">
        <v>20000</v>
      </c>
      <c r="L238" s="396"/>
      <c r="M238" s="459"/>
      <c r="N238" s="459"/>
      <c r="O238" s="402"/>
      <c r="U238" s="129" t="s">
        <v>4991</v>
      </c>
      <c r="V238" s="357">
        <v>0</v>
      </c>
      <c r="W238" s="357">
        <v>13829.61</v>
      </c>
      <c r="X238" s="355" t="s">
        <v>4991</v>
      </c>
      <c r="Y238" s="364"/>
      <c r="Z238" s="333"/>
      <c r="AB238" s="89" t="str">
        <f>VLOOKUP(U238,表头名称!G:J,4,0)</f>
        <v>运营-管理</v>
      </c>
    </row>
    <row r="239" spans="2:28">
      <c r="B239" s="460" t="s">
        <v>636</v>
      </c>
      <c r="C239" s="101" t="e">
        <f>VLOOKUP(B239,业绩净利!B:F,5,0)</f>
        <v>#N/A</v>
      </c>
      <c r="D239" s="460"/>
      <c r="E239" s="460"/>
      <c r="F239" s="458"/>
      <c r="G239" s="459"/>
      <c r="H239" s="459">
        <f t="shared" si="25"/>
        <v>0</v>
      </c>
      <c r="I239" s="400">
        <f t="shared" si="24"/>
        <v>0</v>
      </c>
      <c r="J239" s="395"/>
      <c r="K239" s="396"/>
      <c r="L239" s="396"/>
      <c r="M239" s="459"/>
      <c r="N239" s="459"/>
      <c r="O239" s="402"/>
      <c r="U239" s="129" t="s">
        <v>4992</v>
      </c>
      <c r="V239" s="357">
        <v>346146.31</v>
      </c>
      <c r="W239" s="357">
        <v>29301.949999999997</v>
      </c>
      <c r="X239" s="355" t="s">
        <v>4992</v>
      </c>
      <c r="Y239" s="364"/>
      <c r="Z239" s="333"/>
      <c r="AB239" s="89" t="str">
        <f>VLOOKUP(U239,表头名称!G:J,4,0)</f>
        <v>战略部-管理</v>
      </c>
    </row>
    <row r="240" spans="2:28">
      <c r="B240" s="460" t="s">
        <v>654</v>
      </c>
      <c r="C240" s="101" t="e">
        <f>VLOOKUP(B240,业绩净利!B:F,5,0)</f>
        <v>#N/A</v>
      </c>
      <c r="D240" s="460"/>
      <c r="E240" s="460"/>
      <c r="F240" s="458"/>
      <c r="G240" s="459"/>
      <c r="H240" s="459">
        <f t="shared" si="25"/>
        <v>0</v>
      </c>
      <c r="I240" s="400">
        <f t="shared" si="24"/>
        <v>0</v>
      </c>
      <c r="J240" s="395"/>
      <c r="K240" s="396"/>
      <c r="L240" s="396"/>
      <c r="M240" s="459"/>
      <c r="N240" s="459"/>
      <c r="O240" s="402"/>
      <c r="U240" s="129" t="s">
        <v>1480</v>
      </c>
      <c r="V240" s="357">
        <v>0</v>
      </c>
      <c r="W240" s="357">
        <v>49736.28</v>
      </c>
      <c r="X240" s="355" t="s">
        <v>4798</v>
      </c>
      <c r="Y240" s="364"/>
      <c r="Z240" s="333"/>
      <c r="AB240" s="89" t="str">
        <f>VLOOKUP(U240,表头名称!G:J,4,0)</f>
        <v>安徽代表处-安徽1</v>
      </c>
    </row>
    <row r="241" spans="2:28">
      <c r="B241" s="460" t="s">
        <v>655</v>
      </c>
      <c r="C241" s="101" t="e">
        <f>VLOOKUP(B241,业绩净利!B:F,5,0)</f>
        <v>#N/A</v>
      </c>
      <c r="D241" s="460"/>
      <c r="E241" s="460"/>
      <c r="F241" s="458"/>
      <c r="G241" s="459"/>
      <c r="H241" s="459">
        <f t="shared" si="25"/>
        <v>0</v>
      </c>
      <c r="I241" s="400">
        <f t="shared" si="24"/>
        <v>0</v>
      </c>
      <c r="J241" s="395"/>
      <c r="K241" s="396"/>
      <c r="L241" s="396"/>
      <c r="M241" s="459"/>
      <c r="N241" s="459"/>
      <c r="O241" s="402"/>
      <c r="U241" s="129" t="s">
        <v>1477</v>
      </c>
      <c r="V241" s="357">
        <v>0</v>
      </c>
      <c r="W241" s="357">
        <v>39361.800000000003</v>
      </c>
      <c r="X241" s="355" t="s">
        <v>1962</v>
      </c>
      <c r="Y241" s="364"/>
      <c r="Z241" s="333"/>
      <c r="AB241" s="89" t="str">
        <f>VLOOKUP(U241,表头名称!G:J,4,0)</f>
        <v>安徽代表处-安徽2</v>
      </c>
    </row>
    <row r="242" spans="2:28">
      <c r="B242" s="460" t="s">
        <v>4299</v>
      </c>
      <c r="C242" s="101" t="e">
        <f>VLOOKUP(B242,业绩净利!B:F,5,0)</f>
        <v>#N/A</v>
      </c>
      <c r="D242" s="460"/>
      <c r="E242" s="460"/>
      <c r="F242" s="458"/>
      <c r="G242" s="459"/>
      <c r="H242" s="459">
        <f t="shared" si="25"/>
        <v>0</v>
      </c>
      <c r="I242" s="400">
        <f t="shared" si="24"/>
        <v>0</v>
      </c>
      <c r="J242" s="395"/>
      <c r="K242" s="396"/>
      <c r="L242" s="396"/>
      <c r="M242" s="459"/>
      <c r="N242" s="459"/>
      <c r="O242" s="402"/>
      <c r="U242" s="129" t="s">
        <v>4993</v>
      </c>
      <c r="V242" s="357">
        <v>5220</v>
      </c>
      <c r="W242" s="357">
        <v>176659</v>
      </c>
      <c r="X242" s="355" t="s">
        <v>4993</v>
      </c>
      <c r="Y242" s="364"/>
      <c r="Z242" s="333"/>
      <c r="AB242" s="89" t="e">
        <f>VLOOKUP(U242,表头名称!G:J,4,0)</f>
        <v>#N/A</v>
      </c>
    </row>
    <row r="243" spans="2:28">
      <c r="B243" s="460" t="s">
        <v>674</v>
      </c>
      <c r="C243" s="101" t="e">
        <f>VLOOKUP(B243,业绩净利!B:F,5,0)</f>
        <v>#N/A</v>
      </c>
      <c r="D243" s="460"/>
      <c r="E243" s="460"/>
      <c r="F243" s="458"/>
      <c r="G243" s="459"/>
      <c r="H243" s="459">
        <f t="shared" si="25"/>
        <v>242472.27999999994</v>
      </c>
      <c r="I243" s="400">
        <f t="shared" si="24"/>
        <v>300000</v>
      </c>
      <c r="J243" s="395"/>
      <c r="K243" s="396">
        <v>300000</v>
      </c>
      <c r="L243" s="396"/>
      <c r="M243" s="459"/>
      <c r="N243" s="459"/>
      <c r="O243" s="402"/>
      <c r="U243" s="129" t="s">
        <v>1391</v>
      </c>
      <c r="V243" s="357">
        <v>0</v>
      </c>
      <c r="W243" s="357">
        <v>114699.45999999999</v>
      </c>
      <c r="X243" s="355" t="s">
        <v>4485</v>
      </c>
      <c r="Y243" s="364"/>
      <c r="Z243" s="333"/>
      <c r="AB243" s="89" t="str">
        <f>VLOOKUP(U243,表头名称!G:J,4,0)</f>
        <v>上海代表处-上海1</v>
      </c>
    </row>
    <row r="244" spans="2:28">
      <c r="O244" s="402"/>
      <c r="U244" s="129" t="s">
        <v>1395</v>
      </c>
      <c r="V244" s="357">
        <v>0</v>
      </c>
      <c r="W244" s="357">
        <v>40887</v>
      </c>
      <c r="X244" s="355" t="s">
        <v>1805</v>
      </c>
      <c r="Y244" s="364"/>
      <c r="Z244" s="333"/>
      <c r="AB244" s="89" t="str">
        <f>VLOOKUP(U244,表头名称!G:J,4,0)</f>
        <v>上海代表处-上海2</v>
      </c>
    </row>
    <row r="245" spans="2:28">
      <c r="O245" s="402"/>
      <c r="U245" s="129" t="s">
        <v>1310</v>
      </c>
      <c r="V245" s="357">
        <v>0</v>
      </c>
      <c r="W245" s="357">
        <v>121045.86</v>
      </c>
      <c r="X245" s="355" t="s">
        <v>1923</v>
      </c>
      <c r="Y245" s="364"/>
      <c r="Z245" s="333"/>
      <c r="AB245" s="89" t="str">
        <f>VLOOKUP(U245,表头名称!G:J,4,0)</f>
        <v>浙江代表处-浙江2</v>
      </c>
    </row>
    <row r="246" spans="2:28">
      <c r="O246" s="402"/>
      <c r="U246" s="129" t="s">
        <v>1314</v>
      </c>
      <c r="V246" s="357">
        <v>0</v>
      </c>
      <c r="W246" s="357">
        <v>49051.460000000006</v>
      </c>
      <c r="X246" s="355" t="s">
        <v>1812</v>
      </c>
      <c r="Y246" s="364"/>
      <c r="Z246" s="333"/>
      <c r="AB246" s="89" t="str">
        <f>VLOOKUP(U246,表头名称!G:J,4,0)</f>
        <v>浙江代表处-浙江3</v>
      </c>
    </row>
    <row r="247" spans="2:28">
      <c r="O247" s="402"/>
      <c r="U247" s="129" t="s">
        <v>4533</v>
      </c>
      <c r="V247" s="357">
        <v>2000</v>
      </c>
      <c r="W247" s="357">
        <v>0</v>
      </c>
      <c r="X247" s="355" t="s">
        <v>4533</v>
      </c>
      <c r="Y247" s="364"/>
      <c r="Z247" s="333"/>
      <c r="AB247" s="89" t="str">
        <f>VLOOKUP(U247,表头名称!G:J,4,0)</f>
        <v>装备市场与解决方案部-管理</v>
      </c>
    </row>
    <row r="248" spans="2:28">
      <c r="O248" s="402"/>
      <c r="U248" s="129" t="s">
        <v>3013</v>
      </c>
      <c r="V248" s="357">
        <v>0</v>
      </c>
      <c r="W248" s="357">
        <v>0</v>
      </c>
      <c r="X248" s="355" t="s">
        <v>3013</v>
      </c>
      <c r="Y248" s="364"/>
      <c r="Z248" s="333"/>
      <c r="AB248" s="89" t="str">
        <f>VLOOKUP(U248,表头名称!G:J,4,0)</f>
        <v>总办</v>
      </c>
    </row>
    <row r="249" spans="2:28">
      <c r="O249" s="402"/>
      <c r="U249" s="129" t="s">
        <v>656</v>
      </c>
      <c r="V249" s="357">
        <v>0</v>
      </c>
      <c r="W249" s="357">
        <v>7794.48</v>
      </c>
      <c r="X249" s="355" t="s">
        <v>656</v>
      </c>
      <c r="Y249" s="364"/>
      <c r="Z249" s="333"/>
      <c r="AB249" s="89" t="str">
        <f>VLOOKUP(U249,表头名称!G:J,4,0)</f>
        <v>总体部-管理</v>
      </c>
    </row>
    <row r="250" spans="2:28">
      <c r="O250" s="402"/>
      <c r="U250" s="129"/>
      <c r="V250" s="129"/>
      <c r="W250" s="129"/>
      <c r="X250" s="355"/>
      <c r="Y250" s="364"/>
      <c r="Z250" s="333"/>
      <c r="AB250" s="89" t="e">
        <f>VLOOKUP(U250,表头名称!G:J,4,0)</f>
        <v>#N/A</v>
      </c>
    </row>
    <row r="251" spans="2:28">
      <c r="O251" s="402"/>
      <c r="U251" s="129"/>
      <c r="V251" s="129"/>
      <c r="W251" s="129"/>
      <c r="X251" s="355"/>
      <c r="Y251" s="364"/>
      <c r="Z251" s="333"/>
      <c r="AB251" s="89" t="e">
        <f>VLOOKUP(U251,表头名称!G:J,4,0)</f>
        <v>#N/A</v>
      </c>
    </row>
    <row r="252" spans="2:28">
      <c r="O252" s="402"/>
      <c r="U252" s="361" t="s">
        <v>5151</v>
      </c>
      <c r="V252" s="129"/>
      <c r="W252" s="129"/>
      <c r="X252" s="355"/>
      <c r="Y252" s="364"/>
      <c r="Z252" s="333"/>
      <c r="AB252" s="89" t="e">
        <f>VLOOKUP(U252,表头名称!G:J,4,0)</f>
        <v>#N/A</v>
      </c>
    </row>
    <row r="253" spans="2:28">
      <c r="O253" s="402"/>
      <c r="U253" s="129"/>
      <c r="V253" s="129">
        <v>1740</v>
      </c>
      <c r="W253" s="357">
        <v>6936.5</v>
      </c>
      <c r="X253" s="356" t="s">
        <v>4928</v>
      </c>
      <c r="Y253" s="365"/>
      <c r="Z253" s="88"/>
      <c r="AA253" s="343"/>
      <c r="AB253" s="89" t="e">
        <f>VLOOKUP(U253,表头名称!G:J,4,0)</f>
        <v>#N/A</v>
      </c>
    </row>
    <row r="254" spans="2:28">
      <c r="O254" s="402"/>
      <c r="U254" s="129"/>
      <c r="V254" s="129">
        <v>4800</v>
      </c>
      <c r="W254" s="357">
        <v>67346.649999999994</v>
      </c>
      <c r="X254" s="356" t="s">
        <v>4929</v>
      </c>
      <c r="Y254" s="365"/>
      <c r="Z254" s="88"/>
      <c r="AA254" s="343"/>
      <c r="AB254" s="89" t="e">
        <f>VLOOKUP(U254,表头名称!G:J,4,0)</f>
        <v>#N/A</v>
      </c>
    </row>
    <row r="255" spans="2:28">
      <c r="O255" s="402"/>
      <c r="U255" s="129"/>
      <c r="V255" s="129">
        <v>16350</v>
      </c>
      <c r="W255" s="357">
        <v>257950.61999999997</v>
      </c>
      <c r="X255" s="356" t="s">
        <v>4945</v>
      </c>
      <c r="Y255" s="365"/>
      <c r="Z255" s="88"/>
      <c r="AA255" s="343"/>
      <c r="AB255" s="89" t="e">
        <f>VLOOKUP(U255,表头名称!G:J,4,0)</f>
        <v>#N/A</v>
      </c>
    </row>
    <row r="256" spans="2:28">
      <c r="O256" s="402"/>
      <c r="U256" s="129"/>
      <c r="V256" s="129">
        <v>7500</v>
      </c>
      <c r="W256" s="357">
        <v>475373.73000000004</v>
      </c>
      <c r="X256" s="356" t="s">
        <v>4946</v>
      </c>
      <c r="Y256" s="365"/>
      <c r="Z256" s="88"/>
      <c r="AA256" s="343"/>
      <c r="AB256" s="89" t="e">
        <f>VLOOKUP(U256,表头名称!G:J,4,0)</f>
        <v>#N/A</v>
      </c>
    </row>
    <row r="257" spans="2:28">
      <c r="B257" s="471"/>
      <c r="C257" s="242"/>
      <c r="D257" s="471"/>
      <c r="O257" s="402"/>
      <c r="U257" s="129"/>
      <c r="V257" s="129">
        <v>6330</v>
      </c>
      <c r="W257" s="357">
        <v>28936</v>
      </c>
      <c r="X257" s="356" t="s">
        <v>4983</v>
      </c>
      <c r="Y257" s="365"/>
      <c r="Z257" s="88"/>
      <c r="AA257" s="343"/>
      <c r="AB257" s="89" t="e">
        <f>VLOOKUP(U257,表头名称!G:J,4,0)</f>
        <v>#N/A</v>
      </c>
    </row>
    <row r="258" spans="2:28">
      <c r="B258" s="471"/>
      <c r="C258" s="242"/>
      <c r="D258" s="471"/>
      <c r="O258" s="402"/>
      <c r="U258" s="129"/>
      <c r="V258" s="129">
        <v>960</v>
      </c>
      <c r="W258" s="357">
        <v>36402.79</v>
      </c>
      <c r="X258" s="356" t="s">
        <v>4984</v>
      </c>
      <c r="Y258" s="365"/>
      <c r="Z258" s="88"/>
      <c r="AA258" s="343"/>
      <c r="AB258" s="89" t="e">
        <f>VLOOKUP(U258,表头名称!G:J,4,0)</f>
        <v>#N/A</v>
      </c>
    </row>
    <row r="259" spans="2:28">
      <c r="B259" s="471"/>
      <c r="C259" s="242"/>
      <c r="D259" s="471"/>
      <c r="O259" s="402"/>
      <c r="U259" s="129"/>
      <c r="V259" s="129">
        <v>9600</v>
      </c>
      <c r="W259" s="357">
        <v>69546.62</v>
      </c>
      <c r="X259" s="356" t="s">
        <v>4987</v>
      </c>
      <c r="Y259" s="365"/>
      <c r="Z259" s="88"/>
      <c r="AA259" s="343"/>
      <c r="AB259" s="89" t="e">
        <f>VLOOKUP(U259,表头名称!G:J,4,0)</f>
        <v>#N/A</v>
      </c>
    </row>
    <row r="260" spans="2:28">
      <c r="B260" s="471"/>
      <c r="C260" s="242"/>
      <c r="D260" s="471"/>
      <c r="O260" s="402"/>
      <c r="U260" s="129"/>
      <c r="V260" s="129">
        <v>25440</v>
      </c>
      <c r="W260" s="357">
        <v>128839.81999999999</v>
      </c>
      <c r="X260" s="356" t="s">
        <v>4989</v>
      </c>
      <c r="Y260" s="365"/>
      <c r="Z260" s="88"/>
      <c r="AA260" s="343"/>
      <c r="AB260" s="89" t="e">
        <f>VLOOKUP(U260,表头名称!G:J,4,0)</f>
        <v>#N/A</v>
      </c>
    </row>
    <row r="261" spans="2:28">
      <c r="B261" s="471"/>
      <c r="C261" s="242"/>
      <c r="D261" s="471"/>
      <c r="O261" s="402"/>
      <c r="U261" s="129"/>
      <c r="V261" s="129">
        <v>11985</v>
      </c>
      <c r="W261" s="357">
        <v>396206.04</v>
      </c>
      <c r="X261" s="356" t="s">
        <v>4990</v>
      </c>
      <c r="Y261" s="365"/>
      <c r="Z261" s="88"/>
      <c r="AA261" s="343"/>
      <c r="AB261" s="89" t="e">
        <f>VLOOKUP(U261,表头名称!G:J,4,0)</f>
        <v>#N/A</v>
      </c>
    </row>
    <row r="262" spans="2:28">
      <c r="B262" s="471"/>
      <c r="C262" s="242"/>
      <c r="D262" s="471"/>
      <c r="O262" s="402"/>
      <c r="U262" s="129"/>
      <c r="V262" s="129">
        <v>5220</v>
      </c>
      <c r="W262" s="357">
        <v>176659</v>
      </c>
      <c r="X262" s="356" t="s">
        <v>4993</v>
      </c>
      <c r="Y262" s="365"/>
      <c r="Z262" s="88"/>
      <c r="AA262" s="343"/>
      <c r="AB262" s="89" t="e">
        <f>VLOOKUP(U262,表头名称!G:J,4,0)</f>
        <v>#N/A</v>
      </c>
    </row>
    <row r="263" spans="2:28">
      <c r="B263" s="471"/>
      <c r="C263" s="471"/>
      <c r="D263" s="471"/>
      <c r="O263" s="402"/>
      <c r="U263" s="129" t="s">
        <v>4928</v>
      </c>
      <c r="V263" s="175">
        <f>2/5*V253</f>
        <v>696</v>
      </c>
      <c r="W263" s="175">
        <f>2/5*W253</f>
        <v>2774.6000000000004</v>
      </c>
      <c r="X263" s="356" t="s">
        <v>4995</v>
      </c>
      <c r="Y263" s="365"/>
      <c r="Z263" s="88"/>
      <c r="AA263" s="343"/>
      <c r="AB263" s="89"/>
    </row>
    <row r="264" spans="2:28">
      <c r="O264" s="402"/>
      <c r="U264" s="129" t="s">
        <v>4928</v>
      </c>
      <c r="V264" s="175">
        <f>1/5*V253</f>
        <v>348</v>
      </c>
      <c r="W264" s="175">
        <f>1/5*W253</f>
        <v>1387.3000000000002</v>
      </c>
      <c r="X264" s="356" t="s">
        <v>4996</v>
      </c>
      <c r="Y264" s="365"/>
      <c r="Z264" s="88"/>
      <c r="AA264" s="343"/>
      <c r="AB264" s="89" t="e">
        <f>VLOOKUP(U264,表头名称!G:J,4,0)</f>
        <v>#N/A</v>
      </c>
    </row>
    <row r="265" spans="2:28">
      <c r="O265" s="402"/>
      <c r="U265" s="129" t="s">
        <v>4928</v>
      </c>
      <c r="V265" s="175">
        <f>2/5*V253</f>
        <v>696</v>
      </c>
      <c r="W265" s="175">
        <f>2/5*W253</f>
        <v>2774.6000000000004</v>
      </c>
      <c r="X265" s="356" t="s">
        <v>4997</v>
      </c>
      <c r="Y265" s="365"/>
      <c r="Z265" s="88"/>
      <c r="AA265" s="343"/>
      <c r="AB265" s="89" t="e">
        <f>VLOOKUP(U265,表头名称!G:J,4,0)</f>
        <v>#N/A</v>
      </c>
    </row>
    <row r="266" spans="2:28">
      <c r="O266" s="402"/>
      <c r="U266" s="129" t="s">
        <v>4998</v>
      </c>
      <c r="V266" s="175">
        <f>2/7*V254</f>
        <v>1371.4285714285713</v>
      </c>
      <c r="W266" s="175">
        <f>2/7*W254</f>
        <v>19241.899999999998</v>
      </c>
      <c r="X266" s="356" t="s">
        <v>1052</v>
      </c>
      <c r="Y266" s="365"/>
      <c r="Z266" s="88"/>
      <c r="AA266" s="343"/>
      <c r="AB266" s="89" t="e">
        <f>VLOOKUP(U266,表头名称!G:J,4,0)</f>
        <v>#N/A</v>
      </c>
    </row>
    <row r="267" spans="2:28">
      <c r="O267" s="402"/>
      <c r="U267" s="129" t="s">
        <v>4999</v>
      </c>
      <c r="V267" s="175">
        <f>2/7*V254</f>
        <v>1371.4285714285713</v>
      </c>
      <c r="W267" s="175">
        <f>2/7*W254</f>
        <v>19241.899999999998</v>
      </c>
      <c r="X267" s="356" t="s">
        <v>4999</v>
      </c>
      <c r="Y267" s="365"/>
      <c r="Z267" s="88"/>
      <c r="AA267" s="343"/>
      <c r="AB267" s="89" t="e">
        <f>VLOOKUP(U267,表头名称!G:J,4,0)</f>
        <v>#N/A</v>
      </c>
    </row>
    <row r="268" spans="2:28">
      <c r="O268" s="402"/>
      <c r="U268" s="129" t="s">
        <v>5000</v>
      </c>
      <c r="V268" s="175">
        <f>3/7*V254</f>
        <v>2057.1428571428569</v>
      </c>
      <c r="W268" s="175">
        <f>3/7*W254</f>
        <v>28862.849999999995</v>
      </c>
      <c r="X268" s="356" t="s">
        <v>5000</v>
      </c>
      <c r="Y268" s="365"/>
      <c r="Z268" s="88"/>
      <c r="AA268" s="343"/>
      <c r="AB268" s="89" t="e">
        <f>VLOOKUP(U268,表头名称!G:J,4,0)</f>
        <v>#N/A</v>
      </c>
    </row>
    <row r="269" spans="2:28">
      <c r="O269" s="402"/>
      <c r="U269" s="129" t="s">
        <v>5001</v>
      </c>
      <c r="V269" s="175">
        <f>V255/2</f>
        <v>8175</v>
      </c>
      <c r="W269" s="175">
        <f>W255/2</f>
        <v>128975.30999999998</v>
      </c>
      <c r="X269" s="356" t="s">
        <v>5001</v>
      </c>
      <c r="Y269" s="365"/>
      <c r="Z269" s="88"/>
      <c r="AA269" s="343"/>
      <c r="AB269" s="89" t="e">
        <f>VLOOKUP(U269,表头名称!G:J,4,0)</f>
        <v>#N/A</v>
      </c>
    </row>
    <row r="270" spans="2:28">
      <c r="O270" s="402"/>
      <c r="U270" s="129" t="s">
        <v>5002</v>
      </c>
      <c r="V270" s="175">
        <f>V255/2</f>
        <v>8175</v>
      </c>
      <c r="W270" s="175">
        <f>W255/2</f>
        <v>128975.30999999998</v>
      </c>
      <c r="X270" s="356" t="s">
        <v>5002</v>
      </c>
      <c r="Y270" s="365"/>
      <c r="Z270" s="88"/>
      <c r="AA270" s="343"/>
      <c r="AB270" s="89" t="e">
        <f>VLOOKUP(U270,表头名称!G:J,4,0)</f>
        <v>#N/A</v>
      </c>
    </row>
    <row r="271" spans="2:28">
      <c r="O271" s="402"/>
      <c r="U271" s="129" t="s">
        <v>5003</v>
      </c>
      <c r="V271" s="175">
        <f>1/8*V256</f>
        <v>937.5</v>
      </c>
      <c r="W271" s="175">
        <f>1/8*W256</f>
        <v>59421.716250000005</v>
      </c>
      <c r="X271" s="356" t="s">
        <v>5003</v>
      </c>
      <c r="Y271" s="365"/>
      <c r="Z271" s="88"/>
      <c r="AA271" s="343"/>
      <c r="AB271" s="89" t="e">
        <f>VLOOKUP(U271,表头名称!G:J,4,0)</f>
        <v>#N/A</v>
      </c>
    </row>
    <row r="272" spans="2:28">
      <c r="O272" s="402"/>
      <c r="U272" s="129" t="s">
        <v>5004</v>
      </c>
      <c r="V272" s="175">
        <f>3/8*V256</f>
        <v>2812.5</v>
      </c>
      <c r="W272" s="175">
        <f>3/8*W256</f>
        <v>178265.14875000002</v>
      </c>
      <c r="X272" s="356" t="s">
        <v>5004</v>
      </c>
      <c r="Y272" s="365"/>
      <c r="Z272" s="88"/>
      <c r="AA272" s="343"/>
      <c r="AB272" s="89" t="e">
        <f>VLOOKUP(U272,表头名称!G:J,4,0)</f>
        <v>#N/A</v>
      </c>
    </row>
    <row r="273" spans="2:28">
      <c r="O273" s="402"/>
      <c r="U273" s="129" t="s">
        <v>5005</v>
      </c>
      <c r="V273" s="175">
        <f>1/8*V256</f>
        <v>937.5</v>
      </c>
      <c r="W273" s="175">
        <f>1/8*W256</f>
        <v>59421.716250000005</v>
      </c>
      <c r="X273" s="356" t="s">
        <v>5005</v>
      </c>
      <c r="Y273" s="365"/>
      <c r="Z273" s="88"/>
      <c r="AA273" s="343"/>
      <c r="AB273" s="89" t="e">
        <f>VLOOKUP(U273,表头名称!G:J,4,0)</f>
        <v>#N/A</v>
      </c>
    </row>
    <row r="274" spans="2:28" s="89" customFormat="1">
      <c r="B274" s="405"/>
      <c r="C274" s="405"/>
      <c r="D274" s="405"/>
      <c r="E274" s="405"/>
      <c r="F274" s="456"/>
      <c r="G274" s="457"/>
      <c r="H274" s="457"/>
      <c r="I274" s="405"/>
      <c r="J274" s="398"/>
      <c r="K274" s="398"/>
      <c r="L274" s="380"/>
      <c r="M274" s="457"/>
      <c r="N274" s="457"/>
      <c r="O274" s="402"/>
      <c r="U274" s="129" t="s">
        <v>5038</v>
      </c>
      <c r="V274" s="175">
        <f>3/8*V256</f>
        <v>2812.5</v>
      </c>
      <c r="W274" s="175">
        <f>3/8*W256</f>
        <v>178265.14875000002</v>
      </c>
      <c r="X274" s="356" t="s">
        <v>5038</v>
      </c>
      <c r="Y274" s="365"/>
      <c r="Z274" s="88"/>
      <c r="AA274" s="343"/>
      <c r="AB274" s="89" t="e">
        <f>VLOOKUP(U274,表头名称!G:J,4,0)</f>
        <v>#N/A</v>
      </c>
    </row>
    <row r="275" spans="2:28">
      <c r="O275" s="402"/>
      <c r="U275" s="129" t="s">
        <v>5006</v>
      </c>
      <c r="V275" s="175">
        <f>3/6*V257</f>
        <v>3165</v>
      </c>
      <c r="W275" s="175">
        <f>3/6*W257</f>
        <v>14468</v>
      </c>
      <c r="X275" s="356" t="s">
        <v>5006</v>
      </c>
      <c r="Y275" s="365"/>
      <c r="Z275" s="88"/>
      <c r="AA275" s="343"/>
      <c r="AB275" s="89" t="e">
        <f>VLOOKUP(U275,表头名称!G:J,4,0)</f>
        <v>#N/A</v>
      </c>
    </row>
    <row r="276" spans="2:28">
      <c r="O276" s="402"/>
      <c r="U276" s="129" t="s">
        <v>5007</v>
      </c>
      <c r="V276" s="175">
        <f>2/6*V257</f>
        <v>2110</v>
      </c>
      <c r="W276" s="175">
        <f>2/6*W257</f>
        <v>9645.3333333333321</v>
      </c>
      <c r="X276" s="356" t="s">
        <v>5007</v>
      </c>
      <c r="Y276" s="365"/>
      <c r="Z276" s="88"/>
      <c r="AA276" s="343"/>
      <c r="AB276" s="89" t="e">
        <f>VLOOKUP(U276,表头名称!G:J,4,0)</f>
        <v>#N/A</v>
      </c>
    </row>
    <row r="277" spans="2:28">
      <c r="O277" s="402"/>
      <c r="U277" s="129" t="s">
        <v>5008</v>
      </c>
      <c r="V277" s="175">
        <f>1/6*V257</f>
        <v>1055</v>
      </c>
      <c r="W277" s="175">
        <f>1/6*W257</f>
        <v>4822.6666666666661</v>
      </c>
      <c r="X277" s="356" t="s">
        <v>5008</v>
      </c>
      <c r="Y277" s="365"/>
      <c r="Z277" s="88"/>
      <c r="AA277" s="343"/>
      <c r="AB277" s="89" t="e">
        <f>VLOOKUP(U277,表头名称!G:J,4,0)</f>
        <v>#N/A</v>
      </c>
    </row>
    <row r="278" spans="2:28">
      <c r="O278" s="402"/>
      <c r="U278" s="129" t="s">
        <v>5009</v>
      </c>
      <c r="V278" s="175">
        <f>V258/3</f>
        <v>320</v>
      </c>
      <c r="W278" s="175">
        <f>W258/3</f>
        <v>12134.263333333334</v>
      </c>
      <c r="X278" s="356" t="s">
        <v>5009</v>
      </c>
      <c r="Y278" s="365"/>
      <c r="Z278" s="88"/>
      <c r="AA278" s="343"/>
      <c r="AB278" s="89" t="e">
        <f>VLOOKUP(U278,表头名称!G:J,4,0)</f>
        <v>#N/A</v>
      </c>
    </row>
    <row r="279" spans="2:28">
      <c r="O279" s="402"/>
      <c r="U279" s="129" t="s">
        <v>5010</v>
      </c>
      <c r="V279" s="175">
        <f>V258/3</f>
        <v>320</v>
      </c>
      <c r="W279" s="175">
        <f>W258/3</f>
        <v>12134.263333333334</v>
      </c>
      <c r="X279" s="356" t="s">
        <v>5010</v>
      </c>
      <c r="Y279" s="365"/>
      <c r="Z279" s="88"/>
      <c r="AA279" s="343"/>
      <c r="AB279" s="89" t="e">
        <f>VLOOKUP(U279,表头名称!G:J,4,0)</f>
        <v>#N/A</v>
      </c>
    </row>
    <row r="280" spans="2:28">
      <c r="O280" s="402"/>
      <c r="U280" s="129" t="s">
        <v>5011</v>
      </c>
      <c r="V280" s="175">
        <f>V258/3</f>
        <v>320</v>
      </c>
      <c r="W280" s="175">
        <f>W258/3</f>
        <v>12134.263333333334</v>
      </c>
      <c r="X280" s="356" t="s">
        <v>5011</v>
      </c>
      <c r="Y280" s="365"/>
      <c r="Z280" s="88"/>
      <c r="AA280" s="343"/>
      <c r="AB280" s="89" t="e">
        <f>VLOOKUP(U280,表头名称!G:J,4,0)</f>
        <v>#N/A</v>
      </c>
    </row>
    <row r="281" spans="2:28">
      <c r="O281" s="402"/>
      <c r="U281" s="129" t="s">
        <v>5012</v>
      </c>
      <c r="V281" s="175">
        <f>1/8*V259</f>
        <v>1200</v>
      </c>
      <c r="W281" s="175">
        <f>1/8*W259</f>
        <v>8693.3274999999994</v>
      </c>
      <c r="X281" s="356" t="s">
        <v>5012</v>
      </c>
      <c r="Y281" s="365"/>
      <c r="Z281" s="88"/>
      <c r="AA281" s="343"/>
      <c r="AB281" s="89" t="e">
        <f>VLOOKUP(U281,表头名称!G:J,4,0)</f>
        <v>#N/A</v>
      </c>
    </row>
    <row r="282" spans="2:28">
      <c r="O282" s="402"/>
      <c r="U282" s="129" t="s">
        <v>5013</v>
      </c>
      <c r="V282" s="175">
        <f>5/8*V259</f>
        <v>6000</v>
      </c>
      <c r="W282" s="175">
        <f>5/8*W259</f>
        <v>43466.637499999997</v>
      </c>
      <c r="X282" s="356" t="s">
        <v>5013</v>
      </c>
      <c r="Y282" s="365"/>
      <c r="Z282" s="88"/>
      <c r="AA282" s="343"/>
      <c r="AB282" s="89" t="e">
        <f>VLOOKUP(U282,表头名称!G:J,4,0)</f>
        <v>#N/A</v>
      </c>
    </row>
    <row r="283" spans="2:28">
      <c r="O283" s="402"/>
      <c r="U283" s="129" t="s">
        <v>5014</v>
      </c>
      <c r="V283" s="175">
        <f>2/8*V259</f>
        <v>2400</v>
      </c>
      <c r="W283" s="175">
        <f>2/8*W259</f>
        <v>17386.654999999999</v>
      </c>
      <c r="X283" s="356" t="s">
        <v>5014</v>
      </c>
      <c r="Y283" s="365"/>
      <c r="Z283" s="88"/>
      <c r="AA283" s="343"/>
      <c r="AB283" s="89" t="e">
        <f>VLOOKUP(U283,表头名称!G:J,4,0)</f>
        <v>#N/A</v>
      </c>
    </row>
    <row r="284" spans="2:28">
      <c r="O284" s="402"/>
      <c r="U284" s="129" t="s">
        <v>5015</v>
      </c>
      <c r="V284" s="175">
        <f>V260*4/8</f>
        <v>12720</v>
      </c>
      <c r="W284" s="175">
        <f>W260*4/8</f>
        <v>64419.909999999996</v>
      </c>
      <c r="X284" s="356" t="s">
        <v>5015</v>
      </c>
      <c r="Y284" s="365"/>
      <c r="Z284" s="88"/>
      <c r="AA284" s="343"/>
      <c r="AB284" s="89" t="e">
        <f>VLOOKUP(U284,表头名称!G:J,4,0)</f>
        <v>#N/A</v>
      </c>
    </row>
    <row r="285" spans="2:28">
      <c r="O285" s="402"/>
      <c r="U285" s="129" t="s">
        <v>5016</v>
      </c>
      <c r="V285" s="175">
        <f>V260*3/8</f>
        <v>9540</v>
      </c>
      <c r="W285" s="175">
        <f>W260*3/8</f>
        <v>48314.932499999995</v>
      </c>
      <c r="X285" s="356" t="s">
        <v>5016</v>
      </c>
      <c r="Y285" s="365"/>
      <c r="Z285" s="88"/>
      <c r="AA285" s="343"/>
      <c r="AB285" s="89" t="e">
        <f>VLOOKUP(U285,表头名称!G:J,4,0)</f>
        <v>#N/A</v>
      </c>
    </row>
    <row r="286" spans="2:28">
      <c r="O286" s="402"/>
      <c r="U286" s="129" t="s">
        <v>5017</v>
      </c>
      <c r="V286" s="175">
        <f>1/8*V260</f>
        <v>3180</v>
      </c>
      <c r="W286" s="175">
        <f>1/8*W260</f>
        <v>16104.977499999999</v>
      </c>
      <c r="X286" s="356" t="s">
        <v>5017</v>
      </c>
      <c r="Y286" s="365"/>
      <c r="Z286" s="88"/>
      <c r="AA286" s="343"/>
      <c r="AB286" s="89" t="e">
        <f>VLOOKUP(U286,表头名称!G:J,4,0)</f>
        <v>#N/A</v>
      </c>
    </row>
    <row r="287" spans="2:28">
      <c r="O287" s="402"/>
      <c r="U287" s="129" t="s">
        <v>5018</v>
      </c>
      <c r="V287" s="175">
        <f>2/6*V261</f>
        <v>3995</v>
      </c>
      <c r="W287" s="175">
        <f>2/6*W261</f>
        <v>132068.68</v>
      </c>
      <c r="X287" s="356" t="s">
        <v>5018</v>
      </c>
      <c r="Y287" s="365"/>
      <c r="Z287" s="88"/>
      <c r="AA287" s="343"/>
      <c r="AB287" s="89" t="e">
        <f>VLOOKUP(U287,表头名称!G:J,4,0)</f>
        <v>#N/A</v>
      </c>
    </row>
    <row r="288" spans="2:28">
      <c r="O288" s="402"/>
      <c r="U288" s="129" t="s">
        <v>5019</v>
      </c>
      <c r="V288" s="175">
        <f>V261/2</f>
        <v>5992.5</v>
      </c>
      <c r="W288" s="175">
        <f>W261/2</f>
        <v>198103.02</v>
      </c>
      <c r="X288" s="356" t="s">
        <v>5019</v>
      </c>
      <c r="Y288" s="365"/>
      <c r="Z288" s="88"/>
      <c r="AA288" s="343"/>
      <c r="AB288" s="89" t="e">
        <f>VLOOKUP(U288,表头名称!G:J,4,0)</f>
        <v>#N/A</v>
      </c>
    </row>
    <row r="289" spans="15:28">
      <c r="O289" s="402"/>
      <c r="U289" s="129" t="s">
        <v>5020</v>
      </c>
      <c r="V289" s="175">
        <f>V261*1/6</f>
        <v>1997.5</v>
      </c>
      <c r="W289" s="175">
        <f>W261*1/6</f>
        <v>66034.34</v>
      </c>
      <c r="X289" s="356" t="s">
        <v>5020</v>
      </c>
      <c r="Y289" s="365"/>
      <c r="Z289" s="88"/>
      <c r="AA289" s="343"/>
      <c r="AB289" s="89" t="e">
        <f>VLOOKUP(U289,表头名称!G:J,4,0)</f>
        <v>#N/A</v>
      </c>
    </row>
    <row r="290" spans="15:28">
      <c r="O290" s="402"/>
      <c r="U290" s="129" t="s">
        <v>5021</v>
      </c>
      <c r="V290" s="175">
        <f>V262/3</f>
        <v>1740</v>
      </c>
      <c r="W290" s="175">
        <f>W262/3</f>
        <v>58886.333333333336</v>
      </c>
      <c r="X290" s="356" t="s">
        <v>5021</v>
      </c>
      <c r="Y290" s="365"/>
      <c r="Z290" s="88"/>
      <c r="AA290" s="343"/>
      <c r="AB290" s="89" t="e">
        <f>VLOOKUP(U290,表头名称!G:J,4,0)</f>
        <v>#N/A</v>
      </c>
    </row>
    <row r="291" spans="15:28">
      <c r="O291" s="402"/>
      <c r="U291" s="129" t="s">
        <v>5022</v>
      </c>
      <c r="V291" s="175">
        <f>V262/3</f>
        <v>1740</v>
      </c>
      <c r="W291" s="175">
        <f>W262/3</f>
        <v>58886.333333333336</v>
      </c>
      <c r="X291" s="356" t="s">
        <v>5022</v>
      </c>
      <c r="Y291" s="365"/>
      <c r="Z291" s="88"/>
      <c r="AA291" s="343"/>
      <c r="AB291" s="89" t="e">
        <f>VLOOKUP(U291,表头名称!G:J,4,0)</f>
        <v>#N/A</v>
      </c>
    </row>
    <row r="292" spans="15:28">
      <c r="O292" s="402"/>
      <c r="U292" s="129" t="s">
        <v>5023</v>
      </c>
      <c r="V292" s="175">
        <f>V262/3</f>
        <v>1740</v>
      </c>
      <c r="W292" s="175">
        <f>W262/3</f>
        <v>58886.333333333336</v>
      </c>
      <c r="X292" s="356" t="s">
        <v>5023</v>
      </c>
      <c r="Y292" s="365"/>
      <c r="Z292" s="88"/>
      <c r="AA292" s="343"/>
      <c r="AB292" s="89" t="e">
        <f>VLOOKUP(U292,表头名称!G:J,4,0)</f>
        <v>#N/A</v>
      </c>
    </row>
    <row r="295" spans="15:28">
      <c r="R295">
        <v>0</v>
      </c>
    </row>
    <row r="296" spans="15:28">
      <c r="R296">
        <v>1740</v>
      </c>
    </row>
    <row r="297" spans="15:28">
      <c r="R297">
        <v>4800</v>
      </c>
    </row>
    <row r="298" spans="15:28">
      <c r="R298">
        <v>16350</v>
      </c>
    </row>
    <row r="299" spans="15:28">
      <c r="R299">
        <v>7500</v>
      </c>
    </row>
    <row r="300" spans="15:28">
      <c r="R300">
        <v>6330</v>
      </c>
    </row>
    <row r="301" spans="15:28">
      <c r="R301">
        <v>960</v>
      </c>
    </row>
    <row r="302" spans="15:28">
      <c r="R302">
        <v>9600</v>
      </c>
    </row>
    <row r="303" spans="15:28">
      <c r="R303">
        <v>25440</v>
      </c>
    </row>
    <row r="304" spans="15:28">
      <c r="R304">
        <v>11985</v>
      </c>
    </row>
    <row r="305" spans="18:18">
      <c r="R305">
        <v>5220</v>
      </c>
    </row>
  </sheetData>
  <autoFilter ref="B2:AB256"/>
  <phoneticPr fontId="15" type="noConversion"/>
  <conditionalFormatting sqref="U266:U292">
    <cfRule type="duplicateValues" dxfId="363" priority="6"/>
  </conditionalFormatting>
  <conditionalFormatting sqref="U263:U265">
    <cfRule type="duplicateValues" dxfId="362" priority="5"/>
  </conditionalFormatting>
  <pageMargins left="0.7" right="0.7" top="0.75" bottom="0.75" header="0.3" footer="0.3"/>
  <pageSetup paperSize="9" orientation="portrait" r:id="rId1"/>
  <legacy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G760"/>
  <sheetViews>
    <sheetView workbookViewId="0">
      <selection activeCell="N31" sqref="N31"/>
    </sheetView>
  </sheetViews>
  <sheetFormatPr defaultRowHeight="12"/>
  <cols>
    <col min="1" max="1" width="9" style="310"/>
    <col min="2" max="2" width="19" style="310" customWidth="1"/>
    <col min="3" max="3" width="16.125" style="310" customWidth="1"/>
    <col min="4" max="4" width="19.75" style="310" customWidth="1"/>
    <col min="5" max="5" width="10.625" style="310" customWidth="1"/>
    <col min="6" max="6" width="9" style="311"/>
    <col min="7" max="7" width="17.875" style="310" customWidth="1"/>
    <col min="8" max="8" width="9" style="310"/>
    <col min="9" max="9" width="20.125" style="311" customWidth="1"/>
    <col min="10" max="10" width="9" style="275"/>
    <col min="11" max="11" width="33.125" style="311" customWidth="1"/>
    <col min="12" max="12" width="10.5" style="275" bestFit="1" customWidth="1"/>
    <col min="13" max="16384" width="9" style="275"/>
  </cols>
  <sheetData>
    <row r="1" spans="1:13" s="256" customFormat="1" ht="24">
      <c r="A1" s="251" t="s">
        <v>798</v>
      </c>
      <c r="B1" s="251" t="s">
        <v>4301</v>
      </c>
      <c r="C1" s="251" t="s">
        <v>799</v>
      </c>
      <c r="D1" s="251" t="s">
        <v>800</v>
      </c>
      <c r="E1" s="251" t="s">
        <v>801</v>
      </c>
      <c r="F1" s="252" t="s">
        <v>802</v>
      </c>
      <c r="G1" s="251" t="s">
        <v>803</v>
      </c>
      <c r="H1" s="253" t="s">
        <v>804</v>
      </c>
      <c r="I1" s="252" t="s">
        <v>4302</v>
      </c>
      <c r="J1" s="255"/>
      <c r="K1" s="252" t="s">
        <v>4303</v>
      </c>
      <c r="L1" s="254" t="s">
        <v>4304</v>
      </c>
      <c r="M1" s="256" t="s">
        <v>103</v>
      </c>
    </row>
    <row r="2" spans="1:13" s="256" customFormat="1" ht="15" customHeight="1">
      <c r="A2" s="257" t="s">
        <v>998</v>
      </c>
      <c r="B2" s="257"/>
      <c r="C2" s="258" t="s">
        <v>980</v>
      </c>
      <c r="D2" s="258"/>
      <c r="E2" s="258" t="s">
        <v>999</v>
      </c>
      <c r="F2" s="258" t="s">
        <v>1872</v>
      </c>
      <c r="G2" s="258" t="s">
        <v>996</v>
      </c>
      <c r="H2" s="258" t="s">
        <v>960</v>
      </c>
      <c r="I2" s="258">
        <v>71029003</v>
      </c>
      <c r="J2" s="255" t="str">
        <f t="shared" ref="J2:J65" si="0">F2</f>
        <v>石磊</v>
      </c>
      <c r="K2" s="258" t="s">
        <v>4305</v>
      </c>
      <c r="L2" s="259">
        <v>43495</v>
      </c>
    </row>
    <row r="3" spans="1:13" s="256" customFormat="1" ht="15" customHeight="1">
      <c r="A3" s="257" t="s">
        <v>1001</v>
      </c>
      <c r="B3" s="257"/>
      <c r="C3" s="258" t="s">
        <v>980</v>
      </c>
      <c r="D3" s="258"/>
      <c r="E3" s="258" t="s">
        <v>1002</v>
      </c>
      <c r="F3" s="258" t="s">
        <v>1873</v>
      </c>
      <c r="G3" s="258" t="s">
        <v>996</v>
      </c>
      <c r="H3" s="258" t="s">
        <v>960</v>
      </c>
      <c r="I3" s="258">
        <v>71029004</v>
      </c>
      <c r="J3" s="255" t="str">
        <f t="shared" si="0"/>
        <v>李凌辉2</v>
      </c>
      <c r="K3" s="258" t="s">
        <v>1793</v>
      </c>
      <c r="L3" s="259">
        <v>43495</v>
      </c>
    </row>
    <row r="4" spans="1:13" s="256" customFormat="1" ht="15" customHeight="1">
      <c r="A4" s="257" t="s">
        <v>1004</v>
      </c>
      <c r="B4" s="257"/>
      <c r="C4" s="258" t="s">
        <v>980</v>
      </c>
      <c r="D4" s="258"/>
      <c r="E4" s="258" t="s">
        <v>1005</v>
      </c>
      <c r="F4" s="258" t="s">
        <v>1874</v>
      </c>
      <c r="G4" s="258" t="s">
        <v>996</v>
      </c>
      <c r="H4" s="258" t="s">
        <v>960</v>
      </c>
      <c r="I4" s="258">
        <v>71029007</v>
      </c>
      <c r="J4" s="255" t="str">
        <f t="shared" si="0"/>
        <v>徐洋</v>
      </c>
      <c r="K4" s="258" t="s">
        <v>1794</v>
      </c>
      <c r="L4" s="259">
        <v>43495</v>
      </c>
    </row>
    <row r="5" spans="1:13" s="256" customFormat="1" ht="15" customHeight="1">
      <c r="A5" s="257" t="s">
        <v>1007</v>
      </c>
      <c r="B5" s="257"/>
      <c r="C5" s="258" t="s">
        <v>980</v>
      </c>
      <c r="D5" s="258"/>
      <c r="E5" s="258" t="s">
        <v>1008</v>
      </c>
      <c r="F5" s="258" t="s">
        <v>1875</v>
      </c>
      <c r="G5" s="258" t="s">
        <v>996</v>
      </c>
      <c r="H5" s="258" t="s">
        <v>960</v>
      </c>
      <c r="I5" s="258">
        <v>71029005</v>
      </c>
      <c r="J5" s="255" t="str">
        <f t="shared" si="0"/>
        <v>张金山</v>
      </c>
      <c r="K5" s="258" t="s">
        <v>1795</v>
      </c>
      <c r="L5" s="259">
        <v>43495</v>
      </c>
    </row>
    <row r="6" spans="1:13" s="256" customFormat="1" ht="15" customHeight="1">
      <c r="A6" s="257" t="s">
        <v>1028</v>
      </c>
      <c r="B6" s="257"/>
      <c r="C6" s="258" t="s">
        <v>1017</v>
      </c>
      <c r="D6" s="258"/>
      <c r="E6" s="258" t="s">
        <v>1029</v>
      </c>
      <c r="F6" s="258" t="s">
        <v>1786</v>
      </c>
      <c r="G6" s="258" t="s">
        <v>817</v>
      </c>
      <c r="H6" s="258" t="s">
        <v>1018</v>
      </c>
      <c r="I6" s="258">
        <v>71035012</v>
      </c>
      <c r="J6" s="255" t="str">
        <f t="shared" si="0"/>
        <v>罗琼</v>
      </c>
      <c r="K6" s="258" t="s">
        <v>1030</v>
      </c>
      <c r="L6" s="259">
        <v>43495</v>
      </c>
    </row>
    <row r="7" spans="1:13" s="256" customFormat="1" ht="15" customHeight="1">
      <c r="A7" s="257" t="s">
        <v>1031</v>
      </c>
      <c r="B7" s="257"/>
      <c r="C7" s="258" t="s">
        <v>1017</v>
      </c>
      <c r="D7" s="258"/>
      <c r="E7" s="258" t="s">
        <v>1032</v>
      </c>
      <c r="F7" s="258" t="s">
        <v>1868</v>
      </c>
      <c r="G7" s="258" t="s">
        <v>817</v>
      </c>
      <c r="H7" s="258" t="s">
        <v>1018</v>
      </c>
      <c r="I7" s="258">
        <v>71035003</v>
      </c>
      <c r="J7" s="255" t="str">
        <f t="shared" si="0"/>
        <v>付凯飞</v>
      </c>
      <c r="K7" s="258" t="s">
        <v>1782</v>
      </c>
      <c r="L7" s="259">
        <v>43495</v>
      </c>
    </row>
    <row r="8" spans="1:13" s="256" customFormat="1" ht="15" customHeight="1">
      <c r="A8" s="257" t="s">
        <v>1034</v>
      </c>
      <c r="B8" s="257"/>
      <c r="C8" s="258" t="s">
        <v>1017</v>
      </c>
      <c r="D8" s="258"/>
      <c r="E8" s="258" t="s">
        <v>1035</v>
      </c>
      <c r="F8" s="258" t="s">
        <v>1869</v>
      </c>
      <c r="G8" s="258" t="s">
        <v>817</v>
      </c>
      <c r="H8" s="258" t="s">
        <v>1018</v>
      </c>
      <c r="I8" s="258">
        <v>71035006</v>
      </c>
      <c r="J8" s="255" t="str">
        <f t="shared" si="0"/>
        <v>李隆昌</v>
      </c>
      <c r="K8" s="258" t="s">
        <v>1783</v>
      </c>
      <c r="L8" s="259">
        <v>43495</v>
      </c>
    </row>
    <row r="9" spans="1:13" s="256" customFormat="1" ht="15" customHeight="1">
      <c r="A9" s="257" t="s">
        <v>1037</v>
      </c>
      <c r="B9" s="257"/>
      <c r="C9" s="258" t="s">
        <v>1017</v>
      </c>
      <c r="D9" s="258"/>
      <c r="E9" s="258" t="s">
        <v>1038</v>
      </c>
      <c r="F9" s="258" t="s">
        <v>1870</v>
      </c>
      <c r="G9" s="258" t="s">
        <v>817</v>
      </c>
      <c r="H9" s="258" t="s">
        <v>1018</v>
      </c>
      <c r="I9" s="258">
        <v>71035002</v>
      </c>
      <c r="J9" s="255" t="str">
        <f t="shared" si="0"/>
        <v>汪浩</v>
      </c>
      <c r="K9" s="258" t="s">
        <v>1784</v>
      </c>
      <c r="L9" s="259">
        <v>43495</v>
      </c>
    </row>
    <row r="10" spans="1:13" s="256" customFormat="1" ht="15" customHeight="1">
      <c r="A10" s="257" t="s">
        <v>1061</v>
      </c>
      <c r="B10" s="257"/>
      <c r="C10" s="258" t="s">
        <v>1050</v>
      </c>
      <c r="D10" s="258"/>
      <c r="E10" s="258" t="s">
        <v>1062</v>
      </c>
      <c r="F10" s="258" t="s">
        <v>1864</v>
      </c>
      <c r="G10" s="258" t="s">
        <v>817</v>
      </c>
      <c r="H10" s="258" t="s">
        <v>818</v>
      </c>
      <c r="I10" s="258">
        <v>71032003</v>
      </c>
      <c r="J10" s="255" t="str">
        <f t="shared" si="0"/>
        <v>孙长兴</v>
      </c>
      <c r="K10" s="258" t="s">
        <v>1903</v>
      </c>
      <c r="L10" s="259">
        <v>43495</v>
      </c>
    </row>
    <row r="11" spans="1:13" s="256" customFormat="1" ht="15" customHeight="1">
      <c r="A11" s="257" t="s">
        <v>1067</v>
      </c>
      <c r="B11" s="257"/>
      <c r="C11" s="258" t="s">
        <v>1050</v>
      </c>
      <c r="D11" s="258"/>
      <c r="E11" s="258" t="s">
        <v>1068</v>
      </c>
      <c r="F11" s="258" t="s">
        <v>1865</v>
      </c>
      <c r="G11" s="258" t="s">
        <v>817</v>
      </c>
      <c r="H11" s="258" t="s">
        <v>818</v>
      </c>
      <c r="I11" s="258">
        <v>71032011</v>
      </c>
      <c r="J11" s="255" t="str">
        <f t="shared" si="0"/>
        <v>赵向民</v>
      </c>
      <c r="K11" s="258" t="s">
        <v>1069</v>
      </c>
      <c r="L11" s="259">
        <v>43495</v>
      </c>
    </row>
    <row r="12" spans="1:13" s="256" customFormat="1" ht="15" customHeight="1">
      <c r="A12" s="257" t="s">
        <v>1114</v>
      </c>
      <c r="B12" s="257"/>
      <c r="C12" s="258" t="s">
        <v>1107</v>
      </c>
      <c r="D12" s="258"/>
      <c r="E12" s="258" t="s">
        <v>1115</v>
      </c>
      <c r="F12" s="258" t="s">
        <v>1878</v>
      </c>
      <c r="G12" s="258" t="s">
        <v>817</v>
      </c>
      <c r="H12" s="258" t="s">
        <v>1108</v>
      </c>
      <c r="I12" s="258">
        <v>71037007</v>
      </c>
      <c r="J12" s="255" t="str">
        <f t="shared" si="0"/>
        <v>刘会军</v>
      </c>
      <c r="K12" s="258" t="s">
        <v>1908</v>
      </c>
      <c r="L12" s="259">
        <v>43495</v>
      </c>
    </row>
    <row r="13" spans="1:13" s="256" customFormat="1" ht="15" customHeight="1">
      <c r="A13" s="257" t="s">
        <v>1148</v>
      </c>
      <c r="B13" s="257"/>
      <c r="C13" s="258" t="s">
        <v>1141</v>
      </c>
      <c r="D13" s="258"/>
      <c r="E13" s="258" t="s">
        <v>1149</v>
      </c>
      <c r="F13" s="258" t="s">
        <v>1881</v>
      </c>
      <c r="G13" s="258" t="s">
        <v>817</v>
      </c>
      <c r="H13" s="258" t="s">
        <v>1142</v>
      </c>
      <c r="I13" s="258">
        <v>71038004</v>
      </c>
      <c r="J13" s="255" t="str">
        <f t="shared" si="0"/>
        <v>严强</v>
      </c>
      <c r="K13" s="258" t="s">
        <v>1802</v>
      </c>
      <c r="L13" s="259">
        <v>43495</v>
      </c>
    </row>
    <row r="14" spans="1:13" s="256" customFormat="1" ht="15" customHeight="1">
      <c r="A14" s="257" t="s">
        <v>1151</v>
      </c>
      <c r="B14" s="257"/>
      <c r="C14" s="258" t="s">
        <v>1141</v>
      </c>
      <c r="D14" s="258"/>
      <c r="E14" s="258" t="s">
        <v>1152</v>
      </c>
      <c r="F14" s="258" t="s">
        <v>1882</v>
      </c>
      <c r="G14" s="258" t="s">
        <v>817</v>
      </c>
      <c r="H14" s="258" t="s">
        <v>1142</v>
      </c>
      <c r="I14" s="258">
        <v>71038010</v>
      </c>
      <c r="J14" s="255" t="str">
        <f t="shared" si="0"/>
        <v>盛晓波</v>
      </c>
      <c r="K14" s="258" t="s">
        <v>1803</v>
      </c>
      <c r="L14" s="259">
        <v>43495</v>
      </c>
    </row>
    <row r="15" spans="1:13" s="256" customFormat="1" ht="15" customHeight="1">
      <c r="A15" s="257" t="s">
        <v>1154</v>
      </c>
      <c r="B15" s="257"/>
      <c r="C15" s="258" t="s">
        <v>1141</v>
      </c>
      <c r="D15" s="258"/>
      <c r="E15" s="258" t="s">
        <v>1155</v>
      </c>
      <c r="F15" s="258" t="s">
        <v>1858</v>
      </c>
      <c r="G15" s="258" t="s">
        <v>817</v>
      </c>
      <c r="H15" s="258" t="s">
        <v>1142</v>
      </c>
      <c r="I15" s="258">
        <v>71038008</v>
      </c>
      <c r="J15" s="255" t="str">
        <f t="shared" si="0"/>
        <v>薛东</v>
      </c>
      <c r="K15" s="258" t="s">
        <v>1804</v>
      </c>
      <c r="L15" s="259">
        <v>43495</v>
      </c>
    </row>
    <row r="16" spans="1:13" s="256" customFormat="1" ht="15" customHeight="1">
      <c r="A16" s="257" t="s">
        <v>1229</v>
      </c>
      <c r="B16" s="257"/>
      <c r="C16" s="258" t="s">
        <v>1215</v>
      </c>
      <c r="D16" s="258"/>
      <c r="E16" s="258" t="s">
        <v>1230</v>
      </c>
      <c r="F16" s="258" t="s">
        <v>1876</v>
      </c>
      <c r="G16" s="258" t="s">
        <v>817</v>
      </c>
      <c r="H16" s="258" t="s">
        <v>1216</v>
      </c>
      <c r="I16" s="258">
        <v>71034003</v>
      </c>
      <c r="J16" s="255" t="str">
        <f t="shared" si="0"/>
        <v>刘剑</v>
      </c>
      <c r="K16" s="258" t="s">
        <v>1797</v>
      </c>
      <c r="L16" s="259">
        <v>43495</v>
      </c>
    </row>
    <row r="17" spans="1:12" s="256" customFormat="1" ht="15" customHeight="1">
      <c r="A17" s="257" t="s">
        <v>1268</v>
      </c>
      <c r="B17" s="257"/>
      <c r="C17" s="258" t="s">
        <v>1259</v>
      </c>
      <c r="D17" s="258"/>
      <c r="E17" s="258" t="s">
        <v>1269</v>
      </c>
      <c r="F17" s="258" t="s">
        <v>1883</v>
      </c>
      <c r="G17" s="258" t="s">
        <v>817</v>
      </c>
      <c r="H17" s="258" t="s">
        <v>1260</v>
      </c>
      <c r="I17" s="258">
        <v>71036002</v>
      </c>
      <c r="J17" s="255" t="str">
        <f t="shared" si="0"/>
        <v>王辉2</v>
      </c>
      <c r="K17" s="258" t="s">
        <v>4306</v>
      </c>
      <c r="L17" s="259">
        <v>43495</v>
      </c>
    </row>
    <row r="18" spans="1:12" s="256" customFormat="1" ht="15" customHeight="1">
      <c r="A18" s="257" t="s">
        <v>1286</v>
      </c>
      <c r="B18" s="257"/>
      <c r="C18" s="258" t="s">
        <v>1280</v>
      </c>
      <c r="D18" s="258"/>
      <c r="E18" s="258" t="s">
        <v>1287</v>
      </c>
      <c r="F18" s="258" t="s">
        <v>1853</v>
      </c>
      <c r="G18" s="258" t="s">
        <v>817</v>
      </c>
      <c r="H18" s="258" t="s">
        <v>1281</v>
      </c>
      <c r="I18" s="258">
        <v>71032007</v>
      </c>
      <c r="J18" s="255" t="str">
        <f t="shared" si="0"/>
        <v>王文奎</v>
      </c>
      <c r="K18" s="258" t="s">
        <v>1911</v>
      </c>
      <c r="L18" s="259">
        <v>43495</v>
      </c>
    </row>
    <row r="19" spans="1:12" s="256" customFormat="1" ht="15" customHeight="1">
      <c r="A19" s="257" t="s">
        <v>1404</v>
      </c>
      <c r="B19" s="257"/>
      <c r="C19" s="258" t="s">
        <v>1398</v>
      </c>
      <c r="D19" s="258"/>
      <c r="E19" s="258" t="s">
        <v>1405</v>
      </c>
      <c r="F19" s="258" t="s">
        <v>1880</v>
      </c>
      <c r="G19" s="258" t="s">
        <v>817</v>
      </c>
      <c r="H19" s="260" t="s">
        <v>1399</v>
      </c>
      <c r="I19" s="258">
        <v>71037004</v>
      </c>
      <c r="J19" s="255" t="str">
        <f t="shared" si="0"/>
        <v>朱长荣</v>
      </c>
      <c r="K19" s="258" t="s">
        <v>1938</v>
      </c>
      <c r="L19" s="259">
        <v>43495</v>
      </c>
    </row>
    <row r="20" spans="1:12" s="256" customFormat="1" ht="15" customHeight="1">
      <c r="A20" s="257" t="s">
        <v>1459</v>
      </c>
      <c r="B20" s="257"/>
      <c r="C20" s="258" t="s">
        <v>1449</v>
      </c>
      <c r="D20" s="258"/>
      <c r="E20" s="258" t="s">
        <v>1460</v>
      </c>
      <c r="F20" s="258" t="s">
        <v>1877</v>
      </c>
      <c r="G20" s="258" t="s">
        <v>817</v>
      </c>
      <c r="H20" s="258" t="s">
        <v>1450</v>
      </c>
      <c r="I20" s="258">
        <v>71034006</v>
      </c>
      <c r="J20" s="255" t="str">
        <f t="shared" si="0"/>
        <v>王成杰</v>
      </c>
      <c r="K20" s="258" t="s">
        <v>1956</v>
      </c>
      <c r="L20" s="259">
        <v>43495</v>
      </c>
    </row>
    <row r="21" spans="1:12" s="256" customFormat="1" ht="15" customHeight="1">
      <c r="A21" s="257" t="s">
        <v>1525</v>
      </c>
      <c r="B21" s="257"/>
      <c r="C21" s="258" t="s">
        <v>1520</v>
      </c>
      <c r="D21" s="258"/>
      <c r="E21" s="258" t="s">
        <v>1526</v>
      </c>
      <c r="F21" s="258" t="s">
        <v>1856</v>
      </c>
      <c r="G21" s="258" t="s">
        <v>817</v>
      </c>
      <c r="H21" s="258" t="s">
        <v>1521</v>
      </c>
      <c r="I21" s="258">
        <v>71037006</v>
      </c>
      <c r="J21" s="255" t="str">
        <f t="shared" si="0"/>
        <v>李少鹏</v>
      </c>
      <c r="K21" s="258" t="s">
        <v>1977</v>
      </c>
      <c r="L21" s="259">
        <v>43495</v>
      </c>
    </row>
    <row r="22" spans="1:12" s="256" customFormat="1">
      <c r="A22" s="261" t="s">
        <v>2155</v>
      </c>
      <c r="B22" s="260" t="s">
        <v>813</v>
      </c>
      <c r="C22" s="262" t="s">
        <v>814</v>
      </c>
      <c r="D22" s="262" t="s">
        <v>2113</v>
      </c>
      <c r="E22" s="260"/>
      <c r="F22" s="258" t="s">
        <v>3036</v>
      </c>
      <c r="G22" s="263" t="s">
        <v>3037</v>
      </c>
      <c r="H22" s="260" t="s">
        <v>818</v>
      </c>
      <c r="I22" s="258">
        <v>72011001</v>
      </c>
      <c r="J22" s="255" t="str">
        <f t="shared" si="0"/>
        <v>刘云华</v>
      </c>
      <c r="K22" s="258" t="s">
        <v>744</v>
      </c>
      <c r="L22" s="259">
        <v>43495</v>
      </c>
    </row>
    <row r="23" spans="1:12" s="256" customFormat="1">
      <c r="A23" s="261" t="s">
        <v>2158</v>
      </c>
      <c r="B23" s="260" t="s">
        <v>813</v>
      </c>
      <c r="C23" s="262" t="s">
        <v>814</v>
      </c>
      <c r="D23" s="262" t="s">
        <v>2157</v>
      </c>
      <c r="E23" s="260"/>
      <c r="F23" s="258" t="s">
        <v>3042</v>
      </c>
      <c r="G23" s="258" t="s">
        <v>3043</v>
      </c>
      <c r="H23" s="260" t="s">
        <v>818</v>
      </c>
      <c r="I23" s="258">
        <v>72011017</v>
      </c>
      <c r="J23" s="255" t="str">
        <f t="shared" si="0"/>
        <v>郑迪升</v>
      </c>
      <c r="K23" s="258" t="s">
        <v>4307</v>
      </c>
      <c r="L23" s="259">
        <v>43495</v>
      </c>
    </row>
    <row r="24" spans="1:12" s="256" customFormat="1">
      <c r="A24" s="261" t="s">
        <v>2159</v>
      </c>
      <c r="B24" s="260" t="s">
        <v>813</v>
      </c>
      <c r="C24" s="262" t="s">
        <v>814</v>
      </c>
      <c r="D24" s="262" t="s">
        <v>2157</v>
      </c>
      <c r="E24" s="260"/>
      <c r="F24" s="258" t="s">
        <v>4308</v>
      </c>
      <c r="G24" s="258" t="s">
        <v>4309</v>
      </c>
      <c r="H24" s="260" t="s">
        <v>818</v>
      </c>
      <c r="I24" s="258">
        <v>72011017</v>
      </c>
      <c r="J24" s="255" t="str">
        <f t="shared" si="0"/>
        <v>韩石磊</v>
      </c>
      <c r="K24" s="258" t="s">
        <v>4307</v>
      </c>
      <c r="L24" s="259">
        <v>43495</v>
      </c>
    </row>
    <row r="25" spans="1:12" s="256" customFormat="1">
      <c r="A25" s="261" t="s">
        <v>2163</v>
      </c>
      <c r="B25" s="260" t="s">
        <v>813</v>
      </c>
      <c r="C25" s="262" t="s">
        <v>814</v>
      </c>
      <c r="D25" s="262" t="s">
        <v>2157</v>
      </c>
      <c r="E25" s="260"/>
      <c r="F25" s="258" t="s">
        <v>3044</v>
      </c>
      <c r="G25" s="258" t="s">
        <v>3029</v>
      </c>
      <c r="H25" s="260" t="s">
        <v>818</v>
      </c>
      <c r="I25" s="258">
        <v>72011017</v>
      </c>
      <c r="J25" s="255" t="str">
        <f t="shared" si="0"/>
        <v>张建超</v>
      </c>
      <c r="K25" s="258" t="s">
        <v>4307</v>
      </c>
      <c r="L25" s="259">
        <v>43495</v>
      </c>
    </row>
    <row r="26" spans="1:12" s="256" customFormat="1">
      <c r="A26" s="261" t="s">
        <v>2164</v>
      </c>
      <c r="B26" s="260" t="s">
        <v>813</v>
      </c>
      <c r="C26" s="264" t="s">
        <v>814</v>
      </c>
      <c r="D26" s="264" t="s">
        <v>2157</v>
      </c>
      <c r="E26" s="260"/>
      <c r="F26" s="258" t="s">
        <v>3045</v>
      </c>
      <c r="G26" s="260" t="s">
        <v>3029</v>
      </c>
      <c r="H26" s="260" t="s">
        <v>818</v>
      </c>
      <c r="I26" s="258">
        <v>72011017</v>
      </c>
      <c r="J26" s="255" t="str">
        <f t="shared" si="0"/>
        <v>徐敬林</v>
      </c>
      <c r="K26" s="258" t="s">
        <v>4307</v>
      </c>
      <c r="L26" s="259">
        <v>43495</v>
      </c>
    </row>
    <row r="27" spans="1:12" s="256" customFormat="1">
      <c r="A27" s="261" t="s">
        <v>2165</v>
      </c>
      <c r="B27" s="260" t="s">
        <v>813</v>
      </c>
      <c r="C27" s="264" t="s">
        <v>814</v>
      </c>
      <c r="D27" s="264" t="s">
        <v>2157</v>
      </c>
      <c r="E27" s="260"/>
      <c r="F27" s="258" t="s">
        <v>4310</v>
      </c>
      <c r="G27" s="258" t="s">
        <v>4311</v>
      </c>
      <c r="H27" s="260" t="s">
        <v>818</v>
      </c>
      <c r="I27" s="258">
        <v>72011017</v>
      </c>
      <c r="J27" s="255" t="str">
        <f t="shared" si="0"/>
        <v>白晨旭</v>
      </c>
      <c r="K27" s="258" t="s">
        <v>4307</v>
      </c>
      <c r="L27" s="259">
        <v>43495</v>
      </c>
    </row>
    <row r="28" spans="1:12" s="256" customFormat="1">
      <c r="A28" s="261" t="s">
        <v>2166</v>
      </c>
      <c r="B28" s="260" t="s">
        <v>813</v>
      </c>
      <c r="C28" s="264" t="s">
        <v>814</v>
      </c>
      <c r="D28" s="264" t="s">
        <v>2157</v>
      </c>
      <c r="E28" s="260"/>
      <c r="F28" s="258" t="s">
        <v>3046</v>
      </c>
      <c r="G28" s="258" t="s">
        <v>4312</v>
      </c>
      <c r="H28" s="260" t="s">
        <v>818</v>
      </c>
      <c r="I28" s="258">
        <v>72011017</v>
      </c>
      <c r="J28" s="255" t="str">
        <f t="shared" si="0"/>
        <v>曾里</v>
      </c>
      <c r="K28" s="258" t="s">
        <v>4307</v>
      </c>
      <c r="L28" s="259">
        <v>43495</v>
      </c>
    </row>
    <row r="29" spans="1:12" s="256" customFormat="1">
      <c r="A29" s="261" t="s">
        <v>2168</v>
      </c>
      <c r="B29" s="260" t="s">
        <v>813</v>
      </c>
      <c r="C29" s="262" t="s">
        <v>814</v>
      </c>
      <c r="D29" s="265" t="s">
        <v>2167</v>
      </c>
      <c r="E29" s="260"/>
      <c r="F29" s="258" t="s">
        <v>3047</v>
      </c>
      <c r="G29" s="258" t="s">
        <v>4313</v>
      </c>
      <c r="H29" s="260" t="s">
        <v>818</v>
      </c>
      <c r="I29" s="258">
        <v>72011017</v>
      </c>
      <c r="J29" s="255" t="str">
        <f t="shared" si="0"/>
        <v>佟玉超</v>
      </c>
      <c r="K29" s="258" t="s">
        <v>4307</v>
      </c>
      <c r="L29" s="259">
        <v>43495</v>
      </c>
    </row>
    <row r="30" spans="1:12" s="256" customFormat="1">
      <c r="A30" s="261" t="s">
        <v>2173</v>
      </c>
      <c r="B30" s="260" t="s">
        <v>813</v>
      </c>
      <c r="C30" s="262" t="s">
        <v>814</v>
      </c>
      <c r="D30" s="265" t="s">
        <v>2167</v>
      </c>
      <c r="E30" s="260"/>
      <c r="F30" s="258" t="s">
        <v>3048</v>
      </c>
      <c r="G30" s="258" t="s">
        <v>4314</v>
      </c>
      <c r="H30" s="260" t="s">
        <v>818</v>
      </c>
      <c r="I30" s="258">
        <v>72011017</v>
      </c>
      <c r="J30" s="255" t="str">
        <f t="shared" si="0"/>
        <v>程云鹏</v>
      </c>
      <c r="K30" s="258" t="s">
        <v>4307</v>
      </c>
      <c r="L30" s="259">
        <v>43495</v>
      </c>
    </row>
    <row r="31" spans="1:12" s="256" customFormat="1">
      <c r="A31" s="261" t="s">
        <v>2174</v>
      </c>
      <c r="B31" s="260" t="s">
        <v>813</v>
      </c>
      <c r="C31" s="262" t="s">
        <v>814</v>
      </c>
      <c r="D31" s="265" t="s">
        <v>2167</v>
      </c>
      <c r="E31" s="260"/>
      <c r="F31" s="258" t="s">
        <v>3049</v>
      </c>
      <c r="G31" s="262" t="s">
        <v>3029</v>
      </c>
      <c r="H31" s="260" t="s">
        <v>818</v>
      </c>
      <c r="I31" s="258">
        <v>72011017</v>
      </c>
      <c r="J31" s="255" t="str">
        <f t="shared" si="0"/>
        <v>杜勋</v>
      </c>
      <c r="K31" s="258" t="s">
        <v>4307</v>
      </c>
      <c r="L31" s="259">
        <v>43495</v>
      </c>
    </row>
    <row r="32" spans="1:12" s="256" customFormat="1">
      <c r="A32" s="261" t="s">
        <v>2175</v>
      </c>
      <c r="B32" s="260" t="s">
        <v>813</v>
      </c>
      <c r="C32" s="262" t="s">
        <v>814</v>
      </c>
      <c r="D32" s="265" t="s">
        <v>2167</v>
      </c>
      <c r="E32" s="260"/>
      <c r="F32" s="258" t="s">
        <v>3050</v>
      </c>
      <c r="G32" s="262" t="s">
        <v>3031</v>
      </c>
      <c r="H32" s="260" t="s">
        <v>818</v>
      </c>
      <c r="I32" s="258">
        <v>72011017</v>
      </c>
      <c r="J32" s="255" t="str">
        <f t="shared" si="0"/>
        <v>刘松树</v>
      </c>
      <c r="K32" s="258" t="s">
        <v>4307</v>
      </c>
      <c r="L32" s="259">
        <v>43495</v>
      </c>
    </row>
    <row r="33" spans="1:12" s="256" customFormat="1">
      <c r="A33" s="261" t="s">
        <v>2176</v>
      </c>
      <c r="B33" s="260" t="s">
        <v>813</v>
      </c>
      <c r="C33" s="266" t="s">
        <v>814</v>
      </c>
      <c r="D33" s="266" t="s">
        <v>2167</v>
      </c>
      <c r="E33" s="260"/>
      <c r="F33" s="258" t="s">
        <v>3051</v>
      </c>
      <c r="G33" s="262" t="s">
        <v>3031</v>
      </c>
      <c r="H33" s="260" t="s">
        <v>818</v>
      </c>
      <c r="I33" s="258">
        <v>72011017</v>
      </c>
      <c r="J33" s="255" t="str">
        <f t="shared" si="0"/>
        <v>胡良银</v>
      </c>
      <c r="K33" s="258" t="s">
        <v>4307</v>
      </c>
      <c r="L33" s="259">
        <v>43495</v>
      </c>
    </row>
    <row r="34" spans="1:12" s="256" customFormat="1">
      <c r="A34" s="261" t="s">
        <v>2180</v>
      </c>
      <c r="B34" s="260" t="s">
        <v>813</v>
      </c>
      <c r="C34" s="260" t="s">
        <v>839</v>
      </c>
      <c r="D34" s="260" t="s">
        <v>942</v>
      </c>
      <c r="E34" s="260"/>
      <c r="F34" s="258" t="s">
        <v>4315</v>
      </c>
      <c r="G34" s="260" t="s">
        <v>4316</v>
      </c>
      <c r="H34" s="260" t="s">
        <v>818</v>
      </c>
      <c r="I34" s="258">
        <v>72012001</v>
      </c>
      <c r="J34" s="255" t="str">
        <f t="shared" si="0"/>
        <v>周晗</v>
      </c>
      <c r="K34" s="258" t="s">
        <v>1761</v>
      </c>
      <c r="L34" s="259">
        <v>43495</v>
      </c>
    </row>
    <row r="35" spans="1:12" s="256" customFormat="1">
      <c r="A35" s="261" t="s">
        <v>2182</v>
      </c>
      <c r="B35" s="260" t="s">
        <v>813</v>
      </c>
      <c r="C35" s="260" t="s">
        <v>839</v>
      </c>
      <c r="D35" s="260" t="s">
        <v>851</v>
      </c>
      <c r="E35" s="260"/>
      <c r="F35" s="258" t="s">
        <v>4317</v>
      </c>
      <c r="G35" s="260" t="s">
        <v>4313</v>
      </c>
      <c r="H35" s="260" t="s">
        <v>960</v>
      </c>
      <c r="I35" s="258">
        <v>72012002</v>
      </c>
      <c r="J35" s="255" t="str">
        <f t="shared" si="0"/>
        <v>柯川若</v>
      </c>
      <c r="K35" s="258" t="s">
        <v>4318</v>
      </c>
      <c r="L35" s="259">
        <v>43495</v>
      </c>
    </row>
    <row r="36" spans="1:12" s="256" customFormat="1">
      <c r="A36" s="261" t="s">
        <v>2183</v>
      </c>
      <c r="B36" s="260" t="s">
        <v>813</v>
      </c>
      <c r="C36" s="260" t="s">
        <v>839</v>
      </c>
      <c r="D36" s="260" t="s">
        <v>851</v>
      </c>
      <c r="E36" s="260"/>
      <c r="F36" s="258" t="s">
        <v>4319</v>
      </c>
      <c r="G36" s="260" t="s">
        <v>4309</v>
      </c>
      <c r="H36" s="260" t="s">
        <v>960</v>
      </c>
      <c r="I36" s="258">
        <v>72012002</v>
      </c>
      <c r="J36" s="255" t="str">
        <f t="shared" si="0"/>
        <v>谭罗乐</v>
      </c>
      <c r="K36" s="258" t="s">
        <v>4318</v>
      </c>
      <c r="L36" s="259">
        <v>43495</v>
      </c>
    </row>
    <row r="37" spans="1:12" s="256" customFormat="1">
      <c r="A37" s="261" t="s">
        <v>2185</v>
      </c>
      <c r="B37" s="260" t="s">
        <v>813</v>
      </c>
      <c r="C37" s="260" t="s">
        <v>839</v>
      </c>
      <c r="D37" s="260" t="s">
        <v>851</v>
      </c>
      <c r="E37" s="260"/>
      <c r="F37" s="258" t="s">
        <v>4320</v>
      </c>
      <c r="G37" s="260" t="s">
        <v>4312</v>
      </c>
      <c r="H37" s="260" t="s">
        <v>960</v>
      </c>
      <c r="I37" s="258">
        <v>72012002</v>
      </c>
      <c r="J37" s="255" t="str">
        <f t="shared" si="0"/>
        <v>余勇2</v>
      </c>
      <c r="K37" s="258" t="s">
        <v>4318</v>
      </c>
      <c r="L37" s="259">
        <v>43495</v>
      </c>
    </row>
    <row r="38" spans="1:12" s="256" customFormat="1">
      <c r="A38" s="261" t="s">
        <v>2186</v>
      </c>
      <c r="B38" s="260" t="s">
        <v>813</v>
      </c>
      <c r="C38" s="260" t="s">
        <v>839</v>
      </c>
      <c r="D38" s="260" t="s">
        <v>851</v>
      </c>
      <c r="E38" s="260"/>
      <c r="F38" s="258" t="s">
        <v>4321</v>
      </c>
      <c r="G38" s="260" t="s">
        <v>4312</v>
      </c>
      <c r="H38" s="260" t="s">
        <v>818</v>
      </c>
      <c r="I38" s="258">
        <v>72012002</v>
      </c>
      <c r="J38" s="255" t="str">
        <f t="shared" si="0"/>
        <v>李海卫</v>
      </c>
      <c r="K38" s="258" t="s">
        <v>4318</v>
      </c>
      <c r="L38" s="259">
        <v>43495</v>
      </c>
    </row>
    <row r="39" spans="1:12" s="256" customFormat="1">
      <c r="A39" s="261" t="s">
        <v>2187</v>
      </c>
      <c r="B39" s="260" t="s">
        <v>813</v>
      </c>
      <c r="C39" s="260" t="s">
        <v>839</v>
      </c>
      <c r="D39" s="260" t="s">
        <v>851</v>
      </c>
      <c r="E39" s="260"/>
      <c r="F39" s="258" t="s">
        <v>4322</v>
      </c>
      <c r="G39" s="260" t="s">
        <v>4314</v>
      </c>
      <c r="H39" s="260" t="s">
        <v>818</v>
      </c>
      <c r="I39" s="258">
        <v>72012002</v>
      </c>
      <c r="J39" s="255" t="str">
        <f t="shared" si="0"/>
        <v>吕石奎2</v>
      </c>
      <c r="K39" s="258" t="s">
        <v>4318</v>
      </c>
      <c r="L39" s="259">
        <v>43495</v>
      </c>
    </row>
    <row r="40" spans="1:12" s="256" customFormat="1">
      <c r="A40" s="261" t="s">
        <v>2188</v>
      </c>
      <c r="B40" s="260" t="s">
        <v>813</v>
      </c>
      <c r="C40" s="260" t="s">
        <v>839</v>
      </c>
      <c r="D40" s="260" t="s">
        <v>851</v>
      </c>
      <c r="E40" s="260"/>
      <c r="F40" s="258" t="s">
        <v>4323</v>
      </c>
      <c r="G40" s="260" t="s">
        <v>4314</v>
      </c>
      <c r="H40" s="260" t="s">
        <v>960</v>
      </c>
      <c r="I40" s="258">
        <v>72012002</v>
      </c>
      <c r="J40" s="255" t="str">
        <f t="shared" si="0"/>
        <v>邓博</v>
      </c>
      <c r="K40" s="258" t="s">
        <v>4318</v>
      </c>
      <c r="L40" s="259">
        <v>43495</v>
      </c>
    </row>
    <row r="41" spans="1:12" s="256" customFormat="1">
      <c r="A41" s="261" t="s">
        <v>2189</v>
      </c>
      <c r="B41" s="260" t="s">
        <v>813</v>
      </c>
      <c r="C41" s="260" t="s">
        <v>839</v>
      </c>
      <c r="D41" s="260" t="s">
        <v>851</v>
      </c>
      <c r="E41" s="260"/>
      <c r="F41" s="258" t="s">
        <v>4324</v>
      </c>
      <c r="G41" s="260" t="s">
        <v>4314</v>
      </c>
      <c r="H41" s="260" t="s">
        <v>818</v>
      </c>
      <c r="I41" s="258">
        <v>72012002</v>
      </c>
      <c r="J41" s="255" t="str">
        <f t="shared" si="0"/>
        <v>吴宏文</v>
      </c>
      <c r="K41" s="258" t="s">
        <v>4318</v>
      </c>
      <c r="L41" s="259">
        <v>43495</v>
      </c>
    </row>
    <row r="42" spans="1:12" s="256" customFormat="1">
      <c r="A42" s="261" t="s">
        <v>2192</v>
      </c>
      <c r="B42" s="260" t="s">
        <v>813</v>
      </c>
      <c r="C42" s="260" t="s">
        <v>839</v>
      </c>
      <c r="D42" s="260" t="s">
        <v>851</v>
      </c>
      <c r="E42" s="260"/>
      <c r="F42" s="258" t="s">
        <v>4325</v>
      </c>
      <c r="G42" s="260" t="s">
        <v>4314</v>
      </c>
      <c r="H42" s="260" t="s">
        <v>960</v>
      </c>
      <c r="I42" s="258">
        <v>72012002</v>
      </c>
      <c r="J42" s="255" t="str">
        <f t="shared" si="0"/>
        <v>熊伟</v>
      </c>
      <c r="K42" s="258" t="s">
        <v>4318</v>
      </c>
      <c r="L42" s="259">
        <v>43495</v>
      </c>
    </row>
    <row r="43" spans="1:12" s="256" customFormat="1">
      <c r="A43" s="261" t="s">
        <v>2193</v>
      </c>
      <c r="B43" s="260" t="s">
        <v>813</v>
      </c>
      <c r="C43" s="260" t="s">
        <v>839</v>
      </c>
      <c r="D43" s="260" t="s">
        <v>851</v>
      </c>
      <c r="E43" s="260"/>
      <c r="F43" s="258" t="s">
        <v>4326</v>
      </c>
      <c r="G43" s="260" t="s">
        <v>4327</v>
      </c>
      <c r="H43" s="260" t="s">
        <v>818</v>
      </c>
      <c r="I43" s="258">
        <v>72012002</v>
      </c>
      <c r="J43" s="255" t="str">
        <f t="shared" si="0"/>
        <v>吕智</v>
      </c>
      <c r="K43" s="258" t="s">
        <v>4318</v>
      </c>
      <c r="L43" s="259">
        <v>43495</v>
      </c>
    </row>
    <row r="44" spans="1:12" s="256" customFormat="1">
      <c r="A44" s="261" t="s">
        <v>2215</v>
      </c>
      <c r="B44" s="260" t="s">
        <v>813</v>
      </c>
      <c r="C44" s="258" t="s">
        <v>870</v>
      </c>
      <c r="D44" s="260" t="s">
        <v>1780</v>
      </c>
      <c r="E44" s="260"/>
      <c r="F44" s="258" t="s">
        <v>4328</v>
      </c>
      <c r="G44" s="260" t="s">
        <v>4314</v>
      </c>
      <c r="H44" s="260" t="s">
        <v>818</v>
      </c>
      <c r="I44" s="258">
        <v>71041006</v>
      </c>
      <c r="J44" s="255" t="str">
        <f t="shared" si="0"/>
        <v>朱赫丹</v>
      </c>
      <c r="K44" s="258" t="s">
        <v>1769</v>
      </c>
      <c r="L44" s="259">
        <v>43495</v>
      </c>
    </row>
    <row r="45" spans="1:12" s="256" customFormat="1">
      <c r="A45" s="261" t="s">
        <v>2216</v>
      </c>
      <c r="B45" s="260" t="s">
        <v>813</v>
      </c>
      <c r="C45" s="258" t="s">
        <v>870</v>
      </c>
      <c r="D45" s="260" t="s">
        <v>1780</v>
      </c>
      <c r="E45" s="260"/>
      <c r="F45" s="258" t="s">
        <v>4329</v>
      </c>
      <c r="G45" s="260" t="s">
        <v>4309</v>
      </c>
      <c r="H45" s="260" t="s">
        <v>818</v>
      </c>
      <c r="I45" s="258">
        <v>71041006</v>
      </c>
      <c r="J45" s="255" t="str">
        <f t="shared" si="0"/>
        <v>刘超</v>
      </c>
      <c r="K45" s="258" t="s">
        <v>1769</v>
      </c>
      <c r="L45" s="259">
        <v>43495</v>
      </c>
    </row>
    <row r="46" spans="1:12" s="256" customFormat="1">
      <c r="A46" s="261" t="s">
        <v>2217</v>
      </c>
      <c r="B46" s="260" t="s">
        <v>813</v>
      </c>
      <c r="C46" s="258" t="s">
        <v>870</v>
      </c>
      <c r="D46" s="260" t="s">
        <v>1780</v>
      </c>
      <c r="E46" s="260"/>
      <c r="F46" s="258" t="s">
        <v>4330</v>
      </c>
      <c r="G46" s="260" t="s">
        <v>4331</v>
      </c>
      <c r="H46" s="260" t="s">
        <v>818</v>
      </c>
      <c r="I46" s="258">
        <v>71041006</v>
      </c>
      <c r="J46" s="255" t="str">
        <f t="shared" si="0"/>
        <v>陈明仲</v>
      </c>
      <c r="K46" s="258" t="s">
        <v>1769</v>
      </c>
      <c r="L46" s="259">
        <v>43495</v>
      </c>
    </row>
    <row r="47" spans="1:12" s="256" customFormat="1">
      <c r="A47" s="261" t="s">
        <v>2218</v>
      </c>
      <c r="B47" s="260" t="s">
        <v>813</v>
      </c>
      <c r="C47" s="258" t="s">
        <v>870</v>
      </c>
      <c r="D47" s="260" t="s">
        <v>1780</v>
      </c>
      <c r="E47" s="260"/>
      <c r="F47" s="258" t="s">
        <v>4332</v>
      </c>
      <c r="G47" s="260" t="s">
        <v>4312</v>
      </c>
      <c r="H47" s="260" t="s">
        <v>818</v>
      </c>
      <c r="I47" s="258">
        <v>71041006</v>
      </c>
      <c r="J47" s="255" t="str">
        <f t="shared" si="0"/>
        <v>朱希禄</v>
      </c>
      <c r="K47" s="258" t="s">
        <v>1769</v>
      </c>
      <c r="L47" s="259">
        <v>43495</v>
      </c>
    </row>
    <row r="48" spans="1:12" s="256" customFormat="1">
      <c r="A48" s="261" t="s">
        <v>2219</v>
      </c>
      <c r="B48" s="260" t="s">
        <v>813</v>
      </c>
      <c r="C48" s="258" t="s">
        <v>870</v>
      </c>
      <c r="D48" s="260" t="s">
        <v>1780</v>
      </c>
      <c r="E48" s="260"/>
      <c r="F48" s="258" t="s">
        <v>4333</v>
      </c>
      <c r="G48" s="260" t="s">
        <v>4313</v>
      </c>
      <c r="H48" s="260" t="s">
        <v>818</v>
      </c>
      <c r="I48" s="258">
        <v>71041006</v>
      </c>
      <c r="J48" s="255" t="str">
        <f t="shared" si="0"/>
        <v>陈新迁</v>
      </c>
      <c r="K48" s="258" t="s">
        <v>1769</v>
      </c>
      <c r="L48" s="259">
        <v>43495</v>
      </c>
    </row>
    <row r="49" spans="1:12" s="256" customFormat="1">
      <c r="A49" s="261" t="s">
        <v>2220</v>
      </c>
      <c r="B49" s="260" t="s">
        <v>813</v>
      </c>
      <c r="C49" s="258" t="s">
        <v>870</v>
      </c>
      <c r="D49" s="260" t="s">
        <v>1780</v>
      </c>
      <c r="E49" s="260"/>
      <c r="F49" s="258" t="s">
        <v>4334</v>
      </c>
      <c r="G49" s="260" t="s">
        <v>4335</v>
      </c>
      <c r="H49" s="260" t="s">
        <v>818</v>
      </c>
      <c r="I49" s="258">
        <v>71041006</v>
      </c>
      <c r="J49" s="255" t="str">
        <f t="shared" si="0"/>
        <v>兰杰</v>
      </c>
      <c r="K49" s="258" t="s">
        <v>1769</v>
      </c>
      <c r="L49" s="259">
        <v>43495</v>
      </c>
    </row>
    <row r="50" spans="1:12" s="256" customFormat="1">
      <c r="A50" s="261" t="s">
        <v>2221</v>
      </c>
      <c r="B50" s="260" t="s">
        <v>813</v>
      </c>
      <c r="C50" s="258" t="s">
        <v>870</v>
      </c>
      <c r="D50" s="260" t="s">
        <v>871</v>
      </c>
      <c r="E50" s="260"/>
      <c r="F50" s="258" t="s">
        <v>4336</v>
      </c>
      <c r="G50" s="260" t="s">
        <v>4337</v>
      </c>
      <c r="H50" s="260" t="s">
        <v>818</v>
      </c>
      <c r="I50" s="258">
        <v>71041007</v>
      </c>
      <c r="J50" s="255" t="str">
        <f t="shared" si="0"/>
        <v>冯都乐</v>
      </c>
      <c r="K50" s="258" t="s">
        <v>1770</v>
      </c>
      <c r="L50" s="259">
        <v>43495</v>
      </c>
    </row>
    <row r="51" spans="1:12" s="256" customFormat="1">
      <c r="A51" s="261" t="s">
        <v>2222</v>
      </c>
      <c r="B51" s="260" t="s">
        <v>813</v>
      </c>
      <c r="C51" s="258" t="s">
        <v>870</v>
      </c>
      <c r="D51" s="260" t="s">
        <v>871</v>
      </c>
      <c r="E51" s="260"/>
      <c r="F51" s="258" t="s">
        <v>4338</v>
      </c>
      <c r="G51" s="260" t="s">
        <v>4337</v>
      </c>
      <c r="H51" s="260" t="s">
        <v>818</v>
      </c>
      <c r="I51" s="258">
        <v>71041007</v>
      </c>
      <c r="J51" s="255" t="str">
        <f t="shared" si="0"/>
        <v>邰卉</v>
      </c>
      <c r="K51" s="258" t="s">
        <v>1770</v>
      </c>
      <c r="L51" s="259">
        <v>43495</v>
      </c>
    </row>
    <row r="52" spans="1:12" s="256" customFormat="1">
      <c r="A52" s="261" t="s">
        <v>2225</v>
      </c>
      <c r="B52" s="260" t="s">
        <v>813</v>
      </c>
      <c r="C52" s="258" t="s">
        <v>870</v>
      </c>
      <c r="D52" s="260" t="s">
        <v>1780</v>
      </c>
      <c r="E52" s="260"/>
      <c r="F52" s="258" t="s">
        <v>4339</v>
      </c>
      <c r="G52" s="260" t="s">
        <v>4331</v>
      </c>
      <c r="H52" s="260" t="s">
        <v>818</v>
      </c>
      <c r="I52" s="258">
        <v>71041006</v>
      </c>
      <c r="J52" s="255" t="str">
        <f t="shared" si="0"/>
        <v>赵允路</v>
      </c>
      <c r="K52" s="258" t="s">
        <v>1769</v>
      </c>
      <c r="L52" s="259">
        <v>43495</v>
      </c>
    </row>
    <row r="53" spans="1:12" s="256" customFormat="1">
      <c r="A53" s="261" t="s">
        <v>2226</v>
      </c>
      <c r="B53" s="260" t="s">
        <v>813</v>
      </c>
      <c r="C53" s="258" t="s">
        <v>870</v>
      </c>
      <c r="D53" s="260" t="s">
        <v>1780</v>
      </c>
      <c r="E53" s="260"/>
      <c r="F53" s="258" t="s">
        <v>4340</v>
      </c>
      <c r="G53" s="260" t="s">
        <v>4331</v>
      </c>
      <c r="H53" s="260" t="s">
        <v>818</v>
      </c>
      <c r="I53" s="258">
        <v>71041006</v>
      </c>
      <c r="J53" s="255" t="str">
        <f t="shared" si="0"/>
        <v>孙林强</v>
      </c>
      <c r="K53" s="258" t="s">
        <v>1769</v>
      </c>
      <c r="L53" s="259">
        <v>43495</v>
      </c>
    </row>
    <row r="54" spans="1:12" s="256" customFormat="1">
      <c r="A54" s="261" t="s">
        <v>2227</v>
      </c>
      <c r="B54" s="260" t="s">
        <v>813</v>
      </c>
      <c r="C54" s="258" t="s">
        <v>870</v>
      </c>
      <c r="D54" s="260" t="s">
        <v>1780</v>
      </c>
      <c r="E54" s="260"/>
      <c r="F54" s="258" t="s">
        <v>4341</v>
      </c>
      <c r="G54" s="260" t="s">
        <v>4311</v>
      </c>
      <c r="H54" s="260" t="s">
        <v>818</v>
      </c>
      <c r="I54" s="258">
        <v>71041006</v>
      </c>
      <c r="J54" s="255" t="str">
        <f t="shared" si="0"/>
        <v>马中元</v>
      </c>
      <c r="K54" s="258" t="s">
        <v>1769</v>
      </c>
      <c r="L54" s="259">
        <v>43495</v>
      </c>
    </row>
    <row r="55" spans="1:12" s="256" customFormat="1">
      <c r="A55" s="261" t="s">
        <v>2228</v>
      </c>
      <c r="B55" s="260" t="s">
        <v>813</v>
      </c>
      <c r="C55" s="258" t="s">
        <v>870</v>
      </c>
      <c r="D55" s="260" t="s">
        <v>871</v>
      </c>
      <c r="E55" s="260"/>
      <c r="F55" s="258" t="s">
        <v>4342</v>
      </c>
      <c r="G55" s="260" t="s">
        <v>4343</v>
      </c>
      <c r="H55" s="260" t="s">
        <v>818</v>
      </c>
      <c r="I55" s="258">
        <v>71041007</v>
      </c>
      <c r="J55" s="255" t="str">
        <f t="shared" si="0"/>
        <v>张百强</v>
      </c>
      <c r="K55" s="258" t="s">
        <v>1770</v>
      </c>
      <c r="L55" s="259">
        <v>43495</v>
      </c>
    </row>
    <row r="56" spans="1:12" s="256" customFormat="1">
      <c r="A56" s="261" t="s">
        <v>2237</v>
      </c>
      <c r="B56" s="260" t="s">
        <v>813</v>
      </c>
      <c r="C56" s="258" t="s">
        <v>879</v>
      </c>
      <c r="D56" s="258" t="s">
        <v>4344</v>
      </c>
      <c r="E56" s="260"/>
      <c r="F56" s="258" t="s">
        <v>4345</v>
      </c>
      <c r="G56" s="258" t="s">
        <v>3023</v>
      </c>
      <c r="H56" s="260" t="s">
        <v>818</v>
      </c>
      <c r="I56" s="258">
        <v>72025009</v>
      </c>
      <c r="J56" s="255" t="str">
        <f t="shared" si="0"/>
        <v>王治国</v>
      </c>
      <c r="K56" s="258" t="s">
        <v>1772</v>
      </c>
      <c r="L56" s="259">
        <v>43495</v>
      </c>
    </row>
    <row r="57" spans="1:12" s="256" customFormat="1">
      <c r="A57" s="261" t="s">
        <v>2241</v>
      </c>
      <c r="B57" s="260" t="s">
        <v>813</v>
      </c>
      <c r="C57" s="258" t="s">
        <v>879</v>
      </c>
      <c r="D57" s="258" t="s">
        <v>4344</v>
      </c>
      <c r="E57" s="260"/>
      <c r="F57" s="258" t="s">
        <v>4346</v>
      </c>
      <c r="G57" s="258" t="s">
        <v>4335</v>
      </c>
      <c r="H57" s="260" t="s">
        <v>818</v>
      </c>
      <c r="I57" s="258">
        <v>72025009</v>
      </c>
      <c r="J57" s="255" t="str">
        <f t="shared" si="0"/>
        <v>冒正祥</v>
      </c>
      <c r="K57" s="258" t="s">
        <v>1772</v>
      </c>
      <c r="L57" s="259">
        <v>43495</v>
      </c>
    </row>
    <row r="58" spans="1:12" s="256" customFormat="1">
      <c r="A58" s="261" t="s">
        <v>2242</v>
      </c>
      <c r="B58" s="260" t="s">
        <v>813</v>
      </c>
      <c r="C58" s="258" t="s">
        <v>879</v>
      </c>
      <c r="D58" s="258" t="s">
        <v>4344</v>
      </c>
      <c r="E58" s="260"/>
      <c r="F58" s="258" t="s">
        <v>4347</v>
      </c>
      <c r="G58" s="258" t="s">
        <v>4335</v>
      </c>
      <c r="H58" s="260" t="s">
        <v>818</v>
      </c>
      <c r="I58" s="258">
        <v>72025009</v>
      </c>
      <c r="J58" s="255" t="str">
        <f t="shared" si="0"/>
        <v>王谦</v>
      </c>
      <c r="K58" s="258" t="s">
        <v>1772</v>
      </c>
      <c r="L58" s="259">
        <v>43495</v>
      </c>
    </row>
    <row r="59" spans="1:12" s="256" customFormat="1">
      <c r="A59" s="261" t="s">
        <v>2254</v>
      </c>
      <c r="B59" s="260" t="s">
        <v>813</v>
      </c>
      <c r="C59" s="260" t="s">
        <v>4348</v>
      </c>
      <c r="D59" s="267"/>
      <c r="E59" s="260"/>
      <c r="F59" s="258" t="s">
        <v>4349</v>
      </c>
      <c r="G59" s="260" t="s">
        <v>3041</v>
      </c>
      <c r="H59" s="260" t="s">
        <v>818</v>
      </c>
      <c r="I59" s="258">
        <v>72030001</v>
      </c>
      <c r="J59" s="255" t="str">
        <f t="shared" si="0"/>
        <v>张霄飒</v>
      </c>
      <c r="K59" s="258" t="s">
        <v>4350</v>
      </c>
      <c r="L59" s="259">
        <v>43495</v>
      </c>
    </row>
    <row r="60" spans="1:12" s="256" customFormat="1">
      <c r="A60" s="261" t="s">
        <v>2255</v>
      </c>
      <c r="B60" s="260" t="s">
        <v>813</v>
      </c>
      <c r="C60" s="260" t="s">
        <v>4348</v>
      </c>
      <c r="D60" s="267"/>
      <c r="E60" s="260"/>
      <c r="F60" s="258" t="s">
        <v>4351</v>
      </c>
      <c r="G60" s="260" t="s">
        <v>3041</v>
      </c>
      <c r="H60" s="260" t="s">
        <v>818</v>
      </c>
      <c r="I60" s="258">
        <v>72030001</v>
      </c>
      <c r="J60" s="255" t="str">
        <f t="shared" si="0"/>
        <v>王军2</v>
      </c>
      <c r="K60" s="258" t="s">
        <v>4350</v>
      </c>
      <c r="L60" s="259">
        <v>43495</v>
      </c>
    </row>
    <row r="61" spans="1:12" s="256" customFormat="1">
      <c r="A61" s="261" t="s">
        <v>2265</v>
      </c>
      <c r="B61" s="260" t="s">
        <v>813</v>
      </c>
      <c r="C61" s="260" t="s">
        <v>4348</v>
      </c>
      <c r="D61" s="258"/>
      <c r="E61" s="260"/>
      <c r="F61" s="258" t="s">
        <v>4352</v>
      </c>
      <c r="G61" s="268" t="s">
        <v>4353</v>
      </c>
      <c r="H61" s="260" t="s">
        <v>818</v>
      </c>
      <c r="I61" s="258">
        <v>72030001</v>
      </c>
      <c r="J61" s="255" t="str">
        <f t="shared" si="0"/>
        <v>朱苗</v>
      </c>
      <c r="K61" s="258" t="s">
        <v>4350</v>
      </c>
      <c r="L61" s="259">
        <v>43495</v>
      </c>
    </row>
    <row r="62" spans="1:12" s="256" customFormat="1" ht="24">
      <c r="A62" s="261" t="s">
        <v>2281</v>
      </c>
      <c r="B62" s="258" t="s">
        <v>883</v>
      </c>
      <c r="C62" s="258" t="s">
        <v>884</v>
      </c>
      <c r="D62" s="258" t="s">
        <v>4354</v>
      </c>
      <c r="E62" s="260"/>
      <c r="F62" s="258" t="s">
        <v>4355</v>
      </c>
      <c r="G62" s="258" t="s">
        <v>3043</v>
      </c>
      <c r="H62" s="260" t="s">
        <v>818</v>
      </c>
      <c r="I62" s="258">
        <v>71005009</v>
      </c>
      <c r="J62" s="255" t="str">
        <f t="shared" si="0"/>
        <v>冯建业</v>
      </c>
      <c r="K62" s="258" t="s">
        <v>4356</v>
      </c>
      <c r="L62" s="259">
        <v>43495</v>
      </c>
    </row>
    <row r="63" spans="1:12" s="256" customFormat="1" ht="24">
      <c r="A63" s="261" t="s">
        <v>2283</v>
      </c>
      <c r="B63" s="258" t="s">
        <v>883</v>
      </c>
      <c r="C63" s="258" t="s">
        <v>884</v>
      </c>
      <c r="D63" s="258" t="s">
        <v>4354</v>
      </c>
      <c r="E63" s="260"/>
      <c r="F63" s="258" t="s">
        <v>3119</v>
      </c>
      <c r="G63" s="258" t="s">
        <v>3120</v>
      </c>
      <c r="H63" s="260" t="s">
        <v>818</v>
      </c>
      <c r="I63" s="258">
        <v>71005009</v>
      </c>
      <c r="J63" s="255" t="str">
        <f t="shared" si="0"/>
        <v>李森</v>
      </c>
      <c r="K63" s="258" t="s">
        <v>4356</v>
      </c>
      <c r="L63" s="259">
        <v>43495</v>
      </c>
    </row>
    <row r="64" spans="1:12" s="256" customFormat="1" ht="24">
      <c r="A64" s="261" t="s">
        <v>2284</v>
      </c>
      <c r="B64" s="258" t="s">
        <v>883</v>
      </c>
      <c r="C64" s="258" t="s">
        <v>884</v>
      </c>
      <c r="D64" s="258" t="s">
        <v>4354</v>
      </c>
      <c r="E64" s="260"/>
      <c r="F64" s="258" t="s">
        <v>4357</v>
      </c>
      <c r="G64" s="258" t="s">
        <v>3120</v>
      </c>
      <c r="H64" s="260" t="s">
        <v>818</v>
      </c>
      <c r="I64" s="258">
        <v>71005009</v>
      </c>
      <c r="J64" s="255" t="str">
        <f t="shared" si="0"/>
        <v>赵泉</v>
      </c>
      <c r="K64" s="258" t="s">
        <v>4356</v>
      </c>
      <c r="L64" s="259">
        <v>43495</v>
      </c>
    </row>
    <row r="65" spans="1:12" s="256" customFormat="1" ht="24">
      <c r="A65" s="261" t="s">
        <v>2286</v>
      </c>
      <c r="B65" s="258" t="s">
        <v>883</v>
      </c>
      <c r="C65" s="258" t="s">
        <v>884</v>
      </c>
      <c r="D65" s="258" t="s">
        <v>4354</v>
      </c>
      <c r="E65" s="260"/>
      <c r="F65" s="258" t="s">
        <v>4358</v>
      </c>
      <c r="G65" s="258" t="s">
        <v>3120</v>
      </c>
      <c r="H65" s="260" t="s">
        <v>818</v>
      </c>
      <c r="I65" s="258">
        <v>71005009</v>
      </c>
      <c r="J65" s="255" t="str">
        <f t="shared" si="0"/>
        <v>彭雷</v>
      </c>
      <c r="K65" s="258" t="s">
        <v>4356</v>
      </c>
      <c r="L65" s="259">
        <v>43495</v>
      </c>
    </row>
    <row r="66" spans="1:12" s="256" customFormat="1" ht="24">
      <c r="A66" s="261" t="s">
        <v>2287</v>
      </c>
      <c r="B66" s="258" t="s">
        <v>883</v>
      </c>
      <c r="C66" s="258" t="s">
        <v>884</v>
      </c>
      <c r="D66" s="258" t="s">
        <v>4354</v>
      </c>
      <c r="E66" s="260"/>
      <c r="F66" s="258" t="s">
        <v>3121</v>
      </c>
      <c r="G66" s="258" t="s">
        <v>3120</v>
      </c>
      <c r="H66" s="260" t="s">
        <v>818</v>
      </c>
      <c r="I66" s="258">
        <v>71005009</v>
      </c>
      <c r="J66" s="255" t="str">
        <f t="shared" ref="J66:J129" si="1">F66</f>
        <v>孙晓</v>
      </c>
      <c r="K66" s="258" t="s">
        <v>4356</v>
      </c>
      <c r="L66" s="259">
        <v>43495</v>
      </c>
    </row>
    <row r="67" spans="1:12" s="256" customFormat="1" ht="24">
      <c r="A67" s="261" t="s">
        <v>2289</v>
      </c>
      <c r="B67" s="258" t="s">
        <v>883</v>
      </c>
      <c r="C67" s="258" t="s">
        <v>884</v>
      </c>
      <c r="D67" s="258" t="s">
        <v>4354</v>
      </c>
      <c r="E67" s="260"/>
      <c r="F67" s="258" t="s">
        <v>4012</v>
      </c>
      <c r="G67" s="258" t="s">
        <v>3058</v>
      </c>
      <c r="H67" s="260" t="s">
        <v>818</v>
      </c>
      <c r="I67" s="258">
        <v>71005009</v>
      </c>
      <c r="J67" s="255" t="str">
        <f t="shared" si="1"/>
        <v>张晓东3</v>
      </c>
      <c r="K67" s="258" t="s">
        <v>4356</v>
      </c>
      <c r="L67" s="259">
        <v>43495</v>
      </c>
    </row>
    <row r="68" spans="1:12" s="256" customFormat="1" ht="24">
      <c r="A68" s="261" t="s">
        <v>2290</v>
      </c>
      <c r="B68" s="258" t="s">
        <v>883</v>
      </c>
      <c r="C68" s="258" t="s">
        <v>884</v>
      </c>
      <c r="D68" s="258" t="s">
        <v>4354</v>
      </c>
      <c r="E68" s="260"/>
      <c r="F68" s="258" t="s">
        <v>4359</v>
      </c>
      <c r="G68" s="258" t="s">
        <v>4360</v>
      </c>
      <c r="H68" s="260" t="s">
        <v>818</v>
      </c>
      <c r="I68" s="258">
        <v>71005009</v>
      </c>
      <c r="J68" s="255" t="str">
        <f t="shared" si="1"/>
        <v>金湛</v>
      </c>
      <c r="K68" s="258" t="s">
        <v>4356</v>
      </c>
      <c r="L68" s="259">
        <v>43495</v>
      </c>
    </row>
    <row r="69" spans="1:12" s="256" customFormat="1" ht="24">
      <c r="A69" s="261" t="s">
        <v>2291</v>
      </c>
      <c r="B69" s="258" t="s">
        <v>883</v>
      </c>
      <c r="C69" s="258" t="s">
        <v>884</v>
      </c>
      <c r="D69" s="258" t="s">
        <v>4354</v>
      </c>
      <c r="E69" s="260"/>
      <c r="F69" s="258" t="s">
        <v>4361</v>
      </c>
      <c r="G69" s="258" t="s">
        <v>4312</v>
      </c>
      <c r="H69" s="260" t="s">
        <v>818</v>
      </c>
      <c r="I69" s="258">
        <v>71005009</v>
      </c>
      <c r="J69" s="255" t="str">
        <f t="shared" si="1"/>
        <v>高冠良</v>
      </c>
      <c r="K69" s="258" t="s">
        <v>4356</v>
      </c>
      <c r="L69" s="259">
        <v>43495</v>
      </c>
    </row>
    <row r="70" spans="1:12" s="256" customFormat="1" ht="24">
      <c r="A70" s="261" t="s">
        <v>2292</v>
      </c>
      <c r="B70" s="258" t="s">
        <v>883</v>
      </c>
      <c r="C70" s="258" t="s">
        <v>884</v>
      </c>
      <c r="D70" s="258" t="s">
        <v>4354</v>
      </c>
      <c r="E70" s="260"/>
      <c r="F70" s="258" t="s">
        <v>4362</v>
      </c>
      <c r="G70" s="258" t="s">
        <v>3029</v>
      </c>
      <c r="H70" s="260" t="s">
        <v>818</v>
      </c>
      <c r="I70" s="258">
        <v>71005009</v>
      </c>
      <c r="J70" s="255" t="str">
        <f t="shared" si="1"/>
        <v>崔美达</v>
      </c>
      <c r="K70" s="258" t="s">
        <v>4356</v>
      </c>
      <c r="L70" s="259">
        <v>43495</v>
      </c>
    </row>
    <row r="71" spans="1:12" s="256" customFormat="1" ht="24">
      <c r="A71" s="261" t="s">
        <v>2293</v>
      </c>
      <c r="B71" s="258" t="s">
        <v>883</v>
      </c>
      <c r="C71" s="258" t="s">
        <v>884</v>
      </c>
      <c r="D71" s="258" t="s">
        <v>4354</v>
      </c>
      <c r="E71" s="260"/>
      <c r="F71" s="258" t="s">
        <v>3123</v>
      </c>
      <c r="G71" s="258" t="s">
        <v>3031</v>
      </c>
      <c r="H71" s="260" t="s">
        <v>818</v>
      </c>
      <c r="I71" s="258">
        <v>71005009</v>
      </c>
      <c r="J71" s="255" t="str">
        <f t="shared" si="1"/>
        <v>樊景亮</v>
      </c>
      <c r="K71" s="258" t="s">
        <v>4356</v>
      </c>
      <c r="L71" s="259">
        <v>43495</v>
      </c>
    </row>
    <row r="72" spans="1:12" s="256" customFormat="1" ht="24">
      <c r="A72" s="261" t="s">
        <v>2294</v>
      </c>
      <c r="B72" s="258" t="s">
        <v>883</v>
      </c>
      <c r="C72" s="258" t="s">
        <v>884</v>
      </c>
      <c r="D72" s="258" t="s">
        <v>4354</v>
      </c>
      <c r="E72" s="260"/>
      <c r="F72" s="258" t="s">
        <v>4363</v>
      </c>
      <c r="G72" s="258" t="s">
        <v>4360</v>
      </c>
      <c r="H72" s="260" t="s">
        <v>818</v>
      </c>
      <c r="I72" s="258">
        <v>71005009</v>
      </c>
      <c r="J72" s="255" t="str">
        <f t="shared" si="1"/>
        <v>朱立业</v>
      </c>
      <c r="K72" s="258" t="s">
        <v>4356</v>
      </c>
      <c r="L72" s="259">
        <v>43495</v>
      </c>
    </row>
    <row r="73" spans="1:12" s="256" customFormat="1" ht="24">
      <c r="A73" s="261" t="s">
        <v>2296</v>
      </c>
      <c r="B73" s="258" t="s">
        <v>883</v>
      </c>
      <c r="C73" s="258" t="s">
        <v>884</v>
      </c>
      <c r="D73" s="258" t="s">
        <v>4354</v>
      </c>
      <c r="E73" s="260"/>
      <c r="F73" s="258" t="s">
        <v>4364</v>
      </c>
      <c r="G73" s="258" t="s">
        <v>3029</v>
      </c>
      <c r="H73" s="260" t="s">
        <v>818</v>
      </c>
      <c r="I73" s="258">
        <v>71005009</v>
      </c>
      <c r="J73" s="255" t="str">
        <f t="shared" si="1"/>
        <v>赵思航</v>
      </c>
      <c r="K73" s="258" t="s">
        <v>4356</v>
      </c>
      <c r="L73" s="259">
        <v>43495</v>
      </c>
    </row>
    <row r="74" spans="1:12" s="256" customFormat="1" ht="24">
      <c r="A74" s="261" t="s">
        <v>2297</v>
      </c>
      <c r="B74" s="258" t="s">
        <v>883</v>
      </c>
      <c r="C74" s="258" t="s">
        <v>884</v>
      </c>
      <c r="D74" s="258" t="s">
        <v>4354</v>
      </c>
      <c r="E74" s="260"/>
      <c r="F74" s="258" t="s">
        <v>4365</v>
      </c>
      <c r="G74" s="258" t="s">
        <v>3029</v>
      </c>
      <c r="H74" s="260" t="s">
        <v>818</v>
      </c>
      <c r="I74" s="258">
        <v>71005009</v>
      </c>
      <c r="J74" s="255" t="str">
        <f t="shared" si="1"/>
        <v>李金伟</v>
      </c>
      <c r="K74" s="258" t="s">
        <v>4356</v>
      </c>
      <c r="L74" s="259">
        <v>43495</v>
      </c>
    </row>
    <row r="75" spans="1:12" s="256" customFormat="1" ht="24">
      <c r="A75" s="261" t="s">
        <v>2298</v>
      </c>
      <c r="B75" s="258" t="s">
        <v>883</v>
      </c>
      <c r="C75" s="258" t="s">
        <v>884</v>
      </c>
      <c r="D75" s="258" t="s">
        <v>4354</v>
      </c>
      <c r="E75" s="260"/>
      <c r="F75" s="258" t="s">
        <v>3124</v>
      </c>
      <c r="G75" s="258" t="s">
        <v>3120</v>
      </c>
      <c r="H75" s="260" t="s">
        <v>818</v>
      </c>
      <c r="I75" s="258">
        <v>71005009</v>
      </c>
      <c r="J75" s="255" t="str">
        <f t="shared" si="1"/>
        <v>龙大鹏</v>
      </c>
      <c r="K75" s="258" t="s">
        <v>4356</v>
      </c>
      <c r="L75" s="259">
        <v>43495</v>
      </c>
    </row>
    <row r="76" spans="1:12" s="256" customFormat="1" ht="24">
      <c r="A76" s="261" t="s">
        <v>2299</v>
      </c>
      <c r="B76" s="258" t="s">
        <v>883</v>
      </c>
      <c r="C76" s="258" t="s">
        <v>884</v>
      </c>
      <c r="D76" s="258" t="s">
        <v>4354</v>
      </c>
      <c r="E76" s="260"/>
      <c r="F76" s="258" t="s">
        <v>3125</v>
      </c>
      <c r="G76" s="258" t="s">
        <v>4360</v>
      </c>
      <c r="H76" s="260" t="s">
        <v>818</v>
      </c>
      <c r="I76" s="258">
        <v>71005009</v>
      </c>
      <c r="J76" s="255" t="str">
        <f t="shared" si="1"/>
        <v>张京乐</v>
      </c>
      <c r="K76" s="258" t="s">
        <v>4356</v>
      </c>
      <c r="L76" s="259">
        <v>43495</v>
      </c>
    </row>
    <row r="77" spans="1:12" s="256" customFormat="1" ht="24">
      <c r="A77" s="261" t="s">
        <v>2300</v>
      </c>
      <c r="B77" s="258" t="s">
        <v>883</v>
      </c>
      <c r="C77" s="258" t="s">
        <v>884</v>
      </c>
      <c r="D77" s="258" t="s">
        <v>4354</v>
      </c>
      <c r="E77" s="260"/>
      <c r="F77" s="258" t="s">
        <v>4366</v>
      </c>
      <c r="G77" s="258" t="s">
        <v>4360</v>
      </c>
      <c r="H77" s="260" t="s">
        <v>818</v>
      </c>
      <c r="I77" s="258">
        <v>71005009</v>
      </c>
      <c r="J77" s="255" t="str">
        <f t="shared" si="1"/>
        <v>刘辉</v>
      </c>
      <c r="K77" s="258" t="s">
        <v>4356</v>
      </c>
      <c r="L77" s="259">
        <v>43495</v>
      </c>
    </row>
    <row r="78" spans="1:12" s="256" customFormat="1" ht="24">
      <c r="A78" s="261" t="s">
        <v>2301</v>
      </c>
      <c r="B78" s="258" t="s">
        <v>883</v>
      </c>
      <c r="C78" s="258" t="s">
        <v>884</v>
      </c>
      <c r="D78" s="258" t="s">
        <v>4354</v>
      </c>
      <c r="E78" s="260"/>
      <c r="F78" s="258" t="s">
        <v>3126</v>
      </c>
      <c r="G78" s="258" t="s">
        <v>3120</v>
      </c>
      <c r="H78" s="260" t="s">
        <v>818</v>
      </c>
      <c r="I78" s="258">
        <v>71005009</v>
      </c>
      <c r="J78" s="255" t="str">
        <f t="shared" si="1"/>
        <v>宋同珍</v>
      </c>
      <c r="K78" s="258" t="s">
        <v>4356</v>
      </c>
      <c r="L78" s="259">
        <v>43495</v>
      </c>
    </row>
    <row r="79" spans="1:12" s="256" customFormat="1" ht="24">
      <c r="A79" s="261" t="s">
        <v>2302</v>
      </c>
      <c r="B79" s="258" t="s">
        <v>883</v>
      </c>
      <c r="C79" s="258" t="s">
        <v>884</v>
      </c>
      <c r="D79" s="258" t="s">
        <v>4354</v>
      </c>
      <c r="E79" s="260"/>
      <c r="F79" s="258" t="s">
        <v>3127</v>
      </c>
      <c r="G79" s="258" t="s">
        <v>4311</v>
      </c>
      <c r="H79" s="260" t="s">
        <v>818</v>
      </c>
      <c r="I79" s="258">
        <v>71005009</v>
      </c>
      <c r="J79" s="255" t="str">
        <f t="shared" si="1"/>
        <v>田慧萌</v>
      </c>
      <c r="K79" s="258" t="s">
        <v>4356</v>
      </c>
      <c r="L79" s="259">
        <v>43495</v>
      </c>
    </row>
    <row r="80" spans="1:12" s="256" customFormat="1" ht="24">
      <c r="A80" s="261" t="s">
        <v>2307</v>
      </c>
      <c r="B80" s="258" t="s">
        <v>883</v>
      </c>
      <c r="C80" s="258" t="s">
        <v>884</v>
      </c>
      <c r="D80" s="258" t="s">
        <v>2305</v>
      </c>
      <c r="E80" s="260"/>
      <c r="F80" s="258" t="s">
        <v>3128</v>
      </c>
      <c r="G80" s="258" t="s">
        <v>3031</v>
      </c>
      <c r="H80" s="260" t="s">
        <v>818</v>
      </c>
      <c r="I80" s="258">
        <v>71005001</v>
      </c>
      <c r="J80" s="255" t="str">
        <f t="shared" si="1"/>
        <v>李龙飞</v>
      </c>
      <c r="K80" s="258" t="s">
        <v>4367</v>
      </c>
      <c r="L80" s="259">
        <v>43495</v>
      </c>
    </row>
    <row r="81" spans="1:12" s="256" customFormat="1" ht="24">
      <c r="A81" s="261" t="s">
        <v>2308</v>
      </c>
      <c r="B81" s="258" t="s">
        <v>883</v>
      </c>
      <c r="C81" s="258" t="s">
        <v>884</v>
      </c>
      <c r="D81" s="258" t="s">
        <v>2305</v>
      </c>
      <c r="E81" s="260"/>
      <c r="F81" s="258" t="s">
        <v>4368</v>
      </c>
      <c r="G81" s="258" t="s">
        <v>4369</v>
      </c>
      <c r="H81" s="260" t="s">
        <v>818</v>
      </c>
      <c r="I81" s="258">
        <v>71005001</v>
      </c>
      <c r="J81" s="255" t="str">
        <f t="shared" si="1"/>
        <v>李俊华2</v>
      </c>
      <c r="K81" s="258" t="s">
        <v>4367</v>
      </c>
      <c r="L81" s="259">
        <v>43495</v>
      </c>
    </row>
    <row r="82" spans="1:12" s="256" customFormat="1" ht="24">
      <c r="A82" s="261" t="s">
        <v>2310</v>
      </c>
      <c r="B82" s="258" t="s">
        <v>883</v>
      </c>
      <c r="C82" s="258" t="s">
        <v>884</v>
      </c>
      <c r="D82" s="258" t="s">
        <v>2305</v>
      </c>
      <c r="E82" s="260"/>
      <c r="F82" s="258" t="s">
        <v>4370</v>
      </c>
      <c r="G82" s="258" t="s">
        <v>3031</v>
      </c>
      <c r="H82" s="260" t="s">
        <v>818</v>
      </c>
      <c r="I82" s="258">
        <v>71005001</v>
      </c>
      <c r="J82" s="255" t="str">
        <f t="shared" si="1"/>
        <v>刘钧锴</v>
      </c>
      <c r="K82" s="258" t="s">
        <v>4367</v>
      </c>
      <c r="L82" s="259">
        <v>43495</v>
      </c>
    </row>
    <row r="83" spans="1:12" s="256" customFormat="1" ht="24">
      <c r="A83" s="261" t="s">
        <v>2312</v>
      </c>
      <c r="B83" s="258" t="s">
        <v>883</v>
      </c>
      <c r="C83" s="258" t="s">
        <v>884</v>
      </c>
      <c r="D83" s="258" t="s">
        <v>2305</v>
      </c>
      <c r="E83" s="260"/>
      <c r="F83" s="258" t="s">
        <v>3129</v>
      </c>
      <c r="G83" s="258" t="s">
        <v>3130</v>
      </c>
      <c r="H83" s="260" t="s">
        <v>818</v>
      </c>
      <c r="I83" s="258">
        <v>71005001</v>
      </c>
      <c r="J83" s="255" t="str">
        <f t="shared" si="1"/>
        <v>陈雪</v>
      </c>
      <c r="K83" s="258" t="s">
        <v>4367</v>
      </c>
      <c r="L83" s="259">
        <v>43495</v>
      </c>
    </row>
    <row r="84" spans="1:12" s="256" customFormat="1" ht="24">
      <c r="A84" s="261" t="s">
        <v>2313</v>
      </c>
      <c r="B84" s="258" t="s">
        <v>883</v>
      </c>
      <c r="C84" s="258" t="s">
        <v>884</v>
      </c>
      <c r="D84" s="258" t="s">
        <v>2305</v>
      </c>
      <c r="E84" s="260"/>
      <c r="F84" s="258" t="s">
        <v>4371</v>
      </c>
      <c r="G84" s="260" t="s">
        <v>4314</v>
      </c>
      <c r="H84" s="260" t="s">
        <v>818</v>
      </c>
      <c r="I84" s="258">
        <v>71005001</v>
      </c>
      <c r="J84" s="255" t="str">
        <f t="shared" si="1"/>
        <v>聂峰</v>
      </c>
      <c r="K84" s="258" t="s">
        <v>4367</v>
      </c>
      <c r="L84" s="259">
        <v>43495</v>
      </c>
    </row>
    <row r="85" spans="1:12" s="256" customFormat="1" ht="24">
      <c r="A85" s="261" t="s">
        <v>2314</v>
      </c>
      <c r="B85" s="258" t="s">
        <v>883</v>
      </c>
      <c r="C85" s="258" t="s">
        <v>884</v>
      </c>
      <c r="D85" s="258" t="s">
        <v>2305</v>
      </c>
      <c r="E85" s="260"/>
      <c r="F85" s="258" t="s">
        <v>3131</v>
      </c>
      <c r="G85" s="258" t="s">
        <v>3031</v>
      </c>
      <c r="H85" s="260" t="s">
        <v>818</v>
      </c>
      <c r="I85" s="258">
        <v>71005001</v>
      </c>
      <c r="J85" s="255" t="str">
        <f t="shared" si="1"/>
        <v>闫小龙</v>
      </c>
      <c r="K85" s="258" t="s">
        <v>4367</v>
      </c>
      <c r="L85" s="259">
        <v>43495</v>
      </c>
    </row>
    <row r="86" spans="1:12" s="256" customFormat="1" ht="24">
      <c r="A86" s="261" t="s">
        <v>2315</v>
      </c>
      <c r="B86" s="258" t="s">
        <v>883</v>
      </c>
      <c r="C86" s="258" t="s">
        <v>884</v>
      </c>
      <c r="D86" s="258" t="s">
        <v>2305</v>
      </c>
      <c r="E86" s="260"/>
      <c r="F86" s="258" t="s">
        <v>4372</v>
      </c>
      <c r="G86" s="258" t="s">
        <v>4373</v>
      </c>
      <c r="H86" s="260" t="s">
        <v>818</v>
      </c>
      <c r="I86" s="258">
        <v>71005001</v>
      </c>
      <c r="J86" s="255" t="str">
        <f t="shared" si="1"/>
        <v>宫越</v>
      </c>
      <c r="K86" s="258" t="s">
        <v>4367</v>
      </c>
      <c r="L86" s="259">
        <v>43495</v>
      </c>
    </row>
    <row r="87" spans="1:12" s="256" customFormat="1" ht="24">
      <c r="A87" s="261" t="s">
        <v>2316</v>
      </c>
      <c r="B87" s="258" t="s">
        <v>883</v>
      </c>
      <c r="C87" s="258" t="s">
        <v>884</v>
      </c>
      <c r="D87" s="258" t="s">
        <v>2305</v>
      </c>
      <c r="E87" s="260"/>
      <c r="F87" s="258" t="s">
        <v>4374</v>
      </c>
      <c r="G87" s="258" t="s">
        <v>3132</v>
      </c>
      <c r="H87" s="260" t="s">
        <v>818</v>
      </c>
      <c r="I87" s="258">
        <v>71005001</v>
      </c>
      <c r="J87" s="255" t="str">
        <f t="shared" si="1"/>
        <v>刘国栋</v>
      </c>
      <c r="K87" s="258" t="s">
        <v>4367</v>
      </c>
      <c r="L87" s="259">
        <v>43495</v>
      </c>
    </row>
    <row r="88" spans="1:12" s="256" customFormat="1" ht="24">
      <c r="A88" s="261" t="s">
        <v>2320</v>
      </c>
      <c r="B88" s="258" t="s">
        <v>883</v>
      </c>
      <c r="C88" s="258" t="s">
        <v>884</v>
      </c>
      <c r="D88" s="258" t="s">
        <v>2305</v>
      </c>
      <c r="E88" s="260"/>
      <c r="F88" s="258" t="s">
        <v>4375</v>
      </c>
      <c r="G88" s="258" t="s">
        <v>3134</v>
      </c>
      <c r="H88" s="260" t="s">
        <v>818</v>
      </c>
      <c r="I88" s="258">
        <v>71005001</v>
      </c>
      <c r="J88" s="255" t="str">
        <f t="shared" si="1"/>
        <v>宋冠华</v>
      </c>
      <c r="K88" s="258" t="s">
        <v>4367</v>
      </c>
      <c r="L88" s="259">
        <v>43495</v>
      </c>
    </row>
    <row r="89" spans="1:12" s="256" customFormat="1" ht="24">
      <c r="A89" s="261" t="s">
        <v>2322</v>
      </c>
      <c r="B89" s="258" t="s">
        <v>883</v>
      </c>
      <c r="C89" s="258" t="s">
        <v>884</v>
      </c>
      <c r="D89" s="258" t="s">
        <v>2305</v>
      </c>
      <c r="E89" s="260"/>
      <c r="F89" s="258" t="s">
        <v>3136</v>
      </c>
      <c r="G89" s="258" t="s">
        <v>3134</v>
      </c>
      <c r="H89" s="260" t="s">
        <v>818</v>
      </c>
      <c r="I89" s="258">
        <v>71005001</v>
      </c>
      <c r="J89" s="255" t="str">
        <f t="shared" si="1"/>
        <v>张二超</v>
      </c>
      <c r="K89" s="258" t="s">
        <v>4367</v>
      </c>
      <c r="L89" s="259">
        <v>43495</v>
      </c>
    </row>
    <row r="90" spans="1:12" s="256" customFormat="1" ht="24">
      <c r="A90" s="261" t="s">
        <v>2328</v>
      </c>
      <c r="B90" s="258" t="s">
        <v>883</v>
      </c>
      <c r="C90" s="258" t="s">
        <v>884</v>
      </c>
      <c r="D90" s="258" t="s">
        <v>2305</v>
      </c>
      <c r="E90" s="260"/>
      <c r="F90" s="258" t="s">
        <v>3138</v>
      </c>
      <c r="G90" s="258" t="s">
        <v>4314</v>
      </c>
      <c r="H90" s="260" t="s">
        <v>818</v>
      </c>
      <c r="I90" s="258">
        <v>71005001</v>
      </c>
      <c r="J90" s="255" t="str">
        <f t="shared" si="1"/>
        <v>姚青</v>
      </c>
      <c r="K90" s="258" t="s">
        <v>4367</v>
      </c>
      <c r="L90" s="259">
        <v>43495</v>
      </c>
    </row>
    <row r="91" spans="1:12" s="256" customFormat="1" ht="24">
      <c r="A91" s="261" t="s">
        <v>2329</v>
      </c>
      <c r="B91" s="258" t="s">
        <v>883</v>
      </c>
      <c r="C91" s="258" t="s">
        <v>884</v>
      </c>
      <c r="D91" s="258" t="s">
        <v>2305</v>
      </c>
      <c r="E91" s="260"/>
      <c r="F91" s="258" t="s">
        <v>3139</v>
      </c>
      <c r="G91" s="258" t="s">
        <v>4314</v>
      </c>
      <c r="H91" s="260" t="s">
        <v>818</v>
      </c>
      <c r="I91" s="258">
        <v>71005001</v>
      </c>
      <c r="J91" s="255" t="str">
        <f t="shared" si="1"/>
        <v>徐相联</v>
      </c>
      <c r="K91" s="258" t="s">
        <v>4367</v>
      </c>
      <c r="L91" s="259">
        <v>43495</v>
      </c>
    </row>
    <row r="92" spans="1:12" s="256" customFormat="1" ht="24">
      <c r="A92" s="261" t="s">
        <v>2330</v>
      </c>
      <c r="B92" s="258" t="s">
        <v>883</v>
      </c>
      <c r="C92" s="258" t="s">
        <v>884</v>
      </c>
      <c r="D92" s="258" t="s">
        <v>2305</v>
      </c>
      <c r="E92" s="260"/>
      <c r="F92" s="258" t="s">
        <v>3140</v>
      </c>
      <c r="G92" s="258" t="s">
        <v>3132</v>
      </c>
      <c r="H92" s="260" t="s">
        <v>818</v>
      </c>
      <c r="I92" s="258">
        <v>71005001</v>
      </c>
      <c r="J92" s="255" t="str">
        <f t="shared" si="1"/>
        <v>李川</v>
      </c>
      <c r="K92" s="258" t="s">
        <v>4367</v>
      </c>
      <c r="L92" s="259">
        <v>43495</v>
      </c>
    </row>
    <row r="93" spans="1:12" s="256" customFormat="1" ht="24">
      <c r="A93" s="261" t="s">
        <v>2333</v>
      </c>
      <c r="B93" s="258" t="s">
        <v>883</v>
      </c>
      <c r="C93" s="258" t="s">
        <v>884</v>
      </c>
      <c r="D93" s="258" t="s">
        <v>2305</v>
      </c>
      <c r="E93" s="260"/>
      <c r="F93" s="258" t="s">
        <v>4376</v>
      </c>
      <c r="G93" s="258" t="s">
        <v>3134</v>
      </c>
      <c r="H93" s="260" t="s">
        <v>818</v>
      </c>
      <c r="I93" s="258">
        <v>71005001</v>
      </c>
      <c r="J93" s="255" t="str">
        <f t="shared" si="1"/>
        <v>郭荣</v>
      </c>
      <c r="K93" s="258" t="s">
        <v>4367</v>
      </c>
      <c r="L93" s="259">
        <v>43495</v>
      </c>
    </row>
    <row r="94" spans="1:12" s="256" customFormat="1" ht="24">
      <c r="A94" s="261" t="s">
        <v>2334</v>
      </c>
      <c r="B94" s="258" t="s">
        <v>883</v>
      </c>
      <c r="C94" s="258" t="s">
        <v>884</v>
      </c>
      <c r="D94" s="258" t="s">
        <v>2305</v>
      </c>
      <c r="E94" s="260"/>
      <c r="F94" s="258" t="s">
        <v>4377</v>
      </c>
      <c r="G94" s="258" t="s">
        <v>3134</v>
      </c>
      <c r="H94" s="260" t="s">
        <v>818</v>
      </c>
      <c r="I94" s="258">
        <v>71005001</v>
      </c>
      <c r="J94" s="255" t="str">
        <f t="shared" si="1"/>
        <v>付国辉</v>
      </c>
      <c r="K94" s="258" t="s">
        <v>4367</v>
      </c>
      <c r="L94" s="259">
        <v>43495</v>
      </c>
    </row>
    <row r="95" spans="1:12" s="256" customFormat="1" ht="24">
      <c r="A95" s="261" t="s">
        <v>2335</v>
      </c>
      <c r="B95" s="258" t="s">
        <v>883</v>
      </c>
      <c r="C95" s="258" t="s">
        <v>884</v>
      </c>
      <c r="D95" s="258" t="s">
        <v>2305</v>
      </c>
      <c r="E95" s="260"/>
      <c r="F95" s="258" t="s">
        <v>4378</v>
      </c>
      <c r="G95" s="258" t="s">
        <v>3132</v>
      </c>
      <c r="H95" s="260" t="s">
        <v>818</v>
      </c>
      <c r="I95" s="258">
        <v>71005001</v>
      </c>
      <c r="J95" s="255" t="str">
        <f t="shared" si="1"/>
        <v>李长峰</v>
      </c>
      <c r="K95" s="258" t="s">
        <v>4367</v>
      </c>
      <c r="L95" s="259">
        <v>43495</v>
      </c>
    </row>
    <row r="96" spans="1:12" s="256" customFormat="1" ht="24">
      <c r="A96" s="261" t="s">
        <v>2336</v>
      </c>
      <c r="B96" s="258" t="s">
        <v>883</v>
      </c>
      <c r="C96" s="258" t="s">
        <v>884</v>
      </c>
      <c r="D96" s="258" t="s">
        <v>2305</v>
      </c>
      <c r="E96" s="260"/>
      <c r="F96" s="258" t="s">
        <v>4379</v>
      </c>
      <c r="G96" s="258" t="s">
        <v>3137</v>
      </c>
      <c r="H96" s="260" t="s">
        <v>818</v>
      </c>
      <c r="I96" s="258">
        <v>71005001</v>
      </c>
      <c r="J96" s="255" t="str">
        <f t="shared" si="1"/>
        <v>武云帆</v>
      </c>
      <c r="K96" s="258" t="s">
        <v>4367</v>
      </c>
      <c r="L96" s="259">
        <v>43495</v>
      </c>
    </row>
    <row r="97" spans="1:12" s="256" customFormat="1" ht="24">
      <c r="A97" s="261" t="s">
        <v>2339</v>
      </c>
      <c r="B97" s="258" t="s">
        <v>883</v>
      </c>
      <c r="C97" s="258" t="s">
        <v>884</v>
      </c>
      <c r="D97" s="258" t="s">
        <v>2305</v>
      </c>
      <c r="E97" s="260"/>
      <c r="F97" s="258" t="s">
        <v>4380</v>
      </c>
      <c r="G97" s="269" t="s">
        <v>3134</v>
      </c>
      <c r="H97" s="260" t="s">
        <v>818</v>
      </c>
      <c r="I97" s="258">
        <v>71005001</v>
      </c>
      <c r="J97" s="255" t="str">
        <f t="shared" si="1"/>
        <v>芦振江</v>
      </c>
      <c r="K97" s="258" t="s">
        <v>4367</v>
      </c>
      <c r="L97" s="259">
        <v>43495</v>
      </c>
    </row>
    <row r="98" spans="1:12" s="256" customFormat="1" ht="24">
      <c r="A98" s="261" t="s">
        <v>2340</v>
      </c>
      <c r="B98" s="258" t="s">
        <v>883</v>
      </c>
      <c r="C98" s="258" t="s">
        <v>884</v>
      </c>
      <c r="D98" s="258" t="s">
        <v>2305</v>
      </c>
      <c r="E98" s="260"/>
      <c r="F98" s="258" t="s">
        <v>4381</v>
      </c>
      <c r="G98" s="258" t="s">
        <v>3134</v>
      </c>
      <c r="H98" s="260" t="s">
        <v>818</v>
      </c>
      <c r="I98" s="258">
        <v>71005001</v>
      </c>
      <c r="J98" s="255" t="str">
        <f t="shared" si="1"/>
        <v>张鸿飞2</v>
      </c>
      <c r="K98" s="258" t="s">
        <v>4367</v>
      </c>
      <c r="L98" s="259">
        <v>43495</v>
      </c>
    </row>
    <row r="99" spans="1:12" s="256" customFormat="1" ht="24">
      <c r="A99" s="261" t="s">
        <v>2341</v>
      </c>
      <c r="B99" s="258" t="s">
        <v>883</v>
      </c>
      <c r="C99" s="258" t="s">
        <v>884</v>
      </c>
      <c r="D99" s="258" t="s">
        <v>2305</v>
      </c>
      <c r="E99" s="260"/>
      <c r="F99" s="258" t="s">
        <v>4382</v>
      </c>
      <c r="G99" s="258" t="s">
        <v>3134</v>
      </c>
      <c r="H99" s="260" t="s">
        <v>818</v>
      </c>
      <c r="I99" s="258">
        <v>71005001</v>
      </c>
      <c r="J99" s="255" t="str">
        <f t="shared" si="1"/>
        <v>张润生</v>
      </c>
      <c r="K99" s="258" t="s">
        <v>4367</v>
      </c>
      <c r="L99" s="259">
        <v>43495</v>
      </c>
    </row>
    <row r="100" spans="1:12" s="256" customFormat="1" ht="24">
      <c r="A100" s="261" t="s">
        <v>2342</v>
      </c>
      <c r="B100" s="258" t="s">
        <v>883</v>
      </c>
      <c r="C100" s="258" t="s">
        <v>884</v>
      </c>
      <c r="D100" s="258" t="s">
        <v>2305</v>
      </c>
      <c r="E100" s="260"/>
      <c r="F100" s="258" t="s">
        <v>4383</v>
      </c>
      <c r="G100" s="258" t="s">
        <v>3134</v>
      </c>
      <c r="H100" s="260" t="s">
        <v>818</v>
      </c>
      <c r="I100" s="258">
        <v>71005001</v>
      </c>
      <c r="J100" s="255" t="str">
        <f t="shared" si="1"/>
        <v>张沙沙</v>
      </c>
      <c r="K100" s="258" t="s">
        <v>4367</v>
      </c>
      <c r="L100" s="259">
        <v>43495</v>
      </c>
    </row>
    <row r="101" spans="1:12" s="256" customFormat="1" ht="24">
      <c r="A101" s="261" t="s">
        <v>2343</v>
      </c>
      <c r="B101" s="258" t="s">
        <v>883</v>
      </c>
      <c r="C101" s="258" t="s">
        <v>884</v>
      </c>
      <c r="D101" s="258" t="s">
        <v>2305</v>
      </c>
      <c r="E101" s="260"/>
      <c r="F101" s="258" t="s">
        <v>4384</v>
      </c>
      <c r="G101" s="258" t="s">
        <v>3134</v>
      </c>
      <c r="H101" s="260" t="s">
        <v>818</v>
      </c>
      <c r="I101" s="258">
        <v>71005001</v>
      </c>
      <c r="J101" s="255" t="str">
        <f t="shared" si="1"/>
        <v>李海南</v>
      </c>
      <c r="K101" s="258" t="s">
        <v>4367</v>
      </c>
      <c r="L101" s="259">
        <v>43495</v>
      </c>
    </row>
    <row r="102" spans="1:12" s="256" customFormat="1" ht="24">
      <c r="A102" s="261" t="s">
        <v>2344</v>
      </c>
      <c r="B102" s="258" t="s">
        <v>883</v>
      </c>
      <c r="C102" s="258" t="s">
        <v>884</v>
      </c>
      <c r="D102" s="258" t="s">
        <v>2305</v>
      </c>
      <c r="E102" s="260"/>
      <c r="F102" s="258" t="s">
        <v>4385</v>
      </c>
      <c r="G102" s="258" t="s">
        <v>3137</v>
      </c>
      <c r="H102" s="260" t="s">
        <v>818</v>
      </c>
      <c r="I102" s="258">
        <v>71005001</v>
      </c>
      <c r="J102" s="255" t="str">
        <f t="shared" si="1"/>
        <v>安希亮</v>
      </c>
      <c r="K102" s="258" t="s">
        <v>4367</v>
      </c>
      <c r="L102" s="259">
        <v>43495</v>
      </c>
    </row>
    <row r="103" spans="1:12" s="256" customFormat="1" ht="24">
      <c r="A103" s="261" t="s">
        <v>2345</v>
      </c>
      <c r="B103" s="258" t="s">
        <v>883</v>
      </c>
      <c r="C103" s="258" t="s">
        <v>884</v>
      </c>
      <c r="D103" s="258" t="s">
        <v>2305</v>
      </c>
      <c r="E103" s="260"/>
      <c r="F103" s="258" t="s">
        <v>4386</v>
      </c>
      <c r="G103" s="258" t="s">
        <v>3137</v>
      </c>
      <c r="H103" s="260" t="s">
        <v>818</v>
      </c>
      <c r="I103" s="258">
        <v>71005001</v>
      </c>
      <c r="J103" s="255" t="str">
        <f t="shared" si="1"/>
        <v>孟凡星</v>
      </c>
      <c r="K103" s="258" t="s">
        <v>4367</v>
      </c>
      <c r="L103" s="259">
        <v>43495</v>
      </c>
    </row>
    <row r="104" spans="1:12" s="256" customFormat="1" ht="24">
      <c r="A104" s="261" t="s">
        <v>2346</v>
      </c>
      <c r="B104" s="258" t="s">
        <v>883</v>
      </c>
      <c r="C104" s="258" t="s">
        <v>884</v>
      </c>
      <c r="D104" s="258" t="s">
        <v>2305</v>
      </c>
      <c r="E104" s="260"/>
      <c r="F104" s="258" t="s">
        <v>4387</v>
      </c>
      <c r="G104" s="258" t="s">
        <v>3132</v>
      </c>
      <c r="H104" s="260" t="s">
        <v>818</v>
      </c>
      <c r="I104" s="258">
        <v>71005001</v>
      </c>
      <c r="J104" s="255" t="str">
        <f t="shared" si="1"/>
        <v>邓迅</v>
      </c>
      <c r="K104" s="258" t="s">
        <v>4367</v>
      </c>
      <c r="L104" s="259">
        <v>43495</v>
      </c>
    </row>
    <row r="105" spans="1:12" s="256" customFormat="1" ht="24">
      <c r="A105" s="261" t="s">
        <v>2347</v>
      </c>
      <c r="B105" s="258" t="s">
        <v>883</v>
      </c>
      <c r="C105" s="258" t="s">
        <v>884</v>
      </c>
      <c r="D105" s="258" t="s">
        <v>2305</v>
      </c>
      <c r="E105" s="260"/>
      <c r="F105" s="258" t="s">
        <v>4388</v>
      </c>
      <c r="G105" s="258" t="s">
        <v>3132</v>
      </c>
      <c r="H105" s="260" t="s">
        <v>818</v>
      </c>
      <c r="I105" s="258">
        <v>71005001</v>
      </c>
      <c r="J105" s="255" t="str">
        <f t="shared" si="1"/>
        <v>李杰</v>
      </c>
      <c r="K105" s="258" t="s">
        <v>4367</v>
      </c>
      <c r="L105" s="259">
        <v>43495</v>
      </c>
    </row>
    <row r="106" spans="1:12" s="256" customFormat="1" ht="24">
      <c r="A106" s="261" t="s">
        <v>2389</v>
      </c>
      <c r="B106" s="258" t="s">
        <v>883</v>
      </c>
      <c r="C106" s="268" t="s">
        <v>913</v>
      </c>
      <c r="D106" s="268" t="s">
        <v>2113</v>
      </c>
      <c r="E106" s="260"/>
      <c r="F106" s="258" t="s">
        <v>3158</v>
      </c>
      <c r="G106" s="260" t="s">
        <v>3159</v>
      </c>
      <c r="H106" s="260" t="s">
        <v>818</v>
      </c>
      <c r="I106" s="258">
        <v>71002005</v>
      </c>
      <c r="J106" s="255" t="str">
        <f t="shared" si="1"/>
        <v>赵梦</v>
      </c>
      <c r="K106" s="258" t="s">
        <v>4389</v>
      </c>
      <c r="L106" s="259">
        <v>43495</v>
      </c>
    </row>
    <row r="107" spans="1:12" s="256" customFormat="1" ht="24">
      <c r="A107" s="261" t="s">
        <v>2390</v>
      </c>
      <c r="B107" s="258" t="s">
        <v>883</v>
      </c>
      <c r="C107" s="268" t="s">
        <v>913</v>
      </c>
      <c r="D107" s="268" t="s">
        <v>1731</v>
      </c>
      <c r="E107" s="260"/>
      <c r="F107" s="258" t="s">
        <v>4390</v>
      </c>
      <c r="G107" s="260" t="s">
        <v>4313</v>
      </c>
      <c r="H107" s="260" t="s">
        <v>818</v>
      </c>
      <c r="I107" s="270">
        <v>71002035</v>
      </c>
      <c r="J107" s="255" t="str">
        <f t="shared" si="1"/>
        <v>王成</v>
      </c>
      <c r="K107" s="270" t="s">
        <v>4391</v>
      </c>
      <c r="L107" s="259">
        <v>43495</v>
      </c>
    </row>
    <row r="108" spans="1:12" s="256" customFormat="1" ht="24">
      <c r="A108" s="261" t="s">
        <v>2391</v>
      </c>
      <c r="B108" s="258" t="s">
        <v>883</v>
      </c>
      <c r="C108" s="268" t="s">
        <v>913</v>
      </c>
      <c r="D108" s="268" t="s">
        <v>1731</v>
      </c>
      <c r="E108" s="260"/>
      <c r="F108" s="258" t="s">
        <v>4392</v>
      </c>
      <c r="G108" s="260" t="s">
        <v>3029</v>
      </c>
      <c r="H108" s="260" t="s">
        <v>818</v>
      </c>
      <c r="I108" s="270">
        <v>71002035</v>
      </c>
      <c r="J108" s="255" t="str">
        <f t="shared" si="1"/>
        <v>王帅2</v>
      </c>
      <c r="K108" s="270" t="s">
        <v>4391</v>
      </c>
      <c r="L108" s="259">
        <v>43495</v>
      </c>
    </row>
    <row r="109" spans="1:12" s="256" customFormat="1" ht="24">
      <c r="A109" s="261" t="s">
        <v>2393</v>
      </c>
      <c r="B109" s="258" t="s">
        <v>883</v>
      </c>
      <c r="C109" s="268" t="s">
        <v>913</v>
      </c>
      <c r="D109" s="268" t="s">
        <v>1731</v>
      </c>
      <c r="E109" s="260"/>
      <c r="F109" s="258" t="s">
        <v>4393</v>
      </c>
      <c r="G109" s="268" t="s">
        <v>3163</v>
      </c>
      <c r="H109" s="260" t="s">
        <v>818</v>
      </c>
      <c r="I109" s="270">
        <v>71002035</v>
      </c>
      <c r="J109" s="255" t="str">
        <f t="shared" si="1"/>
        <v>周小丹</v>
      </c>
      <c r="K109" s="270" t="s">
        <v>4391</v>
      </c>
      <c r="L109" s="259">
        <v>43495</v>
      </c>
    </row>
    <row r="110" spans="1:12" s="256" customFormat="1" ht="24">
      <c r="A110" s="261" t="s">
        <v>2407</v>
      </c>
      <c r="B110" s="258" t="s">
        <v>883</v>
      </c>
      <c r="C110" s="268" t="s">
        <v>913</v>
      </c>
      <c r="D110" s="268" t="s">
        <v>1730</v>
      </c>
      <c r="E110" s="260"/>
      <c r="F110" s="258" t="s">
        <v>3168</v>
      </c>
      <c r="G110" s="268" t="s">
        <v>4313</v>
      </c>
      <c r="H110" s="260" t="s">
        <v>818</v>
      </c>
      <c r="I110" s="270">
        <v>71002034</v>
      </c>
      <c r="J110" s="255" t="str">
        <f t="shared" si="1"/>
        <v>刘卓</v>
      </c>
      <c r="K110" s="270" t="s">
        <v>4394</v>
      </c>
      <c r="L110" s="259">
        <v>43495</v>
      </c>
    </row>
    <row r="111" spans="1:12" s="256" customFormat="1" ht="24">
      <c r="A111" s="261" t="s">
        <v>2409</v>
      </c>
      <c r="B111" s="258" t="s">
        <v>883</v>
      </c>
      <c r="C111" s="268" t="s">
        <v>913</v>
      </c>
      <c r="D111" s="268" t="s">
        <v>1730</v>
      </c>
      <c r="E111" s="260"/>
      <c r="F111" s="258" t="s">
        <v>4395</v>
      </c>
      <c r="G111" s="260" t="s">
        <v>3029</v>
      </c>
      <c r="H111" s="260" t="s">
        <v>818</v>
      </c>
      <c r="I111" s="270">
        <v>71002034</v>
      </c>
      <c r="J111" s="255" t="str">
        <f t="shared" si="1"/>
        <v>汪慕文</v>
      </c>
      <c r="K111" s="270" t="s">
        <v>4394</v>
      </c>
      <c r="L111" s="259">
        <v>43495</v>
      </c>
    </row>
    <row r="112" spans="1:12" s="256" customFormat="1" ht="24">
      <c r="A112" s="261" t="s">
        <v>2410</v>
      </c>
      <c r="B112" s="258" t="s">
        <v>883</v>
      </c>
      <c r="C112" s="268" t="s">
        <v>913</v>
      </c>
      <c r="D112" s="268" t="s">
        <v>4396</v>
      </c>
      <c r="E112" s="260"/>
      <c r="F112" s="258" t="s">
        <v>4397</v>
      </c>
      <c r="G112" s="268" t="s">
        <v>3029</v>
      </c>
      <c r="H112" s="260" t="s">
        <v>818</v>
      </c>
      <c r="I112" s="270">
        <v>71002034</v>
      </c>
      <c r="J112" s="255" t="str">
        <f t="shared" si="1"/>
        <v>佟佑宾</v>
      </c>
      <c r="K112" s="270" t="s">
        <v>4394</v>
      </c>
      <c r="L112" s="259">
        <v>43495</v>
      </c>
    </row>
    <row r="113" spans="1:12" s="256" customFormat="1" ht="24">
      <c r="A113" s="261" t="s">
        <v>2411</v>
      </c>
      <c r="B113" s="258" t="s">
        <v>883</v>
      </c>
      <c r="C113" s="268" t="s">
        <v>913</v>
      </c>
      <c r="D113" s="268" t="s">
        <v>1730</v>
      </c>
      <c r="E113" s="260"/>
      <c r="F113" s="258" t="s">
        <v>3172</v>
      </c>
      <c r="G113" s="268" t="s">
        <v>3058</v>
      </c>
      <c r="H113" s="260" t="s">
        <v>818</v>
      </c>
      <c r="I113" s="270">
        <v>71002034</v>
      </c>
      <c r="J113" s="255" t="str">
        <f t="shared" si="1"/>
        <v>陈志刚</v>
      </c>
      <c r="K113" s="270" t="s">
        <v>4394</v>
      </c>
      <c r="L113" s="259">
        <v>43495</v>
      </c>
    </row>
    <row r="114" spans="1:12" s="256" customFormat="1" ht="24">
      <c r="A114" s="261" t="s">
        <v>4398</v>
      </c>
      <c r="B114" s="258" t="s">
        <v>883</v>
      </c>
      <c r="C114" s="268" t="s">
        <v>913</v>
      </c>
      <c r="D114" s="268" t="s">
        <v>4396</v>
      </c>
      <c r="E114" s="260"/>
      <c r="F114" s="258" t="s">
        <v>4399</v>
      </c>
      <c r="G114" s="268" t="s">
        <v>3031</v>
      </c>
      <c r="H114" s="260" t="s">
        <v>818</v>
      </c>
      <c r="I114" s="270">
        <v>71002034</v>
      </c>
      <c r="J114" s="255" t="str">
        <f t="shared" si="1"/>
        <v>安世霞</v>
      </c>
      <c r="K114" s="270" t="s">
        <v>4394</v>
      </c>
      <c r="L114" s="259">
        <v>43495</v>
      </c>
    </row>
    <row r="115" spans="1:12" s="256" customFormat="1" ht="24">
      <c r="A115" s="261" t="s">
        <v>2412</v>
      </c>
      <c r="B115" s="258" t="s">
        <v>883</v>
      </c>
      <c r="C115" s="268" t="s">
        <v>913</v>
      </c>
      <c r="D115" s="268" t="s">
        <v>1730</v>
      </c>
      <c r="E115" s="260"/>
      <c r="F115" s="258" t="s">
        <v>4400</v>
      </c>
      <c r="G115" s="260" t="s">
        <v>3031</v>
      </c>
      <c r="H115" s="260" t="s">
        <v>818</v>
      </c>
      <c r="I115" s="270">
        <v>71002034</v>
      </c>
      <c r="J115" s="255" t="str">
        <f t="shared" si="1"/>
        <v>王会娟</v>
      </c>
      <c r="K115" s="270" t="s">
        <v>4394</v>
      </c>
      <c r="L115" s="259">
        <v>43495</v>
      </c>
    </row>
    <row r="116" spans="1:12" s="256" customFormat="1" ht="24">
      <c r="A116" s="261" t="s">
        <v>2413</v>
      </c>
      <c r="B116" s="258" t="s">
        <v>883</v>
      </c>
      <c r="C116" s="268" t="s">
        <v>913</v>
      </c>
      <c r="D116" s="268" t="s">
        <v>1730</v>
      </c>
      <c r="E116" s="260"/>
      <c r="F116" s="258" t="s">
        <v>4401</v>
      </c>
      <c r="G116" s="268" t="s">
        <v>3176</v>
      </c>
      <c r="H116" s="260" t="s">
        <v>818</v>
      </c>
      <c r="I116" s="270">
        <v>71002034</v>
      </c>
      <c r="J116" s="255" t="str">
        <f t="shared" si="1"/>
        <v>符楠男</v>
      </c>
      <c r="K116" s="270" t="s">
        <v>4394</v>
      </c>
      <c r="L116" s="259">
        <v>43495</v>
      </c>
    </row>
    <row r="117" spans="1:12" s="256" customFormat="1" ht="24">
      <c r="A117" s="261" t="s">
        <v>2415</v>
      </c>
      <c r="B117" s="258" t="s">
        <v>883</v>
      </c>
      <c r="C117" s="268" t="s">
        <v>913</v>
      </c>
      <c r="D117" s="268" t="s">
        <v>1730</v>
      </c>
      <c r="E117" s="260"/>
      <c r="F117" s="258" t="s">
        <v>3178</v>
      </c>
      <c r="G117" s="260" t="s">
        <v>3029</v>
      </c>
      <c r="H117" s="260" t="s">
        <v>818</v>
      </c>
      <c r="I117" s="270">
        <v>71002034</v>
      </c>
      <c r="J117" s="255" t="str">
        <f t="shared" si="1"/>
        <v>崔洪宇</v>
      </c>
      <c r="K117" s="270" t="s">
        <v>4394</v>
      </c>
      <c r="L117" s="259">
        <v>43495</v>
      </c>
    </row>
    <row r="118" spans="1:12" s="256" customFormat="1" ht="24">
      <c r="A118" s="261" t="s">
        <v>2416</v>
      </c>
      <c r="B118" s="258" t="s">
        <v>883</v>
      </c>
      <c r="C118" s="268" t="s">
        <v>913</v>
      </c>
      <c r="D118" s="268" t="s">
        <v>2400</v>
      </c>
      <c r="E118" s="260"/>
      <c r="F118" s="258" t="s">
        <v>3180</v>
      </c>
      <c r="G118" s="268" t="s">
        <v>3043</v>
      </c>
      <c r="H118" s="260" t="s">
        <v>818</v>
      </c>
      <c r="I118" s="258">
        <v>71002015</v>
      </c>
      <c r="J118" s="255" t="str">
        <f t="shared" si="1"/>
        <v>陈锐</v>
      </c>
      <c r="K118" s="258" t="s">
        <v>4402</v>
      </c>
      <c r="L118" s="259">
        <v>43495</v>
      </c>
    </row>
    <row r="119" spans="1:12" s="256" customFormat="1" ht="24">
      <c r="A119" s="261" t="s">
        <v>2417</v>
      </c>
      <c r="B119" s="258" t="s">
        <v>883</v>
      </c>
      <c r="C119" s="268" t="s">
        <v>913</v>
      </c>
      <c r="D119" s="268" t="s">
        <v>2400</v>
      </c>
      <c r="E119" s="260"/>
      <c r="F119" s="258" t="s">
        <v>4403</v>
      </c>
      <c r="G119" s="260" t="s">
        <v>3058</v>
      </c>
      <c r="H119" s="260" t="s">
        <v>818</v>
      </c>
      <c r="I119" s="258">
        <v>71002015</v>
      </c>
      <c r="J119" s="255" t="str">
        <f t="shared" si="1"/>
        <v>李爱东</v>
      </c>
      <c r="K119" s="258" t="s">
        <v>4402</v>
      </c>
      <c r="L119" s="259">
        <v>43495</v>
      </c>
    </row>
    <row r="120" spans="1:12" s="256" customFormat="1" ht="24">
      <c r="A120" s="261" t="s">
        <v>2418</v>
      </c>
      <c r="B120" s="258" t="s">
        <v>883</v>
      </c>
      <c r="C120" s="268" t="s">
        <v>913</v>
      </c>
      <c r="D120" s="268" t="s">
        <v>2400</v>
      </c>
      <c r="E120" s="260"/>
      <c r="F120" s="258" t="s">
        <v>3182</v>
      </c>
      <c r="G120" s="268" t="s">
        <v>3031</v>
      </c>
      <c r="H120" s="260" t="s">
        <v>818</v>
      </c>
      <c r="I120" s="258">
        <v>71002015</v>
      </c>
      <c r="J120" s="255" t="str">
        <f t="shared" si="1"/>
        <v>施宏伟</v>
      </c>
      <c r="K120" s="258" t="s">
        <v>4402</v>
      </c>
      <c r="L120" s="259">
        <v>43495</v>
      </c>
    </row>
    <row r="121" spans="1:12" s="256" customFormat="1" ht="24">
      <c r="A121" s="261" t="s">
        <v>2423</v>
      </c>
      <c r="B121" s="258" t="s">
        <v>883</v>
      </c>
      <c r="C121" s="268" t="s">
        <v>913</v>
      </c>
      <c r="D121" s="268" t="s">
        <v>2400</v>
      </c>
      <c r="E121" s="260"/>
      <c r="F121" s="258" t="s">
        <v>3183</v>
      </c>
      <c r="G121" s="268" t="s">
        <v>4314</v>
      </c>
      <c r="H121" s="260" t="s">
        <v>818</v>
      </c>
      <c r="I121" s="258">
        <v>71002015</v>
      </c>
      <c r="J121" s="255" t="str">
        <f t="shared" si="1"/>
        <v>彭京蕊</v>
      </c>
      <c r="K121" s="258" t="s">
        <v>4402</v>
      </c>
      <c r="L121" s="259">
        <v>43495</v>
      </c>
    </row>
    <row r="122" spans="1:12" s="256" customFormat="1" ht="24">
      <c r="A122" s="261" t="s">
        <v>2424</v>
      </c>
      <c r="B122" s="258" t="s">
        <v>883</v>
      </c>
      <c r="C122" s="268" t="s">
        <v>913</v>
      </c>
      <c r="D122" s="268" t="s">
        <v>2400</v>
      </c>
      <c r="E122" s="260"/>
      <c r="F122" s="258" t="s">
        <v>3184</v>
      </c>
      <c r="G122" s="268" t="s">
        <v>3185</v>
      </c>
      <c r="H122" s="260" t="s">
        <v>818</v>
      </c>
      <c r="I122" s="258">
        <v>71002015</v>
      </c>
      <c r="J122" s="255" t="str">
        <f t="shared" si="1"/>
        <v>武木忙</v>
      </c>
      <c r="K122" s="258" t="s">
        <v>4402</v>
      </c>
      <c r="L122" s="259">
        <v>43495</v>
      </c>
    </row>
    <row r="123" spans="1:12" s="256" customFormat="1" ht="24">
      <c r="A123" s="261" t="s">
        <v>2426</v>
      </c>
      <c r="B123" s="258" t="s">
        <v>883</v>
      </c>
      <c r="C123" s="268" t="s">
        <v>913</v>
      </c>
      <c r="D123" s="268" t="s">
        <v>2400</v>
      </c>
      <c r="E123" s="260"/>
      <c r="F123" s="258" t="s">
        <v>3188</v>
      </c>
      <c r="G123" s="260" t="s">
        <v>3029</v>
      </c>
      <c r="H123" s="260" t="s">
        <v>818</v>
      </c>
      <c r="I123" s="258">
        <v>71002015</v>
      </c>
      <c r="J123" s="255" t="str">
        <f t="shared" si="1"/>
        <v>米栋</v>
      </c>
      <c r="K123" s="258" t="s">
        <v>4402</v>
      </c>
      <c r="L123" s="259">
        <v>43495</v>
      </c>
    </row>
    <row r="124" spans="1:12" s="256" customFormat="1" ht="24">
      <c r="A124" s="261" t="s">
        <v>2427</v>
      </c>
      <c r="B124" s="258" t="s">
        <v>883</v>
      </c>
      <c r="C124" s="268" t="s">
        <v>913</v>
      </c>
      <c r="D124" s="268" t="s">
        <v>2400</v>
      </c>
      <c r="E124" s="260"/>
      <c r="F124" s="258" t="s">
        <v>4404</v>
      </c>
      <c r="G124" s="260" t="s">
        <v>4405</v>
      </c>
      <c r="H124" s="260" t="s">
        <v>818</v>
      </c>
      <c r="I124" s="258">
        <v>71002015</v>
      </c>
      <c r="J124" s="255" t="str">
        <f t="shared" si="1"/>
        <v>阎旭2</v>
      </c>
      <c r="K124" s="258" t="s">
        <v>4402</v>
      </c>
      <c r="L124" s="259">
        <v>43495</v>
      </c>
    </row>
    <row r="125" spans="1:12" s="256" customFormat="1" ht="24">
      <c r="A125" s="261" t="s">
        <v>2428</v>
      </c>
      <c r="B125" s="258" t="s">
        <v>883</v>
      </c>
      <c r="C125" s="268" t="s">
        <v>913</v>
      </c>
      <c r="D125" s="268" t="s">
        <v>815</v>
      </c>
      <c r="E125" s="260"/>
      <c r="F125" s="258" t="s">
        <v>3191</v>
      </c>
      <c r="G125" s="260" t="s">
        <v>4353</v>
      </c>
      <c r="H125" s="260" t="s">
        <v>818</v>
      </c>
      <c r="I125" s="258">
        <v>71002018</v>
      </c>
      <c r="J125" s="255" t="str">
        <f t="shared" si="1"/>
        <v>陈辰</v>
      </c>
      <c r="K125" s="258" t="s">
        <v>4406</v>
      </c>
      <c r="L125" s="259">
        <v>43495</v>
      </c>
    </row>
    <row r="126" spans="1:12" s="256" customFormat="1">
      <c r="A126" s="261" t="s">
        <v>2558</v>
      </c>
      <c r="B126" s="258" t="s">
        <v>930</v>
      </c>
      <c r="C126" s="258" t="s">
        <v>931</v>
      </c>
      <c r="D126" s="260" t="s">
        <v>4407</v>
      </c>
      <c r="E126" s="260"/>
      <c r="F126" s="258" t="s">
        <v>4408</v>
      </c>
      <c r="G126" s="260" t="s">
        <v>3195</v>
      </c>
      <c r="H126" s="260" t="s">
        <v>818</v>
      </c>
      <c r="I126" s="258">
        <v>72014002</v>
      </c>
      <c r="J126" s="255" t="str">
        <f t="shared" si="1"/>
        <v>贾军</v>
      </c>
      <c r="K126" s="258" t="s">
        <v>4409</v>
      </c>
      <c r="L126" s="259">
        <v>43495</v>
      </c>
    </row>
    <row r="127" spans="1:12" s="256" customFormat="1">
      <c r="A127" s="261" t="s">
        <v>2559</v>
      </c>
      <c r="B127" s="258" t="s">
        <v>930</v>
      </c>
      <c r="C127" s="258" t="s">
        <v>931</v>
      </c>
      <c r="D127" s="260" t="s">
        <v>4407</v>
      </c>
      <c r="E127" s="260"/>
      <c r="F127" s="258" t="s">
        <v>4410</v>
      </c>
      <c r="G127" s="260" t="s">
        <v>3195</v>
      </c>
      <c r="H127" s="260" t="s">
        <v>818</v>
      </c>
      <c r="I127" s="258">
        <v>72014002</v>
      </c>
      <c r="J127" s="255" t="str">
        <f t="shared" si="1"/>
        <v>倪志华</v>
      </c>
      <c r="K127" s="258" t="s">
        <v>4409</v>
      </c>
      <c r="L127" s="259">
        <v>43495</v>
      </c>
    </row>
    <row r="128" spans="1:12" s="256" customFormat="1">
      <c r="A128" s="261" t="s">
        <v>2562</v>
      </c>
      <c r="B128" s="258" t="s">
        <v>930</v>
      </c>
      <c r="C128" s="258" t="s">
        <v>931</v>
      </c>
      <c r="D128" s="260" t="s">
        <v>2429</v>
      </c>
      <c r="E128" s="260"/>
      <c r="F128" s="258" t="s">
        <v>4411</v>
      </c>
      <c r="G128" s="260" t="s">
        <v>3029</v>
      </c>
      <c r="H128" s="260" t="s">
        <v>818</v>
      </c>
      <c r="I128" s="258">
        <v>72014002</v>
      </c>
      <c r="J128" s="255" t="str">
        <f t="shared" si="1"/>
        <v>陈健2</v>
      </c>
      <c r="K128" s="258" t="s">
        <v>4409</v>
      </c>
      <c r="L128" s="259">
        <v>43495</v>
      </c>
    </row>
    <row r="129" spans="1:12" s="256" customFormat="1">
      <c r="A129" s="261" t="s">
        <v>2564</v>
      </c>
      <c r="B129" s="258" t="s">
        <v>930</v>
      </c>
      <c r="C129" s="258" t="s">
        <v>931</v>
      </c>
      <c r="D129" s="260" t="s">
        <v>2429</v>
      </c>
      <c r="E129" s="260"/>
      <c r="F129" s="258" t="s">
        <v>3198</v>
      </c>
      <c r="G129" s="260" t="s">
        <v>3043</v>
      </c>
      <c r="H129" s="260" t="s">
        <v>818</v>
      </c>
      <c r="I129" s="258">
        <v>72014002</v>
      </c>
      <c r="J129" s="255" t="str">
        <f t="shared" si="1"/>
        <v>李明明</v>
      </c>
      <c r="K129" s="258" t="s">
        <v>4409</v>
      </c>
      <c r="L129" s="259">
        <v>43495</v>
      </c>
    </row>
    <row r="130" spans="1:12" s="256" customFormat="1">
      <c r="A130" s="261" t="s">
        <v>2565</v>
      </c>
      <c r="B130" s="258" t="s">
        <v>930</v>
      </c>
      <c r="C130" s="258" t="s">
        <v>931</v>
      </c>
      <c r="D130" s="260" t="s">
        <v>2429</v>
      </c>
      <c r="E130" s="260"/>
      <c r="F130" s="258" t="s">
        <v>3769</v>
      </c>
      <c r="G130" s="260" t="s">
        <v>3031</v>
      </c>
      <c r="H130" s="260" t="s">
        <v>818</v>
      </c>
      <c r="I130" s="258">
        <v>72014002</v>
      </c>
      <c r="J130" s="255" t="str">
        <f t="shared" ref="J130:J193" si="2">F130</f>
        <v>韩涛</v>
      </c>
      <c r="K130" s="258" t="s">
        <v>4409</v>
      </c>
      <c r="L130" s="259">
        <v>43495</v>
      </c>
    </row>
    <row r="131" spans="1:12" s="256" customFormat="1">
      <c r="A131" s="261" t="s">
        <v>2566</v>
      </c>
      <c r="B131" s="258" t="s">
        <v>930</v>
      </c>
      <c r="C131" s="258" t="s">
        <v>931</v>
      </c>
      <c r="D131" s="260" t="s">
        <v>2429</v>
      </c>
      <c r="E131" s="260"/>
      <c r="F131" s="258" t="s">
        <v>3199</v>
      </c>
      <c r="G131" s="260" t="s">
        <v>3031</v>
      </c>
      <c r="H131" s="260" t="s">
        <v>818</v>
      </c>
      <c r="I131" s="258">
        <v>72014002</v>
      </c>
      <c r="J131" s="255" t="str">
        <f t="shared" si="2"/>
        <v>李晓同</v>
      </c>
      <c r="K131" s="258" t="s">
        <v>4409</v>
      </c>
      <c r="L131" s="259">
        <v>43495</v>
      </c>
    </row>
    <row r="132" spans="1:12" s="256" customFormat="1">
      <c r="A132" s="261" t="s">
        <v>2567</v>
      </c>
      <c r="B132" s="258" t="s">
        <v>930</v>
      </c>
      <c r="C132" s="258" t="s">
        <v>931</v>
      </c>
      <c r="D132" s="260" t="s">
        <v>2429</v>
      </c>
      <c r="E132" s="260"/>
      <c r="F132" s="258" t="s">
        <v>4261</v>
      </c>
      <c r="G132" s="260" t="s">
        <v>3031</v>
      </c>
      <c r="H132" s="260" t="s">
        <v>818</v>
      </c>
      <c r="I132" s="258">
        <v>72014002</v>
      </c>
      <c r="J132" s="255" t="str">
        <f t="shared" si="2"/>
        <v>吴万睿2</v>
      </c>
      <c r="K132" s="258" t="s">
        <v>4409</v>
      </c>
      <c r="L132" s="259">
        <v>43495</v>
      </c>
    </row>
    <row r="133" spans="1:12" s="256" customFormat="1">
      <c r="A133" s="261" t="s">
        <v>2568</v>
      </c>
      <c r="B133" s="258" t="s">
        <v>930</v>
      </c>
      <c r="C133" s="258" t="s">
        <v>931</v>
      </c>
      <c r="D133" s="260" t="s">
        <v>2429</v>
      </c>
      <c r="E133" s="260"/>
      <c r="F133" s="258" t="s">
        <v>3200</v>
      </c>
      <c r="G133" s="260" t="s">
        <v>3031</v>
      </c>
      <c r="H133" s="260" t="s">
        <v>818</v>
      </c>
      <c r="I133" s="258">
        <v>72014002</v>
      </c>
      <c r="J133" s="255" t="str">
        <f t="shared" si="2"/>
        <v>朱飞飞</v>
      </c>
      <c r="K133" s="258" t="s">
        <v>4409</v>
      </c>
      <c r="L133" s="259">
        <v>43495</v>
      </c>
    </row>
    <row r="134" spans="1:12" s="256" customFormat="1">
      <c r="A134" s="261" t="s">
        <v>2570</v>
      </c>
      <c r="B134" s="258" t="s">
        <v>930</v>
      </c>
      <c r="C134" s="258" t="s">
        <v>931</v>
      </c>
      <c r="D134" s="260" t="s">
        <v>2429</v>
      </c>
      <c r="E134" s="260"/>
      <c r="F134" s="258" t="s">
        <v>3201</v>
      </c>
      <c r="G134" s="260" t="s">
        <v>3058</v>
      </c>
      <c r="H134" s="260" t="s">
        <v>818</v>
      </c>
      <c r="I134" s="258">
        <v>72014002</v>
      </c>
      <c r="J134" s="255" t="str">
        <f t="shared" si="2"/>
        <v>李尚坤</v>
      </c>
      <c r="K134" s="258" t="s">
        <v>4409</v>
      </c>
      <c r="L134" s="259">
        <v>43495</v>
      </c>
    </row>
    <row r="135" spans="1:12" s="256" customFormat="1">
      <c r="A135" s="261" t="s">
        <v>2571</v>
      </c>
      <c r="B135" s="258" t="s">
        <v>930</v>
      </c>
      <c r="C135" s="258" t="s">
        <v>931</v>
      </c>
      <c r="D135" s="260" t="s">
        <v>2429</v>
      </c>
      <c r="E135" s="260"/>
      <c r="F135" s="258" t="s">
        <v>3202</v>
      </c>
      <c r="G135" s="260" t="s">
        <v>3058</v>
      </c>
      <c r="H135" s="260" t="s">
        <v>818</v>
      </c>
      <c r="I135" s="258">
        <v>72014002</v>
      </c>
      <c r="J135" s="255" t="str">
        <f t="shared" si="2"/>
        <v>李烨</v>
      </c>
      <c r="K135" s="258" t="s">
        <v>4409</v>
      </c>
      <c r="L135" s="259">
        <v>43495</v>
      </c>
    </row>
    <row r="136" spans="1:12" s="256" customFormat="1">
      <c r="A136" s="261" t="s">
        <v>2572</v>
      </c>
      <c r="B136" s="258" t="s">
        <v>930</v>
      </c>
      <c r="C136" s="258" t="s">
        <v>931</v>
      </c>
      <c r="D136" s="260" t="s">
        <v>2429</v>
      </c>
      <c r="E136" s="260"/>
      <c r="F136" s="258" t="s">
        <v>3203</v>
      </c>
      <c r="G136" s="260" t="s">
        <v>3058</v>
      </c>
      <c r="H136" s="260" t="s">
        <v>818</v>
      </c>
      <c r="I136" s="258">
        <v>72014002</v>
      </c>
      <c r="J136" s="255" t="str">
        <f t="shared" si="2"/>
        <v>张朋飞</v>
      </c>
      <c r="K136" s="258" t="s">
        <v>4409</v>
      </c>
      <c r="L136" s="259">
        <v>43495</v>
      </c>
    </row>
    <row r="137" spans="1:12" s="256" customFormat="1">
      <c r="A137" s="261" t="s">
        <v>2573</v>
      </c>
      <c r="B137" s="258" t="s">
        <v>930</v>
      </c>
      <c r="C137" s="258" t="s">
        <v>931</v>
      </c>
      <c r="D137" s="260" t="s">
        <v>2429</v>
      </c>
      <c r="E137" s="260"/>
      <c r="F137" s="258" t="s">
        <v>3204</v>
      </c>
      <c r="G137" s="260" t="s">
        <v>3058</v>
      </c>
      <c r="H137" s="260" t="s">
        <v>818</v>
      </c>
      <c r="I137" s="258">
        <v>72014002</v>
      </c>
      <c r="J137" s="255" t="str">
        <f t="shared" si="2"/>
        <v>张伟3</v>
      </c>
      <c r="K137" s="258" t="s">
        <v>4409</v>
      </c>
      <c r="L137" s="259">
        <v>43495</v>
      </c>
    </row>
    <row r="138" spans="1:12" s="256" customFormat="1">
      <c r="A138" s="261" t="s">
        <v>2574</v>
      </c>
      <c r="B138" s="258" t="s">
        <v>930</v>
      </c>
      <c r="C138" s="258" t="s">
        <v>931</v>
      </c>
      <c r="D138" s="260" t="s">
        <v>2429</v>
      </c>
      <c r="E138" s="260"/>
      <c r="F138" s="258" t="s">
        <v>4114</v>
      </c>
      <c r="G138" s="260" t="s">
        <v>4309</v>
      </c>
      <c r="H138" s="260" t="s">
        <v>818</v>
      </c>
      <c r="I138" s="258">
        <v>72014002</v>
      </c>
      <c r="J138" s="255" t="str">
        <f t="shared" si="2"/>
        <v>田川</v>
      </c>
      <c r="K138" s="258" t="s">
        <v>4409</v>
      </c>
      <c r="L138" s="259">
        <v>43495</v>
      </c>
    </row>
    <row r="139" spans="1:12" s="256" customFormat="1">
      <c r="A139" s="261" t="s">
        <v>2589</v>
      </c>
      <c r="B139" s="258" t="s">
        <v>930</v>
      </c>
      <c r="C139" s="258" t="s">
        <v>931</v>
      </c>
      <c r="D139" s="260" t="s">
        <v>4412</v>
      </c>
      <c r="E139" s="260"/>
      <c r="F139" s="258" t="s">
        <v>3218</v>
      </c>
      <c r="G139" s="260" t="s">
        <v>3195</v>
      </c>
      <c r="H139" s="260" t="s">
        <v>818</v>
      </c>
      <c r="I139" s="271">
        <v>72014031</v>
      </c>
      <c r="J139" s="255" t="str">
        <f t="shared" si="2"/>
        <v>何栋林</v>
      </c>
      <c r="K139" s="271" t="s">
        <v>4413</v>
      </c>
      <c r="L139" s="259">
        <v>43495</v>
      </c>
    </row>
    <row r="140" spans="1:12" s="256" customFormat="1">
      <c r="A140" s="261" t="s">
        <v>2590</v>
      </c>
      <c r="B140" s="258" t="s">
        <v>930</v>
      </c>
      <c r="C140" s="258" t="s">
        <v>931</v>
      </c>
      <c r="D140" s="260" t="s">
        <v>4412</v>
      </c>
      <c r="E140" s="260"/>
      <c r="F140" s="258" t="s">
        <v>4414</v>
      </c>
      <c r="G140" s="260" t="s">
        <v>3195</v>
      </c>
      <c r="H140" s="260" t="s">
        <v>818</v>
      </c>
      <c r="I140" s="271">
        <v>72014031</v>
      </c>
      <c r="J140" s="255" t="str">
        <f t="shared" si="2"/>
        <v>何睿</v>
      </c>
      <c r="K140" s="271" t="s">
        <v>4413</v>
      </c>
      <c r="L140" s="259">
        <v>43495</v>
      </c>
    </row>
    <row r="141" spans="1:12" s="256" customFormat="1">
      <c r="A141" s="261" t="s">
        <v>2592</v>
      </c>
      <c r="B141" s="258" t="s">
        <v>930</v>
      </c>
      <c r="C141" s="258" t="s">
        <v>931</v>
      </c>
      <c r="D141" s="260" t="s">
        <v>4412</v>
      </c>
      <c r="E141" s="260"/>
      <c r="F141" s="258" t="s">
        <v>4415</v>
      </c>
      <c r="G141" s="260" t="s">
        <v>3195</v>
      </c>
      <c r="H141" s="260" t="s">
        <v>818</v>
      </c>
      <c r="I141" s="271">
        <v>72014031</v>
      </c>
      <c r="J141" s="255" t="str">
        <f t="shared" si="2"/>
        <v>李志强</v>
      </c>
      <c r="K141" s="271" t="s">
        <v>4413</v>
      </c>
      <c r="L141" s="259">
        <v>43495</v>
      </c>
    </row>
    <row r="142" spans="1:12" s="256" customFormat="1">
      <c r="A142" s="261" t="s">
        <v>2593</v>
      </c>
      <c r="B142" s="258" t="s">
        <v>930</v>
      </c>
      <c r="C142" s="258" t="s">
        <v>931</v>
      </c>
      <c r="D142" s="260" t="s">
        <v>4412</v>
      </c>
      <c r="E142" s="260"/>
      <c r="F142" s="258" t="s">
        <v>4416</v>
      </c>
      <c r="G142" s="260" t="s">
        <v>3195</v>
      </c>
      <c r="H142" s="260" t="s">
        <v>818</v>
      </c>
      <c r="I142" s="271">
        <v>72014031</v>
      </c>
      <c r="J142" s="255" t="str">
        <f t="shared" si="2"/>
        <v>倪威鹏</v>
      </c>
      <c r="K142" s="271" t="s">
        <v>4413</v>
      </c>
      <c r="L142" s="259">
        <v>43495</v>
      </c>
    </row>
    <row r="143" spans="1:12" s="256" customFormat="1">
      <c r="A143" s="261" t="s">
        <v>2594</v>
      </c>
      <c r="B143" s="258" t="s">
        <v>930</v>
      </c>
      <c r="C143" s="258" t="s">
        <v>931</v>
      </c>
      <c r="D143" s="260" t="s">
        <v>4412</v>
      </c>
      <c r="E143" s="260"/>
      <c r="F143" s="258" t="s">
        <v>3219</v>
      </c>
      <c r="G143" s="260" t="s">
        <v>3195</v>
      </c>
      <c r="H143" s="260" t="s">
        <v>818</v>
      </c>
      <c r="I143" s="271">
        <v>72014031</v>
      </c>
      <c r="J143" s="255" t="str">
        <f t="shared" si="2"/>
        <v>张晓芳</v>
      </c>
      <c r="K143" s="271" t="s">
        <v>4413</v>
      </c>
      <c r="L143" s="259">
        <v>43495</v>
      </c>
    </row>
    <row r="144" spans="1:12" s="256" customFormat="1">
      <c r="A144" s="261" t="s">
        <v>2595</v>
      </c>
      <c r="B144" s="258" t="s">
        <v>930</v>
      </c>
      <c r="C144" s="258" t="s">
        <v>931</v>
      </c>
      <c r="D144" s="260" t="s">
        <v>4412</v>
      </c>
      <c r="E144" s="260"/>
      <c r="F144" s="258" t="s">
        <v>4417</v>
      </c>
      <c r="G144" s="260" t="s">
        <v>3195</v>
      </c>
      <c r="H144" s="260" t="s">
        <v>818</v>
      </c>
      <c r="I144" s="271">
        <v>72014031</v>
      </c>
      <c r="J144" s="255" t="str">
        <f t="shared" si="2"/>
        <v>何鹏云</v>
      </c>
      <c r="K144" s="271" t="s">
        <v>4413</v>
      </c>
      <c r="L144" s="259">
        <v>43495</v>
      </c>
    </row>
    <row r="145" spans="1:12" s="256" customFormat="1">
      <c r="A145" s="261" t="s">
        <v>2596</v>
      </c>
      <c r="B145" s="258" t="s">
        <v>930</v>
      </c>
      <c r="C145" s="258" t="s">
        <v>931</v>
      </c>
      <c r="D145" s="260" t="s">
        <v>4412</v>
      </c>
      <c r="E145" s="260"/>
      <c r="F145" s="258" t="s">
        <v>4418</v>
      </c>
      <c r="G145" s="260" t="s">
        <v>3029</v>
      </c>
      <c r="H145" s="260" t="s">
        <v>818</v>
      </c>
      <c r="I145" s="271">
        <v>72014031</v>
      </c>
      <c r="J145" s="255" t="str">
        <f t="shared" si="2"/>
        <v>王润泽</v>
      </c>
      <c r="K145" s="271" t="s">
        <v>4413</v>
      </c>
      <c r="L145" s="259">
        <v>43495</v>
      </c>
    </row>
    <row r="146" spans="1:12" s="256" customFormat="1">
      <c r="A146" s="261" t="s">
        <v>2597</v>
      </c>
      <c r="B146" s="258" t="s">
        <v>930</v>
      </c>
      <c r="C146" s="258" t="s">
        <v>931</v>
      </c>
      <c r="D146" s="260" t="s">
        <v>4412</v>
      </c>
      <c r="E146" s="260"/>
      <c r="F146" s="258" t="s">
        <v>3220</v>
      </c>
      <c r="G146" s="260" t="s">
        <v>3029</v>
      </c>
      <c r="H146" s="260" t="s">
        <v>818</v>
      </c>
      <c r="I146" s="271">
        <v>72014031</v>
      </c>
      <c r="J146" s="255" t="str">
        <f t="shared" si="2"/>
        <v>董美仙</v>
      </c>
      <c r="K146" s="271" t="s">
        <v>4413</v>
      </c>
      <c r="L146" s="259">
        <v>43495</v>
      </c>
    </row>
    <row r="147" spans="1:12" s="256" customFormat="1">
      <c r="A147" s="261" t="s">
        <v>2598</v>
      </c>
      <c r="B147" s="258" t="s">
        <v>930</v>
      </c>
      <c r="C147" s="258" t="s">
        <v>931</v>
      </c>
      <c r="D147" s="260" t="s">
        <v>4412</v>
      </c>
      <c r="E147" s="260"/>
      <c r="F147" s="258" t="s">
        <v>4419</v>
      </c>
      <c r="G147" s="260" t="s">
        <v>3029</v>
      </c>
      <c r="H147" s="260" t="s">
        <v>818</v>
      </c>
      <c r="I147" s="271">
        <v>72014031</v>
      </c>
      <c r="J147" s="255" t="str">
        <f t="shared" si="2"/>
        <v>边富杰</v>
      </c>
      <c r="K147" s="271" t="s">
        <v>4413</v>
      </c>
      <c r="L147" s="259">
        <v>43495</v>
      </c>
    </row>
    <row r="148" spans="1:12" s="256" customFormat="1">
      <c r="A148" s="261" t="s">
        <v>2600</v>
      </c>
      <c r="B148" s="258" t="s">
        <v>930</v>
      </c>
      <c r="C148" s="258" t="s">
        <v>931</v>
      </c>
      <c r="D148" s="260" t="s">
        <v>4412</v>
      </c>
      <c r="E148" s="260"/>
      <c r="F148" s="258" t="s">
        <v>4420</v>
      </c>
      <c r="G148" s="260" t="s">
        <v>3043</v>
      </c>
      <c r="H148" s="260" t="s">
        <v>818</v>
      </c>
      <c r="I148" s="271">
        <v>72014031</v>
      </c>
      <c r="J148" s="255" t="str">
        <f t="shared" si="2"/>
        <v>唐梦潮</v>
      </c>
      <c r="K148" s="271" t="s">
        <v>4413</v>
      </c>
      <c r="L148" s="259">
        <v>43495</v>
      </c>
    </row>
    <row r="149" spans="1:12" s="256" customFormat="1">
      <c r="A149" s="261" t="s">
        <v>2601</v>
      </c>
      <c r="B149" s="258" t="s">
        <v>930</v>
      </c>
      <c r="C149" s="258" t="s">
        <v>931</v>
      </c>
      <c r="D149" s="260" t="s">
        <v>4412</v>
      </c>
      <c r="E149" s="260"/>
      <c r="F149" s="258" t="s">
        <v>4421</v>
      </c>
      <c r="G149" s="260" t="s">
        <v>3031</v>
      </c>
      <c r="H149" s="260" t="s">
        <v>818</v>
      </c>
      <c r="I149" s="271">
        <v>72014031</v>
      </c>
      <c r="J149" s="255" t="str">
        <f t="shared" si="2"/>
        <v>丁洁冰</v>
      </c>
      <c r="K149" s="271" t="s">
        <v>4413</v>
      </c>
      <c r="L149" s="259">
        <v>43495</v>
      </c>
    </row>
    <row r="150" spans="1:12" s="256" customFormat="1">
      <c r="A150" s="261" t="s">
        <v>2602</v>
      </c>
      <c r="B150" s="258" t="s">
        <v>930</v>
      </c>
      <c r="C150" s="258" t="s">
        <v>931</v>
      </c>
      <c r="D150" s="260" t="s">
        <v>4412</v>
      </c>
      <c r="E150" s="260"/>
      <c r="F150" s="258" t="s">
        <v>4422</v>
      </c>
      <c r="G150" s="260" t="s">
        <v>4312</v>
      </c>
      <c r="H150" s="260" t="s">
        <v>818</v>
      </c>
      <c r="I150" s="271">
        <v>72014031</v>
      </c>
      <c r="J150" s="255" t="str">
        <f t="shared" si="2"/>
        <v>潘连旺</v>
      </c>
      <c r="K150" s="271" t="s">
        <v>4413</v>
      </c>
      <c r="L150" s="259">
        <v>43495</v>
      </c>
    </row>
    <row r="151" spans="1:12" s="256" customFormat="1">
      <c r="A151" s="261" t="s">
        <v>2603</v>
      </c>
      <c r="B151" s="258" t="s">
        <v>930</v>
      </c>
      <c r="C151" s="258" t="s">
        <v>931</v>
      </c>
      <c r="D151" s="260" t="s">
        <v>4412</v>
      </c>
      <c r="E151" s="260"/>
      <c r="F151" s="258" t="s">
        <v>4423</v>
      </c>
      <c r="G151" s="260" t="s">
        <v>4312</v>
      </c>
      <c r="H151" s="260" t="s">
        <v>818</v>
      </c>
      <c r="I151" s="271">
        <v>72014031</v>
      </c>
      <c r="J151" s="255" t="str">
        <f t="shared" si="2"/>
        <v>庞裕</v>
      </c>
      <c r="K151" s="271" t="s">
        <v>4413</v>
      </c>
      <c r="L151" s="259">
        <v>43495</v>
      </c>
    </row>
    <row r="152" spans="1:12" s="256" customFormat="1">
      <c r="A152" s="261" t="s">
        <v>2605</v>
      </c>
      <c r="B152" s="258" t="s">
        <v>930</v>
      </c>
      <c r="C152" s="258" t="s">
        <v>931</v>
      </c>
      <c r="D152" s="260" t="s">
        <v>4412</v>
      </c>
      <c r="E152" s="260"/>
      <c r="F152" s="258" t="s">
        <v>4424</v>
      </c>
      <c r="G152" s="260" t="s">
        <v>4309</v>
      </c>
      <c r="H152" s="260" t="s">
        <v>818</v>
      </c>
      <c r="I152" s="271">
        <v>72014031</v>
      </c>
      <c r="J152" s="255" t="str">
        <f t="shared" si="2"/>
        <v>鞠凯</v>
      </c>
      <c r="K152" s="271" t="s">
        <v>4413</v>
      </c>
      <c r="L152" s="259">
        <v>43495</v>
      </c>
    </row>
    <row r="153" spans="1:12" s="256" customFormat="1">
      <c r="A153" s="261" t="s">
        <v>2607</v>
      </c>
      <c r="B153" s="258" t="s">
        <v>930</v>
      </c>
      <c r="C153" s="258" t="s">
        <v>931</v>
      </c>
      <c r="D153" s="260" t="s">
        <v>4412</v>
      </c>
      <c r="E153" s="260"/>
      <c r="F153" s="258" t="s">
        <v>4425</v>
      </c>
      <c r="G153" s="260" t="s">
        <v>3058</v>
      </c>
      <c r="H153" s="260" t="s">
        <v>818</v>
      </c>
      <c r="I153" s="271">
        <v>72014031</v>
      </c>
      <c r="J153" s="255" t="str">
        <f t="shared" si="2"/>
        <v>李鑫2</v>
      </c>
      <c r="K153" s="271" t="s">
        <v>4413</v>
      </c>
      <c r="L153" s="259">
        <v>43495</v>
      </c>
    </row>
    <row r="154" spans="1:12" s="256" customFormat="1">
      <c r="A154" s="261" t="s">
        <v>2608</v>
      </c>
      <c r="B154" s="258" t="s">
        <v>930</v>
      </c>
      <c r="C154" s="258" t="s">
        <v>931</v>
      </c>
      <c r="D154" s="260" t="s">
        <v>4412</v>
      </c>
      <c r="E154" s="260"/>
      <c r="F154" s="258" t="s">
        <v>4426</v>
      </c>
      <c r="G154" s="260" t="s">
        <v>4309</v>
      </c>
      <c r="H154" s="260" t="s">
        <v>818</v>
      </c>
      <c r="I154" s="271">
        <v>72014031</v>
      </c>
      <c r="J154" s="255" t="str">
        <f t="shared" si="2"/>
        <v>聂学武</v>
      </c>
      <c r="K154" s="271" t="s">
        <v>4413</v>
      </c>
      <c r="L154" s="259">
        <v>43495</v>
      </c>
    </row>
    <row r="155" spans="1:12" s="256" customFormat="1">
      <c r="A155" s="261" t="s">
        <v>2609</v>
      </c>
      <c r="B155" s="258" t="s">
        <v>930</v>
      </c>
      <c r="C155" s="258" t="s">
        <v>931</v>
      </c>
      <c r="D155" s="260" t="s">
        <v>4412</v>
      </c>
      <c r="E155" s="260"/>
      <c r="F155" s="258" t="s">
        <v>3221</v>
      </c>
      <c r="G155" s="260" t="s">
        <v>3058</v>
      </c>
      <c r="H155" s="260" t="s">
        <v>818</v>
      </c>
      <c r="I155" s="271">
        <v>72014031</v>
      </c>
      <c r="J155" s="255" t="str">
        <f t="shared" si="2"/>
        <v>王婷婷</v>
      </c>
      <c r="K155" s="271" t="s">
        <v>4413</v>
      </c>
      <c r="L155" s="259">
        <v>43495</v>
      </c>
    </row>
    <row r="156" spans="1:12" s="256" customFormat="1">
      <c r="A156" s="261" t="s">
        <v>2610</v>
      </c>
      <c r="B156" s="258" t="s">
        <v>930</v>
      </c>
      <c r="C156" s="258" t="s">
        <v>931</v>
      </c>
      <c r="D156" s="260" t="s">
        <v>4412</v>
      </c>
      <c r="E156" s="260"/>
      <c r="F156" s="258" t="s">
        <v>3222</v>
      </c>
      <c r="G156" s="260" t="s">
        <v>4427</v>
      </c>
      <c r="H156" s="260" t="s">
        <v>818</v>
      </c>
      <c r="I156" s="271">
        <v>72014031</v>
      </c>
      <c r="J156" s="255" t="str">
        <f t="shared" si="2"/>
        <v>常玉山</v>
      </c>
      <c r="K156" s="271" t="s">
        <v>4413</v>
      </c>
      <c r="L156" s="259">
        <v>43495</v>
      </c>
    </row>
    <row r="157" spans="1:12" s="256" customFormat="1">
      <c r="A157" s="260" t="s">
        <v>1004</v>
      </c>
      <c r="B157" s="260"/>
      <c r="C157" s="260" t="s">
        <v>3871</v>
      </c>
      <c r="D157" s="260"/>
      <c r="E157" s="260" t="s">
        <v>1290</v>
      </c>
      <c r="F157" s="258" t="s">
        <v>1854</v>
      </c>
      <c r="G157" s="260" t="s">
        <v>996</v>
      </c>
      <c r="H157" s="260" t="s">
        <v>1281</v>
      </c>
      <c r="I157" s="258">
        <v>71032006</v>
      </c>
      <c r="J157" s="255" t="str">
        <f t="shared" si="2"/>
        <v>谢颀</v>
      </c>
      <c r="K157" s="258" t="s">
        <v>4428</v>
      </c>
      <c r="L157" s="259">
        <v>43495</v>
      </c>
    </row>
    <row r="158" spans="1:12" s="256" customFormat="1">
      <c r="A158" s="261" t="s">
        <v>812</v>
      </c>
      <c r="B158" s="260" t="s">
        <v>813</v>
      </c>
      <c r="C158" s="262" t="s">
        <v>814</v>
      </c>
      <c r="D158" s="262" t="s">
        <v>815</v>
      </c>
      <c r="E158" s="258"/>
      <c r="F158" s="258" t="s">
        <v>816</v>
      </c>
      <c r="G158" s="262" t="s">
        <v>817</v>
      </c>
      <c r="H158" s="258" t="s">
        <v>818</v>
      </c>
      <c r="I158" s="258">
        <v>72011010</v>
      </c>
      <c r="J158" s="255" t="str">
        <f t="shared" si="2"/>
        <v>郭大勇</v>
      </c>
      <c r="K158" s="258" t="s">
        <v>1741</v>
      </c>
      <c r="L158" s="259">
        <v>43493</v>
      </c>
    </row>
    <row r="159" spans="1:12" s="256" customFormat="1">
      <c r="A159" s="261" t="s">
        <v>822</v>
      </c>
      <c r="B159" s="260" t="s">
        <v>813</v>
      </c>
      <c r="C159" s="262" t="s">
        <v>814</v>
      </c>
      <c r="D159" s="262" t="s">
        <v>815</v>
      </c>
      <c r="E159" s="258"/>
      <c r="F159" s="258" t="s">
        <v>823</v>
      </c>
      <c r="G159" s="262" t="s">
        <v>817</v>
      </c>
      <c r="H159" s="258" t="s">
        <v>818</v>
      </c>
      <c r="I159" s="258">
        <v>72011011</v>
      </c>
      <c r="J159" s="255" t="str">
        <f t="shared" si="2"/>
        <v>林伟</v>
      </c>
      <c r="K159" s="258" t="s">
        <v>1742</v>
      </c>
      <c r="L159" s="259">
        <v>43493</v>
      </c>
    </row>
    <row r="160" spans="1:12" s="256" customFormat="1">
      <c r="A160" s="261" t="s">
        <v>841</v>
      </c>
      <c r="B160" s="260" t="s">
        <v>813</v>
      </c>
      <c r="C160" s="260" t="s">
        <v>839</v>
      </c>
      <c r="D160" s="260" t="s">
        <v>840</v>
      </c>
      <c r="E160" s="258"/>
      <c r="F160" s="258" t="s">
        <v>842</v>
      </c>
      <c r="G160" s="262" t="s">
        <v>817</v>
      </c>
      <c r="H160" s="260" t="s">
        <v>687</v>
      </c>
      <c r="I160" s="258">
        <v>72012004</v>
      </c>
      <c r="J160" s="255" t="str">
        <f t="shared" si="2"/>
        <v>廉达铭</v>
      </c>
      <c r="K160" s="258" t="s">
        <v>4429</v>
      </c>
      <c r="L160" s="259">
        <v>43493</v>
      </c>
    </row>
    <row r="161" spans="1:12" s="256" customFormat="1">
      <c r="A161" s="261" t="s">
        <v>845</v>
      </c>
      <c r="B161" s="260" t="s">
        <v>813</v>
      </c>
      <c r="C161" s="260" t="s">
        <v>839</v>
      </c>
      <c r="D161" s="260" t="s">
        <v>840</v>
      </c>
      <c r="E161" s="258"/>
      <c r="F161" s="258" t="s">
        <v>846</v>
      </c>
      <c r="G161" s="262" t="s">
        <v>817</v>
      </c>
      <c r="H161" s="260" t="s">
        <v>687</v>
      </c>
      <c r="I161" s="258">
        <v>72012007</v>
      </c>
      <c r="J161" s="255" t="str">
        <f t="shared" si="2"/>
        <v>王坤</v>
      </c>
      <c r="K161" s="258" t="s">
        <v>1997</v>
      </c>
      <c r="L161" s="259">
        <v>43493</v>
      </c>
    </row>
    <row r="162" spans="1:12" s="256" customFormat="1">
      <c r="A162" s="261" t="s">
        <v>853</v>
      </c>
      <c r="B162" s="260" t="s">
        <v>813</v>
      </c>
      <c r="C162" s="260" t="s">
        <v>854</v>
      </c>
      <c r="D162" s="260" t="s">
        <v>815</v>
      </c>
      <c r="E162" s="258"/>
      <c r="F162" s="258" t="s">
        <v>855</v>
      </c>
      <c r="G162" s="262" t="s">
        <v>817</v>
      </c>
      <c r="H162" s="258" t="s">
        <v>818</v>
      </c>
      <c r="I162" s="258">
        <v>71008007</v>
      </c>
      <c r="J162" s="255" t="str">
        <f t="shared" si="2"/>
        <v>岳秀1</v>
      </c>
      <c r="K162" s="258" t="s">
        <v>4430</v>
      </c>
      <c r="L162" s="259">
        <v>43493</v>
      </c>
    </row>
    <row r="163" spans="1:12" s="256" customFormat="1">
      <c r="A163" s="261" t="s">
        <v>874</v>
      </c>
      <c r="B163" s="260" t="s">
        <v>813</v>
      </c>
      <c r="C163" s="258" t="s">
        <v>870</v>
      </c>
      <c r="D163" s="260" t="s">
        <v>840</v>
      </c>
      <c r="E163" s="258"/>
      <c r="F163" s="258" t="s">
        <v>875</v>
      </c>
      <c r="G163" s="262" t="s">
        <v>817</v>
      </c>
      <c r="H163" s="258" t="s">
        <v>687</v>
      </c>
      <c r="I163" s="258">
        <v>71041003</v>
      </c>
      <c r="J163" s="255" t="str">
        <f t="shared" si="2"/>
        <v>刘春健</v>
      </c>
      <c r="K163" s="258" t="s">
        <v>4431</v>
      </c>
      <c r="L163" s="259">
        <v>43493</v>
      </c>
    </row>
    <row r="164" spans="1:12" s="256" customFormat="1" ht="24">
      <c r="A164" s="261" t="s">
        <v>887</v>
      </c>
      <c r="B164" s="258" t="s">
        <v>883</v>
      </c>
      <c r="C164" s="258" t="s">
        <v>884</v>
      </c>
      <c r="D164" s="258" t="s">
        <v>815</v>
      </c>
      <c r="E164" s="258"/>
      <c r="F164" s="258" t="s">
        <v>795</v>
      </c>
      <c r="G164" s="258" t="s">
        <v>3224</v>
      </c>
      <c r="H164" s="258" t="s">
        <v>818</v>
      </c>
      <c r="I164" s="258">
        <v>71005005</v>
      </c>
      <c r="J164" s="255" t="str">
        <f t="shared" si="2"/>
        <v>闫锐松</v>
      </c>
      <c r="K164" s="258" t="s">
        <v>794</v>
      </c>
      <c r="L164" s="259">
        <v>43493</v>
      </c>
    </row>
    <row r="165" spans="1:12" s="256" customFormat="1" ht="24">
      <c r="A165" s="261" t="s">
        <v>893</v>
      </c>
      <c r="B165" s="258" t="s">
        <v>883</v>
      </c>
      <c r="C165" s="258" t="s">
        <v>884</v>
      </c>
      <c r="D165" s="258" t="s">
        <v>815</v>
      </c>
      <c r="E165" s="258"/>
      <c r="F165" s="258" t="s">
        <v>4432</v>
      </c>
      <c r="G165" s="258" t="s">
        <v>3224</v>
      </c>
      <c r="H165" s="258" t="s">
        <v>818</v>
      </c>
      <c r="I165" s="258">
        <v>71005002</v>
      </c>
      <c r="J165" s="255" t="str">
        <f t="shared" si="2"/>
        <v>牛国良</v>
      </c>
      <c r="K165" s="258" t="s">
        <v>796</v>
      </c>
      <c r="L165" s="259">
        <v>43493</v>
      </c>
    </row>
    <row r="166" spans="1:12" s="256" customFormat="1" ht="24">
      <c r="A166" s="261" t="s">
        <v>903</v>
      </c>
      <c r="B166" s="258" t="s">
        <v>883</v>
      </c>
      <c r="C166" s="260" t="s">
        <v>898</v>
      </c>
      <c r="D166" s="260" t="s">
        <v>815</v>
      </c>
      <c r="E166" s="258"/>
      <c r="F166" s="258" t="s">
        <v>904</v>
      </c>
      <c r="G166" s="260" t="s">
        <v>4433</v>
      </c>
      <c r="H166" s="260" t="s">
        <v>4434</v>
      </c>
      <c r="I166" s="258">
        <v>71040005</v>
      </c>
      <c r="J166" s="255" t="str">
        <f t="shared" si="2"/>
        <v>于思</v>
      </c>
      <c r="K166" s="258" t="s">
        <v>4435</v>
      </c>
      <c r="L166" s="259">
        <v>43493</v>
      </c>
    </row>
    <row r="167" spans="1:12" s="256" customFormat="1" ht="24">
      <c r="A167" s="261" t="s">
        <v>912</v>
      </c>
      <c r="B167" s="258" t="s">
        <v>883</v>
      </c>
      <c r="C167" s="268" t="s">
        <v>2397</v>
      </c>
      <c r="D167" s="268" t="s">
        <v>815</v>
      </c>
      <c r="E167" s="258"/>
      <c r="F167" s="258" t="s">
        <v>914</v>
      </c>
      <c r="G167" s="258" t="s">
        <v>3224</v>
      </c>
      <c r="H167" s="260" t="s">
        <v>818</v>
      </c>
      <c r="I167" s="258">
        <v>71002020</v>
      </c>
      <c r="J167" s="255" t="str">
        <f t="shared" si="2"/>
        <v>裴洪岩</v>
      </c>
      <c r="K167" s="258" t="s">
        <v>1896</v>
      </c>
      <c r="L167" s="259">
        <v>43493</v>
      </c>
    </row>
    <row r="168" spans="1:12" s="256" customFormat="1" ht="24">
      <c r="A168" s="261" t="s">
        <v>917</v>
      </c>
      <c r="B168" s="258" t="s">
        <v>883</v>
      </c>
      <c r="C168" s="268" t="s">
        <v>2397</v>
      </c>
      <c r="D168" s="268" t="s">
        <v>815</v>
      </c>
      <c r="E168" s="258"/>
      <c r="F168" s="258" t="s">
        <v>4436</v>
      </c>
      <c r="G168" s="258" t="s">
        <v>3076</v>
      </c>
      <c r="H168" s="260" t="s">
        <v>818</v>
      </c>
      <c r="I168" s="258">
        <v>71002032</v>
      </c>
      <c r="J168" s="255" t="str">
        <f t="shared" si="2"/>
        <v>张书贵</v>
      </c>
      <c r="K168" s="258" t="s">
        <v>1892</v>
      </c>
      <c r="L168" s="259">
        <v>43493</v>
      </c>
    </row>
    <row r="169" spans="1:12" s="256" customFormat="1" ht="24">
      <c r="A169" s="261" t="s">
        <v>921</v>
      </c>
      <c r="B169" s="258" t="s">
        <v>883</v>
      </c>
      <c r="C169" s="268" t="s">
        <v>2392</v>
      </c>
      <c r="D169" s="268" t="s">
        <v>815</v>
      </c>
      <c r="E169" s="258"/>
      <c r="F169" s="258" t="s">
        <v>4437</v>
      </c>
      <c r="G169" s="258" t="s">
        <v>3076</v>
      </c>
      <c r="H169" s="260" t="s">
        <v>818</v>
      </c>
      <c r="I169" s="258">
        <v>71002027</v>
      </c>
      <c r="J169" s="255" t="str">
        <f t="shared" si="2"/>
        <v>夏卿</v>
      </c>
      <c r="K169" s="258" t="s">
        <v>1900</v>
      </c>
      <c r="L169" s="259">
        <v>43493</v>
      </c>
    </row>
    <row r="170" spans="1:12" s="256" customFormat="1" ht="24">
      <c r="A170" s="261" t="s">
        <v>925</v>
      </c>
      <c r="B170" s="258" t="s">
        <v>883</v>
      </c>
      <c r="C170" s="268" t="s">
        <v>2392</v>
      </c>
      <c r="D170" s="268" t="s">
        <v>815</v>
      </c>
      <c r="E170" s="258"/>
      <c r="F170" s="258" t="s">
        <v>4438</v>
      </c>
      <c r="G170" s="258" t="s">
        <v>3076</v>
      </c>
      <c r="H170" s="260" t="s">
        <v>818</v>
      </c>
      <c r="I170" s="258">
        <v>71002028</v>
      </c>
      <c r="J170" s="255" t="str">
        <f t="shared" si="2"/>
        <v>黄伟</v>
      </c>
      <c r="K170" s="258" t="s">
        <v>1898</v>
      </c>
      <c r="L170" s="259">
        <v>43493</v>
      </c>
    </row>
    <row r="171" spans="1:12" s="256" customFormat="1">
      <c r="A171" s="261" t="s">
        <v>934</v>
      </c>
      <c r="B171" s="258" t="s">
        <v>2489</v>
      </c>
      <c r="C171" s="258" t="s">
        <v>931</v>
      </c>
      <c r="D171" s="260" t="s">
        <v>4439</v>
      </c>
      <c r="E171" s="258"/>
      <c r="F171" s="258" t="s">
        <v>743</v>
      </c>
      <c r="G171" s="260" t="s">
        <v>3076</v>
      </c>
      <c r="H171" s="258" t="s">
        <v>4440</v>
      </c>
      <c r="I171" s="258">
        <v>72014025</v>
      </c>
      <c r="J171" s="255" t="str">
        <f t="shared" si="2"/>
        <v>孙艳松</v>
      </c>
      <c r="K171" s="258" t="s">
        <v>2000</v>
      </c>
      <c r="L171" s="259">
        <v>43493</v>
      </c>
    </row>
    <row r="172" spans="1:12" s="256" customFormat="1">
      <c r="A172" s="261" t="s">
        <v>938</v>
      </c>
      <c r="B172" s="258" t="s">
        <v>2489</v>
      </c>
      <c r="C172" s="258" t="s">
        <v>931</v>
      </c>
      <c r="D172" s="260" t="s">
        <v>4439</v>
      </c>
      <c r="E172" s="258"/>
      <c r="F172" s="258" t="s">
        <v>4441</v>
      </c>
      <c r="G172" s="260" t="s">
        <v>3076</v>
      </c>
      <c r="H172" s="258" t="s">
        <v>818</v>
      </c>
      <c r="I172" s="258">
        <v>72014026</v>
      </c>
      <c r="J172" s="255" t="str">
        <f t="shared" si="2"/>
        <v>张德智</v>
      </c>
      <c r="K172" s="258" t="s">
        <v>2001</v>
      </c>
      <c r="L172" s="259">
        <v>43493</v>
      </c>
    </row>
    <row r="173" spans="1:12" s="256" customFormat="1">
      <c r="A173" s="257" t="s">
        <v>979</v>
      </c>
      <c r="B173" s="258"/>
      <c r="C173" s="258" t="s">
        <v>4442</v>
      </c>
      <c r="D173" s="251"/>
      <c r="E173" s="251"/>
      <c r="F173" s="258" t="s">
        <v>4443</v>
      </c>
      <c r="G173" s="258" t="s">
        <v>981</v>
      </c>
      <c r="H173" s="257" t="s">
        <v>960</v>
      </c>
      <c r="I173" s="258">
        <v>71029012</v>
      </c>
      <c r="J173" s="255" t="str">
        <f t="shared" si="2"/>
        <v>黄洲</v>
      </c>
      <c r="K173" s="258" t="s">
        <v>983</v>
      </c>
      <c r="L173" s="259">
        <v>43493</v>
      </c>
    </row>
    <row r="174" spans="1:12" s="256" customFormat="1" ht="84">
      <c r="A174" s="257" t="s">
        <v>993</v>
      </c>
      <c r="B174" s="258"/>
      <c r="C174" s="258" t="s">
        <v>4442</v>
      </c>
      <c r="D174" s="258"/>
      <c r="E174" s="258" t="s">
        <v>994</v>
      </c>
      <c r="F174" s="258" t="s">
        <v>995</v>
      </c>
      <c r="G174" s="258" t="s">
        <v>996</v>
      </c>
      <c r="H174" s="258" t="s">
        <v>960</v>
      </c>
      <c r="I174" s="258">
        <v>71029009</v>
      </c>
      <c r="J174" s="255" t="str">
        <f t="shared" si="2"/>
        <v>覃松</v>
      </c>
      <c r="K174" s="258" t="s">
        <v>1796</v>
      </c>
      <c r="L174" s="259">
        <v>43493</v>
      </c>
    </row>
    <row r="175" spans="1:12" s="256" customFormat="1">
      <c r="A175" s="257" t="s">
        <v>1016</v>
      </c>
      <c r="B175" s="258"/>
      <c r="C175" s="258" t="s">
        <v>4444</v>
      </c>
      <c r="D175" s="258"/>
      <c r="E175" s="258"/>
      <c r="F175" s="258" t="s">
        <v>4445</v>
      </c>
      <c r="G175" s="258" t="s">
        <v>981</v>
      </c>
      <c r="H175" s="258" t="s">
        <v>1018</v>
      </c>
      <c r="I175" s="258">
        <v>71035013</v>
      </c>
      <c r="J175" s="255" t="str">
        <f t="shared" si="2"/>
        <v>王荣涛</v>
      </c>
      <c r="K175" s="258" t="s">
        <v>1019</v>
      </c>
      <c r="L175" s="259">
        <v>43493</v>
      </c>
    </row>
    <row r="176" spans="1:12" s="256" customFormat="1" ht="36">
      <c r="A176" s="257" t="s">
        <v>1024</v>
      </c>
      <c r="B176" s="258"/>
      <c r="C176" s="258" t="s">
        <v>4444</v>
      </c>
      <c r="D176" s="258"/>
      <c r="E176" s="258" t="s">
        <v>1025</v>
      </c>
      <c r="F176" s="258" t="s">
        <v>1026</v>
      </c>
      <c r="G176" s="258" t="s">
        <v>3076</v>
      </c>
      <c r="H176" s="258" t="s">
        <v>1018</v>
      </c>
      <c r="I176" s="258">
        <v>71035011</v>
      </c>
      <c r="J176" s="255" t="str">
        <f t="shared" si="2"/>
        <v>刘永飞</v>
      </c>
      <c r="K176" s="258" t="s">
        <v>1785</v>
      </c>
      <c r="L176" s="259">
        <v>43493</v>
      </c>
    </row>
    <row r="177" spans="1:12" s="256" customFormat="1">
      <c r="A177" s="257" t="s">
        <v>1049</v>
      </c>
      <c r="B177" s="258"/>
      <c r="C177" s="258" t="s">
        <v>4446</v>
      </c>
      <c r="D177" s="258"/>
      <c r="E177" s="258"/>
      <c r="F177" s="258" t="s">
        <v>4447</v>
      </c>
      <c r="G177" s="258" t="s">
        <v>4448</v>
      </c>
      <c r="H177" s="258" t="s">
        <v>818</v>
      </c>
      <c r="I177" s="258">
        <v>71032012</v>
      </c>
      <c r="J177" s="255" t="str">
        <f t="shared" si="2"/>
        <v>梁国亮</v>
      </c>
      <c r="K177" s="258" t="s">
        <v>1052</v>
      </c>
      <c r="L177" s="259">
        <v>43493</v>
      </c>
    </row>
    <row r="178" spans="1:12" s="256" customFormat="1" ht="48">
      <c r="A178" s="257" t="s">
        <v>1057</v>
      </c>
      <c r="B178" s="258"/>
      <c r="C178" s="258" t="s">
        <v>4446</v>
      </c>
      <c r="D178" s="258"/>
      <c r="E178" s="258" t="s">
        <v>1058</v>
      </c>
      <c r="F178" s="258" t="s">
        <v>1059</v>
      </c>
      <c r="G178" s="258" t="s">
        <v>3076</v>
      </c>
      <c r="H178" s="258" t="s">
        <v>818</v>
      </c>
      <c r="I178" s="258">
        <v>71032004</v>
      </c>
      <c r="J178" s="255" t="str">
        <f t="shared" si="2"/>
        <v>王言赜</v>
      </c>
      <c r="K178" s="258" t="s">
        <v>1904</v>
      </c>
      <c r="L178" s="259">
        <v>43493</v>
      </c>
    </row>
    <row r="179" spans="1:12" s="256" customFormat="1">
      <c r="A179" s="257" t="s">
        <v>1075</v>
      </c>
      <c r="B179" s="258"/>
      <c r="C179" s="258" t="s">
        <v>4449</v>
      </c>
      <c r="D179" s="258"/>
      <c r="E179" s="258"/>
      <c r="F179" s="258" t="s">
        <v>4450</v>
      </c>
      <c r="G179" s="258" t="s">
        <v>981</v>
      </c>
      <c r="H179" s="258" t="s">
        <v>1077</v>
      </c>
      <c r="I179" s="258">
        <v>71030010</v>
      </c>
      <c r="J179" s="255" t="str">
        <f t="shared" si="2"/>
        <v>初军良</v>
      </c>
      <c r="K179" s="258" t="s">
        <v>1078</v>
      </c>
      <c r="L179" s="259">
        <v>43493</v>
      </c>
    </row>
    <row r="180" spans="1:12" s="256" customFormat="1" ht="48">
      <c r="A180" s="257" t="s">
        <v>1083</v>
      </c>
      <c r="B180" s="258"/>
      <c r="C180" s="258" t="s">
        <v>4449</v>
      </c>
      <c r="D180" s="258"/>
      <c r="E180" s="258" t="s">
        <v>1084</v>
      </c>
      <c r="F180" s="258" t="s">
        <v>1085</v>
      </c>
      <c r="G180" s="258" t="s">
        <v>996</v>
      </c>
      <c r="H180" s="258" t="s">
        <v>1077</v>
      </c>
      <c r="I180" s="258">
        <v>71030002</v>
      </c>
      <c r="J180" s="255" t="str">
        <f t="shared" si="2"/>
        <v>张传家</v>
      </c>
      <c r="K180" s="258" t="s">
        <v>1905</v>
      </c>
      <c r="L180" s="259">
        <v>43493</v>
      </c>
    </row>
    <row r="181" spans="1:12" s="256" customFormat="1" ht="24">
      <c r="A181" s="257" t="s">
        <v>1087</v>
      </c>
      <c r="B181" s="258"/>
      <c r="C181" s="258" t="s">
        <v>4449</v>
      </c>
      <c r="D181" s="258"/>
      <c r="E181" s="258" t="s">
        <v>1088</v>
      </c>
      <c r="F181" s="258" t="s">
        <v>1089</v>
      </c>
      <c r="G181" s="258" t="s">
        <v>996</v>
      </c>
      <c r="H181" s="258" t="s">
        <v>1077</v>
      </c>
      <c r="I181" s="258">
        <v>71030006</v>
      </c>
      <c r="J181" s="255" t="str">
        <f t="shared" si="2"/>
        <v>韩新斌</v>
      </c>
      <c r="K181" s="258" t="s">
        <v>1800</v>
      </c>
      <c r="L181" s="259">
        <v>43493</v>
      </c>
    </row>
    <row r="182" spans="1:12" s="256" customFormat="1" ht="36">
      <c r="A182" s="257" t="s">
        <v>1091</v>
      </c>
      <c r="B182" s="258"/>
      <c r="C182" s="258" t="s">
        <v>4449</v>
      </c>
      <c r="D182" s="258"/>
      <c r="E182" s="258" t="s">
        <v>1092</v>
      </c>
      <c r="F182" s="258" t="s">
        <v>4451</v>
      </c>
      <c r="G182" s="258" t="s">
        <v>996</v>
      </c>
      <c r="H182" s="258" t="s">
        <v>1077</v>
      </c>
      <c r="I182" s="258">
        <v>71030003</v>
      </c>
      <c r="J182" s="255" t="str">
        <f t="shared" si="2"/>
        <v>宫臣</v>
      </c>
      <c r="K182" s="258" t="s">
        <v>1801</v>
      </c>
      <c r="L182" s="259">
        <v>43493</v>
      </c>
    </row>
    <row r="183" spans="1:12" s="256" customFormat="1" ht="24">
      <c r="A183" s="257" t="s">
        <v>1095</v>
      </c>
      <c r="B183" s="258"/>
      <c r="C183" s="258" t="s">
        <v>4449</v>
      </c>
      <c r="D183" s="258"/>
      <c r="E183" s="258" t="s">
        <v>1096</v>
      </c>
      <c r="F183" s="258" t="s">
        <v>1097</v>
      </c>
      <c r="G183" s="258" t="s">
        <v>996</v>
      </c>
      <c r="H183" s="258" t="s">
        <v>1077</v>
      </c>
      <c r="I183" s="258">
        <v>71030008</v>
      </c>
      <c r="J183" s="255" t="str">
        <f t="shared" si="2"/>
        <v>张思宇</v>
      </c>
      <c r="K183" s="258" t="s">
        <v>1098</v>
      </c>
      <c r="L183" s="259">
        <v>43493</v>
      </c>
    </row>
    <row r="184" spans="1:12" s="256" customFormat="1">
      <c r="A184" s="257" t="s">
        <v>1106</v>
      </c>
      <c r="B184" s="258"/>
      <c r="C184" s="258" t="s">
        <v>4452</v>
      </c>
      <c r="D184" s="258"/>
      <c r="E184" s="258"/>
      <c r="F184" s="258" t="s">
        <v>4453</v>
      </c>
      <c r="G184" s="258" t="s">
        <v>4448</v>
      </c>
      <c r="H184" s="258" t="s">
        <v>1108</v>
      </c>
      <c r="I184" s="258">
        <v>71037016</v>
      </c>
      <c r="J184" s="255" t="str">
        <f t="shared" si="2"/>
        <v>黄腾</v>
      </c>
      <c r="K184" s="258" t="s">
        <v>1109</v>
      </c>
      <c r="L184" s="259">
        <v>43493</v>
      </c>
    </row>
    <row r="185" spans="1:12" s="256" customFormat="1" ht="24">
      <c r="A185" s="257" t="s">
        <v>1120</v>
      </c>
      <c r="B185" s="258"/>
      <c r="C185" s="258" t="s">
        <v>4452</v>
      </c>
      <c r="D185" s="258"/>
      <c r="E185" s="258" t="s">
        <v>1121</v>
      </c>
      <c r="F185" s="258" t="s">
        <v>1122</v>
      </c>
      <c r="G185" s="258" t="s">
        <v>3076</v>
      </c>
      <c r="H185" s="258" t="s">
        <v>1108</v>
      </c>
      <c r="I185" s="258">
        <v>71037003</v>
      </c>
      <c r="J185" s="255" t="str">
        <f t="shared" si="2"/>
        <v>孟宪良</v>
      </c>
      <c r="K185" s="258" t="s">
        <v>1907</v>
      </c>
      <c r="L185" s="259">
        <v>43493</v>
      </c>
    </row>
    <row r="186" spans="1:12" s="256" customFormat="1">
      <c r="A186" s="257" t="s">
        <v>1128</v>
      </c>
      <c r="B186" s="258"/>
      <c r="C186" s="258" t="s">
        <v>4454</v>
      </c>
      <c r="D186" s="258"/>
      <c r="E186" s="258"/>
      <c r="F186" s="258" t="s">
        <v>4455</v>
      </c>
      <c r="G186" s="258" t="s">
        <v>981</v>
      </c>
      <c r="H186" s="260" t="s">
        <v>1130</v>
      </c>
      <c r="I186" s="258">
        <v>71029013</v>
      </c>
      <c r="J186" s="255" t="str">
        <f t="shared" si="2"/>
        <v>罗浩</v>
      </c>
      <c r="K186" s="258" t="s">
        <v>1131</v>
      </c>
      <c r="L186" s="259">
        <v>43493</v>
      </c>
    </row>
    <row r="187" spans="1:12" s="256" customFormat="1">
      <c r="A187" s="257" t="s">
        <v>1135</v>
      </c>
      <c r="B187" s="258"/>
      <c r="C187" s="258" t="s">
        <v>4454</v>
      </c>
      <c r="D187" s="258"/>
      <c r="E187" s="258" t="s">
        <v>1136</v>
      </c>
      <c r="F187" s="258" t="s">
        <v>4456</v>
      </c>
      <c r="G187" s="258" t="s">
        <v>996</v>
      </c>
      <c r="H187" s="258" t="s">
        <v>1130</v>
      </c>
      <c r="I187" s="258">
        <v>71029006</v>
      </c>
      <c r="J187" s="255" t="str">
        <f t="shared" si="2"/>
        <v>毛龙</v>
      </c>
      <c r="K187" s="258" t="s">
        <v>4457</v>
      </c>
      <c r="L187" s="259">
        <v>43493</v>
      </c>
    </row>
    <row r="188" spans="1:12" s="256" customFormat="1">
      <c r="A188" s="257" t="s">
        <v>1140</v>
      </c>
      <c r="B188" s="258"/>
      <c r="C188" s="258" t="s">
        <v>4458</v>
      </c>
      <c r="D188" s="258"/>
      <c r="E188" s="258"/>
      <c r="F188" s="258" t="s">
        <v>4459</v>
      </c>
      <c r="G188" s="258" t="s">
        <v>4448</v>
      </c>
      <c r="H188" s="258" t="s">
        <v>1142</v>
      </c>
      <c r="I188" s="258">
        <v>71038013</v>
      </c>
      <c r="J188" s="255" t="str">
        <f t="shared" si="2"/>
        <v>程勇</v>
      </c>
      <c r="K188" s="258" t="s">
        <v>1143</v>
      </c>
      <c r="L188" s="259">
        <v>43493</v>
      </c>
    </row>
    <row r="189" spans="1:12" s="256" customFormat="1">
      <c r="A189" s="257" t="s">
        <v>1164</v>
      </c>
      <c r="B189" s="258"/>
      <c r="C189" s="258" t="s">
        <v>4460</v>
      </c>
      <c r="D189" s="258"/>
      <c r="E189" s="258"/>
      <c r="F189" s="258" t="s">
        <v>4461</v>
      </c>
      <c r="G189" s="258" t="s">
        <v>4448</v>
      </c>
      <c r="H189" s="258" t="s">
        <v>1166</v>
      </c>
      <c r="I189" s="258">
        <v>71035014</v>
      </c>
      <c r="J189" s="255" t="str">
        <f t="shared" si="2"/>
        <v>林仁璧</v>
      </c>
      <c r="K189" s="258" t="s">
        <v>1167</v>
      </c>
      <c r="L189" s="259">
        <v>43493</v>
      </c>
    </row>
    <row r="190" spans="1:12" s="256" customFormat="1" ht="48">
      <c r="A190" s="257" t="s">
        <v>1175</v>
      </c>
      <c r="B190" s="258"/>
      <c r="C190" s="258" t="s">
        <v>4460</v>
      </c>
      <c r="D190" s="258"/>
      <c r="E190" s="258" t="s">
        <v>1176</v>
      </c>
      <c r="F190" s="258" t="s">
        <v>1177</v>
      </c>
      <c r="G190" s="258" t="s">
        <v>3076</v>
      </c>
      <c r="H190" s="258" t="s">
        <v>1166</v>
      </c>
      <c r="I190" s="258">
        <v>71035004</v>
      </c>
      <c r="J190" s="255" t="str">
        <f t="shared" si="2"/>
        <v>董明球</v>
      </c>
      <c r="K190" s="258" t="s">
        <v>4462</v>
      </c>
      <c r="L190" s="259">
        <v>43493</v>
      </c>
    </row>
    <row r="191" spans="1:12" s="256" customFormat="1" ht="60">
      <c r="A191" s="257" t="s">
        <v>1179</v>
      </c>
      <c r="B191" s="258"/>
      <c r="C191" s="258" t="s">
        <v>4460</v>
      </c>
      <c r="D191" s="258"/>
      <c r="E191" s="258" t="s">
        <v>1180</v>
      </c>
      <c r="F191" s="258" t="s">
        <v>1181</v>
      </c>
      <c r="G191" s="258" t="s">
        <v>3076</v>
      </c>
      <c r="H191" s="258" t="s">
        <v>1166</v>
      </c>
      <c r="I191" s="258">
        <v>71035010</v>
      </c>
      <c r="J191" s="255" t="str">
        <f t="shared" si="2"/>
        <v>刘忠松</v>
      </c>
      <c r="K191" s="258" t="s">
        <v>1788</v>
      </c>
      <c r="L191" s="259">
        <v>43493</v>
      </c>
    </row>
    <row r="192" spans="1:12" s="256" customFormat="1">
      <c r="A192" s="257" t="s">
        <v>1190</v>
      </c>
      <c r="B192" s="258"/>
      <c r="C192" s="258" t="s">
        <v>4463</v>
      </c>
      <c r="D192" s="258"/>
      <c r="E192" s="258"/>
      <c r="F192" s="258" t="s">
        <v>4464</v>
      </c>
      <c r="G192" s="258" t="s">
        <v>4448</v>
      </c>
      <c r="H192" s="258" t="s">
        <v>1192</v>
      </c>
      <c r="I192" s="258">
        <v>71036010</v>
      </c>
      <c r="J192" s="255" t="str">
        <f t="shared" si="2"/>
        <v>马跃</v>
      </c>
      <c r="K192" s="258" t="s">
        <v>1193</v>
      </c>
      <c r="L192" s="259">
        <v>43493</v>
      </c>
    </row>
    <row r="193" spans="1:12" s="256" customFormat="1" ht="96">
      <c r="A193" s="257" t="s">
        <v>1197</v>
      </c>
      <c r="B193" s="258"/>
      <c r="C193" s="258" t="s">
        <v>4463</v>
      </c>
      <c r="D193" s="258"/>
      <c r="E193" s="258" t="s">
        <v>1198</v>
      </c>
      <c r="F193" s="258" t="s">
        <v>1199</v>
      </c>
      <c r="G193" s="258" t="s">
        <v>3076</v>
      </c>
      <c r="H193" s="258" t="s">
        <v>1192</v>
      </c>
      <c r="I193" s="258">
        <v>71036007</v>
      </c>
      <c r="J193" s="255" t="str">
        <f t="shared" si="2"/>
        <v>郑现中</v>
      </c>
      <c r="K193" s="258" t="s">
        <v>1810</v>
      </c>
      <c r="L193" s="259">
        <v>43493</v>
      </c>
    </row>
    <row r="194" spans="1:12" s="256" customFormat="1">
      <c r="A194" s="257" t="s">
        <v>1214</v>
      </c>
      <c r="B194" s="258"/>
      <c r="C194" s="258" t="s">
        <v>4465</v>
      </c>
      <c r="D194" s="258"/>
      <c r="E194" s="258"/>
      <c r="F194" s="258" t="s">
        <v>4466</v>
      </c>
      <c r="G194" s="258" t="s">
        <v>4448</v>
      </c>
      <c r="H194" s="258" t="s">
        <v>1216</v>
      </c>
      <c r="I194" s="258">
        <v>71034010</v>
      </c>
      <c r="J194" s="255" t="str">
        <f t="shared" ref="J194:J257" si="3">F194</f>
        <v>张荣</v>
      </c>
      <c r="K194" s="258" t="s">
        <v>1217</v>
      </c>
      <c r="L194" s="259">
        <v>43493</v>
      </c>
    </row>
    <row r="195" spans="1:12" s="256" customFormat="1">
      <c r="A195" s="257" t="s">
        <v>1235</v>
      </c>
      <c r="B195" s="258"/>
      <c r="C195" s="258" t="s">
        <v>4467</v>
      </c>
      <c r="D195" s="258"/>
      <c r="E195" s="258"/>
      <c r="F195" s="258" t="s">
        <v>4468</v>
      </c>
      <c r="G195" s="258" t="s">
        <v>4448</v>
      </c>
      <c r="H195" s="258" t="s">
        <v>1237</v>
      </c>
      <c r="I195" s="258">
        <v>71037013</v>
      </c>
      <c r="J195" s="255" t="str">
        <f t="shared" si="3"/>
        <v>沈渤</v>
      </c>
      <c r="K195" s="258" t="s">
        <v>1238</v>
      </c>
      <c r="L195" s="259">
        <v>43493</v>
      </c>
    </row>
    <row r="196" spans="1:12" s="256" customFormat="1" ht="24">
      <c r="A196" s="257" t="s">
        <v>1245</v>
      </c>
      <c r="B196" s="258"/>
      <c r="C196" s="258" t="s">
        <v>4467</v>
      </c>
      <c r="D196" s="258"/>
      <c r="E196" s="258" t="s">
        <v>1246</v>
      </c>
      <c r="F196" s="258" t="s">
        <v>1247</v>
      </c>
      <c r="G196" s="258" t="s">
        <v>3076</v>
      </c>
      <c r="H196" s="258" t="s">
        <v>1248</v>
      </c>
      <c r="I196" s="258">
        <v>71037010</v>
      </c>
      <c r="J196" s="255" t="str">
        <f t="shared" si="3"/>
        <v>邢国华</v>
      </c>
      <c r="K196" s="258" t="s">
        <v>4469</v>
      </c>
      <c r="L196" s="259">
        <v>43493</v>
      </c>
    </row>
    <row r="197" spans="1:12" s="256" customFormat="1">
      <c r="A197" s="257" t="s">
        <v>1258</v>
      </c>
      <c r="B197" s="258"/>
      <c r="C197" s="258" t="s">
        <v>4470</v>
      </c>
      <c r="D197" s="258"/>
      <c r="E197" s="258"/>
      <c r="F197" s="258" t="s">
        <v>4471</v>
      </c>
      <c r="G197" s="258" t="s">
        <v>981</v>
      </c>
      <c r="H197" s="258" t="s">
        <v>1260</v>
      </c>
      <c r="I197" s="258">
        <v>71036009</v>
      </c>
      <c r="J197" s="255" t="str">
        <f t="shared" si="3"/>
        <v>朱淼</v>
      </c>
      <c r="K197" s="258" t="s">
        <v>1261</v>
      </c>
      <c r="L197" s="259">
        <v>43493</v>
      </c>
    </row>
    <row r="198" spans="1:12" s="256" customFormat="1" ht="96">
      <c r="A198" s="257" t="s">
        <v>1265</v>
      </c>
      <c r="B198" s="258"/>
      <c r="C198" s="258" t="s">
        <v>4470</v>
      </c>
      <c r="D198" s="258"/>
      <c r="E198" s="258" t="s">
        <v>1266</v>
      </c>
      <c r="F198" s="258" t="s">
        <v>1267</v>
      </c>
      <c r="G198" s="258" t="s">
        <v>996</v>
      </c>
      <c r="H198" s="258" t="s">
        <v>1260</v>
      </c>
      <c r="I198" s="258">
        <v>71036006</v>
      </c>
      <c r="J198" s="255" t="str">
        <f t="shared" si="3"/>
        <v>杨明刚</v>
      </c>
      <c r="K198" s="258" t="s">
        <v>1806</v>
      </c>
      <c r="L198" s="259">
        <v>43493</v>
      </c>
    </row>
    <row r="199" spans="1:12" s="256" customFormat="1" ht="84">
      <c r="A199" s="257" t="s">
        <v>1271</v>
      </c>
      <c r="B199" s="258"/>
      <c r="C199" s="258" t="s">
        <v>4470</v>
      </c>
      <c r="D199" s="258"/>
      <c r="E199" s="258" t="s">
        <v>1272</v>
      </c>
      <c r="F199" s="258" t="s">
        <v>1273</v>
      </c>
      <c r="G199" s="258" t="s">
        <v>996</v>
      </c>
      <c r="H199" s="258" t="s">
        <v>1260</v>
      </c>
      <c r="I199" s="258">
        <v>71036003</v>
      </c>
      <c r="J199" s="255" t="str">
        <f t="shared" si="3"/>
        <v>张国鹏</v>
      </c>
      <c r="K199" s="258" t="s">
        <v>1807</v>
      </c>
      <c r="L199" s="259">
        <v>43493</v>
      </c>
    </row>
    <row r="200" spans="1:12" s="256" customFormat="1">
      <c r="A200" s="257" t="s">
        <v>1279</v>
      </c>
      <c r="B200" s="258"/>
      <c r="C200" s="258" t="s">
        <v>4472</v>
      </c>
      <c r="D200" s="258"/>
      <c r="E200" s="258"/>
      <c r="F200" s="258" t="s">
        <v>4473</v>
      </c>
      <c r="G200" s="258" t="s">
        <v>4448</v>
      </c>
      <c r="H200" s="258" t="s">
        <v>1281</v>
      </c>
      <c r="I200" s="258">
        <v>71032013</v>
      </c>
      <c r="J200" s="255" t="str">
        <f t="shared" si="3"/>
        <v>刘迪</v>
      </c>
      <c r="K200" s="258" t="s">
        <v>1282</v>
      </c>
      <c r="L200" s="259">
        <v>43493</v>
      </c>
    </row>
    <row r="201" spans="1:12" s="256" customFormat="1">
      <c r="A201" s="257" t="s">
        <v>1301</v>
      </c>
      <c r="B201" s="258"/>
      <c r="C201" s="258" t="s">
        <v>4474</v>
      </c>
      <c r="D201" s="258"/>
      <c r="E201" s="258"/>
      <c r="F201" s="258" t="s">
        <v>4475</v>
      </c>
      <c r="G201" s="258" t="s">
        <v>4448</v>
      </c>
      <c r="H201" s="260" t="s">
        <v>1303</v>
      </c>
      <c r="I201" s="258">
        <v>71033013</v>
      </c>
      <c r="J201" s="255" t="str">
        <f t="shared" si="3"/>
        <v>丁鹏</v>
      </c>
      <c r="K201" s="258" t="s">
        <v>1304</v>
      </c>
      <c r="L201" s="259">
        <v>43493</v>
      </c>
    </row>
    <row r="202" spans="1:12" s="256" customFormat="1" ht="108">
      <c r="A202" s="257" t="s">
        <v>1329</v>
      </c>
      <c r="B202" s="258"/>
      <c r="C202" s="258" t="s">
        <v>2624</v>
      </c>
      <c r="D202" s="258"/>
      <c r="E202" s="258" t="s">
        <v>1330</v>
      </c>
      <c r="F202" s="258" t="s">
        <v>1331</v>
      </c>
      <c r="G202" s="258" t="s">
        <v>3076</v>
      </c>
      <c r="H202" s="260" t="s">
        <v>1324</v>
      </c>
      <c r="I202" s="258">
        <v>71038003</v>
      </c>
      <c r="J202" s="255" t="str">
        <f t="shared" si="3"/>
        <v>薛强</v>
      </c>
      <c r="K202" s="258" t="s">
        <v>4476</v>
      </c>
      <c r="L202" s="259">
        <v>43493</v>
      </c>
    </row>
    <row r="203" spans="1:12" s="256" customFormat="1">
      <c r="A203" s="257" t="s">
        <v>1342</v>
      </c>
      <c r="B203" s="258"/>
      <c r="C203" s="258" t="s">
        <v>4477</v>
      </c>
      <c r="D203" s="258"/>
      <c r="E203" s="258"/>
      <c r="F203" s="258" t="s">
        <v>4478</v>
      </c>
      <c r="G203" s="258" t="s">
        <v>4448</v>
      </c>
      <c r="H203" s="260" t="s">
        <v>1344</v>
      </c>
      <c r="I203" s="258">
        <v>71031009</v>
      </c>
      <c r="J203" s="255" t="str">
        <f t="shared" si="3"/>
        <v>王文博</v>
      </c>
      <c r="K203" s="258" t="s">
        <v>1345</v>
      </c>
      <c r="L203" s="259">
        <v>43493</v>
      </c>
    </row>
    <row r="204" spans="1:12" s="256" customFormat="1" ht="48">
      <c r="A204" s="257" t="s">
        <v>1349</v>
      </c>
      <c r="B204" s="258"/>
      <c r="C204" s="258" t="s">
        <v>4477</v>
      </c>
      <c r="D204" s="258"/>
      <c r="E204" s="258" t="s">
        <v>1350</v>
      </c>
      <c r="F204" s="258" t="s">
        <v>1351</v>
      </c>
      <c r="G204" s="258" t="s">
        <v>3076</v>
      </c>
      <c r="H204" s="260" t="s">
        <v>1344</v>
      </c>
      <c r="I204" s="258">
        <v>71031002</v>
      </c>
      <c r="J204" s="255" t="str">
        <f t="shared" si="3"/>
        <v>高俭伟</v>
      </c>
      <c r="K204" s="258" t="s">
        <v>4479</v>
      </c>
      <c r="L204" s="259">
        <v>43493</v>
      </c>
    </row>
    <row r="205" spans="1:12" s="256" customFormat="1">
      <c r="A205" s="257" t="s">
        <v>1359</v>
      </c>
      <c r="B205" s="258"/>
      <c r="C205" s="258" t="s">
        <v>4480</v>
      </c>
      <c r="D205" s="258"/>
      <c r="E205" s="258"/>
      <c r="F205" s="258" t="s">
        <v>4481</v>
      </c>
      <c r="G205" s="258" t="s">
        <v>981</v>
      </c>
      <c r="H205" s="260" t="s">
        <v>1130</v>
      </c>
      <c r="I205" s="258">
        <v>71030009</v>
      </c>
      <c r="J205" s="255" t="str">
        <f t="shared" si="3"/>
        <v>丁帅</v>
      </c>
      <c r="K205" s="258" t="s">
        <v>1361</v>
      </c>
      <c r="L205" s="259">
        <v>43493</v>
      </c>
    </row>
    <row r="206" spans="1:12" s="256" customFormat="1" ht="48">
      <c r="A206" s="257" t="s">
        <v>1365</v>
      </c>
      <c r="B206" s="258"/>
      <c r="C206" s="258" t="s">
        <v>4480</v>
      </c>
      <c r="D206" s="258"/>
      <c r="E206" s="258" t="s">
        <v>1366</v>
      </c>
      <c r="F206" s="258" t="s">
        <v>1367</v>
      </c>
      <c r="G206" s="258" t="s">
        <v>3076</v>
      </c>
      <c r="H206" s="260" t="s">
        <v>1368</v>
      </c>
      <c r="I206" s="258">
        <v>71030004</v>
      </c>
      <c r="J206" s="255" t="str">
        <f t="shared" si="3"/>
        <v>刘金松</v>
      </c>
      <c r="K206" s="258" t="s">
        <v>4482</v>
      </c>
      <c r="L206" s="259">
        <v>43493</v>
      </c>
    </row>
    <row r="207" spans="1:12" s="256" customFormat="1" ht="36">
      <c r="A207" s="257" t="s">
        <v>1370</v>
      </c>
      <c r="B207" s="258"/>
      <c r="C207" s="258" t="s">
        <v>4480</v>
      </c>
      <c r="D207" s="258"/>
      <c r="E207" s="258" t="s">
        <v>1371</v>
      </c>
      <c r="F207" s="258" t="s">
        <v>1372</v>
      </c>
      <c r="G207" s="258" t="s">
        <v>3076</v>
      </c>
      <c r="H207" s="260" t="s">
        <v>1368</v>
      </c>
      <c r="I207" s="258">
        <v>71030007</v>
      </c>
      <c r="J207" s="255" t="str">
        <f t="shared" si="3"/>
        <v>苏建松</v>
      </c>
      <c r="K207" s="258" t="s">
        <v>1790</v>
      </c>
      <c r="L207" s="259">
        <v>43493</v>
      </c>
    </row>
    <row r="208" spans="1:12" s="256" customFormat="1" ht="48">
      <c r="A208" s="257" t="s">
        <v>1374</v>
      </c>
      <c r="B208" s="258"/>
      <c r="C208" s="258" t="s">
        <v>4480</v>
      </c>
      <c r="D208" s="258"/>
      <c r="E208" s="258" t="s">
        <v>1375</v>
      </c>
      <c r="F208" s="258" t="s">
        <v>1376</v>
      </c>
      <c r="G208" s="258" t="s">
        <v>3076</v>
      </c>
      <c r="H208" s="260" t="s">
        <v>1368</v>
      </c>
      <c r="I208" s="258">
        <v>71030005</v>
      </c>
      <c r="J208" s="255" t="str">
        <f t="shared" si="3"/>
        <v>王丰生</v>
      </c>
      <c r="K208" s="258" t="s">
        <v>1791</v>
      </c>
      <c r="L208" s="259">
        <v>43493</v>
      </c>
    </row>
    <row r="209" spans="1:12" s="256" customFormat="1">
      <c r="A209" s="257" t="s">
        <v>1382</v>
      </c>
      <c r="B209" s="258"/>
      <c r="C209" s="258" t="s">
        <v>4483</v>
      </c>
      <c r="D209" s="258"/>
      <c r="E209" s="258"/>
      <c r="F209" s="258" t="s">
        <v>4484</v>
      </c>
      <c r="G209" s="258" t="s">
        <v>981</v>
      </c>
      <c r="H209" s="260" t="s">
        <v>1384</v>
      </c>
      <c r="I209" s="258">
        <v>71033012</v>
      </c>
      <c r="J209" s="255" t="str">
        <f t="shared" si="3"/>
        <v>田雨</v>
      </c>
      <c r="K209" s="258" t="s">
        <v>1385</v>
      </c>
      <c r="L209" s="259">
        <v>43493</v>
      </c>
    </row>
    <row r="210" spans="1:12" s="256" customFormat="1" ht="24">
      <c r="A210" s="257" t="s">
        <v>1388</v>
      </c>
      <c r="B210" s="258"/>
      <c r="C210" s="258" t="s">
        <v>4483</v>
      </c>
      <c r="D210" s="258"/>
      <c r="E210" s="258" t="s">
        <v>1389</v>
      </c>
      <c r="F210" s="258" t="s">
        <v>1390</v>
      </c>
      <c r="G210" s="258" t="s">
        <v>996</v>
      </c>
      <c r="H210" s="260" t="s">
        <v>1384</v>
      </c>
      <c r="I210" s="258">
        <v>71033004</v>
      </c>
      <c r="J210" s="255" t="str">
        <f t="shared" si="3"/>
        <v>郝晓玲</v>
      </c>
      <c r="K210" s="258" t="s">
        <v>4485</v>
      </c>
      <c r="L210" s="259">
        <v>43493</v>
      </c>
    </row>
    <row r="211" spans="1:12" s="256" customFormat="1" ht="24">
      <c r="A211" s="257" t="s">
        <v>1392</v>
      </c>
      <c r="B211" s="258"/>
      <c r="C211" s="258" t="s">
        <v>4483</v>
      </c>
      <c r="D211" s="258"/>
      <c r="E211" s="258" t="s">
        <v>1393</v>
      </c>
      <c r="F211" s="258" t="s">
        <v>1394</v>
      </c>
      <c r="G211" s="258" t="s">
        <v>996</v>
      </c>
      <c r="H211" s="260" t="s">
        <v>1384</v>
      </c>
      <c r="I211" s="258">
        <v>71033005</v>
      </c>
      <c r="J211" s="255" t="str">
        <f t="shared" si="3"/>
        <v>谢巍</v>
      </c>
      <c r="K211" s="258" t="s">
        <v>1805</v>
      </c>
      <c r="L211" s="259">
        <v>43493</v>
      </c>
    </row>
    <row r="212" spans="1:12" s="256" customFormat="1">
      <c r="A212" s="257" t="s">
        <v>1397</v>
      </c>
      <c r="B212" s="258"/>
      <c r="C212" s="258" t="s">
        <v>4486</v>
      </c>
      <c r="D212" s="258"/>
      <c r="E212" s="258"/>
      <c r="F212" s="258" t="s">
        <v>4487</v>
      </c>
      <c r="G212" s="258" t="s">
        <v>4448</v>
      </c>
      <c r="H212" s="260" t="s">
        <v>1399</v>
      </c>
      <c r="I212" s="258">
        <v>71037014</v>
      </c>
      <c r="J212" s="255" t="str">
        <f t="shared" si="3"/>
        <v>郑伟</v>
      </c>
      <c r="K212" s="258" t="s">
        <v>1400</v>
      </c>
      <c r="L212" s="259">
        <v>43493</v>
      </c>
    </row>
    <row r="213" spans="1:12" s="256" customFormat="1" ht="48">
      <c r="A213" s="257" t="s">
        <v>1407</v>
      </c>
      <c r="B213" s="258"/>
      <c r="C213" s="258" t="s">
        <v>4486</v>
      </c>
      <c r="D213" s="258"/>
      <c r="E213" s="258" t="s">
        <v>1408</v>
      </c>
      <c r="F213" s="258" t="s">
        <v>1409</v>
      </c>
      <c r="G213" s="258" t="s">
        <v>3076</v>
      </c>
      <c r="H213" s="260" t="s">
        <v>1399</v>
      </c>
      <c r="I213" s="258">
        <v>71037011</v>
      </c>
      <c r="J213" s="255" t="str">
        <f t="shared" si="3"/>
        <v>李由</v>
      </c>
      <c r="K213" s="258" t="s">
        <v>1410</v>
      </c>
      <c r="L213" s="259">
        <v>43493</v>
      </c>
    </row>
    <row r="214" spans="1:12" s="256" customFormat="1">
      <c r="A214" s="257" t="s">
        <v>1417</v>
      </c>
      <c r="B214" s="258"/>
      <c r="C214" s="258" t="s">
        <v>4488</v>
      </c>
      <c r="D214" s="258"/>
      <c r="E214" s="258"/>
      <c r="F214" s="258" t="s">
        <v>4489</v>
      </c>
      <c r="G214" s="258" t="s">
        <v>981</v>
      </c>
      <c r="H214" s="260" t="s">
        <v>1419</v>
      </c>
      <c r="I214" s="258">
        <v>71029014</v>
      </c>
      <c r="J214" s="255" t="str">
        <f t="shared" si="3"/>
        <v>汪波涛</v>
      </c>
      <c r="K214" s="258" t="s">
        <v>1420</v>
      </c>
      <c r="L214" s="259">
        <v>43493</v>
      </c>
    </row>
    <row r="215" spans="1:12" s="256" customFormat="1">
      <c r="A215" s="257" t="s">
        <v>1433</v>
      </c>
      <c r="B215" s="258"/>
      <c r="C215" s="258" t="s">
        <v>4490</v>
      </c>
      <c r="D215" s="258"/>
      <c r="E215" s="258"/>
      <c r="F215" s="258" t="s">
        <v>4491</v>
      </c>
      <c r="G215" s="258" t="s">
        <v>4448</v>
      </c>
      <c r="H215" s="260" t="s">
        <v>1435</v>
      </c>
      <c r="I215" s="258">
        <v>71034009</v>
      </c>
      <c r="J215" s="255" t="str">
        <f t="shared" si="3"/>
        <v>赵宏宇</v>
      </c>
      <c r="K215" s="258" t="s">
        <v>1436</v>
      </c>
      <c r="L215" s="259">
        <v>43493</v>
      </c>
    </row>
    <row r="216" spans="1:12" s="256" customFormat="1">
      <c r="A216" s="257" t="s">
        <v>1448</v>
      </c>
      <c r="B216" s="258"/>
      <c r="C216" s="258" t="s">
        <v>4492</v>
      </c>
      <c r="D216" s="258"/>
      <c r="E216" s="258"/>
      <c r="F216" s="258" t="s">
        <v>4493</v>
      </c>
      <c r="G216" s="258" t="s">
        <v>4448</v>
      </c>
      <c r="H216" s="258" t="s">
        <v>1450</v>
      </c>
      <c r="I216" s="258">
        <v>71034011</v>
      </c>
      <c r="J216" s="255" t="str">
        <f t="shared" si="3"/>
        <v>明佳</v>
      </c>
      <c r="K216" s="258" t="s">
        <v>1451</v>
      </c>
      <c r="L216" s="259">
        <v>43493</v>
      </c>
    </row>
    <row r="217" spans="1:12" s="256" customFormat="1" ht="48">
      <c r="A217" s="257" t="s">
        <v>1455</v>
      </c>
      <c r="B217" s="258"/>
      <c r="C217" s="258" t="s">
        <v>4492</v>
      </c>
      <c r="D217" s="258"/>
      <c r="E217" s="258" t="s">
        <v>1456</v>
      </c>
      <c r="F217" s="258" t="s">
        <v>4494</v>
      </c>
      <c r="G217" s="258" t="s">
        <v>3076</v>
      </c>
      <c r="H217" s="258" t="s">
        <v>1450</v>
      </c>
      <c r="I217" s="258">
        <v>71034004</v>
      </c>
      <c r="J217" s="255" t="str">
        <f t="shared" si="3"/>
        <v>张鹏</v>
      </c>
      <c r="K217" s="258" t="s">
        <v>4495</v>
      </c>
      <c r="L217" s="259">
        <v>43493</v>
      </c>
    </row>
    <row r="218" spans="1:12" s="256" customFormat="1">
      <c r="A218" s="257" t="s">
        <v>1467</v>
      </c>
      <c r="B218" s="258"/>
      <c r="C218" s="258" t="s">
        <v>4496</v>
      </c>
      <c r="D218" s="258"/>
      <c r="E218" s="258"/>
      <c r="F218" s="258" t="s">
        <v>4497</v>
      </c>
      <c r="G218" s="258" t="s">
        <v>981</v>
      </c>
      <c r="H218" s="258" t="s">
        <v>1469</v>
      </c>
      <c r="I218" s="258">
        <v>71033011</v>
      </c>
      <c r="J218" s="255" t="str">
        <f t="shared" si="3"/>
        <v>肖阳春</v>
      </c>
      <c r="K218" s="258" t="s">
        <v>1470</v>
      </c>
      <c r="L218" s="259">
        <v>43493</v>
      </c>
    </row>
    <row r="219" spans="1:12" s="256" customFormat="1" ht="48">
      <c r="A219" s="257" t="s">
        <v>1474</v>
      </c>
      <c r="B219" s="258"/>
      <c r="C219" s="258" t="s">
        <v>4496</v>
      </c>
      <c r="D219" s="258"/>
      <c r="E219" s="258" t="s">
        <v>1475</v>
      </c>
      <c r="F219" s="258" t="s">
        <v>1476</v>
      </c>
      <c r="G219" s="258" t="s">
        <v>996</v>
      </c>
      <c r="H219" s="258" t="s">
        <v>1469</v>
      </c>
      <c r="I219" s="258">
        <v>71033009</v>
      </c>
      <c r="J219" s="255" t="str">
        <f t="shared" si="3"/>
        <v>徐梁军</v>
      </c>
      <c r="K219" s="258" t="s">
        <v>1962</v>
      </c>
      <c r="L219" s="259">
        <v>43493</v>
      </c>
    </row>
    <row r="220" spans="1:12" s="256" customFormat="1">
      <c r="A220" s="257" t="s">
        <v>1485</v>
      </c>
      <c r="B220" s="258"/>
      <c r="C220" s="258" t="s">
        <v>4498</v>
      </c>
      <c r="D220" s="258"/>
      <c r="E220" s="258"/>
      <c r="F220" s="258" t="s">
        <v>4499</v>
      </c>
      <c r="G220" s="258" t="s">
        <v>4448</v>
      </c>
      <c r="H220" s="258" t="s">
        <v>1487</v>
      </c>
      <c r="I220" s="258">
        <v>71031011</v>
      </c>
      <c r="J220" s="255" t="str">
        <f t="shared" si="3"/>
        <v>陈剑勇2</v>
      </c>
      <c r="K220" s="258" t="s">
        <v>1488</v>
      </c>
      <c r="L220" s="259">
        <v>43493</v>
      </c>
    </row>
    <row r="221" spans="1:12" s="256" customFormat="1" ht="48">
      <c r="A221" s="257" t="s">
        <v>1491</v>
      </c>
      <c r="B221" s="258"/>
      <c r="C221" s="258" t="s">
        <v>4498</v>
      </c>
      <c r="D221" s="258"/>
      <c r="E221" s="258" t="s">
        <v>1492</v>
      </c>
      <c r="F221" s="258" t="s">
        <v>1493</v>
      </c>
      <c r="G221" s="258" t="s">
        <v>3076</v>
      </c>
      <c r="H221" s="258" t="s">
        <v>1487</v>
      </c>
      <c r="I221" s="258">
        <v>71031006</v>
      </c>
      <c r="J221" s="255" t="str">
        <f t="shared" si="3"/>
        <v>王硕3</v>
      </c>
      <c r="K221" s="258" t="s">
        <v>1967</v>
      </c>
      <c r="L221" s="259">
        <v>43493</v>
      </c>
    </row>
    <row r="222" spans="1:12" s="256" customFormat="1" ht="48">
      <c r="A222" s="257" t="s">
        <v>1495</v>
      </c>
      <c r="B222" s="258"/>
      <c r="C222" s="258" t="s">
        <v>4498</v>
      </c>
      <c r="D222" s="258"/>
      <c r="E222" s="258" t="s">
        <v>1496</v>
      </c>
      <c r="F222" s="258" t="s">
        <v>1497</v>
      </c>
      <c r="G222" s="258" t="s">
        <v>3076</v>
      </c>
      <c r="H222" s="258" t="s">
        <v>1487</v>
      </c>
      <c r="I222" s="258">
        <v>71031004</v>
      </c>
      <c r="J222" s="255" t="str">
        <f t="shared" si="3"/>
        <v>宋义超</v>
      </c>
      <c r="K222" s="258" t="s">
        <v>4500</v>
      </c>
      <c r="L222" s="259">
        <v>43493</v>
      </c>
    </row>
    <row r="223" spans="1:12" s="256" customFormat="1" ht="36">
      <c r="A223" s="257" t="s">
        <v>1508</v>
      </c>
      <c r="B223" s="258"/>
      <c r="C223" s="258" t="s">
        <v>4501</v>
      </c>
      <c r="D223" s="258"/>
      <c r="E223" s="258" t="s">
        <v>1509</v>
      </c>
      <c r="F223" s="258" t="s">
        <v>1510</v>
      </c>
      <c r="G223" s="258" t="s">
        <v>3076</v>
      </c>
      <c r="H223" s="258" t="s">
        <v>1503</v>
      </c>
      <c r="I223" s="258">
        <v>71031008</v>
      </c>
      <c r="J223" s="255" t="str">
        <f t="shared" si="3"/>
        <v>赵海波</v>
      </c>
      <c r="K223" s="258" t="s">
        <v>1511</v>
      </c>
      <c r="L223" s="259">
        <v>43493</v>
      </c>
    </row>
    <row r="224" spans="1:12" s="256" customFormat="1" ht="48">
      <c r="A224" s="257" t="s">
        <v>1512</v>
      </c>
      <c r="B224" s="258"/>
      <c r="C224" s="258" t="s">
        <v>4501</v>
      </c>
      <c r="D224" s="258"/>
      <c r="E224" s="258" t="s">
        <v>1513</v>
      </c>
      <c r="F224" s="258" t="s">
        <v>4502</v>
      </c>
      <c r="G224" s="258" t="s">
        <v>3076</v>
      </c>
      <c r="H224" s="258" t="s">
        <v>1515</v>
      </c>
      <c r="I224" s="258">
        <v>71031005</v>
      </c>
      <c r="J224" s="255" t="str">
        <f t="shared" si="3"/>
        <v>赵凤平</v>
      </c>
      <c r="K224" s="258" t="s">
        <v>1799</v>
      </c>
      <c r="L224" s="259">
        <v>43493</v>
      </c>
    </row>
    <row r="225" spans="1:16361" s="256" customFormat="1" ht="20.100000000000001" customHeight="1">
      <c r="A225" s="257" t="s">
        <v>1519</v>
      </c>
      <c r="B225" s="258"/>
      <c r="C225" s="258" t="s">
        <v>4503</v>
      </c>
      <c r="D225" s="258"/>
      <c r="E225" s="258"/>
      <c r="F225" s="258" t="s">
        <v>4504</v>
      </c>
      <c r="G225" s="258" t="s">
        <v>4448</v>
      </c>
      <c r="H225" s="258" t="s">
        <v>1521</v>
      </c>
      <c r="I225" s="258">
        <v>71037015</v>
      </c>
      <c r="J225" s="255" t="str">
        <f t="shared" si="3"/>
        <v>王宇</v>
      </c>
      <c r="K225" s="258" t="s">
        <v>1522</v>
      </c>
      <c r="L225" s="259">
        <v>43493</v>
      </c>
    </row>
    <row r="226" spans="1:16361" s="256" customFormat="1" ht="20.100000000000001" customHeight="1">
      <c r="A226" s="257" t="s">
        <v>1536</v>
      </c>
      <c r="B226" s="258"/>
      <c r="C226" s="258" t="s">
        <v>4505</v>
      </c>
      <c r="D226" s="258"/>
      <c r="E226" s="258"/>
      <c r="F226" s="258" t="s">
        <v>4506</v>
      </c>
      <c r="G226" s="258" t="s">
        <v>4448</v>
      </c>
      <c r="H226" s="258" t="s">
        <v>1538</v>
      </c>
      <c r="I226" s="258">
        <v>71035015</v>
      </c>
      <c r="J226" s="255" t="str">
        <f t="shared" si="3"/>
        <v>孙磊1</v>
      </c>
      <c r="K226" s="258" t="s">
        <v>1539</v>
      </c>
      <c r="L226" s="259">
        <v>43493</v>
      </c>
    </row>
    <row r="227" spans="1:16361" s="256" customFormat="1" ht="20.100000000000001" customHeight="1">
      <c r="A227" s="257" t="s">
        <v>1546</v>
      </c>
      <c r="B227" s="258"/>
      <c r="C227" s="258" t="s">
        <v>4507</v>
      </c>
      <c r="D227" s="258"/>
      <c r="E227" s="258"/>
      <c r="F227" s="258" t="s">
        <v>4508</v>
      </c>
      <c r="G227" s="258" t="s">
        <v>981</v>
      </c>
      <c r="H227" s="258" t="s">
        <v>1548</v>
      </c>
      <c r="I227" s="258">
        <v>72037004</v>
      </c>
      <c r="J227" s="255" t="str">
        <f t="shared" si="3"/>
        <v>郑高鹏</v>
      </c>
      <c r="K227" s="258" t="s">
        <v>1549</v>
      </c>
      <c r="L227" s="259">
        <v>43493</v>
      </c>
    </row>
    <row r="228" spans="1:16361" s="256" customFormat="1" ht="20.100000000000001" customHeight="1">
      <c r="A228" s="257" t="s">
        <v>1560</v>
      </c>
      <c r="B228" s="258"/>
      <c r="C228" s="258" t="s">
        <v>4509</v>
      </c>
      <c r="D228" s="258"/>
      <c r="E228" s="258"/>
      <c r="F228" s="258" t="s">
        <v>4510</v>
      </c>
      <c r="G228" s="258" t="s">
        <v>4448</v>
      </c>
      <c r="H228" s="258" t="s">
        <v>1562</v>
      </c>
      <c r="I228" s="258">
        <v>71038012</v>
      </c>
      <c r="J228" s="255" t="str">
        <f t="shared" si="3"/>
        <v>步建增</v>
      </c>
      <c r="K228" s="258" t="s">
        <v>1563</v>
      </c>
      <c r="L228" s="259">
        <v>43493</v>
      </c>
    </row>
    <row r="229" spans="1:16361" s="256" customFormat="1" ht="20.100000000000001" customHeight="1">
      <c r="A229" s="257" t="s">
        <v>1566</v>
      </c>
      <c r="B229" s="258"/>
      <c r="C229" s="258" t="s">
        <v>4509</v>
      </c>
      <c r="D229" s="258"/>
      <c r="E229" s="258" t="s">
        <v>1567</v>
      </c>
      <c r="F229" s="258" t="s">
        <v>1568</v>
      </c>
      <c r="G229" s="258" t="s">
        <v>3076</v>
      </c>
      <c r="H229" s="258" t="s">
        <v>1562</v>
      </c>
      <c r="I229" s="258">
        <v>71038006</v>
      </c>
      <c r="J229" s="255" t="str">
        <f t="shared" si="3"/>
        <v>宁兆世</v>
      </c>
      <c r="K229" s="258" t="s">
        <v>4511</v>
      </c>
      <c r="L229" s="259">
        <v>43493</v>
      </c>
    </row>
    <row r="230" spans="1:16361" s="256" customFormat="1" ht="20.100000000000001" customHeight="1">
      <c r="A230" s="257" t="s">
        <v>1570</v>
      </c>
      <c r="B230" s="258"/>
      <c r="C230" s="258" t="s">
        <v>4509</v>
      </c>
      <c r="D230" s="258"/>
      <c r="E230" s="258" t="s">
        <v>1571</v>
      </c>
      <c r="F230" s="258" t="s">
        <v>1572</v>
      </c>
      <c r="G230" s="258" t="s">
        <v>3076</v>
      </c>
      <c r="H230" s="258" t="s">
        <v>1562</v>
      </c>
      <c r="I230" s="258">
        <v>71038007</v>
      </c>
      <c r="J230" s="255" t="str">
        <f t="shared" si="3"/>
        <v>温雪飞</v>
      </c>
      <c r="K230" s="258" t="s">
        <v>1988</v>
      </c>
      <c r="L230" s="259">
        <v>43493</v>
      </c>
    </row>
    <row r="231" spans="1:16361" s="256" customFormat="1" ht="20.100000000000001" customHeight="1">
      <c r="A231" s="257" t="s">
        <v>1579</v>
      </c>
      <c r="B231" s="258"/>
      <c r="C231" s="258" t="s">
        <v>4512</v>
      </c>
      <c r="D231" s="258"/>
      <c r="E231" s="258"/>
      <c r="F231" s="258" t="s">
        <v>4513</v>
      </c>
      <c r="G231" s="258" t="s">
        <v>4448</v>
      </c>
      <c r="H231" s="258" t="s">
        <v>1581</v>
      </c>
      <c r="I231" s="258">
        <v>71032014</v>
      </c>
      <c r="J231" s="255" t="str">
        <f t="shared" si="3"/>
        <v>张韬</v>
      </c>
      <c r="K231" s="258" t="s">
        <v>1582</v>
      </c>
      <c r="L231" s="259">
        <v>43493</v>
      </c>
    </row>
    <row r="232" spans="1:16361" s="256" customFormat="1" ht="20.100000000000001" customHeight="1">
      <c r="A232" s="257" t="s">
        <v>1586</v>
      </c>
      <c r="B232" s="258"/>
      <c r="C232" s="258" t="s">
        <v>4512</v>
      </c>
      <c r="D232" s="258"/>
      <c r="E232" s="258" t="s">
        <v>1587</v>
      </c>
      <c r="F232" s="258" t="s">
        <v>1588</v>
      </c>
      <c r="G232" s="258" t="s">
        <v>3076</v>
      </c>
      <c r="H232" s="258" t="s">
        <v>1581</v>
      </c>
      <c r="I232" s="258">
        <v>71032009</v>
      </c>
      <c r="J232" s="255" t="str">
        <f t="shared" si="3"/>
        <v>刘海龙</v>
      </c>
      <c r="K232" s="258" t="s">
        <v>1945</v>
      </c>
      <c r="L232" s="259">
        <v>43493</v>
      </c>
    </row>
    <row r="233" spans="1:16361" s="256" customFormat="1" ht="20.100000000000001" customHeight="1">
      <c r="A233" s="257" t="s">
        <v>1590</v>
      </c>
      <c r="B233" s="258"/>
      <c r="C233" s="258" t="s">
        <v>4512</v>
      </c>
      <c r="D233" s="258"/>
      <c r="E233" s="258" t="s">
        <v>1591</v>
      </c>
      <c r="F233" s="258" t="s">
        <v>1592</v>
      </c>
      <c r="G233" s="258" t="s">
        <v>3076</v>
      </c>
      <c r="H233" s="258" t="s">
        <v>1581</v>
      </c>
      <c r="I233" s="258">
        <v>71032005</v>
      </c>
      <c r="J233" s="255" t="str">
        <f t="shared" si="3"/>
        <v>刘成东</v>
      </c>
      <c r="K233" s="258" t="s">
        <v>4514</v>
      </c>
      <c r="L233" s="259">
        <v>43493</v>
      </c>
    </row>
    <row r="234" spans="1:16361" s="256" customFormat="1" ht="20.100000000000001" customHeight="1">
      <c r="A234" s="261" t="s">
        <v>897</v>
      </c>
      <c r="B234" s="258" t="s">
        <v>883</v>
      </c>
      <c r="C234" s="260" t="s">
        <v>898</v>
      </c>
      <c r="D234" s="260" t="s">
        <v>815</v>
      </c>
      <c r="E234" s="258"/>
      <c r="F234" s="258" t="s">
        <v>3155</v>
      </c>
      <c r="G234" s="260" t="s">
        <v>3141</v>
      </c>
      <c r="H234" s="260" t="s">
        <v>4515</v>
      </c>
      <c r="I234" s="258">
        <v>71040008</v>
      </c>
      <c r="J234" s="255" t="str">
        <f t="shared" si="3"/>
        <v>郝伟峰</v>
      </c>
      <c r="K234" s="258" t="s">
        <v>1890</v>
      </c>
      <c r="L234" s="272">
        <v>43495</v>
      </c>
      <c r="M234" s="273"/>
      <c r="N234" s="273"/>
      <c r="P234" s="273"/>
      <c r="Q234" s="273"/>
      <c r="R234" s="273"/>
      <c r="S234" s="273"/>
      <c r="T234" s="273"/>
      <c r="U234" s="273"/>
      <c r="V234" s="273"/>
      <c r="W234" s="273"/>
      <c r="X234" s="273"/>
      <c r="Y234" s="273"/>
      <c r="Z234" s="273"/>
      <c r="AA234" s="273"/>
      <c r="AB234" s="273"/>
      <c r="AC234" s="273"/>
      <c r="AD234" s="273"/>
      <c r="AE234" s="273"/>
      <c r="AF234" s="273"/>
      <c r="AG234" s="273"/>
      <c r="AH234" s="273"/>
      <c r="AI234" s="273"/>
      <c r="AJ234" s="273"/>
      <c r="AK234" s="273"/>
      <c r="AL234" s="273"/>
      <c r="AM234" s="273"/>
      <c r="AN234" s="273"/>
      <c r="AO234" s="273"/>
      <c r="AP234" s="273"/>
      <c r="AQ234" s="273"/>
      <c r="AR234" s="273"/>
      <c r="AS234" s="273"/>
      <c r="AT234" s="273"/>
      <c r="AU234" s="273"/>
      <c r="AV234" s="273"/>
      <c r="AW234" s="273"/>
      <c r="AX234" s="273"/>
      <c r="AY234" s="273"/>
      <c r="AZ234" s="273"/>
      <c r="BA234" s="273"/>
      <c r="BB234" s="273"/>
      <c r="BC234" s="273"/>
      <c r="BD234" s="273"/>
      <c r="BE234" s="273"/>
      <c r="BF234" s="273"/>
      <c r="BG234" s="273"/>
      <c r="BH234" s="273"/>
      <c r="BI234" s="273"/>
      <c r="BJ234" s="273"/>
      <c r="BK234" s="273"/>
      <c r="BL234" s="273"/>
      <c r="BM234" s="273"/>
      <c r="BN234" s="273"/>
      <c r="BO234" s="273"/>
      <c r="BP234" s="273"/>
      <c r="BQ234" s="273"/>
      <c r="BR234" s="273"/>
      <c r="BS234" s="273"/>
      <c r="BT234" s="273"/>
      <c r="BU234" s="273"/>
      <c r="BV234" s="273"/>
      <c r="BW234" s="273"/>
      <c r="BX234" s="273"/>
      <c r="BY234" s="273"/>
      <c r="BZ234" s="273"/>
      <c r="CA234" s="273"/>
      <c r="CB234" s="273"/>
      <c r="CC234" s="273"/>
      <c r="CD234" s="273"/>
      <c r="CE234" s="273"/>
      <c r="CF234" s="273"/>
      <c r="CG234" s="273"/>
      <c r="CH234" s="273"/>
      <c r="CI234" s="273"/>
      <c r="CJ234" s="273"/>
      <c r="CK234" s="273"/>
      <c r="CL234" s="273"/>
      <c r="CM234" s="273"/>
      <c r="CN234" s="273"/>
      <c r="CO234" s="273"/>
      <c r="CP234" s="273"/>
      <c r="CQ234" s="273"/>
      <c r="CR234" s="273"/>
      <c r="CS234" s="273"/>
      <c r="CT234" s="273"/>
      <c r="CU234" s="273"/>
      <c r="CV234" s="273"/>
      <c r="CW234" s="273"/>
      <c r="CX234" s="273"/>
      <c r="CY234" s="273"/>
      <c r="CZ234" s="273"/>
      <c r="DA234" s="273"/>
      <c r="DB234" s="273"/>
      <c r="DC234" s="273"/>
      <c r="DD234" s="273"/>
      <c r="DE234" s="273"/>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273"/>
      <c r="EB234" s="273"/>
      <c r="EC234" s="273"/>
      <c r="ED234" s="273"/>
      <c r="EE234" s="273"/>
      <c r="EF234" s="273"/>
      <c r="EG234" s="273"/>
      <c r="EH234" s="273"/>
      <c r="EI234" s="273"/>
      <c r="EJ234" s="273"/>
      <c r="EK234" s="273"/>
      <c r="EL234" s="273"/>
      <c r="EM234" s="273"/>
      <c r="EN234" s="273"/>
      <c r="EO234" s="273"/>
      <c r="EP234" s="273"/>
      <c r="EQ234" s="273"/>
      <c r="ER234" s="273"/>
      <c r="ES234" s="273"/>
      <c r="ET234" s="273"/>
      <c r="EU234" s="273"/>
      <c r="EV234" s="273"/>
      <c r="EW234" s="273"/>
      <c r="EX234" s="273"/>
      <c r="EY234" s="273"/>
      <c r="EZ234" s="273"/>
      <c r="FA234" s="273"/>
      <c r="FB234" s="273"/>
      <c r="FC234" s="273"/>
      <c r="FD234" s="273"/>
      <c r="FE234" s="273"/>
      <c r="FF234" s="273"/>
      <c r="FG234" s="273"/>
      <c r="FH234" s="273"/>
      <c r="FI234" s="273"/>
      <c r="FJ234" s="273"/>
      <c r="FK234" s="273"/>
      <c r="FL234" s="273"/>
      <c r="FM234" s="273"/>
      <c r="FN234" s="273"/>
      <c r="FO234" s="273"/>
      <c r="FP234" s="273"/>
      <c r="FQ234" s="273"/>
      <c r="FR234" s="273"/>
      <c r="FS234" s="273"/>
      <c r="FT234" s="273"/>
      <c r="FU234" s="273"/>
      <c r="FV234" s="273"/>
      <c r="FW234" s="273"/>
      <c r="FX234" s="273"/>
      <c r="FY234" s="273"/>
      <c r="FZ234" s="273"/>
      <c r="GA234" s="273"/>
      <c r="GB234" s="273"/>
      <c r="GC234" s="273"/>
      <c r="GD234" s="273"/>
      <c r="GE234" s="273"/>
      <c r="GF234" s="273"/>
      <c r="GG234" s="273"/>
      <c r="GH234" s="273"/>
      <c r="GI234" s="273"/>
      <c r="GJ234" s="273"/>
      <c r="GK234" s="273"/>
      <c r="GL234" s="273"/>
      <c r="GM234" s="273"/>
      <c r="GN234" s="273"/>
      <c r="GO234" s="273"/>
      <c r="GP234" s="273"/>
      <c r="GQ234" s="273"/>
      <c r="GR234" s="273"/>
      <c r="GS234" s="273"/>
      <c r="GT234" s="273"/>
      <c r="GU234" s="273"/>
      <c r="GV234" s="273"/>
      <c r="GW234" s="273"/>
      <c r="GX234" s="273"/>
      <c r="GY234" s="273"/>
      <c r="GZ234" s="273"/>
      <c r="HA234" s="273"/>
      <c r="HB234" s="273"/>
      <c r="HC234" s="273"/>
      <c r="HD234" s="273"/>
      <c r="HE234" s="273"/>
      <c r="HF234" s="273"/>
      <c r="HG234" s="273"/>
      <c r="HH234" s="273"/>
      <c r="HI234" s="273"/>
      <c r="HJ234" s="273"/>
      <c r="HK234" s="273"/>
      <c r="HL234" s="273"/>
      <c r="HM234" s="273"/>
      <c r="HN234" s="273"/>
      <c r="HO234" s="273"/>
      <c r="HP234" s="273"/>
      <c r="HQ234" s="273"/>
      <c r="HR234" s="273"/>
      <c r="HS234" s="273"/>
      <c r="HT234" s="273"/>
      <c r="HU234" s="273"/>
      <c r="HV234" s="273"/>
      <c r="HW234" s="273"/>
      <c r="HX234" s="273"/>
      <c r="HY234" s="273"/>
      <c r="HZ234" s="273"/>
      <c r="IA234" s="273"/>
      <c r="IB234" s="273"/>
      <c r="IC234" s="273"/>
      <c r="ID234" s="273"/>
      <c r="IE234" s="273"/>
      <c r="IF234" s="273"/>
      <c r="IG234" s="273"/>
      <c r="IH234" s="273"/>
      <c r="II234" s="273"/>
      <c r="IJ234" s="273"/>
      <c r="IK234" s="273"/>
      <c r="IL234" s="273"/>
      <c r="IM234" s="273"/>
      <c r="IN234" s="273"/>
      <c r="IO234" s="273"/>
      <c r="IP234" s="273"/>
      <c r="IQ234" s="273"/>
      <c r="IR234" s="273"/>
      <c r="IS234" s="273"/>
      <c r="IT234" s="273"/>
      <c r="IU234" s="273"/>
      <c r="IV234" s="273"/>
      <c r="IW234" s="273"/>
      <c r="IX234" s="273"/>
      <c r="IY234" s="273"/>
      <c r="IZ234" s="273"/>
      <c r="JA234" s="273"/>
      <c r="JB234" s="273"/>
      <c r="JC234" s="273"/>
      <c r="JD234" s="273"/>
      <c r="JE234" s="273"/>
      <c r="JF234" s="273"/>
      <c r="JG234" s="273"/>
      <c r="JH234" s="273"/>
      <c r="JI234" s="273"/>
      <c r="JJ234" s="273"/>
      <c r="JK234" s="273"/>
      <c r="JL234" s="273"/>
      <c r="JM234" s="273"/>
      <c r="JN234" s="273"/>
      <c r="JO234" s="273"/>
      <c r="JP234" s="273"/>
      <c r="JQ234" s="273"/>
      <c r="JR234" s="273"/>
      <c r="JS234" s="273"/>
      <c r="JT234" s="273"/>
      <c r="JU234" s="273"/>
      <c r="JV234" s="273"/>
      <c r="JW234" s="273"/>
      <c r="JX234" s="273"/>
      <c r="JY234" s="273"/>
      <c r="JZ234" s="273"/>
      <c r="KA234" s="273"/>
      <c r="KB234" s="273"/>
      <c r="KC234" s="273"/>
      <c r="KD234" s="273"/>
      <c r="KE234" s="273"/>
      <c r="KF234" s="273"/>
      <c r="KG234" s="273"/>
      <c r="KH234" s="273"/>
      <c r="KI234" s="273"/>
      <c r="KJ234" s="273"/>
      <c r="KK234" s="273"/>
      <c r="KL234" s="273"/>
      <c r="KM234" s="273"/>
      <c r="KN234" s="273"/>
      <c r="KO234" s="273"/>
      <c r="KP234" s="273"/>
      <c r="KQ234" s="273"/>
      <c r="KR234" s="273"/>
      <c r="KS234" s="273"/>
      <c r="KT234" s="273"/>
      <c r="KU234" s="273"/>
      <c r="KV234" s="273"/>
      <c r="KW234" s="273"/>
      <c r="KX234" s="273"/>
      <c r="KY234" s="273"/>
      <c r="KZ234" s="273"/>
      <c r="LA234" s="273"/>
      <c r="LB234" s="273"/>
      <c r="LC234" s="273"/>
      <c r="LD234" s="273"/>
      <c r="LE234" s="273"/>
      <c r="LF234" s="273"/>
      <c r="LG234" s="273"/>
      <c r="LH234" s="273"/>
      <c r="LI234" s="273"/>
      <c r="LJ234" s="273"/>
      <c r="LK234" s="273"/>
      <c r="LL234" s="273"/>
      <c r="LM234" s="273"/>
      <c r="LN234" s="273"/>
      <c r="LO234" s="273"/>
      <c r="LP234" s="273"/>
      <c r="LQ234" s="273"/>
      <c r="LR234" s="273"/>
      <c r="LS234" s="273"/>
      <c r="LT234" s="273"/>
      <c r="LU234" s="273"/>
      <c r="LV234" s="273"/>
      <c r="LW234" s="273"/>
      <c r="LX234" s="273"/>
      <c r="LY234" s="273"/>
      <c r="LZ234" s="273"/>
      <c r="MA234" s="273"/>
      <c r="MB234" s="273"/>
      <c r="MC234" s="273"/>
      <c r="MD234" s="273"/>
      <c r="ME234" s="273"/>
      <c r="MF234" s="273"/>
      <c r="MG234" s="273"/>
      <c r="MH234" s="273"/>
      <c r="MI234" s="273"/>
      <c r="MJ234" s="273"/>
      <c r="MK234" s="273"/>
      <c r="ML234" s="273"/>
      <c r="MM234" s="273"/>
      <c r="MN234" s="273"/>
      <c r="MO234" s="273"/>
      <c r="MP234" s="273"/>
      <c r="MQ234" s="273"/>
      <c r="MR234" s="273"/>
      <c r="MS234" s="273"/>
      <c r="MT234" s="273"/>
      <c r="MU234" s="273"/>
      <c r="MV234" s="273"/>
      <c r="MW234" s="273"/>
      <c r="MX234" s="273"/>
      <c r="MY234" s="273"/>
      <c r="MZ234" s="273"/>
      <c r="NA234" s="273"/>
      <c r="NB234" s="273"/>
      <c r="NC234" s="273"/>
      <c r="ND234" s="273"/>
      <c r="NE234" s="273"/>
      <c r="NF234" s="273"/>
      <c r="NG234" s="273"/>
      <c r="NH234" s="273"/>
      <c r="NI234" s="273"/>
      <c r="NJ234" s="273"/>
      <c r="NK234" s="273"/>
      <c r="NL234" s="273"/>
      <c r="NM234" s="273"/>
      <c r="NN234" s="273"/>
      <c r="NO234" s="273"/>
      <c r="NP234" s="273"/>
      <c r="NQ234" s="273"/>
      <c r="NR234" s="273"/>
      <c r="NS234" s="273"/>
      <c r="NT234" s="273"/>
      <c r="NU234" s="273"/>
      <c r="NV234" s="273"/>
      <c r="NW234" s="273"/>
      <c r="NX234" s="273"/>
      <c r="NY234" s="273"/>
      <c r="NZ234" s="273"/>
      <c r="OA234" s="273"/>
      <c r="OB234" s="273"/>
      <c r="OC234" s="273"/>
      <c r="OD234" s="273"/>
      <c r="OE234" s="273"/>
      <c r="OF234" s="273"/>
      <c r="OG234" s="273"/>
      <c r="OH234" s="273"/>
      <c r="OI234" s="273"/>
      <c r="OJ234" s="273"/>
      <c r="OK234" s="273"/>
      <c r="OL234" s="273"/>
      <c r="OM234" s="273"/>
      <c r="ON234" s="273"/>
      <c r="OO234" s="273"/>
      <c r="OP234" s="273"/>
      <c r="OQ234" s="273"/>
      <c r="OR234" s="273"/>
      <c r="OS234" s="273"/>
      <c r="OT234" s="273"/>
      <c r="OU234" s="273"/>
      <c r="OV234" s="273"/>
      <c r="OW234" s="273"/>
      <c r="OX234" s="273"/>
      <c r="OY234" s="273"/>
      <c r="OZ234" s="273"/>
      <c r="PA234" s="273"/>
      <c r="PB234" s="273"/>
      <c r="PC234" s="273"/>
      <c r="PD234" s="273"/>
      <c r="PE234" s="273"/>
      <c r="PF234" s="273"/>
      <c r="PG234" s="273"/>
      <c r="PH234" s="273"/>
      <c r="PI234" s="273"/>
      <c r="PJ234" s="273"/>
      <c r="PK234" s="273"/>
      <c r="PL234" s="273"/>
      <c r="PM234" s="273"/>
      <c r="PN234" s="273"/>
      <c r="PO234" s="273"/>
      <c r="PP234" s="273"/>
      <c r="PQ234" s="273"/>
      <c r="PR234" s="273"/>
      <c r="PS234" s="273"/>
      <c r="PT234" s="273"/>
      <c r="PU234" s="273"/>
      <c r="PV234" s="273"/>
      <c r="PW234" s="273"/>
      <c r="PX234" s="273"/>
      <c r="PY234" s="273"/>
      <c r="PZ234" s="273"/>
      <c r="QA234" s="273"/>
      <c r="QB234" s="273"/>
      <c r="QC234" s="273"/>
      <c r="QD234" s="273"/>
      <c r="QE234" s="273"/>
      <c r="QF234" s="273"/>
      <c r="QG234" s="273"/>
      <c r="QH234" s="273"/>
      <c r="QI234" s="273"/>
      <c r="QJ234" s="273"/>
      <c r="QK234" s="273"/>
      <c r="QL234" s="273"/>
      <c r="QM234" s="273"/>
      <c r="QN234" s="273"/>
      <c r="QO234" s="273"/>
      <c r="QP234" s="273"/>
      <c r="QQ234" s="273"/>
      <c r="QR234" s="273"/>
      <c r="QS234" s="273"/>
      <c r="QT234" s="273"/>
      <c r="QU234" s="273"/>
      <c r="QV234" s="273"/>
      <c r="QW234" s="273"/>
      <c r="QX234" s="273"/>
      <c r="QY234" s="273"/>
      <c r="QZ234" s="273"/>
      <c r="RA234" s="273"/>
      <c r="RB234" s="273"/>
      <c r="RC234" s="273"/>
      <c r="RD234" s="273"/>
      <c r="RE234" s="273"/>
      <c r="RF234" s="273"/>
      <c r="RG234" s="273"/>
      <c r="RH234" s="273"/>
      <c r="RI234" s="273"/>
      <c r="RJ234" s="273"/>
      <c r="RK234" s="273"/>
      <c r="RL234" s="273"/>
      <c r="RM234" s="273"/>
      <c r="RN234" s="273"/>
      <c r="RO234" s="273"/>
      <c r="RP234" s="273"/>
      <c r="RQ234" s="273"/>
      <c r="RR234" s="273"/>
      <c r="RS234" s="273"/>
      <c r="RT234" s="273"/>
      <c r="RU234" s="273"/>
      <c r="RV234" s="273"/>
      <c r="RW234" s="273"/>
      <c r="RX234" s="273"/>
      <c r="RY234" s="273"/>
      <c r="RZ234" s="273"/>
      <c r="SA234" s="273"/>
      <c r="SB234" s="273"/>
      <c r="SC234" s="273"/>
      <c r="SD234" s="273"/>
      <c r="SE234" s="273"/>
      <c r="SF234" s="273"/>
      <c r="SG234" s="273"/>
      <c r="SH234" s="273"/>
      <c r="SI234" s="273"/>
      <c r="SJ234" s="273"/>
      <c r="SK234" s="273"/>
      <c r="SL234" s="273"/>
      <c r="SM234" s="273"/>
      <c r="SN234" s="273"/>
      <c r="SO234" s="273"/>
      <c r="SP234" s="273"/>
      <c r="SQ234" s="273"/>
      <c r="SR234" s="273"/>
      <c r="SS234" s="273"/>
      <c r="ST234" s="273"/>
      <c r="SU234" s="273"/>
      <c r="SV234" s="273"/>
      <c r="SW234" s="273"/>
      <c r="SX234" s="273"/>
      <c r="SY234" s="273"/>
      <c r="SZ234" s="273"/>
      <c r="TA234" s="273"/>
      <c r="TB234" s="273"/>
      <c r="TC234" s="273"/>
      <c r="TD234" s="273"/>
      <c r="TE234" s="273"/>
      <c r="TF234" s="273"/>
      <c r="TG234" s="273"/>
      <c r="TH234" s="273"/>
      <c r="TI234" s="273"/>
      <c r="TJ234" s="273"/>
      <c r="TK234" s="273"/>
      <c r="TL234" s="273"/>
      <c r="TM234" s="273"/>
      <c r="TN234" s="273"/>
      <c r="TO234" s="273"/>
      <c r="TP234" s="273"/>
      <c r="TQ234" s="273"/>
      <c r="TR234" s="273"/>
      <c r="TS234" s="273"/>
      <c r="TT234" s="273"/>
      <c r="TU234" s="273"/>
      <c r="TV234" s="273"/>
      <c r="TW234" s="273"/>
      <c r="TX234" s="273"/>
      <c r="TY234" s="273"/>
      <c r="TZ234" s="273"/>
      <c r="UA234" s="273"/>
      <c r="UB234" s="273"/>
      <c r="UC234" s="273"/>
      <c r="UD234" s="273"/>
      <c r="UE234" s="273"/>
      <c r="UF234" s="273"/>
      <c r="UG234" s="273"/>
      <c r="UH234" s="273"/>
      <c r="UI234" s="273"/>
      <c r="UJ234" s="273"/>
      <c r="UK234" s="273"/>
      <c r="UL234" s="273"/>
      <c r="UM234" s="273"/>
      <c r="UN234" s="273"/>
      <c r="UO234" s="273"/>
      <c r="UP234" s="273"/>
      <c r="UQ234" s="273"/>
      <c r="UR234" s="273"/>
      <c r="US234" s="273"/>
      <c r="UT234" s="273"/>
      <c r="UU234" s="273"/>
      <c r="UV234" s="273"/>
      <c r="UW234" s="273"/>
      <c r="UX234" s="273"/>
      <c r="UY234" s="273"/>
      <c r="UZ234" s="273"/>
      <c r="VA234" s="273"/>
      <c r="VB234" s="273"/>
      <c r="VC234" s="273"/>
      <c r="VD234" s="273"/>
      <c r="VE234" s="273"/>
      <c r="VF234" s="273"/>
      <c r="VG234" s="273"/>
      <c r="VH234" s="273"/>
      <c r="VI234" s="273"/>
      <c r="VJ234" s="273"/>
      <c r="VK234" s="273"/>
      <c r="VL234" s="273"/>
      <c r="VM234" s="273"/>
      <c r="VN234" s="273"/>
      <c r="VO234" s="273"/>
      <c r="VP234" s="273"/>
      <c r="VQ234" s="273"/>
      <c r="VR234" s="273"/>
      <c r="VS234" s="273"/>
      <c r="VT234" s="273"/>
      <c r="VU234" s="273"/>
      <c r="VV234" s="273"/>
      <c r="VW234" s="273"/>
      <c r="VX234" s="273"/>
      <c r="VY234" s="273"/>
      <c r="VZ234" s="273"/>
      <c r="WA234" s="273"/>
      <c r="WB234" s="273"/>
      <c r="WC234" s="273"/>
      <c r="WD234" s="273"/>
      <c r="WE234" s="273"/>
      <c r="WF234" s="273"/>
      <c r="WG234" s="273"/>
      <c r="WH234" s="273"/>
      <c r="WI234" s="273"/>
      <c r="WJ234" s="273"/>
      <c r="WK234" s="273"/>
      <c r="WL234" s="273"/>
      <c r="WM234" s="273"/>
      <c r="WN234" s="273"/>
      <c r="WO234" s="273"/>
      <c r="WP234" s="273"/>
      <c r="WQ234" s="273"/>
      <c r="WR234" s="273"/>
      <c r="WS234" s="273"/>
      <c r="WT234" s="273"/>
      <c r="WU234" s="273"/>
      <c r="WV234" s="273"/>
      <c r="WW234" s="273"/>
      <c r="WX234" s="273"/>
      <c r="WY234" s="273"/>
      <c r="WZ234" s="273"/>
      <c r="XA234" s="273"/>
      <c r="XB234" s="273"/>
      <c r="XC234" s="273"/>
      <c r="XD234" s="273"/>
      <c r="XE234" s="273"/>
      <c r="XF234" s="273"/>
      <c r="XG234" s="273"/>
      <c r="XH234" s="273"/>
      <c r="XI234" s="273"/>
      <c r="XJ234" s="273"/>
      <c r="XK234" s="273"/>
      <c r="XL234" s="273"/>
      <c r="XM234" s="273"/>
      <c r="XN234" s="273"/>
      <c r="XO234" s="273"/>
      <c r="XP234" s="273"/>
      <c r="XQ234" s="273"/>
      <c r="XR234" s="273"/>
      <c r="XS234" s="273"/>
      <c r="XT234" s="273"/>
      <c r="XU234" s="273"/>
      <c r="XV234" s="273"/>
      <c r="XW234" s="273"/>
      <c r="XX234" s="273"/>
      <c r="XY234" s="273"/>
      <c r="XZ234" s="273"/>
      <c r="YA234" s="273"/>
      <c r="YB234" s="273"/>
      <c r="YC234" s="273"/>
      <c r="YD234" s="273"/>
      <c r="YE234" s="273"/>
      <c r="YF234" s="273"/>
      <c r="YG234" s="273"/>
      <c r="YH234" s="273"/>
      <c r="YI234" s="273"/>
      <c r="YJ234" s="273"/>
      <c r="YK234" s="273"/>
      <c r="YL234" s="273"/>
      <c r="YM234" s="273"/>
      <c r="YN234" s="273"/>
      <c r="YO234" s="273"/>
      <c r="YP234" s="273"/>
      <c r="YQ234" s="273"/>
      <c r="YR234" s="273"/>
      <c r="YS234" s="273"/>
      <c r="YT234" s="273"/>
      <c r="YU234" s="273"/>
      <c r="YV234" s="273"/>
      <c r="YW234" s="273"/>
      <c r="YX234" s="273"/>
      <c r="YY234" s="273"/>
      <c r="YZ234" s="273"/>
      <c r="ZA234" s="273"/>
      <c r="ZB234" s="273"/>
      <c r="ZC234" s="273"/>
      <c r="ZD234" s="273"/>
      <c r="ZE234" s="273"/>
      <c r="ZF234" s="273"/>
      <c r="ZG234" s="273"/>
      <c r="ZH234" s="273"/>
      <c r="ZI234" s="273"/>
      <c r="ZJ234" s="273"/>
      <c r="ZK234" s="273"/>
      <c r="ZL234" s="273"/>
      <c r="ZM234" s="273"/>
      <c r="ZN234" s="273"/>
      <c r="ZO234" s="273"/>
      <c r="ZP234" s="273"/>
      <c r="ZQ234" s="273"/>
      <c r="ZR234" s="273"/>
      <c r="ZS234" s="273"/>
      <c r="ZT234" s="273"/>
      <c r="ZU234" s="273"/>
      <c r="ZV234" s="273"/>
      <c r="ZW234" s="273"/>
      <c r="ZX234" s="273"/>
      <c r="ZY234" s="273"/>
      <c r="ZZ234" s="273"/>
      <c r="AAA234" s="273"/>
      <c r="AAB234" s="273"/>
      <c r="AAC234" s="273"/>
      <c r="AAD234" s="273"/>
      <c r="AAE234" s="273"/>
      <c r="AAF234" s="273"/>
      <c r="AAG234" s="273"/>
      <c r="AAH234" s="273"/>
      <c r="AAI234" s="273"/>
      <c r="AAJ234" s="273"/>
      <c r="AAK234" s="273"/>
      <c r="AAL234" s="273"/>
      <c r="AAM234" s="273"/>
      <c r="AAN234" s="273"/>
      <c r="AAO234" s="273"/>
      <c r="AAP234" s="273"/>
      <c r="AAQ234" s="273"/>
      <c r="AAR234" s="273"/>
      <c r="AAS234" s="273"/>
      <c r="AAT234" s="273"/>
      <c r="AAU234" s="273"/>
      <c r="AAV234" s="273"/>
      <c r="AAW234" s="273"/>
      <c r="AAX234" s="273"/>
      <c r="AAY234" s="273"/>
      <c r="AAZ234" s="273"/>
      <c r="ABA234" s="273"/>
      <c r="ABB234" s="273"/>
      <c r="ABC234" s="273"/>
      <c r="ABD234" s="273"/>
      <c r="ABE234" s="273"/>
      <c r="ABF234" s="273"/>
      <c r="ABG234" s="273"/>
      <c r="ABH234" s="273"/>
      <c r="ABI234" s="273"/>
      <c r="ABJ234" s="273"/>
      <c r="ABK234" s="273"/>
      <c r="ABL234" s="273"/>
      <c r="ABM234" s="273"/>
      <c r="ABN234" s="273"/>
      <c r="ABO234" s="273"/>
      <c r="ABP234" s="273"/>
      <c r="ABQ234" s="273"/>
      <c r="ABR234" s="273"/>
      <c r="ABS234" s="273"/>
      <c r="ABT234" s="273"/>
      <c r="ABU234" s="273"/>
      <c r="ABV234" s="273"/>
      <c r="ABW234" s="273"/>
      <c r="ABX234" s="273"/>
      <c r="ABY234" s="273"/>
      <c r="ABZ234" s="273"/>
      <c r="ACA234" s="273"/>
      <c r="ACB234" s="273"/>
      <c r="ACC234" s="273"/>
      <c r="ACD234" s="273"/>
      <c r="ACE234" s="273"/>
      <c r="ACF234" s="273"/>
      <c r="ACG234" s="273"/>
      <c r="ACH234" s="273"/>
      <c r="ACI234" s="273"/>
      <c r="ACJ234" s="273"/>
      <c r="ACK234" s="273"/>
      <c r="ACL234" s="273"/>
      <c r="ACM234" s="273"/>
      <c r="ACN234" s="273"/>
      <c r="ACO234" s="273"/>
      <c r="ACP234" s="273"/>
      <c r="ACQ234" s="273"/>
      <c r="ACR234" s="273"/>
      <c r="ACS234" s="273"/>
      <c r="ACT234" s="273"/>
      <c r="ACU234" s="273"/>
      <c r="ACV234" s="273"/>
      <c r="ACW234" s="273"/>
      <c r="ACX234" s="273"/>
      <c r="ACY234" s="273"/>
      <c r="ACZ234" s="273"/>
      <c r="ADA234" s="273"/>
      <c r="ADB234" s="273"/>
      <c r="ADC234" s="273"/>
      <c r="ADD234" s="273"/>
      <c r="ADE234" s="273"/>
      <c r="ADF234" s="273"/>
      <c r="ADG234" s="273"/>
      <c r="ADH234" s="273"/>
      <c r="ADI234" s="273"/>
      <c r="ADJ234" s="273"/>
      <c r="ADK234" s="273"/>
      <c r="ADL234" s="273"/>
      <c r="ADM234" s="273"/>
      <c r="ADN234" s="273"/>
      <c r="ADO234" s="273"/>
      <c r="ADP234" s="273"/>
      <c r="ADQ234" s="273"/>
      <c r="ADR234" s="273"/>
      <c r="ADS234" s="273"/>
      <c r="ADT234" s="273"/>
      <c r="ADU234" s="273"/>
      <c r="ADV234" s="273"/>
      <c r="ADW234" s="273"/>
      <c r="ADX234" s="273"/>
      <c r="ADY234" s="273"/>
      <c r="ADZ234" s="273"/>
      <c r="AEA234" s="273"/>
      <c r="AEB234" s="273"/>
      <c r="AEC234" s="273"/>
      <c r="AED234" s="273"/>
      <c r="AEE234" s="273"/>
      <c r="AEF234" s="273"/>
      <c r="AEG234" s="273"/>
      <c r="AEH234" s="273"/>
      <c r="AEI234" s="273"/>
      <c r="AEJ234" s="273"/>
      <c r="AEK234" s="273"/>
      <c r="AEL234" s="273"/>
      <c r="AEM234" s="273"/>
      <c r="AEN234" s="273"/>
      <c r="AEO234" s="273"/>
      <c r="AEP234" s="273"/>
      <c r="AEQ234" s="273"/>
      <c r="AER234" s="273"/>
      <c r="AES234" s="273"/>
      <c r="AET234" s="273"/>
      <c r="AEU234" s="273"/>
      <c r="AEV234" s="273"/>
      <c r="AEW234" s="273"/>
      <c r="AEX234" s="273"/>
      <c r="AEY234" s="273"/>
      <c r="AEZ234" s="273"/>
      <c r="AFA234" s="273"/>
      <c r="AFB234" s="273"/>
      <c r="AFC234" s="273"/>
      <c r="AFD234" s="273"/>
      <c r="AFE234" s="273"/>
      <c r="AFF234" s="273"/>
      <c r="AFG234" s="273"/>
      <c r="AFH234" s="273"/>
      <c r="AFI234" s="273"/>
      <c r="AFJ234" s="273"/>
      <c r="AFK234" s="273"/>
      <c r="AFL234" s="273"/>
      <c r="AFM234" s="273"/>
      <c r="AFN234" s="273"/>
      <c r="AFO234" s="273"/>
      <c r="AFP234" s="273"/>
      <c r="AFQ234" s="273"/>
      <c r="AFR234" s="273"/>
      <c r="AFS234" s="273"/>
      <c r="AFT234" s="273"/>
      <c r="AFU234" s="273"/>
      <c r="AFV234" s="273"/>
      <c r="AFW234" s="273"/>
      <c r="AFX234" s="273"/>
      <c r="AFY234" s="273"/>
      <c r="AFZ234" s="273"/>
      <c r="AGA234" s="273"/>
      <c r="AGB234" s="273"/>
      <c r="AGC234" s="273"/>
      <c r="AGD234" s="273"/>
      <c r="AGE234" s="273"/>
      <c r="AGF234" s="273"/>
      <c r="AGG234" s="273"/>
      <c r="AGH234" s="273"/>
      <c r="AGI234" s="273"/>
      <c r="AGJ234" s="273"/>
      <c r="AGK234" s="273"/>
      <c r="AGL234" s="273"/>
      <c r="AGM234" s="273"/>
      <c r="AGN234" s="273"/>
      <c r="AGO234" s="273"/>
      <c r="AGP234" s="273"/>
      <c r="AGQ234" s="273"/>
      <c r="AGR234" s="273"/>
      <c r="AGS234" s="273"/>
      <c r="AGT234" s="273"/>
      <c r="AGU234" s="273"/>
      <c r="AGV234" s="273"/>
      <c r="AGW234" s="273"/>
      <c r="AGX234" s="273"/>
      <c r="AGY234" s="273"/>
      <c r="AGZ234" s="273"/>
      <c r="AHA234" s="273"/>
      <c r="AHB234" s="273"/>
      <c r="AHC234" s="273"/>
      <c r="AHD234" s="273"/>
      <c r="AHE234" s="273"/>
      <c r="AHF234" s="273"/>
      <c r="AHG234" s="273"/>
      <c r="AHH234" s="273"/>
      <c r="AHI234" s="273"/>
      <c r="AHJ234" s="273"/>
      <c r="AHK234" s="273"/>
      <c r="AHL234" s="273"/>
      <c r="AHM234" s="273"/>
      <c r="AHN234" s="273"/>
      <c r="AHO234" s="273"/>
      <c r="AHP234" s="273"/>
      <c r="AHQ234" s="273"/>
      <c r="AHR234" s="273"/>
      <c r="AHS234" s="273"/>
      <c r="AHT234" s="273"/>
      <c r="AHU234" s="273"/>
      <c r="AHV234" s="273"/>
      <c r="AHW234" s="273"/>
      <c r="AHX234" s="273"/>
      <c r="AHY234" s="273"/>
      <c r="AHZ234" s="273"/>
      <c r="AIA234" s="273"/>
      <c r="AIB234" s="273"/>
      <c r="AIC234" s="273"/>
      <c r="AID234" s="273"/>
      <c r="AIE234" s="273"/>
      <c r="AIF234" s="273"/>
      <c r="AIG234" s="273"/>
      <c r="AIH234" s="273"/>
      <c r="AII234" s="273"/>
      <c r="AIJ234" s="273"/>
      <c r="AIK234" s="273"/>
      <c r="AIL234" s="273"/>
      <c r="AIM234" s="273"/>
      <c r="AIN234" s="273"/>
      <c r="AIO234" s="273"/>
      <c r="AIP234" s="273"/>
      <c r="AIQ234" s="273"/>
      <c r="AIR234" s="273"/>
      <c r="AIS234" s="273"/>
      <c r="AIT234" s="273"/>
      <c r="AIU234" s="273"/>
      <c r="AIV234" s="273"/>
      <c r="AIW234" s="273"/>
      <c r="AIX234" s="273"/>
      <c r="AIY234" s="273"/>
      <c r="AIZ234" s="273"/>
      <c r="AJA234" s="273"/>
      <c r="AJB234" s="273"/>
      <c r="AJC234" s="273"/>
      <c r="AJD234" s="273"/>
      <c r="AJE234" s="273"/>
      <c r="AJF234" s="273"/>
      <c r="AJG234" s="273"/>
      <c r="AJH234" s="273"/>
      <c r="AJI234" s="273"/>
      <c r="AJJ234" s="273"/>
      <c r="AJK234" s="273"/>
      <c r="AJL234" s="273"/>
      <c r="AJM234" s="273"/>
      <c r="AJN234" s="273"/>
      <c r="AJO234" s="273"/>
      <c r="AJP234" s="273"/>
      <c r="AJQ234" s="273"/>
      <c r="AJR234" s="273"/>
      <c r="AJS234" s="273"/>
      <c r="AJT234" s="273"/>
      <c r="AJU234" s="273"/>
      <c r="AJV234" s="273"/>
      <c r="AJW234" s="273"/>
      <c r="AJX234" s="273"/>
      <c r="AJY234" s="273"/>
      <c r="AJZ234" s="273"/>
      <c r="AKA234" s="273"/>
      <c r="AKB234" s="273"/>
      <c r="AKC234" s="273"/>
      <c r="AKD234" s="273"/>
      <c r="AKE234" s="273"/>
      <c r="AKF234" s="273"/>
      <c r="AKG234" s="273"/>
      <c r="AKH234" s="273"/>
      <c r="AKI234" s="273"/>
      <c r="AKJ234" s="273"/>
      <c r="AKK234" s="273"/>
      <c r="AKL234" s="273"/>
      <c r="AKM234" s="273"/>
      <c r="AKN234" s="273"/>
      <c r="AKO234" s="273"/>
      <c r="AKP234" s="273"/>
      <c r="AKQ234" s="273"/>
      <c r="AKR234" s="273"/>
      <c r="AKS234" s="273"/>
      <c r="AKT234" s="273"/>
      <c r="AKU234" s="273"/>
      <c r="AKV234" s="273"/>
      <c r="AKW234" s="273"/>
      <c r="AKX234" s="273"/>
      <c r="AKY234" s="273"/>
      <c r="AKZ234" s="273"/>
      <c r="ALA234" s="273"/>
      <c r="ALB234" s="273"/>
      <c r="ALC234" s="273"/>
      <c r="ALD234" s="273"/>
      <c r="ALE234" s="273"/>
      <c r="ALF234" s="273"/>
      <c r="ALG234" s="273"/>
      <c r="ALH234" s="273"/>
      <c r="ALI234" s="273"/>
      <c r="ALJ234" s="273"/>
      <c r="ALK234" s="273"/>
      <c r="ALL234" s="273"/>
      <c r="ALM234" s="273"/>
      <c r="ALN234" s="273"/>
      <c r="ALO234" s="273"/>
      <c r="ALP234" s="273"/>
      <c r="ALQ234" s="273"/>
      <c r="ALR234" s="273"/>
      <c r="ALS234" s="273"/>
      <c r="ALT234" s="273"/>
      <c r="ALU234" s="273"/>
      <c r="ALV234" s="273"/>
      <c r="ALW234" s="273"/>
      <c r="ALX234" s="273"/>
      <c r="ALY234" s="273"/>
      <c r="ALZ234" s="273"/>
      <c r="AMA234" s="273"/>
      <c r="AMB234" s="273"/>
      <c r="AMC234" s="273"/>
      <c r="AMD234" s="273"/>
      <c r="AME234" s="273"/>
      <c r="AMF234" s="273"/>
      <c r="AMG234" s="273"/>
      <c r="AMH234" s="273"/>
      <c r="AMI234" s="273"/>
      <c r="AMJ234" s="273"/>
      <c r="AMK234" s="273"/>
      <c r="AML234" s="273"/>
      <c r="AMM234" s="273"/>
      <c r="AMN234" s="273"/>
      <c r="AMO234" s="273"/>
      <c r="AMP234" s="273"/>
      <c r="AMQ234" s="273"/>
      <c r="AMR234" s="273"/>
      <c r="AMS234" s="273"/>
      <c r="AMT234" s="273"/>
      <c r="AMU234" s="273"/>
      <c r="AMV234" s="273"/>
      <c r="AMW234" s="273"/>
      <c r="AMX234" s="273"/>
      <c r="AMY234" s="273"/>
      <c r="AMZ234" s="273"/>
      <c r="ANA234" s="273"/>
      <c r="ANB234" s="273"/>
      <c r="ANC234" s="273"/>
      <c r="AND234" s="273"/>
      <c r="ANE234" s="273"/>
      <c r="ANF234" s="273"/>
      <c r="ANG234" s="273"/>
      <c r="ANH234" s="273"/>
      <c r="ANI234" s="273"/>
      <c r="ANJ234" s="273"/>
      <c r="ANK234" s="273"/>
      <c r="ANL234" s="273"/>
      <c r="ANM234" s="273"/>
      <c r="ANN234" s="273"/>
      <c r="ANO234" s="273"/>
      <c r="ANP234" s="273"/>
      <c r="ANQ234" s="273"/>
      <c r="ANR234" s="273"/>
      <c r="ANS234" s="273"/>
      <c r="ANT234" s="273"/>
      <c r="ANU234" s="273"/>
      <c r="ANV234" s="273"/>
      <c r="ANW234" s="273"/>
      <c r="ANX234" s="273"/>
      <c r="ANY234" s="273"/>
      <c r="ANZ234" s="273"/>
      <c r="AOA234" s="273"/>
      <c r="AOB234" s="273"/>
      <c r="AOC234" s="273"/>
      <c r="AOD234" s="273"/>
      <c r="AOE234" s="273"/>
      <c r="AOF234" s="273"/>
      <c r="AOG234" s="273"/>
      <c r="AOH234" s="273"/>
      <c r="AOI234" s="273"/>
      <c r="AOJ234" s="273"/>
      <c r="AOK234" s="273"/>
      <c r="AOL234" s="273"/>
      <c r="AOM234" s="273"/>
      <c r="AON234" s="273"/>
      <c r="AOO234" s="273"/>
      <c r="AOP234" s="273"/>
      <c r="AOQ234" s="273"/>
      <c r="AOR234" s="273"/>
      <c r="AOS234" s="273"/>
      <c r="AOT234" s="273"/>
      <c r="AOU234" s="273"/>
      <c r="AOV234" s="273"/>
      <c r="AOW234" s="273"/>
      <c r="AOX234" s="273"/>
      <c r="AOY234" s="273"/>
      <c r="AOZ234" s="273"/>
      <c r="APA234" s="273"/>
      <c r="APB234" s="273"/>
      <c r="APC234" s="273"/>
      <c r="APD234" s="273"/>
      <c r="APE234" s="273"/>
      <c r="APF234" s="273"/>
      <c r="APG234" s="273"/>
      <c r="APH234" s="273"/>
      <c r="API234" s="273"/>
      <c r="APJ234" s="273"/>
      <c r="APK234" s="273"/>
      <c r="APL234" s="273"/>
      <c r="APM234" s="273"/>
      <c r="APN234" s="273"/>
      <c r="APO234" s="273"/>
      <c r="APP234" s="273"/>
      <c r="APQ234" s="273"/>
      <c r="APR234" s="273"/>
      <c r="APS234" s="273"/>
      <c r="APT234" s="273"/>
      <c r="APU234" s="273"/>
      <c r="APV234" s="273"/>
      <c r="APW234" s="273"/>
      <c r="APX234" s="273"/>
      <c r="APY234" s="273"/>
      <c r="APZ234" s="273"/>
      <c r="AQA234" s="273"/>
      <c r="AQB234" s="273"/>
      <c r="AQC234" s="273"/>
      <c r="AQD234" s="273"/>
      <c r="AQE234" s="273"/>
      <c r="AQF234" s="273"/>
      <c r="AQG234" s="273"/>
      <c r="AQH234" s="273"/>
      <c r="AQI234" s="273"/>
      <c r="AQJ234" s="273"/>
      <c r="AQK234" s="273"/>
      <c r="AQL234" s="273"/>
      <c r="AQM234" s="273"/>
      <c r="AQN234" s="273"/>
      <c r="AQO234" s="273"/>
      <c r="AQP234" s="273"/>
      <c r="AQQ234" s="273"/>
      <c r="AQR234" s="273"/>
      <c r="AQS234" s="273"/>
      <c r="AQT234" s="273"/>
      <c r="AQU234" s="273"/>
      <c r="AQV234" s="273"/>
      <c r="AQW234" s="273"/>
      <c r="AQX234" s="273"/>
      <c r="AQY234" s="273"/>
      <c r="AQZ234" s="273"/>
      <c r="ARA234" s="273"/>
      <c r="ARB234" s="273"/>
      <c r="ARC234" s="273"/>
      <c r="ARD234" s="273"/>
      <c r="ARE234" s="273"/>
      <c r="ARF234" s="273"/>
      <c r="ARG234" s="273"/>
      <c r="ARH234" s="273"/>
      <c r="ARI234" s="273"/>
      <c r="ARJ234" s="273"/>
      <c r="ARK234" s="273"/>
      <c r="ARL234" s="273"/>
      <c r="ARM234" s="273"/>
      <c r="ARN234" s="273"/>
      <c r="ARO234" s="273"/>
      <c r="ARP234" s="273"/>
      <c r="ARQ234" s="273"/>
      <c r="ARR234" s="273"/>
      <c r="ARS234" s="273"/>
      <c r="ART234" s="273"/>
      <c r="ARU234" s="273"/>
      <c r="ARV234" s="273"/>
      <c r="ARW234" s="273"/>
      <c r="ARX234" s="273"/>
      <c r="ARY234" s="273"/>
      <c r="ARZ234" s="273"/>
      <c r="ASA234" s="273"/>
      <c r="ASB234" s="273"/>
      <c r="ASC234" s="273"/>
      <c r="ASD234" s="273"/>
      <c r="ASE234" s="273"/>
      <c r="ASF234" s="273"/>
      <c r="ASG234" s="273"/>
      <c r="ASH234" s="273"/>
      <c r="ASI234" s="273"/>
      <c r="ASJ234" s="273"/>
      <c r="ASK234" s="273"/>
      <c r="ASL234" s="273"/>
      <c r="ASM234" s="273"/>
      <c r="ASN234" s="273"/>
      <c r="ASO234" s="273"/>
      <c r="ASP234" s="273"/>
      <c r="ASQ234" s="273"/>
      <c r="ASR234" s="273"/>
      <c r="ASS234" s="273"/>
      <c r="AST234" s="273"/>
      <c r="ASU234" s="273"/>
      <c r="ASV234" s="273"/>
      <c r="ASW234" s="273"/>
      <c r="ASX234" s="273"/>
      <c r="ASY234" s="273"/>
      <c r="ASZ234" s="273"/>
      <c r="ATA234" s="273"/>
      <c r="ATB234" s="273"/>
      <c r="ATC234" s="273"/>
      <c r="ATD234" s="273"/>
      <c r="ATE234" s="273"/>
      <c r="ATF234" s="273"/>
      <c r="ATG234" s="273"/>
      <c r="ATH234" s="273"/>
      <c r="ATI234" s="273"/>
      <c r="ATJ234" s="273"/>
      <c r="ATK234" s="273"/>
      <c r="ATL234" s="273"/>
      <c r="ATM234" s="273"/>
      <c r="ATN234" s="273"/>
      <c r="ATO234" s="273"/>
      <c r="ATP234" s="273"/>
      <c r="ATQ234" s="273"/>
      <c r="ATR234" s="273"/>
      <c r="ATS234" s="273"/>
      <c r="ATT234" s="273"/>
      <c r="ATU234" s="273"/>
      <c r="ATV234" s="273"/>
      <c r="ATW234" s="273"/>
      <c r="ATX234" s="273"/>
      <c r="ATY234" s="273"/>
      <c r="ATZ234" s="273"/>
      <c r="AUA234" s="273"/>
      <c r="AUB234" s="273"/>
      <c r="AUC234" s="273"/>
      <c r="AUD234" s="273"/>
      <c r="AUE234" s="273"/>
      <c r="AUF234" s="273"/>
      <c r="AUG234" s="273"/>
      <c r="AUH234" s="273"/>
      <c r="AUI234" s="273"/>
      <c r="AUJ234" s="273"/>
      <c r="AUK234" s="273"/>
      <c r="AUL234" s="273"/>
      <c r="AUM234" s="273"/>
      <c r="AUN234" s="273"/>
      <c r="AUO234" s="273"/>
      <c r="AUP234" s="273"/>
      <c r="AUQ234" s="273"/>
      <c r="AUR234" s="273"/>
      <c r="AUS234" s="273"/>
      <c r="AUT234" s="273"/>
      <c r="AUU234" s="273"/>
      <c r="AUV234" s="273"/>
      <c r="AUW234" s="273"/>
      <c r="AUX234" s="273"/>
      <c r="AUY234" s="273"/>
      <c r="AUZ234" s="273"/>
      <c r="AVA234" s="273"/>
      <c r="AVB234" s="273"/>
      <c r="AVC234" s="273"/>
      <c r="AVD234" s="273"/>
      <c r="AVE234" s="273"/>
      <c r="AVF234" s="273"/>
      <c r="AVG234" s="273"/>
      <c r="AVH234" s="273"/>
      <c r="AVI234" s="273"/>
      <c r="AVJ234" s="273"/>
      <c r="AVK234" s="273"/>
      <c r="AVL234" s="273"/>
      <c r="AVM234" s="273"/>
      <c r="AVN234" s="273"/>
      <c r="AVO234" s="273"/>
      <c r="AVP234" s="273"/>
      <c r="AVQ234" s="273"/>
      <c r="AVR234" s="273"/>
      <c r="AVS234" s="273"/>
      <c r="AVT234" s="273"/>
      <c r="AVU234" s="273"/>
      <c r="AVV234" s="273"/>
      <c r="AVW234" s="273"/>
      <c r="AVX234" s="273"/>
      <c r="AVY234" s="273"/>
      <c r="AVZ234" s="273"/>
      <c r="AWA234" s="273"/>
      <c r="AWB234" s="273"/>
      <c r="AWC234" s="273"/>
      <c r="AWD234" s="273"/>
      <c r="AWE234" s="273"/>
      <c r="AWF234" s="273"/>
      <c r="AWG234" s="273"/>
      <c r="AWH234" s="273"/>
      <c r="AWI234" s="273"/>
      <c r="AWJ234" s="273"/>
      <c r="AWK234" s="273"/>
      <c r="AWL234" s="273"/>
      <c r="AWM234" s="273"/>
      <c r="AWN234" s="273"/>
      <c r="AWO234" s="273"/>
      <c r="AWP234" s="273"/>
      <c r="AWQ234" s="273"/>
      <c r="AWR234" s="273"/>
      <c r="AWS234" s="273"/>
      <c r="AWT234" s="273"/>
      <c r="AWU234" s="273"/>
      <c r="AWV234" s="273"/>
      <c r="AWW234" s="273"/>
      <c r="AWX234" s="273"/>
      <c r="AWY234" s="273"/>
      <c r="AWZ234" s="273"/>
      <c r="AXA234" s="273"/>
      <c r="AXB234" s="273"/>
      <c r="AXC234" s="273"/>
      <c r="AXD234" s="273"/>
      <c r="AXE234" s="273"/>
      <c r="AXF234" s="273"/>
      <c r="AXG234" s="273"/>
      <c r="AXH234" s="273"/>
      <c r="AXI234" s="273"/>
      <c r="AXJ234" s="273"/>
      <c r="AXK234" s="273"/>
      <c r="AXL234" s="273"/>
      <c r="AXM234" s="273"/>
      <c r="AXN234" s="273"/>
      <c r="AXO234" s="273"/>
      <c r="AXP234" s="273"/>
      <c r="AXQ234" s="273"/>
      <c r="AXR234" s="273"/>
      <c r="AXS234" s="273"/>
      <c r="AXT234" s="273"/>
      <c r="AXU234" s="273"/>
      <c r="AXV234" s="273"/>
      <c r="AXW234" s="273"/>
      <c r="AXX234" s="273"/>
      <c r="AXY234" s="273"/>
      <c r="AXZ234" s="273"/>
      <c r="AYA234" s="273"/>
      <c r="AYB234" s="273"/>
      <c r="AYC234" s="273"/>
      <c r="AYD234" s="273"/>
      <c r="AYE234" s="273"/>
      <c r="AYF234" s="273"/>
      <c r="AYG234" s="273"/>
      <c r="AYH234" s="273"/>
      <c r="AYI234" s="273"/>
      <c r="AYJ234" s="273"/>
      <c r="AYK234" s="273"/>
      <c r="AYL234" s="273"/>
      <c r="AYM234" s="273"/>
      <c r="AYN234" s="273"/>
      <c r="AYO234" s="273"/>
      <c r="AYP234" s="273"/>
      <c r="AYQ234" s="273"/>
      <c r="AYR234" s="273"/>
      <c r="AYS234" s="273"/>
      <c r="AYT234" s="273"/>
      <c r="AYU234" s="273"/>
      <c r="AYV234" s="273"/>
      <c r="AYW234" s="273"/>
      <c r="AYX234" s="273"/>
      <c r="AYY234" s="273"/>
      <c r="AYZ234" s="273"/>
      <c r="AZA234" s="273"/>
      <c r="AZB234" s="273"/>
      <c r="AZC234" s="273"/>
      <c r="AZD234" s="273"/>
      <c r="AZE234" s="273"/>
      <c r="AZF234" s="273"/>
      <c r="AZG234" s="273"/>
      <c r="AZH234" s="273"/>
      <c r="AZI234" s="273"/>
      <c r="AZJ234" s="273"/>
      <c r="AZK234" s="273"/>
      <c r="AZL234" s="273"/>
      <c r="AZM234" s="273"/>
      <c r="AZN234" s="273"/>
      <c r="AZO234" s="273"/>
      <c r="AZP234" s="273"/>
      <c r="AZQ234" s="273"/>
      <c r="AZR234" s="273"/>
      <c r="AZS234" s="273"/>
      <c r="AZT234" s="273"/>
      <c r="AZU234" s="273"/>
      <c r="AZV234" s="273"/>
      <c r="AZW234" s="273"/>
      <c r="AZX234" s="273"/>
      <c r="AZY234" s="273"/>
      <c r="AZZ234" s="273"/>
      <c r="BAA234" s="273"/>
      <c r="BAB234" s="273"/>
      <c r="BAC234" s="273"/>
      <c r="BAD234" s="273"/>
      <c r="BAE234" s="273"/>
      <c r="BAF234" s="273"/>
      <c r="BAG234" s="273"/>
      <c r="BAH234" s="273"/>
      <c r="BAI234" s="273"/>
      <c r="BAJ234" s="273"/>
      <c r="BAK234" s="273"/>
      <c r="BAL234" s="273"/>
      <c r="BAM234" s="273"/>
      <c r="BAN234" s="273"/>
      <c r="BAO234" s="273"/>
      <c r="BAP234" s="273"/>
      <c r="BAQ234" s="273"/>
      <c r="BAR234" s="273"/>
      <c r="BAS234" s="273"/>
      <c r="BAT234" s="273"/>
      <c r="BAU234" s="273"/>
      <c r="BAV234" s="273"/>
      <c r="BAW234" s="273"/>
      <c r="BAX234" s="273"/>
      <c r="BAY234" s="273"/>
      <c r="BAZ234" s="273"/>
      <c r="BBA234" s="273"/>
      <c r="BBB234" s="273"/>
      <c r="BBC234" s="273"/>
      <c r="BBD234" s="273"/>
      <c r="BBE234" s="273"/>
      <c r="BBF234" s="273"/>
      <c r="BBG234" s="273"/>
      <c r="BBH234" s="273"/>
      <c r="BBI234" s="273"/>
      <c r="BBJ234" s="273"/>
      <c r="BBK234" s="273"/>
      <c r="BBL234" s="273"/>
      <c r="BBM234" s="273"/>
      <c r="BBN234" s="273"/>
      <c r="BBO234" s="273"/>
      <c r="BBP234" s="273"/>
      <c r="BBQ234" s="273"/>
      <c r="BBR234" s="273"/>
      <c r="BBS234" s="273"/>
      <c r="BBT234" s="273"/>
      <c r="BBU234" s="273"/>
      <c r="BBV234" s="273"/>
      <c r="BBW234" s="273"/>
      <c r="BBX234" s="273"/>
      <c r="BBY234" s="273"/>
      <c r="BBZ234" s="273"/>
      <c r="BCA234" s="273"/>
      <c r="BCB234" s="273"/>
      <c r="BCC234" s="273"/>
      <c r="BCD234" s="273"/>
      <c r="BCE234" s="273"/>
      <c r="BCF234" s="273"/>
      <c r="BCG234" s="273"/>
      <c r="BCH234" s="273"/>
      <c r="BCI234" s="273"/>
      <c r="BCJ234" s="273"/>
      <c r="BCK234" s="273"/>
      <c r="BCL234" s="273"/>
      <c r="BCM234" s="273"/>
      <c r="BCN234" s="273"/>
      <c r="BCO234" s="273"/>
      <c r="BCP234" s="273"/>
      <c r="BCQ234" s="273"/>
      <c r="BCR234" s="273"/>
      <c r="BCS234" s="273"/>
      <c r="BCT234" s="273"/>
      <c r="BCU234" s="273"/>
      <c r="BCV234" s="273"/>
      <c r="BCW234" s="273"/>
      <c r="BCX234" s="273"/>
      <c r="BCY234" s="273"/>
      <c r="BCZ234" s="273"/>
      <c r="BDA234" s="273"/>
      <c r="BDB234" s="273"/>
      <c r="BDC234" s="273"/>
      <c r="BDD234" s="273"/>
      <c r="BDE234" s="273"/>
      <c r="BDF234" s="273"/>
      <c r="BDG234" s="273"/>
      <c r="BDH234" s="273"/>
      <c r="BDI234" s="273"/>
      <c r="BDJ234" s="273"/>
      <c r="BDK234" s="273"/>
      <c r="BDL234" s="273"/>
      <c r="BDM234" s="273"/>
      <c r="BDN234" s="273"/>
      <c r="BDO234" s="273"/>
      <c r="BDP234" s="273"/>
      <c r="BDQ234" s="273"/>
      <c r="BDR234" s="273"/>
      <c r="BDS234" s="273"/>
      <c r="BDT234" s="273"/>
      <c r="BDU234" s="273"/>
      <c r="BDV234" s="273"/>
      <c r="BDW234" s="273"/>
      <c r="BDX234" s="273"/>
      <c r="BDY234" s="273"/>
      <c r="BDZ234" s="273"/>
      <c r="BEA234" s="273"/>
      <c r="BEB234" s="273"/>
      <c r="BEC234" s="273"/>
      <c r="BED234" s="273"/>
      <c r="BEE234" s="273"/>
      <c r="BEF234" s="273"/>
      <c r="BEG234" s="273"/>
      <c r="BEH234" s="273"/>
      <c r="BEI234" s="273"/>
      <c r="BEJ234" s="273"/>
      <c r="BEK234" s="273"/>
      <c r="BEL234" s="273"/>
      <c r="BEM234" s="273"/>
      <c r="BEN234" s="273"/>
      <c r="BEO234" s="273"/>
      <c r="BEP234" s="273"/>
      <c r="BEQ234" s="273"/>
      <c r="BER234" s="273"/>
      <c r="BES234" s="273"/>
      <c r="BET234" s="273"/>
      <c r="BEU234" s="273"/>
      <c r="BEV234" s="273"/>
      <c r="BEW234" s="273"/>
      <c r="BEX234" s="273"/>
      <c r="BEY234" s="273"/>
      <c r="BEZ234" s="273"/>
      <c r="BFA234" s="273"/>
      <c r="BFB234" s="273"/>
      <c r="BFC234" s="273"/>
      <c r="BFD234" s="273"/>
      <c r="BFE234" s="273"/>
      <c r="BFF234" s="273"/>
      <c r="BFG234" s="273"/>
      <c r="BFH234" s="273"/>
      <c r="BFI234" s="273"/>
      <c r="BFJ234" s="273"/>
      <c r="BFK234" s="273"/>
      <c r="BFL234" s="273"/>
      <c r="BFM234" s="273"/>
      <c r="BFN234" s="273"/>
      <c r="BFO234" s="273"/>
      <c r="BFP234" s="273"/>
      <c r="BFQ234" s="273"/>
      <c r="BFR234" s="273"/>
      <c r="BFS234" s="273"/>
      <c r="BFT234" s="273"/>
      <c r="BFU234" s="273"/>
      <c r="BFV234" s="273"/>
      <c r="BFW234" s="273"/>
      <c r="BFX234" s="273"/>
      <c r="BFY234" s="273"/>
      <c r="BFZ234" s="273"/>
      <c r="BGA234" s="273"/>
      <c r="BGB234" s="273"/>
      <c r="BGC234" s="273"/>
      <c r="BGD234" s="273"/>
      <c r="BGE234" s="273"/>
      <c r="BGF234" s="273"/>
      <c r="BGG234" s="273"/>
      <c r="BGH234" s="273"/>
      <c r="BGI234" s="273"/>
      <c r="BGJ234" s="273"/>
      <c r="BGK234" s="273"/>
      <c r="BGL234" s="273"/>
      <c r="BGM234" s="273"/>
      <c r="BGN234" s="273"/>
      <c r="BGO234" s="273"/>
      <c r="BGP234" s="273"/>
      <c r="BGQ234" s="273"/>
      <c r="BGR234" s="273"/>
      <c r="BGS234" s="273"/>
      <c r="BGT234" s="273"/>
      <c r="BGU234" s="273"/>
      <c r="BGV234" s="273"/>
      <c r="BGW234" s="273"/>
      <c r="BGX234" s="273"/>
      <c r="BGY234" s="273"/>
      <c r="BGZ234" s="273"/>
      <c r="BHA234" s="273"/>
      <c r="BHB234" s="273"/>
      <c r="BHC234" s="273"/>
      <c r="BHD234" s="273"/>
      <c r="BHE234" s="273"/>
      <c r="BHF234" s="273"/>
      <c r="BHG234" s="273"/>
      <c r="BHH234" s="273"/>
      <c r="BHI234" s="273"/>
      <c r="BHJ234" s="273"/>
      <c r="BHK234" s="273"/>
      <c r="BHL234" s="273"/>
      <c r="BHM234" s="273"/>
      <c r="BHN234" s="273"/>
      <c r="BHO234" s="273"/>
      <c r="BHP234" s="273"/>
      <c r="BHQ234" s="273"/>
      <c r="BHR234" s="273"/>
      <c r="BHS234" s="273"/>
      <c r="BHT234" s="273"/>
      <c r="BHU234" s="273"/>
      <c r="BHV234" s="273"/>
      <c r="BHW234" s="273"/>
      <c r="BHX234" s="273"/>
      <c r="BHY234" s="273"/>
      <c r="BHZ234" s="273"/>
      <c r="BIA234" s="273"/>
      <c r="BIB234" s="273"/>
      <c r="BIC234" s="273"/>
      <c r="BID234" s="273"/>
      <c r="BIE234" s="273"/>
      <c r="BIF234" s="273"/>
      <c r="BIG234" s="273"/>
      <c r="BIH234" s="273"/>
      <c r="BII234" s="273"/>
      <c r="BIJ234" s="273"/>
      <c r="BIK234" s="273"/>
      <c r="BIL234" s="273"/>
      <c r="BIM234" s="273"/>
      <c r="BIN234" s="273"/>
      <c r="BIO234" s="273"/>
      <c r="BIP234" s="273"/>
      <c r="BIQ234" s="273"/>
      <c r="BIR234" s="273"/>
      <c r="BIS234" s="273"/>
      <c r="BIT234" s="273"/>
      <c r="BIU234" s="273"/>
      <c r="BIV234" s="273"/>
      <c r="BIW234" s="273"/>
      <c r="BIX234" s="273"/>
      <c r="BIY234" s="273"/>
      <c r="BIZ234" s="273"/>
      <c r="BJA234" s="273"/>
      <c r="BJB234" s="273"/>
      <c r="BJC234" s="273"/>
      <c r="BJD234" s="273"/>
      <c r="BJE234" s="273"/>
      <c r="BJF234" s="273"/>
      <c r="BJG234" s="273"/>
      <c r="BJH234" s="273"/>
      <c r="BJI234" s="273"/>
      <c r="BJJ234" s="273"/>
      <c r="BJK234" s="273"/>
      <c r="BJL234" s="273"/>
      <c r="BJM234" s="273"/>
      <c r="BJN234" s="273"/>
      <c r="BJO234" s="273"/>
      <c r="BJP234" s="273"/>
      <c r="BJQ234" s="273"/>
      <c r="BJR234" s="273"/>
      <c r="BJS234" s="273"/>
      <c r="BJT234" s="273"/>
      <c r="BJU234" s="273"/>
      <c r="BJV234" s="273"/>
      <c r="BJW234" s="273"/>
      <c r="BJX234" s="273"/>
      <c r="BJY234" s="273"/>
      <c r="BJZ234" s="273"/>
      <c r="BKA234" s="273"/>
      <c r="BKB234" s="273"/>
      <c r="BKC234" s="273"/>
      <c r="BKD234" s="273"/>
      <c r="BKE234" s="273"/>
      <c r="BKF234" s="273"/>
      <c r="BKG234" s="273"/>
      <c r="BKH234" s="273"/>
      <c r="BKI234" s="273"/>
      <c r="BKJ234" s="273"/>
      <c r="BKK234" s="273"/>
      <c r="BKL234" s="273"/>
      <c r="BKM234" s="273"/>
      <c r="BKN234" s="273"/>
      <c r="BKO234" s="273"/>
      <c r="BKP234" s="273"/>
      <c r="BKQ234" s="273"/>
      <c r="BKR234" s="273"/>
      <c r="BKS234" s="273"/>
      <c r="BKT234" s="273"/>
      <c r="BKU234" s="273"/>
      <c r="BKV234" s="273"/>
      <c r="BKW234" s="273"/>
      <c r="BKX234" s="273"/>
      <c r="BKY234" s="273"/>
      <c r="BKZ234" s="273"/>
      <c r="BLA234" s="273"/>
      <c r="BLB234" s="273"/>
      <c r="BLC234" s="273"/>
      <c r="BLD234" s="273"/>
      <c r="BLE234" s="273"/>
      <c r="BLF234" s="273"/>
      <c r="BLG234" s="273"/>
      <c r="BLH234" s="273"/>
      <c r="BLI234" s="273"/>
      <c r="BLJ234" s="273"/>
      <c r="BLK234" s="273"/>
      <c r="BLL234" s="273"/>
      <c r="BLM234" s="273"/>
      <c r="BLN234" s="273"/>
      <c r="BLO234" s="273"/>
      <c r="BLP234" s="273"/>
      <c r="BLQ234" s="273"/>
      <c r="BLR234" s="273"/>
      <c r="BLS234" s="273"/>
      <c r="BLT234" s="273"/>
      <c r="BLU234" s="273"/>
      <c r="BLV234" s="273"/>
      <c r="BLW234" s="273"/>
      <c r="BLX234" s="273"/>
      <c r="BLY234" s="273"/>
      <c r="BLZ234" s="273"/>
      <c r="BMA234" s="273"/>
      <c r="BMB234" s="273"/>
      <c r="BMC234" s="273"/>
      <c r="BMD234" s="273"/>
      <c r="BME234" s="273"/>
      <c r="BMF234" s="273"/>
      <c r="BMG234" s="273"/>
      <c r="BMH234" s="273"/>
      <c r="BMI234" s="273"/>
      <c r="BMJ234" s="273"/>
      <c r="BMK234" s="273"/>
      <c r="BML234" s="273"/>
      <c r="BMM234" s="273"/>
      <c r="BMN234" s="273"/>
      <c r="BMO234" s="273"/>
      <c r="BMP234" s="273"/>
      <c r="BMQ234" s="273"/>
      <c r="BMR234" s="273"/>
      <c r="BMS234" s="273"/>
      <c r="BMT234" s="273"/>
      <c r="BMU234" s="273"/>
      <c r="BMV234" s="273"/>
      <c r="BMW234" s="273"/>
      <c r="BMX234" s="273"/>
      <c r="BMY234" s="273"/>
      <c r="BMZ234" s="273"/>
      <c r="BNA234" s="273"/>
      <c r="BNB234" s="273"/>
      <c r="BNC234" s="273"/>
      <c r="BND234" s="273"/>
      <c r="BNE234" s="273"/>
      <c r="BNF234" s="273"/>
      <c r="BNG234" s="273"/>
      <c r="BNH234" s="273"/>
      <c r="BNI234" s="273"/>
      <c r="BNJ234" s="273"/>
      <c r="BNK234" s="273"/>
      <c r="BNL234" s="273"/>
      <c r="BNM234" s="273"/>
      <c r="BNN234" s="273"/>
      <c r="BNO234" s="273"/>
      <c r="BNP234" s="273"/>
      <c r="BNQ234" s="273"/>
      <c r="BNR234" s="273"/>
      <c r="BNS234" s="273"/>
      <c r="BNT234" s="273"/>
      <c r="BNU234" s="273"/>
      <c r="BNV234" s="273"/>
      <c r="BNW234" s="273"/>
      <c r="BNX234" s="273"/>
      <c r="BNY234" s="273"/>
      <c r="BNZ234" s="273"/>
      <c r="BOA234" s="273"/>
      <c r="BOB234" s="273"/>
      <c r="BOC234" s="273"/>
      <c r="BOD234" s="273"/>
      <c r="BOE234" s="273"/>
      <c r="BOF234" s="273"/>
      <c r="BOG234" s="273"/>
      <c r="BOH234" s="273"/>
      <c r="BOI234" s="273"/>
      <c r="BOJ234" s="273"/>
      <c r="BOK234" s="273"/>
      <c r="BOL234" s="273"/>
      <c r="BOM234" s="273"/>
      <c r="BON234" s="273"/>
      <c r="BOO234" s="273"/>
      <c r="BOP234" s="273"/>
      <c r="BOQ234" s="273"/>
      <c r="BOR234" s="273"/>
      <c r="BOS234" s="273"/>
      <c r="BOT234" s="273"/>
      <c r="BOU234" s="273"/>
      <c r="BOV234" s="273"/>
      <c r="BOW234" s="273"/>
      <c r="BOX234" s="273"/>
      <c r="BOY234" s="273"/>
      <c r="BOZ234" s="273"/>
      <c r="BPA234" s="273"/>
      <c r="BPB234" s="273"/>
      <c r="BPC234" s="273"/>
      <c r="BPD234" s="273"/>
      <c r="BPE234" s="273"/>
      <c r="BPF234" s="273"/>
      <c r="BPG234" s="273"/>
      <c r="BPH234" s="273"/>
      <c r="BPI234" s="273"/>
      <c r="BPJ234" s="273"/>
      <c r="BPK234" s="273"/>
      <c r="BPL234" s="273"/>
      <c r="BPM234" s="273"/>
      <c r="BPN234" s="273"/>
      <c r="BPO234" s="273"/>
      <c r="BPP234" s="273"/>
      <c r="BPQ234" s="273"/>
      <c r="BPR234" s="273"/>
      <c r="BPS234" s="273"/>
      <c r="BPT234" s="273"/>
      <c r="BPU234" s="273"/>
      <c r="BPV234" s="273"/>
      <c r="BPW234" s="273"/>
      <c r="BPX234" s="273"/>
      <c r="BPY234" s="273"/>
      <c r="BPZ234" s="273"/>
      <c r="BQA234" s="273"/>
      <c r="BQB234" s="273"/>
      <c r="BQC234" s="273"/>
      <c r="BQD234" s="273"/>
      <c r="BQE234" s="273"/>
      <c r="BQF234" s="273"/>
      <c r="BQG234" s="273"/>
      <c r="BQH234" s="273"/>
      <c r="BQI234" s="273"/>
      <c r="BQJ234" s="273"/>
      <c r="BQK234" s="273"/>
      <c r="BQL234" s="273"/>
      <c r="BQM234" s="273"/>
      <c r="BQN234" s="273"/>
      <c r="BQO234" s="273"/>
      <c r="BQP234" s="273"/>
      <c r="BQQ234" s="273"/>
      <c r="BQR234" s="273"/>
      <c r="BQS234" s="273"/>
      <c r="BQT234" s="273"/>
      <c r="BQU234" s="273"/>
      <c r="BQV234" s="273"/>
      <c r="BQW234" s="273"/>
      <c r="BQX234" s="273"/>
      <c r="BQY234" s="273"/>
      <c r="BQZ234" s="273"/>
      <c r="BRA234" s="273"/>
      <c r="BRB234" s="273"/>
      <c r="BRC234" s="273"/>
      <c r="BRD234" s="273"/>
      <c r="BRE234" s="273"/>
      <c r="BRF234" s="273"/>
      <c r="BRG234" s="273"/>
      <c r="BRH234" s="273"/>
      <c r="BRI234" s="273"/>
      <c r="BRJ234" s="273"/>
      <c r="BRK234" s="273"/>
      <c r="BRL234" s="273"/>
      <c r="BRM234" s="273"/>
      <c r="BRN234" s="273"/>
      <c r="BRO234" s="273"/>
      <c r="BRP234" s="273"/>
      <c r="BRQ234" s="273"/>
      <c r="BRR234" s="273"/>
      <c r="BRS234" s="273"/>
      <c r="BRT234" s="273"/>
      <c r="BRU234" s="273"/>
      <c r="BRV234" s="273"/>
      <c r="BRW234" s="273"/>
      <c r="BRX234" s="273"/>
      <c r="BRY234" s="273"/>
      <c r="BRZ234" s="273"/>
      <c r="BSA234" s="273"/>
      <c r="BSB234" s="273"/>
      <c r="BSC234" s="273"/>
      <c r="BSD234" s="273"/>
      <c r="BSE234" s="273"/>
      <c r="BSF234" s="273"/>
      <c r="BSG234" s="273"/>
      <c r="BSH234" s="273"/>
      <c r="BSI234" s="273"/>
      <c r="BSJ234" s="273"/>
      <c r="BSK234" s="273"/>
      <c r="BSL234" s="273"/>
      <c r="BSM234" s="273"/>
      <c r="BSN234" s="273"/>
      <c r="BSO234" s="273"/>
      <c r="BSP234" s="273"/>
      <c r="BSQ234" s="273"/>
      <c r="BSR234" s="273"/>
      <c r="BSS234" s="273"/>
      <c r="BST234" s="273"/>
      <c r="BSU234" s="273"/>
      <c r="BSV234" s="273"/>
      <c r="BSW234" s="273"/>
      <c r="BSX234" s="273"/>
      <c r="BSY234" s="273"/>
      <c r="BSZ234" s="273"/>
      <c r="BTA234" s="273"/>
      <c r="BTB234" s="273"/>
      <c r="BTC234" s="273"/>
      <c r="BTD234" s="273"/>
      <c r="BTE234" s="273"/>
      <c r="BTF234" s="273"/>
      <c r="BTG234" s="273"/>
      <c r="BTH234" s="273"/>
      <c r="BTI234" s="273"/>
      <c r="BTJ234" s="273"/>
      <c r="BTK234" s="273"/>
      <c r="BTL234" s="273"/>
      <c r="BTM234" s="273"/>
      <c r="BTN234" s="273"/>
      <c r="BTO234" s="273"/>
      <c r="BTP234" s="273"/>
      <c r="BTQ234" s="273"/>
      <c r="BTR234" s="273"/>
      <c r="BTS234" s="273"/>
      <c r="BTT234" s="273"/>
      <c r="BTU234" s="273"/>
      <c r="BTV234" s="273"/>
      <c r="BTW234" s="273"/>
      <c r="BTX234" s="273"/>
      <c r="BTY234" s="273"/>
      <c r="BTZ234" s="273"/>
      <c r="BUA234" s="273"/>
      <c r="BUB234" s="273"/>
      <c r="BUC234" s="273"/>
      <c r="BUD234" s="273"/>
      <c r="BUE234" s="273"/>
      <c r="BUF234" s="273"/>
      <c r="BUG234" s="273"/>
      <c r="BUH234" s="273"/>
      <c r="BUI234" s="273"/>
      <c r="BUJ234" s="273"/>
      <c r="BUK234" s="273"/>
      <c r="BUL234" s="273"/>
      <c r="BUM234" s="273"/>
      <c r="BUN234" s="273"/>
      <c r="BUO234" s="273"/>
      <c r="BUP234" s="273"/>
      <c r="BUQ234" s="273"/>
      <c r="BUR234" s="273"/>
      <c r="BUS234" s="273"/>
      <c r="BUT234" s="273"/>
      <c r="BUU234" s="273"/>
      <c r="BUV234" s="273"/>
      <c r="BUW234" s="273"/>
      <c r="BUX234" s="273"/>
      <c r="BUY234" s="273"/>
      <c r="BUZ234" s="273"/>
      <c r="BVA234" s="273"/>
      <c r="BVB234" s="273"/>
      <c r="BVC234" s="273"/>
      <c r="BVD234" s="273"/>
      <c r="BVE234" s="273"/>
      <c r="BVF234" s="273"/>
      <c r="BVG234" s="273"/>
      <c r="BVH234" s="273"/>
      <c r="BVI234" s="273"/>
      <c r="BVJ234" s="273"/>
      <c r="BVK234" s="273"/>
      <c r="BVL234" s="273"/>
      <c r="BVM234" s="273"/>
      <c r="BVN234" s="273"/>
      <c r="BVO234" s="273"/>
      <c r="BVP234" s="273"/>
      <c r="BVQ234" s="273"/>
      <c r="BVR234" s="273"/>
      <c r="BVS234" s="273"/>
      <c r="BVT234" s="273"/>
      <c r="BVU234" s="273"/>
      <c r="BVV234" s="273"/>
      <c r="BVW234" s="273"/>
      <c r="BVX234" s="273"/>
      <c r="BVY234" s="273"/>
      <c r="BVZ234" s="273"/>
      <c r="BWA234" s="273"/>
      <c r="BWB234" s="273"/>
      <c r="BWC234" s="273"/>
      <c r="BWD234" s="273"/>
      <c r="BWE234" s="273"/>
      <c r="BWF234" s="273"/>
      <c r="BWG234" s="273"/>
      <c r="BWH234" s="273"/>
      <c r="BWI234" s="273"/>
      <c r="BWJ234" s="273"/>
      <c r="BWK234" s="273"/>
      <c r="BWL234" s="273"/>
      <c r="BWM234" s="273"/>
      <c r="BWN234" s="273"/>
      <c r="BWO234" s="273"/>
      <c r="BWP234" s="273"/>
      <c r="BWQ234" s="273"/>
      <c r="BWR234" s="273"/>
      <c r="BWS234" s="273"/>
      <c r="BWT234" s="273"/>
      <c r="BWU234" s="273"/>
      <c r="BWV234" s="273"/>
      <c r="BWW234" s="273"/>
      <c r="BWX234" s="273"/>
      <c r="BWY234" s="273"/>
      <c r="BWZ234" s="273"/>
      <c r="BXA234" s="273"/>
      <c r="BXB234" s="273"/>
      <c r="BXC234" s="273"/>
      <c r="BXD234" s="273"/>
      <c r="BXE234" s="273"/>
      <c r="BXF234" s="273"/>
      <c r="BXG234" s="273"/>
      <c r="BXH234" s="273"/>
      <c r="BXI234" s="273"/>
      <c r="BXJ234" s="273"/>
      <c r="BXK234" s="273"/>
      <c r="BXL234" s="273"/>
      <c r="BXM234" s="273"/>
      <c r="BXN234" s="273"/>
      <c r="BXO234" s="273"/>
      <c r="BXP234" s="273"/>
      <c r="BXQ234" s="273"/>
      <c r="BXR234" s="273"/>
      <c r="BXS234" s="273"/>
      <c r="BXT234" s="273"/>
      <c r="BXU234" s="273"/>
      <c r="BXV234" s="273"/>
      <c r="BXW234" s="273"/>
      <c r="BXX234" s="273"/>
      <c r="BXY234" s="273"/>
      <c r="BXZ234" s="273"/>
      <c r="BYA234" s="273"/>
      <c r="BYB234" s="273"/>
      <c r="BYC234" s="273"/>
      <c r="BYD234" s="273"/>
      <c r="BYE234" s="273"/>
      <c r="BYF234" s="273"/>
      <c r="BYG234" s="273"/>
      <c r="BYH234" s="273"/>
      <c r="BYI234" s="273"/>
      <c r="BYJ234" s="273"/>
      <c r="BYK234" s="273"/>
      <c r="BYL234" s="273"/>
      <c r="BYM234" s="273"/>
      <c r="BYN234" s="273"/>
      <c r="BYO234" s="273"/>
      <c r="BYP234" s="273"/>
      <c r="BYQ234" s="273"/>
      <c r="BYR234" s="273"/>
      <c r="BYS234" s="273"/>
      <c r="BYT234" s="273"/>
      <c r="BYU234" s="273"/>
      <c r="BYV234" s="273"/>
      <c r="BYW234" s="273"/>
      <c r="BYX234" s="273"/>
      <c r="BYY234" s="273"/>
      <c r="BYZ234" s="273"/>
      <c r="BZA234" s="273"/>
      <c r="BZB234" s="273"/>
      <c r="BZC234" s="273"/>
      <c r="BZD234" s="273"/>
      <c r="BZE234" s="273"/>
      <c r="BZF234" s="273"/>
      <c r="BZG234" s="273"/>
      <c r="BZH234" s="273"/>
      <c r="BZI234" s="273"/>
      <c r="BZJ234" s="273"/>
      <c r="BZK234" s="273"/>
      <c r="BZL234" s="273"/>
      <c r="BZM234" s="273"/>
      <c r="BZN234" s="273"/>
      <c r="BZO234" s="273"/>
      <c r="BZP234" s="273"/>
      <c r="BZQ234" s="273"/>
      <c r="BZR234" s="273"/>
      <c r="BZS234" s="273"/>
      <c r="BZT234" s="273"/>
      <c r="BZU234" s="273"/>
      <c r="BZV234" s="273"/>
      <c r="BZW234" s="273"/>
      <c r="BZX234" s="273"/>
      <c r="BZY234" s="273"/>
      <c r="BZZ234" s="273"/>
      <c r="CAA234" s="273"/>
      <c r="CAB234" s="273"/>
      <c r="CAC234" s="273"/>
      <c r="CAD234" s="273"/>
      <c r="CAE234" s="273"/>
      <c r="CAF234" s="273"/>
      <c r="CAG234" s="273"/>
      <c r="CAH234" s="273"/>
      <c r="CAI234" s="273"/>
      <c r="CAJ234" s="273"/>
      <c r="CAK234" s="273"/>
      <c r="CAL234" s="273"/>
      <c r="CAM234" s="273"/>
      <c r="CAN234" s="273"/>
      <c r="CAO234" s="273"/>
      <c r="CAP234" s="273"/>
      <c r="CAQ234" s="273"/>
      <c r="CAR234" s="273"/>
      <c r="CAS234" s="273"/>
      <c r="CAT234" s="273"/>
      <c r="CAU234" s="273"/>
      <c r="CAV234" s="273"/>
      <c r="CAW234" s="273"/>
      <c r="CAX234" s="273"/>
      <c r="CAY234" s="273"/>
      <c r="CAZ234" s="273"/>
      <c r="CBA234" s="273"/>
      <c r="CBB234" s="273"/>
      <c r="CBC234" s="273"/>
      <c r="CBD234" s="273"/>
      <c r="CBE234" s="273"/>
      <c r="CBF234" s="273"/>
      <c r="CBG234" s="273"/>
      <c r="CBH234" s="273"/>
      <c r="CBI234" s="273"/>
      <c r="CBJ234" s="273"/>
      <c r="CBK234" s="273"/>
      <c r="CBL234" s="273"/>
      <c r="CBM234" s="273"/>
      <c r="CBN234" s="273"/>
      <c r="CBO234" s="273"/>
      <c r="CBP234" s="273"/>
      <c r="CBQ234" s="273"/>
      <c r="CBR234" s="273"/>
      <c r="CBS234" s="273"/>
      <c r="CBT234" s="273"/>
      <c r="CBU234" s="273"/>
      <c r="CBV234" s="273"/>
      <c r="CBW234" s="273"/>
      <c r="CBX234" s="273"/>
      <c r="CBY234" s="273"/>
      <c r="CBZ234" s="273"/>
      <c r="CCA234" s="273"/>
      <c r="CCB234" s="273"/>
      <c r="CCC234" s="273"/>
      <c r="CCD234" s="273"/>
      <c r="CCE234" s="273"/>
      <c r="CCF234" s="273"/>
      <c r="CCG234" s="273"/>
      <c r="CCH234" s="273"/>
      <c r="CCI234" s="273"/>
      <c r="CCJ234" s="273"/>
      <c r="CCK234" s="273"/>
      <c r="CCL234" s="273"/>
      <c r="CCM234" s="273"/>
      <c r="CCN234" s="273"/>
      <c r="CCO234" s="273"/>
      <c r="CCP234" s="273"/>
      <c r="CCQ234" s="273"/>
      <c r="CCR234" s="273"/>
      <c r="CCS234" s="273"/>
      <c r="CCT234" s="273"/>
      <c r="CCU234" s="273"/>
      <c r="CCV234" s="273"/>
      <c r="CCW234" s="273"/>
      <c r="CCX234" s="273"/>
      <c r="CCY234" s="273"/>
      <c r="CCZ234" s="273"/>
      <c r="CDA234" s="273"/>
      <c r="CDB234" s="273"/>
      <c r="CDC234" s="273"/>
      <c r="CDD234" s="273"/>
      <c r="CDE234" s="273"/>
      <c r="CDF234" s="273"/>
      <c r="CDG234" s="273"/>
      <c r="CDH234" s="273"/>
      <c r="CDI234" s="273"/>
      <c r="CDJ234" s="273"/>
      <c r="CDK234" s="273"/>
      <c r="CDL234" s="273"/>
      <c r="CDM234" s="273"/>
      <c r="CDN234" s="273"/>
      <c r="CDO234" s="273"/>
      <c r="CDP234" s="273"/>
      <c r="CDQ234" s="273"/>
      <c r="CDR234" s="273"/>
      <c r="CDS234" s="273"/>
      <c r="CDT234" s="273"/>
      <c r="CDU234" s="273"/>
      <c r="CDV234" s="273"/>
      <c r="CDW234" s="273"/>
      <c r="CDX234" s="273"/>
      <c r="CDY234" s="273"/>
      <c r="CDZ234" s="273"/>
      <c r="CEA234" s="273"/>
      <c r="CEB234" s="273"/>
      <c r="CEC234" s="273"/>
      <c r="CED234" s="273"/>
      <c r="CEE234" s="273"/>
      <c r="CEF234" s="273"/>
      <c r="CEG234" s="273"/>
      <c r="CEH234" s="273"/>
      <c r="CEI234" s="273"/>
      <c r="CEJ234" s="273"/>
      <c r="CEK234" s="273"/>
      <c r="CEL234" s="273"/>
      <c r="CEM234" s="273"/>
      <c r="CEN234" s="273"/>
      <c r="CEO234" s="273"/>
      <c r="CEP234" s="273"/>
      <c r="CEQ234" s="273"/>
      <c r="CER234" s="273"/>
      <c r="CES234" s="273"/>
      <c r="CET234" s="273"/>
      <c r="CEU234" s="273"/>
      <c r="CEV234" s="273"/>
      <c r="CEW234" s="273"/>
      <c r="CEX234" s="273"/>
      <c r="CEY234" s="273"/>
      <c r="CEZ234" s="273"/>
      <c r="CFA234" s="273"/>
      <c r="CFB234" s="273"/>
      <c r="CFC234" s="273"/>
      <c r="CFD234" s="273"/>
      <c r="CFE234" s="273"/>
      <c r="CFF234" s="273"/>
      <c r="CFG234" s="273"/>
      <c r="CFH234" s="273"/>
      <c r="CFI234" s="273"/>
      <c r="CFJ234" s="273"/>
      <c r="CFK234" s="273"/>
      <c r="CFL234" s="273"/>
      <c r="CFM234" s="273"/>
      <c r="CFN234" s="273"/>
      <c r="CFO234" s="273"/>
      <c r="CFP234" s="273"/>
      <c r="CFQ234" s="273"/>
      <c r="CFR234" s="273"/>
      <c r="CFS234" s="273"/>
      <c r="CFT234" s="273"/>
      <c r="CFU234" s="273"/>
      <c r="CFV234" s="273"/>
      <c r="CFW234" s="273"/>
      <c r="CFX234" s="273"/>
      <c r="CFY234" s="273"/>
      <c r="CFZ234" s="273"/>
      <c r="CGA234" s="273"/>
      <c r="CGB234" s="273"/>
      <c r="CGC234" s="273"/>
      <c r="CGD234" s="273"/>
      <c r="CGE234" s="273"/>
      <c r="CGF234" s="273"/>
      <c r="CGG234" s="273"/>
      <c r="CGH234" s="273"/>
      <c r="CGI234" s="273"/>
      <c r="CGJ234" s="273"/>
      <c r="CGK234" s="273"/>
      <c r="CGL234" s="273"/>
      <c r="CGM234" s="273"/>
      <c r="CGN234" s="273"/>
      <c r="CGO234" s="273"/>
      <c r="CGP234" s="273"/>
      <c r="CGQ234" s="273"/>
      <c r="CGR234" s="273"/>
      <c r="CGS234" s="273"/>
      <c r="CGT234" s="273"/>
      <c r="CGU234" s="273"/>
      <c r="CGV234" s="273"/>
      <c r="CGW234" s="273"/>
      <c r="CGX234" s="273"/>
      <c r="CGY234" s="273"/>
      <c r="CGZ234" s="273"/>
      <c r="CHA234" s="273"/>
      <c r="CHB234" s="273"/>
      <c r="CHC234" s="273"/>
      <c r="CHD234" s="273"/>
      <c r="CHE234" s="273"/>
      <c r="CHF234" s="273"/>
      <c r="CHG234" s="273"/>
      <c r="CHH234" s="273"/>
      <c r="CHI234" s="273"/>
      <c r="CHJ234" s="273"/>
      <c r="CHK234" s="273"/>
      <c r="CHL234" s="273"/>
      <c r="CHM234" s="273"/>
      <c r="CHN234" s="273"/>
      <c r="CHO234" s="273"/>
      <c r="CHP234" s="273"/>
      <c r="CHQ234" s="273"/>
      <c r="CHR234" s="273"/>
      <c r="CHS234" s="273"/>
      <c r="CHT234" s="273"/>
      <c r="CHU234" s="273"/>
      <c r="CHV234" s="273"/>
      <c r="CHW234" s="273"/>
      <c r="CHX234" s="273"/>
      <c r="CHY234" s="273"/>
      <c r="CHZ234" s="273"/>
      <c r="CIA234" s="273"/>
      <c r="CIB234" s="273"/>
      <c r="CIC234" s="273"/>
      <c r="CID234" s="273"/>
      <c r="CIE234" s="273"/>
      <c r="CIF234" s="273"/>
      <c r="CIG234" s="273"/>
      <c r="CIH234" s="273"/>
      <c r="CII234" s="273"/>
      <c r="CIJ234" s="273"/>
      <c r="CIK234" s="273"/>
      <c r="CIL234" s="273"/>
      <c r="CIM234" s="273"/>
      <c r="CIN234" s="273"/>
      <c r="CIO234" s="273"/>
      <c r="CIP234" s="273"/>
      <c r="CIQ234" s="273"/>
      <c r="CIR234" s="273"/>
      <c r="CIS234" s="273"/>
      <c r="CIT234" s="273"/>
      <c r="CIU234" s="273"/>
      <c r="CIV234" s="273"/>
      <c r="CIW234" s="273"/>
      <c r="CIX234" s="273"/>
      <c r="CIY234" s="273"/>
      <c r="CIZ234" s="273"/>
      <c r="CJA234" s="273"/>
      <c r="CJB234" s="273"/>
      <c r="CJC234" s="273"/>
      <c r="CJD234" s="273"/>
      <c r="CJE234" s="273"/>
      <c r="CJF234" s="273"/>
      <c r="CJG234" s="273"/>
      <c r="CJH234" s="273"/>
      <c r="CJI234" s="273"/>
      <c r="CJJ234" s="273"/>
      <c r="CJK234" s="273"/>
      <c r="CJL234" s="273"/>
      <c r="CJM234" s="273"/>
      <c r="CJN234" s="273"/>
      <c r="CJO234" s="273"/>
      <c r="CJP234" s="273"/>
      <c r="CJQ234" s="273"/>
      <c r="CJR234" s="273"/>
      <c r="CJS234" s="273"/>
      <c r="CJT234" s="273"/>
      <c r="CJU234" s="273"/>
      <c r="CJV234" s="273"/>
      <c r="CJW234" s="273"/>
      <c r="CJX234" s="273"/>
      <c r="CJY234" s="273"/>
      <c r="CJZ234" s="273"/>
      <c r="CKA234" s="273"/>
      <c r="CKB234" s="273"/>
      <c r="CKC234" s="273"/>
      <c r="CKD234" s="273"/>
      <c r="CKE234" s="273"/>
      <c r="CKF234" s="273"/>
      <c r="CKG234" s="273"/>
      <c r="CKH234" s="273"/>
      <c r="CKI234" s="273"/>
      <c r="CKJ234" s="273"/>
      <c r="CKK234" s="273"/>
      <c r="CKL234" s="273"/>
      <c r="CKM234" s="273"/>
      <c r="CKN234" s="273"/>
      <c r="CKO234" s="273"/>
      <c r="CKP234" s="273"/>
      <c r="CKQ234" s="273"/>
      <c r="CKR234" s="273"/>
      <c r="CKS234" s="273"/>
      <c r="CKT234" s="273"/>
      <c r="CKU234" s="273"/>
      <c r="CKV234" s="273"/>
      <c r="CKW234" s="273"/>
      <c r="CKX234" s="273"/>
      <c r="CKY234" s="273"/>
      <c r="CKZ234" s="273"/>
      <c r="CLA234" s="273"/>
      <c r="CLB234" s="273"/>
      <c r="CLC234" s="273"/>
      <c r="CLD234" s="273"/>
      <c r="CLE234" s="273"/>
      <c r="CLF234" s="273"/>
      <c r="CLG234" s="273"/>
      <c r="CLH234" s="273"/>
      <c r="CLI234" s="273"/>
      <c r="CLJ234" s="273"/>
      <c r="CLK234" s="273"/>
      <c r="CLL234" s="273"/>
      <c r="CLM234" s="273"/>
      <c r="CLN234" s="273"/>
      <c r="CLO234" s="273"/>
      <c r="CLP234" s="273"/>
      <c r="CLQ234" s="273"/>
      <c r="CLR234" s="273"/>
      <c r="CLS234" s="273"/>
      <c r="CLT234" s="273"/>
      <c r="CLU234" s="273"/>
      <c r="CLV234" s="273"/>
      <c r="CLW234" s="273"/>
      <c r="CLX234" s="273"/>
      <c r="CLY234" s="273"/>
      <c r="CLZ234" s="273"/>
      <c r="CMA234" s="273"/>
      <c r="CMB234" s="273"/>
      <c r="CMC234" s="273"/>
      <c r="CMD234" s="273"/>
      <c r="CME234" s="273"/>
      <c r="CMF234" s="273"/>
      <c r="CMG234" s="273"/>
      <c r="CMH234" s="273"/>
      <c r="CMI234" s="273"/>
      <c r="CMJ234" s="273"/>
      <c r="CMK234" s="273"/>
      <c r="CML234" s="273"/>
      <c r="CMM234" s="273"/>
      <c r="CMN234" s="273"/>
      <c r="CMO234" s="273"/>
      <c r="CMP234" s="273"/>
      <c r="CMQ234" s="273"/>
      <c r="CMR234" s="273"/>
      <c r="CMS234" s="273"/>
      <c r="CMT234" s="273"/>
      <c r="CMU234" s="273"/>
      <c r="CMV234" s="273"/>
      <c r="CMW234" s="273"/>
      <c r="CMX234" s="273"/>
      <c r="CMY234" s="273"/>
      <c r="CMZ234" s="273"/>
      <c r="CNA234" s="273"/>
      <c r="CNB234" s="273"/>
      <c r="CNC234" s="273"/>
      <c r="CND234" s="273"/>
      <c r="CNE234" s="273"/>
      <c r="CNF234" s="273"/>
      <c r="CNG234" s="273"/>
      <c r="CNH234" s="273"/>
      <c r="CNI234" s="273"/>
      <c r="CNJ234" s="273"/>
      <c r="CNK234" s="273"/>
      <c r="CNL234" s="273"/>
      <c r="CNM234" s="273"/>
      <c r="CNN234" s="273"/>
      <c r="CNO234" s="273"/>
      <c r="CNP234" s="273"/>
      <c r="CNQ234" s="273"/>
      <c r="CNR234" s="273"/>
      <c r="CNS234" s="273"/>
      <c r="CNT234" s="273"/>
      <c r="CNU234" s="273"/>
      <c r="CNV234" s="273"/>
      <c r="CNW234" s="273"/>
      <c r="CNX234" s="273"/>
      <c r="CNY234" s="273"/>
      <c r="CNZ234" s="273"/>
      <c r="COA234" s="273"/>
      <c r="COB234" s="273"/>
      <c r="COC234" s="273"/>
      <c r="COD234" s="273"/>
      <c r="COE234" s="273"/>
      <c r="COF234" s="273"/>
      <c r="COG234" s="273"/>
      <c r="COH234" s="273"/>
      <c r="COI234" s="273"/>
      <c r="COJ234" s="273"/>
      <c r="COK234" s="273"/>
      <c r="COL234" s="273"/>
      <c r="COM234" s="273"/>
      <c r="CON234" s="273"/>
      <c r="COO234" s="273"/>
      <c r="COP234" s="273"/>
      <c r="COQ234" s="273"/>
      <c r="COR234" s="273"/>
      <c r="COS234" s="273"/>
      <c r="COT234" s="273"/>
      <c r="COU234" s="273"/>
      <c r="COV234" s="273"/>
      <c r="COW234" s="273"/>
      <c r="COX234" s="273"/>
      <c r="COY234" s="273"/>
      <c r="COZ234" s="273"/>
      <c r="CPA234" s="273"/>
      <c r="CPB234" s="273"/>
      <c r="CPC234" s="273"/>
      <c r="CPD234" s="273"/>
      <c r="CPE234" s="273"/>
      <c r="CPF234" s="273"/>
      <c r="CPG234" s="273"/>
      <c r="CPH234" s="273"/>
      <c r="CPI234" s="273"/>
      <c r="CPJ234" s="273"/>
      <c r="CPK234" s="273"/>
      <c r="CPL234" s="273"/>
      <c r="CPM234" s="273"/>
      <c r="CPN234" s="273"/>
      <c r="CPO234" s="273"/>
      <c r="CPP234" s="273"/>
      <c r="CPQ234" s="273"/>
      <c r="CPR234" s="273"/>
      <c r="CPS234" s="273"/>
      <c r="CPT234" s="273"/>
      <c r="CPU234" s="273"/>
      <c r="CPV234" s="273"/>
      <c r="CPW234" s="273"/>
      <c r="CPX234" s="273"/>
      <c r="CPY234" s="273"/>
      <c r="CPZ234" s="273"/>
      <c r="CQA234" s="273"/>
      <c r="CQB234" s="273"/>
      <c r="CQC234" s="273"/>
      <c r="CQD234" s="273"/>
      <c r="CQE234" s="273"/>
      <c r="CQF234" s="273"/>
      <c r="CQG234" s="273"/>
      <c r="CQH234" s="273"/>
      <c r="CQI234" s="273"/>
      <c r="CQJ234" s="273"/>
      <c r="CQK234" s="273"/>
      <c r="CQL234" s="273"/>
      <c r="CQM234" s="273"/>
      <c r="CQN234" s="273"/>
      <c r="CQO234" s="273"/>
      <c r="CQP234" s="273"/>
      <c r="CQQ234" s="273"/>
      <c r="CQR234" s="273"/>
      <c r="CQS234" s="273"/>
      <c r="CQT234" s="273"/>
      <c r="CQU234" s="273"/>
      <c r="CQV234" s="273"/>
      <c r="CQW234" s="273"/>
      <c r="CQX234" s="273"/>
      <c r="CQY234" s="273"/>
      <c r="CQZ234" s="273"/>
      <c r="CRA234" s="273"/>
      <c r="CRB234" s="273"/>
      <c r="CRC234" s="273"/>
      <c r="CRD234" s="273"/>
      <c r="CRE234" s="273"/>
      <c r="CRF234" s="273"/>
      <c r="CRG234" s="273"/>
      <c r="CRH234" s="273"/>
      <c r="CRI234" s="273"/>
      <c r="CRJ234" s="273"/>
      <c r="CRK234" s="273"/>
      <c r="CRL234" s="273"/>
      <c r="CRM234" s="273"/>
      <c r="CRN234" s="273"/>
      <c r="CRO234" s="273"/>
      <c r="CRP234" s="273"/>
      <c r="CRQ234" s="273"/>
      <c r="CRR234" s="273"/>
      <c r="CRS234" s="273"/>
      <c r="CRT234" s="273"/>
      <c r="CRU234" s="273"/>
      <c r="CRV234" s="273"/>
      <c r="CRW234" s="273"/>
      <c r="CRX234" s="273"/>
      <c r="CRY234" s="273"/>
      <c r="CRZ234" s="273"/>
      <c r="CSA234" s="273"/>
      <c r="CSB234" s="273"/>
      <c r="CSC234" s="273"/>
      <c r="CSD234" s="273"/>
      <c r="CSE234" s="273"/>
      <c r="CSF234" s="273"/>
      <c r="CSG234" s="273"/>
      <c r="CSH234" s="273"/>
      <c r="CSI234" s="273"/>
      <c r="CSJ234" s="273"/>
      <c r="CSK234" s="273"/>
      <c r="CSL234" s="273"/>
      <c r="CSM234" s="273"/>
      <c r="CSN234" s="273"/>
      <c r="CSO234" s="273"/>
      <c r="CSP234" s="273"/>
      <c r="CSQ234" s="273"/>
      <c r="CSR234" s="273"/>
      <c r="CSS234" s="273"/>
      <c r="CST234" s="273"/>
      <c r="CSU234" s="273"/>
      <c r="CSV234" s="273"/>
      <c r="CSW234" s="273"/>
      <c r="CSX234" s="273"/>
      <c r="CSY234" s="273"/>
      <c r="CSZ234" s="273"/>
      <c r="CTA234" s="273"/>
      <c r="CTB234" s="273"/>
      <c r="CTC234" s="273"/>
      <c r="CTD234" s="273"/>
      <c r="CTE234" s="273"/>
      <c r="CTF234" s="273"/>
      <c r="CTG234" s="273"/>
      <c r="CTH234" s="273"/>
      <c r="CTI234" s="273"/>
      <c r="CTJ234" s="273"/>
      <c r="CTK234" s="273"/>
      <c r="CTL234" s="273"/>
      <c r="CTM234" s="273"/>
      <c r="CTN234" s="273"/>
      <c r="CTO234" s="273"/>
      <c r="CTP234" s="273"/>
      <c r="CTQ234" s="273"/>
      <c r="CTR234" s="273"/>
      <c r="CTS234" s="273"/>
      <c r="CTT234" s="273"/>
      <c r="CTU234" s="273"/>
      <c r="CTV234" s="273"/>
      <c r="CTW234" s="273"/>
      <c r="CTX234" s="273"/>
      <c r="CTY234" s="273"/>
      <c r="CTZ234" s="273"/>
      <c r="CUA234" s="273"/>
      <c r="CUB234" s="273"/>
      <c r="CUC234" s="273"/>
      <c r="CUD234" s="273"/>
      <c r="CUE234" s="273"/>
      <c r="CUF234" s="273"/>
      <c r="CUG234" s="273"/>
      <c r="CUH234" s="273"/>
      <c r="CUI234" s="273"/>
      <c r="CUJ234" s="273"/>
      <c r="CUK234" s="273"/>
      <c r="CUL234" s="273"/>
      <c r="CUM234" s="273"/>
      <c r="CUN234" s="273"/>
      <c r="CUO234" s="273"/>
      <c r="CUP234" s="273"/>
      <c r="CUQ234" s="273"/>
      <c r="CUR234" s="273"/>
      <c r="CUS234" s="273"/>
      <c r="CUT234" s="273"/>
      <c r="CUU234" s="273"/>
      <c r="CUV234" s="273"/>
      <c r="CUW234" s="273"/>
      <c r="CUX234" s="273"/>
      <c r="CUY234" s="273"/>
      <c r="CUZ234" s="273"/>
      <c r="CVA234" s="273"/>
      <c r="CVB234" s="273"/>
      <c r="CVC234" s="273"/>
      <c r="CVD234" s="273"/>
      <c r="CVE234" s="273"/>
      <c r="CVF234" s="273"/>
      <c r="CVG234" s="273"/>
      <c r="CVH234" s="273"/>
      <c r="CVI234" s="273"/>
      <c r="CVJ234" s="273"/>
      <c r="CVK234" s="273"/>
      <c r="CVL234" s="273"/>
      <c r="CVM234" s="273"/>
      <c r="CVN234" s="273"/>
      <c r="CVO234" s="273"/>
      <c r="CVP234" s="273"/>
      <c r="CVQ234" s="273"/>
      <c r="CVR234" s="273"/>
      <c r="CVS234" s="273"/>
      <c r="CVT234" s="273"/>
      <c r="CVU234" s="273"/>
      <c r="CVV234" s="273"/>
      <c r="CVW234" s="273"/>
      <c r="CVX234" s="273"/>
      <c r="CVY234" s="273"/>
      <c r="CVZ234" s="273"/>
      <c r="CWA234" s="273"/>
      <c r="CWB234" s="273"/>
      <c r="CWC234" s="273"/>
      <c r="CWD234" s="273"/>
      <c r="CWE234" s="273"/>
      <c r="CWF234" s="273"/>
      <c r="CWG234" s="273"/>
      <c r="CWH234" s="273"/>
      <c r="CWI234" s="273"/>
      <c r="CWJ234" s="273"/>
      <c r="CWK234" s="273"/>
      <c r="CWL234" s="273"/>
      <c r="CWM234" s="273"/>
      <c r="CWN234" s="273"/>
      <c r="CWO234" s="273"/>
      <c r="CWP234" s="273"/>
      <c r="CWQ234" s="273"/>
      <c r="CWR234" s="273"/>
      <c r="CWS234" s="273"/>
      <c r="CWT234" s="273"/>
      <c r="CWU234" s="273"/>
      <c r="CWV234" s="273"/>
      <c r="CWW234" s="273"/>
      <c r="CWX234" s="273"/>
      <c r="CWY234" s="273"/>
      <c r="CWZ234" s="273"/>
      <c r="CXA234" s="273"/>
      <c r="CXB234" s="273"/>
      <c r="CXC234" s="273"/>
      <c r="CXD234" s="273"/>
      <c r="CXE234" s="273"/>
      <c r="CXF234" s="273"/>
      <c r="CXG234" s="273"/>
      <c r="CXH234" s="273"/>
      <c r="CXI234" s="273"/>
      <c r="CXJ234" s="273"/>
      <c r="CXK234" s="273"/>
      <c r="CXL234" s="273"/>
      <c r="CXM234" s="273"/>
      <c r="CXN234" s="273"/>
      <c r="CXO234" s="273"/>
      <c r="CXP234" s="273"/>
      <c r="CXQ234" s="273"/>
      <c r="CXR234" s="273"/>
      <c r="CXS234" s="273"/>
      <c r="CXT234" s="273"/>
      <c r="CXU234" s="273"/>
      <c r="CXV234" s="273"/>
      <c r="CXW234" s="273"/>
      <c r="CXX234" s="273"/>
      <c r="CXY234" s="273"/>
      <c r="CXZ234" s="273"/>
      <c r="CYA234" s="273"/>
      <c r="CYB234" s="273"/>
      <c r="CYC234" s="273"/>
      <c r="CYD234" s="273"/>
      <c r="CYE234" s="273"/>
      <c r="CYF234" s="273"/>
      <c r="CYG234" s="273"/>
      <c r="CYH234" s="273"/>
      <c r="CYI234" s="273"/>
      <c r="CYJ234" s="273"/>
      <c r="CYK234" s="273"/>
      <c r="CYL234" s="273"/>
      <c r="CYM234" s="273"/>
      <c r="CYN234" s="273"/>
      <c r="CYO234" s="273"/>
      <c r="CYP234" s="273"/>
      <c r="CYQ234" s="273"/>
      <c r="CYR234" s="273"/>
      <c r="CYS234" s="273"/>
      <c r="CYT234" s="273"/>
      <c r="CYU234" s="273"/>
      <c r="CYV234" s="273"/>
      <c r="CYW234" s="273"/>
      <c r="CYX234" s="273"/>
      <c r="CYY234" s="273"/>
      <c r="CYZ234" s="273"/>
      <c r="CZA234" s="273"/>
      <c r="CZB234" s="273"/>
      <c r="CZC234" s="273"/>
      <c r="CZD234" s="273"/>
      <c r="CZE234" s="273"/>
      <c r="CZF234" s="273"/>
      <c r="CZG234" s="273"/>
      <c r="CZH234" s="273"/>
      <c r="CZI234" s="273"/>
      <c r="CZJ234" s="273"/>
      <c r="CZK234" s="273"/>
      <c r="CZL234" s="273"/>
      <c r="CZM234" s="273"/>
      <c r="CZN234" s="273"/>
      <c r="CZO234" s="273"/>
      <c r="CZP234" s="273"/>
      <c r="CZQ234" s="273"/>
      <c r="CZR234" s="273"/>
      <c r="CZS234" s="273"/>
      <c r="CZT234" s="273"/>
      <c r="CZU234" s="273"/>
      <c r="CZV234" s="273"/>
      <c r="CZW234" s="273"/>
      <c r="CZX234" s="273"/>
      <c r="CZY234" s="273"/>
      <c r="CZZ234" s="273"/>
      <c r="DAA234" s="273"/>
      <c r="DAB234" s="273"/>
      <c r="DAC234" s="273"/>
      <c r="DAD234" s="273"/>
      <c r="DAE234" s="273"/>
      <c r="DAF234" s="273"/>
      <c r="DAG234" s="273"/>
      <c r="DAH234" s="273"/>
      <c r="DAI234" s="273"/>
      <c r="DAJ234" s="273"/>
      <c r="DAK234" s="273"/>
      <c r="DAL234" s="273"/>
      <c r="DAM234" s="273"/>
      <c r="DAN234" s="273"/>
      <c r="DAO234" s="273"/>
      <c r="DAP234" s="273"/>
      <c r="DAQ234" s="273"/>
      <c r="DAR234" s="273"/>
      <c r="DAS234" s="273"/>
      <c r="DAT234" s="273"/>
      <c r="DAU234" s="273"/>
      <c r="DAV234" s="273"/>
      <c r="DAW234" s="273"/>
      <c r="DAX234" s="273"/>
      <c r="DAY234" s="273"/>
      <c r="DAZ234" s="273"/>
      <c r="DBA234" s="273"/>
      <c r="DBB234" s="273"/>
      <c r="DBC234" s="273"/>
      <c r="DBD234" s="273"/>
      <c r="DBE234" s="273"/>
      <c r="DBF234" s="273"/>
      <c r="DBG234" s="273"/>
      <c r="DBH234" s="273"/>
      <c r="DBI234" s="273"/>
      <c r="DBJ234" s="273"/>
      <c r="DBK234" s="273"/>
      <c r="DBL234" s="273"/>
      <c r="DBM234" s="273"/>
      <c r="DBN234" s="273"/>
      <c r="DBO234" s="273"/>
      <c r="DBP234" s="273"/>
      <c r="DBQ234" s="273"/>
      <c r="DBR234" s="273"/>
      <c r="DBS234" s="273"/>
      <c r="DBT234" s="273"/>
      <c r="DBU234" s="273"/>
      <c r="DBV234" s="273"/>
      <c r="DBW234" s="273"/>
      <c r="DBX234" s="273"/>
      <c r="DBY234" s="273"/>
      <c r="DBZ234" s="273"/>
      <c r="DCA234" s="273"/>
      <c r="DCB234" s="273"/>
      <c r="DCC234" s="273"/>
      <c r="DCD234" s="273"/>
      <c r="DCE234" s="273"/>
      <c r="DCF234" s="273"/>
      <c r="DCG234" s="273"/>
      <c r="DCH234" s="273"/>
      <c r="DCI234" s="273"/>
      <c r="DCJ234" s="273"/>
      <c r="DCK234" s="273"/>
      <c r="DCL234" s="273"/>
      <c r="DCM234" s="273"/>
      <c r="DCN234" s="273"/>
      <c r="DCO234" s="273"/>
      <c r="DCP234" s="273"/>
      <c r="DCQ234" s="273"/>
      <c r="DCR234" s="273"/>
      <c r="DCS234" s="273"/>
      <c r="DCT234" s="273"/>
      <c r="DCU234" s="273"/>
      <c r="DCV234" s="273"/>
      <c r="DCW234" s="273"/>
      <c r="DCX234" s="273"/>
      <c r="DCY234" s="273"/>
      <c r="DCZ234" s="273"/>
      <c r="DDA234" s="273"/>
      <c r="DDB234" s="273"/>
      <c r="DDC234" s="273"/>
      <c r="DDD234" s="273"/>
      <c r="DDE234" s="273"/>
      <c r="DDF234" s="273"/>
      <c r="DDG234" s="273"/>
      <c r="DDH234" s="273"/>
      <c r="DDI234" s="273"/>
      <c r="DDJ234" s="273"/>
      <c r="DDK234" s="273"/>
      <c r="DDL234" s="273"/>
      <c r="DDM234" s="273"/>
      <c r="DDN234" s="273"/>
      <c r="DDO234" s="273"/>
      <c r="DDP234" s="273"/>
      <c r="DDQ234" s="273"/>
      <c r="DDR234" s="273"/>
      <c r="DDS234" s="273"/>
      <c r="DDT234" s="273"/>
      <c r="DDU234" s="273"/>
      <c r="DDV234" s="273"/>
      <c r="DDW234" s="273"/>
      <c r="DDX234" s="273"/>
      <c r="DDY234" s="273"/>
      <c r="DDZ234" s="273"/>
      <c r="DEA234" s="273"/>
      <c r="DEB234" s="273"/>
      <c r="DEC234" s="273"/>
      <c r="DED234" s="273"/>
      <c r="DEE234" s="273"/>
      <c r="DEF234" s="273"/>
      <c r="DEG234" s="273"/>
      <c r="DEH234" s="273"/>
      <c r="DEI234" s="273"/>
      <c r="DEJ234" s="273"/>
      <c r="DEK234" s="273"/>
      <c r="DEL234" s="273"/>
      <c r="DEM234" s="273"/>
      <c r="DEN234" s="273"/>
      <c r="DEO234" s="273"/>
      <c r="DEP234" s="273"/>
      <c r="DEQ234" s="273"/>
      <c r="DER234" s="273"/>
      <c r="DES234" s="273"/>
      <c r="DET234" s="273"/>
      <c r="DEU234" s="273"/>
      <c r="DEV234" s="273"/>
      <c r="DEW234" s="273"/>
      <c r="DEX234" s="273"/>
      <c r="DEY234" s="273"/>
      <c r="DEZ234" s="273"/>
      <c r="DFA234" s="273"/>
      <c r="DFB234" s="273"/>
      <c r="DFC234" s="273"/>
      <c r="DFD234" s="273"/>
      <c r="DFE234" s="273"/>
      <c r="DFF234" s="273"/>
      <c r="DFG234" s="273"/>
      <c r="DFH234" s="273"/>
      <c r="DFI234" s="273"/>
      <c r="DFJ234" s="273"/>
      <c r="DFK234" s="273"/>
      <c r="DFL234" s="273"/>
      <c r="DFM234" s="273"/>
      <c r="DFN234" s="273"/>
      <c r="DFO234" s="273"/>
      <c r="DFP234" s="273"/>
      <c r="DFQ234" s="273"/>
      <c r="DFR234" s="273"/>
      <c r="DFS234" s="273"/>
      <c r="DFT234" s="273"/>
      <c r="DFU234" s="273"/>
      <c r="DFV234" s="273"/>
      <c r="DFW234" s="273"/>
      <c r="DFX234" s="273"/>
      <c r="DFY234" s="273"/>
      <c r="DFZ234" s="273"/>
      <c r="DGA234" s="273"/>
      <c r="DGB234" s="273"/>
      <c r="DGC234" s="273"/>
      <c r="DGD234" s="273"/>
      <c r="DGE234" s="273"/>
      <c r="DGF234" s="273"/>
      <c r="DGG234" s="273"/>
      <c r="DGH234" s="273"/>
      <c r="DGI234" s="273"/>
      <c r="DGJ234" s="273"/>
      <c r="DGK234" s="273"/>
      <c r="DGL234" s="273"/>
      <c r="DGM234" s="273"/>
      <c r="DGN234" s="273"/>
      <c r="DGO234" s="273"/>
      <c r="DGP234" s="273"/>
      <c r="DGQ234" s="273"/>
      <c r="DGR234" s="273"/>
      <c r="DGS234" s="273"/>
      <c r="DGT234" s="273"/>
      <c r="DGU234" s="273"/>
      <c r="DGV234" s="273"/>
      <c r="DGW234" s="273"/>
      <c r="DGX234" s="273"/>
      <c r="DGY234" s="273"/>
      <c r="DGZ234" s="273"/>
      <c r="DHA234" s="273"/>
      <c r="DHB234" s="273"/>
      <c r="DHC234" s="273"/>
      <c r="DHD234" s="273"/>
      <c r="DHE234" s="273"/>
      <c r="DHF234" s="273"/>
      <c r="DHG234" s="273"/>
      <c r="DHH234" s="273"/>
      <c r="DHI234" s="273"/>
      <c r="DHJ234" s="273"/>
      <c r="DHK234" s="273"/>
      <c r="DHL234" s="273"/>
      <c r="DHM234" s="273"/>
      <c r="DHN234" s="273"/>
      <c r="DHO234" s="273"/>
      <c r="DHP234" s="273"/>
      <c r="DHQ234" s="273"/>
      <c r="DHR234" s="273"/>
      <c r="DHS234" s="273"/>
      <c r="DHT234" s="273"/>
      <c r="DHU234" s="273"/>
      <c r="DHV234" s="273"/>
      <c r="DHW234" s="273"/>
      <c r="DHX234" s="273"/>
      <c r="DHY234" s="273"/>
      <c r="DHZ234" s="273"/>
      <c r="DIA234" s="273"/>
      <c r="DIB234" s="273"/>
      <c r="DIC234" s="273"/>
      <c r="DID234" s="273"/>
      <c r="DIE234" s="273"/>
      <c r="DIF234" s="273"/>
      <c r="DIG234" s="273"/>
      <c r="DIH234" s="273"/>
      <c r="DII234" s="273"/>
      <c r="DIJ234" s="273"/>
      <c r="DIK234" s="273"/>
      <c r="DIL234" s="273"/>
      <c r="DIM234" s="273"/>
      <c r="DIN234" s="273"/>
      <c r="DIO234" s="273"/>
      <c r="DIP234" s="273"/>
      <c r="DIQ234" s="273"/>
      <c r="DIR234" s="273"/>
      <c r="DIS234" s="273"/>
      <c r="DIT234" s="273"/>
      <c r="DIU234" s="273"/>
      <c r="DIV234" s="273"/>
      <c r="DIW234" s="273"/>
      <c r="DIX234" s="273"/>
      <c r="DIY234" s="273"/>
      <c r="DIZ234" s="273"/>
      <c r="DJA234" s="273"/>
      <c r="DJB234" s="273"/>
      <c r="DJC234" s="273"/>
      <c r="DJD234" s="273"/>
      <c r="DJE234" s="273"/>
      <c r="DJF234" s="273"/>
      <c r="DJG234" s="273"/>
      <c r="DJH234" s="273"/>
      <c r="DJI234" s="273"/>
      <c r="DJJ234" s="273"/>
      <c r="DJK234" s="273"/>
      <c r="DJL234" s="273"/>
      <c r="DJM234" s="273"/>
      <c r="DJN234" s="273"/>
      <c r="DJO234" s="273"/>
      <c r="DJP234" s="273"/>
      <c r="DJQ234" s="273"/>
      <c r="DJR234" s="273"/>
      <c r="DJS234" s="273"/>
      <c r="DJT234" s="273"/>
      <c r="DJU234" s="273"/>
      <c r="DJV234" s="273"/>
      <c r="DJW234" s="273"/>
      <c r="DJX234" s="273"/>
      <c r="DJY234" s="273"/>
      <c r="DJZ234" s="273"/>
      <c r="DKA234" s="273"/>
      <c r="DKB234" s="273"/>
      <c r="DKC234" s="273"/>
      <c r="DKD234" s="273"/>
      <c r="DKE234" s="273"/>
      <c r="DKF234" s="273"/>
      <c r="DKG234" s="273"/>
      <c r="DKH234" s="273"/>
      <c r="DKI234" s="273"/>
      <c r="DKJ234" s="273"/>
      <c r="DKK234" s="273"/>
      <c r="DKL234" s="273"/>
      <c r="DKM234" s="273"/>
      <c r="DKN234" s="273"/>
      <c r="DKO234" s="273"/>
      <c r="DKP234" s="273"/>
      <c r="DKQ234" s="273"/>
      <c r="DKR234" s="273"/>
      <c r="DKS234" s="273"/>
      <c r="DKT234" s="273"/>
      <c r="DKU234" s="273"/>
      <c r="DKV234" s="273"/>
      <c r="DKW234" s="273"/>
      <c r="DKX234" s="273"/>
      <c r="DKY234" s="273"/>
      <c r="DKZ234" s="273"/>
      <c r="DLA234" s="273"/>
      <c r="DLB234" s="273"/>
      <c r="DLC234" s="273"/>
      <c r="DLD234" s="273"/>
      <c r="DLE234" s="273"/>
      <c r="DLF234" s="273"/>
      <c r="DLG234" s="273"/>
      <c r="DLH234" s="273"/>
      <c r="DLI234" s="273"/>
      <c r="DLJ234" s="273"/>
      <c r="DLK234" s="273"/>
      <c r="DLL234" s="273"/>
      <c r="DLM234" s="273"/>
      <c r="DLN234" s="273"/>
      <c r="DLO234" s="273"/>
      <c r="DLP234" s="273"/>
      <c r="DLQ234" s="273"/>
      <c r="DLR234" s="273"/>
      <c r="DLS234" s="273"/>
      <c r="DLT234" s="273"/>
      <c r="DLU234" s="273"/>
      <c r="DLV234" s="273"/>
      <c r="DLW234" s="273"/>
      <c r="DLX234" s="273"/>
      <c r="DLY234" s="273"/>
      <c r="DLZ234" s="273"/>
      <c r="DMA234" s="273"/>
      <c r="DMB234" s="273"/>
      <c r="DMC234" s="273"/>
      <c r="DMD234" s="273"/>
      <c r="DME234" s="273"/>
      <c r="DMF234" s="273"/>
      <c r="DMG234" s="273"/>
      <c r="DMH234" s="273"/>
      <c r="DMI234" s="273"/>
      <c r="DMJ234" s="273"/>
      <c r="DMK234" s="273"/>
      <c r="DML234" s="273"/>
      <c r="DMM234" s="273"/>
      <c r="DMN234" s="273"/>
      <c r="DMO234" s="273"/>
      <c r="DMP234" s="273"/>
      <c r="DMQ234" s="273"/>
      <c r="DMR234" s="273"/>
      <c r="DMS234" s="273"/>
      <c r="DMT234" s="273"/>
      <c r="DMU234" s="273"/>
      <c r="DMV234" s="273"/>
      <c r="DMW234" s="273"/>
      <c r="DMX234" s="273"/>
      <c r="DMY234" s="273"/>
      <c r="DMZ234" s="273"/>
      <c r="DNA234" s="273"/>
      <c r="DNB234" s="273"/>
      <c r="DNC234" s="273"/>
      <c r="DND234" s="273"/>
      <c r="DNE234" s="273"/>
      <c r="DNF234" s="273"/>
      <c r="DNG234" s="273"/>
      <c r="DNH234" s="273"/>
      <c r="DNI234" s="273"/>
      <c r="DNJ234" s="273"/>
      <c r="DNK234" s="273"/>
      <c r="DNL234" s="273"/>
      <c r="DNM234" s="273"/>
      <c r="DNN234" s="273"/>
      <c r="DNO234" s="273"/>
      <c r="DNP234" s="273"/>
      <c r="DNQ234" s="273"/>
      <c r="DNR234" s="273"/>
      <c r="DNS234" s="273"/>
      <c r="DNT234" s="273"/>
      <c r="DNU234" s="273"/>
      <c r="DNV234" s="273"/>
      <c r="DNW234" s="273"/>
      <c r="DNX234" s="273"/>
      <c r="DNY234" s="273"/>
      <c r="DNZ234" s="273"/>
      <c r="DOA234" s="273"/>
      <c r="DOB234" s="273"/>
      <c r="DOC234" s="273"/>
      <c r="DOD234" s="273"/>
      <c r="DOE234" s="273"/>
      <c r="DOF234" s="273"/>
      <c r="DOG234" s="273"/>
      <c r="DOH234" s="273"/>
      <c r="DOI234" s="273"/>
      <c r="DOJ234" s="273"/>
      <c r="DOK234" s="273"/>
      <c r="DOL234" s="273"/>
      <c r="DOM234" s="273"/>
      <c r="DON234" s="273"/>
      <c r="DOO234" s="273"/>
      <c r="DOP234" s="273"/>
      <c r="DOQ234" s="273"/>
      <c r="DOR234" s="273"/>
      <c r="DOS234" s="273"/>
      <c r="DOT234" s="273"/>
      <c r="DOU234" s="273"/>
      <c r="DOV234" s="273"/>
      <c r="DOW234" s="273"/>
      <c r="DOX234" s="273"/>
      <c r="DOY234" s="273"/>
      <c r="DOZ234" s="273"/>
      <c r="DPA234" s="273"/>
      <c r="DPB234" s="273"/>
      <c r="DPC234" s="273"/>
      <c r="DPD234" s="273"/>
      <c r="DPE234" s="273"/>
      <c r="DPF234" s="273"/>
      <c r="DPG234" s="273"/>
      <c r="DPH234" s="273"/>
      <c r="DPI234" s="273"/>
      <c r="DPJ234" s="273"/>
      <c r="DPK234" s="273"/>
      <c r="DPL234" s="273"/>
      <c r="DPM234" s="273"/>
      <c r="DPN234" s="273"/>
      <c r="DPO234" s="273"/>
      <c r="DPP234" s="273"/>
      <c r="DPQ234" s="273"/>
      <c r="DPR234" s="273"/>
      <c r="DPS234" s="273"/>
      <c r="DPT234" s="273"/>
      <c r="DPU234" s="273"/>
      <c r="DPV234" s="273"/>
      <c r="DPW234" s="273"/>
      <c r="DPX234" s="273"/>
      <c r="DPY234" s="273"/>
      <c r="DPZ234" s="273"/>
      <c r="DQA234" s="273"/>
      <c r="DQB234" s="273"/>
      <c r="DQC234" s="273"/>
      <c r="DQD234" s="273"/>
      <c r="DQE234" s="273"/>
      <c r="DQF234" s="273"/>
      <c r="DQG234" s="273"/>
      <c r="DQH234" s="273"/>
      <c r="DQI234" s="273"/>
      <c r="DQJ234" s="273"/>
      <c r="DQK234" s="273"/>
      <c r="DQL234" s="273"/>
      <c r="DQM234" s="273"/>
      <c r="DQN234" s="273"/>
      <c r="DQO234" s="273"/>
      <c r="DQP234" s="273"/>
      <c r="DQQ234" s="273"/>
      <c r="DQR234" s="273"/>
      <c r="DQS234" s="273"/>
      <c r="DQT234" s="273"/>
      <c r="DQU234" s="273"/>
      <c r="DQV234" s="273"/>
      <c r="DQW234" s="273"/>
      <c r="DQX234" s="273"/>
      <c r="DQY234" s="273"/>
      <c r="DQZ234" s="273"/>
      <c r="DRA234" s="273"/>
      <c r="DRB234" s="273"/>
      <c r="DRC234" s="273"/>
      <c r="DRD234" s="273"/>
      <c r="DRE234" s="273"/>
      <c r="DRF234" s="273"/>
      <c r="DRG234" s="273"/>
      <c r="DRH234" s="273"/>
      <c r="DRI234" s="273"/>
      <c r="DRJ234" s="273"/>
      <c r="DRK234" s="273"/>
      <c r="DRL234" s="273"/>
      <c r="DRM234" s="273"/>
      <c r="DRN234" s="273"/>
      <c r="DRO234" s="273"/>
      <c r="DRP234" s="273"/>
      <c r="DRQ234" s="273"/>
      <c r="DRR234" s="273"/>
      <c r="DRS234" s="273"/>
      <c r="DRT234" s="273"/>
      <c r="DRU234" s="273"/>
      <c r="DRV234" s="273"/>
      <c r="DRW234" s="273"/>
      <c r="DRX234" s="273"/>
      <c r="DRY234" s="273"/>
      <c r="DRZ234" s="273"/>
      <c r="DSA234" s="273"/>
      <c r="DSB234" s="273"/>
      <c r="DSC234" s="273"/>
      <c r="DSD234" s="273"/>
      <c r="DSE234" s="273"/>
      <c r="DSF234" s="273"/>
      <c r="DSG234" s="273"/>
      <c r="DSH234" s="273"/>
      <c r="DSI234" s="273"/>
      <c r="DSJ234" s="273"/>
      <c r="DSK234" s="273"/>
      <c r="DSL234" s="273"/>
      <c r="DSM234" s="273"/>
      <c r="DSN234" s="273"/>
      <c r="DSO234" s="273"/>
      <c r="DSP234" s="273"/>
      <c r="DSQ234" s="273"/>
      <c r="DSR234" s="273"/>
      <c r="DSS234" s="273"/>
      <c r="DST234" s="273"/>
      <c r="DSU234" s="273"/>
      <c r="DSV234" s="273"/>
      <c r="DSW234" s="273"/>
      <c r="DSX234" s="273"/>
      <c r="DSY234" s="273"/>
      <c r="DSZ234" s="273"/>
      <c r="DTA234" s="273"/>
      <c r="DTB234" s="273"/>
      <c r="DTC234" s="273"/>
      <c r="DTD234" s="273"/>
      <c r="DTE234" s="273"/>
      <c r="DTF234" s="273"/>
      <c r="DTG234" s="273"/>
      <c r="DTH234" s="273"/>
      <c r="DTI234" s="273"/>
      <c r="DTJ234" s="273"/>
      <c r="DTK234" s="273"/>
      <c r="DTL234" s="273"/>
      <c r="DTM234" s="273"/>
      <c r="DTN234" s="273"/>
      <c r="DTO234" s="273"/>
      <c r="DTP234" s="273"/>
      <c r="DTQ234" s="273"/>
      <c r="DTR234" s="273"/>
      <c r="DTS234" s="273"/>
      <c r="DTT234" s="273"/>
      <c r="DTU234" s="273"/>
      <c r="DTV234" s="273"/>
      <c r="DTW234" s="273"/>
      <c r="DTX234" s="273"/>
      <c r="DTY234" s="273"/>
      <c r="DTZ234" s="273"/>
      <c r="DUA234" s="273"/>
      <c r="DUB234" s="273"/>
      <c r="DUC234" s="273"/>
      <c r="DUD234" s="273"/>
      <c r="DUE234" s="273"/>
      <c r="DUF234" s="273"/>
      <c r="DUG234" s="273"/>
      <c r="DUH234" s="273"/>
      <c r="DUI234" s="273"/>
      <c r="DUJ234" s="273"/>
      <c r="DUK234" s="273"/>
      <c r="DUL234" s="273"/>
      <c r="DUM234" s="273"/>
      <c r="DUN234" s="273"/>
      <c r="DUO234" s="273"/>
      <c r="DUP234" s="273"/>
      <c r="DUQ234" s="273"/>
      <c r="DUR234" s="273"/>
      <c r="DUS234" s="273"/>
      <c r="DUT234" s="273"/>
      <c r="DUU234" s="273"/>
      <c r="DUV234" s="273"/>
      <c r="DUW234" s="273"/>
      <c r="DUX234" s="273"/>
      <c r="DUY234" s="273"/>
      <c r="DUZ234" s="273"/>
      <c r="DVA234" s="273"/>
      <c r="DVB234" s="273"/>
      <c r="DVC234" s="273"/>
      <c r="DVD234" s="273"/>
      <c r="DVE234" s="273"/>
      <c r="DVF234" s="273"/>
      <c r="DVG234" s="273"/>
      <c r="DVH234" s="273"/>
      <c r="DVI234" s="273"/>
      <c r="DVJ234" s="273"/>
      <c r="DVK234" s="273"/>
      <c r="DVL234" s="273"/>
      <c r="DVM234" s="273"/>
      <c r="DVN234" s="273"/>
      <c r="DVO234" s="273"/>
      <c r="DVP234" s="273"/>
      <c r="DVQ234" s="273"/>
      <c r="DVR234" s="273"/>
      <c r="DVS234" s="273"/>
      <c r="DVT234" s="273"/>
      <c r="DVU234" s="273"/>
      <c r="DVV234" s="273"/>
      <c r="DVW234" s="273"/>
      <c r="DVX234" s="273"/>
      <c r="DVY234" s="273"/>
      <c r="DVZ234" s="273"/>
      <c r="DWA234" s="273"/>
      <c r="DWB234" s="273"/>
      <c r="DWC234" s="273"/>
      <c r="DWD234" s="273"/>
      <c r="DWE234" s="273"/>
      <c r="DWF234" s="273"/>
      <c r="DWG234" s="273"/>
      <c r="DWH234" s="273"/>
      <c r="DWI234" s="273"/>
      <c r="DWJ234" s="273"/>
      <c r="DWK234" s="273"/>
      <c r="DWL234" s="273"/>
      <c r="DWM234" s="273"/>
      <c r="DWN234" s="273"/>
      <c r="DWO234" s="273"/>
      <c r="DWP234" s="273"/>
      <c r="DWQ234" s="273"/>
      <c r="DWR234" s="273"/>
      <c r="DWS234" s="273"/>
      <c r="DWT234" s="273"/>
      <c r="DWU234" s="273"/>
      <c r="DWV234" s="273"/>
      <c r="DWW234" s="273"/>
      <c r="DWX234" s="273"/>
      <c r="DWY234" s="273"/>
      <c r="DWZ234" s="273"/>
      <c r="DXA234" s="273"/>
      <c r="DXB234" s="273"/>
      <c r="DXC234" s="273"/>
      <c r="DXD234" s="273"/>
      <c r="DXE234" s="273"/>
      <c r="DXF234" s="273"/>
      <c r="DXG234" s="273"/>
      <c r="DXH234" s="273"/>
      <c r="DXI234" s="273"/>
      <c r="DXJ234" s="273"/>
      <c r="DXK234" s="273"/>
      <c r="DXL234" s="273"/>
      <c r="DXM234" s="273"/>
      <c r="DXN234" s="273"/>
      <c r="DXO234" s="273"/>
      <c r="DXP234" s="273"/>
      <c r="DXQ234" s="273"/>
      <c r="DXR234" s="273"/>
      <c r="DXS234" s="273"/>
      <c r="DXT234" s="273"/>
      <c r="DXU234" s="273"/>
      <c r="DXV234" s="273"/>
      <c r="DXW234" s="273"/>
      <c r="DXX234" s="273"/>
      <c r="DXY234" s="273"/>
      <c r="DXZ234" s="273"/>
      <c r="DYA234" s="273"/>
      <c r="DYB234" s="273"/>
      <c r="DYC234" s="273"/>
      <c r="DYD234" s="273"/>
      <c r="DYE234" s="273"/>
      <c r="DYF234" s="273"/>
      <c r="DYG234" s="273"/>
      <c r="DYH234" s="273"/>
      <c r="DYI234" s="273"/>
      <c r="DYJ234" s="273"/>
      <c r="DYK234" s="273"/>
      <c r="DYL234" s="273"/>
      <c r="DYM234" s="273"/>
      <c r="DYN234" s="273"/>
      <c r="DYO234" s="273"/>
      <c r="DYP234" s="273"/>
      <c r="DYQ234" s="273"/>
      <c r="DYR234" s="273"/>
      <c r="DYS234" s="273"/>
      <c r="DYT234" s="273"/>
      <c r="DYU234" s="273"/>
      <c r="DYV234" s="273"/>
      <c r="DYW234" s="273"/>
      <c r="DYX234" s="273"/>
      <c r="DYY234" s="273"/>
      <c r="DYZ234" s="273"/>
      <c r="DZA234" s="273"/>
      <c r="DZB234" s="273"/>
      <c r="DZC234" s="273"/>
      <c r="DZD234" s="273"/>
      <c r="DZE234" s="273"/>
      <c r="DZF234" s="273"/>
      <c r="DZG234" s="273"/>
      <c r="DZH234" s="273"/>
      <c r="DZI234" s="273"/>
      <c r="DZJ234" s="273"/>
      <c r="DZK234" s="273"/>
      <c r="DZL234" s="273"/>
      <c r="DZM234" s="273"/>
      <c r="DZN234" s="273"/>
      <c r="DZO234" s="273"/>
      <c r="DZP234" s="273"/>
      <c r="DZQ234" s="273"/>
      <c r="DZR234" s="273"/>
      <c r="DZS234" s="273"/>
      <c r="DZT234" s="273"/>
      <c r="DZU234" s="273"/>
      <c r="DZV234" s="273"/>
      <c r="DZW234" s="273"/>
      <c r="DZX234" s="273"/>
      <c r="DZY234" s="273"/>
      <c r="DZZ234" s="273"/>
      <c r="EAA234" s="273"/>
      <c r="EAB234" s="273"/>
      <c r="EAC234" s="273"/>
      <c r="EAD234" s="273"/>
      <c r="EAE234" s="273"/>
      <c r="EAF234" s="273"/>
      <c r="EAG234" s="273"/>
      <c r="EAH234" s="273"/>
      <c r="EAI234" s="273"/>
      <c r="EAJ234" s="273"/>
      <c r="EAK234" s="273"/>
      <c r="EAL234" s="273"/>
      <c r="EAM234" s="273"/>
      <c r="EAN234" s="273"/>
      <c r="EAO234" s="273"/>
      <c r="EAP234" s="273"/>
      <c r="EAQ234" s="273"/>
      <c r="EAR234" s="273"/>
      <c r="EAS234" s="273"/>
      <c r="EAT234" s="273"/>
      <c r="EAU234" s="273"/>
      <c r="EAV234" s="273"/>
      <c r="EAW234" s="273"/>
      <c r="EAX234" s="273"/>
      <c r="EAY234" s="273"/>
      <c r="EAZ234" s="273"/>
      <c r="EBA234" s="273"/>
      <c r="EBB234" s="273"/>
      <c r="EBC234" s="273"/>
      <c r="EBD234" s="273"/>
      <c r="EBE234" s="273"/>
      <c r="EBF234" s="273"/>
      <c r="EBG234" s="273"/>
      <c r="EBH234" s="273"/>
      <c r="EBI234" s="273"/>
      <c r="EBJ234" s="273"/>
      <c r="EBK234" s="273"/>
      <c r="EBL234" s="273"/>
      <c r="EBM234" s="273"/>
      <c r="EBN234" s="273"/>
      <c r="EBO234" s="273"/>
      <c r="EBP234" s="273"/>
      <c r="EBQ234" s="273"/>
      <c r="EBR234" s="273"/>
      <c r="EBS234" s="273"/>
      <c r="EBT234" s="273"/>
      <c r="EBU234" s="273"/>
      <c r="EBV234" s="273"/>
      <c r="EBW234" s="273"/>
      <c r="EBX234" s="273"/>
      <c r="EBY234" s="273"/>
      <c r="EBZ234" s="273"/>
      <c r="ECA234" s="273"/>
      <c r="ECB234" s="273"/>
      <c r="ECC234" s="273"/>
      <c r="ECD234" s="273"/>
      <c r="ECE234" s="273"/>
      <c r="ECF234" s="273"/>
      <c r="ECG234" s="273"/>
      <c r="ECH234" s="273"/>
      <c r="ECI234" s="273"/>
      <c r="ECJ234" s="273"/>
      <c r="ECK234" s="273"/>
      <c r="ECL234" s="273"/>
      <c r="ECM234" s="273"/>
      <c r="ECN234" s="273"/>
      <c r="ECO234" s="273"/>
      <c r="ECP234" s="273"/>
      <c r="ECQ234" s="273"/>
      <c r="ECR234" s="273"/>
      <c r="ECS234" s="273"/>
      <c r="ECT234" s="273"/>
      <c r="ECU234" s="273"/>
      <c r="ECV234" s="273"/>
      <c r="ECW234" s="273"/>
      <c r="ECX234" s="273"/>
      <c r="ECY234" s="273"/>
      <c r="ECZ234" s="273"/>
      <c r="EDA234" s="273"/>
      <c r="EDB234" s="273"/>
      <c r="EDC234" s="273"/>
      <c r="EDD234" s="273"/>
      <c r="EDE234" s="273"/>
      <c r="EDF234" s="273"/>
      <c r="EDG234" s="273"/>
      <c r="EDH234" s="273"/>
      <c r="EDI234" s="273"/>
      <c r="EDJ234" s="273"/>
      <c r="EDK234" s="273"/>
      <c r="EDL234" s="273"/>
      <c r="EDM234" s="273"/>
      <c r="EDN234" s="273"/>
      <c r="EDO234" s="273"/>
      <c r="EDP234" s="273"/>
      <c r="EDQ234" s="273"/>
      <c r="EDR234" s="273"/>
      <c r="EDS234" s="273"/>
      <c r="EDT234" s="273"/>
      <c r="EDU234" s="273"/>
      <c r="EDV234" s="273"/>
      <c r="EDW234" s="273"/>
      <c r="EDX234" s="273"/>
      <c r="EDY234" s="273"/>
      <c r="EDZ234" s="273"/>
      <c r="EEA234" s="273"/>
      <c r="EEB234" s="273"/>
      <c r="EEC234" s="273"/>
      <c r="EED234" s="273"/>
      <c r="EEE234" s="273"/>
      <c r="EEF234" s="273"/>
      <c r="EEG234" s="273"/>
      <c r="EEH234" s="273"/>
      <c r="EEI234" s="273"/>
      <c r="EEJ234" s="273"/>
      <c r="EEK234" s="273"/>
      <c r="EEL234" s="273"/>
      <c r="EEM234" s="273"/>
      <c r="EEN234" s="273"/>
      <c r="EEO234" s="273"/>
      <c r="EEP234" s="273"/>
      <c r="EEQ234" s="273"/>
      <c r="EER234" s="273"/>
      <c r="EES234" s="273"/>
      <c r="EET234" s="273"/>
      <c r="EEU234" s="273"/>
      <c r="EEV234" s="273"/>
      <c r="EEW234" s="273"/>
      <c r="EEX234" s="273"/>
      <c r="EEY234" s="273"/>
      <c r="EEZ234" s="273"/>
      <c r="EFA234" s="273"/>
      <c r="EFB234" s="273"/>
      <c r="EFC234" s="273"/>
      <c r="EFD234" s="273"/>
      <c r="EFE234" s="273"/>
      <c r="EFF234" s="273"/>
      <c r="EFG234" s="273"/>
      <c r="EFH234" s="273"/>
      <c r="EFI234" s="273"/>
      <c r="EFJ234" s="273"/>
      <c r="EFK234" s="273"/>
      <c r="EFL234" s="273"/>
      <c r="EFM234" s="273"/>
      <c r="EFN234" s="273"/>
      <c r="EFO234" s="273"/>
      <c r="EFP234" s="273"/>
      <c r="EFQ234" s="273"/>
      <c r="EFR234" s="273"/>
      <c r="EFS234" s="273"/>
      <c r="EFT234" s="273"/>
      <c r="EFU234" s="273"/>
      <c r="EFV234" s="273"/>
      <c r="EFW234" s="273"/>
      <c r="EFX234" s="273"/>
      <c r="EFY234" s="273"/>
      <c r="EFZ234" s="273"/>
      <c r="EGA234" s="273"/>
      <c r="EGB234" s="273"/>
      <c r="EGC234" s="273"/>
      <c r="EGD234" s="273"/>
      <c r="EGE234" s="273"/>
      <c r="EGF234" s="273"/>
      <c r="EGG234" s="273"/>
      <c r="EGH234" s="273"/>
      <c r="EGI234" s="273"/>
      <c r="EGJ234" s="273"/>
      <c r="EGK234" s="273"/>
      <c r="EGL234" s="273"/>
      <c r="EGM234" s="273"/>
      <c r="EGN234" s="273"/>
      <c r="EGO234" s="273"/>
      <c r="EGP234" s="273"/>
      <c r="EGQ234" s="273"/>
      <c r="EGR234" s="273"/>
      <c r="EGS234" s="273"/>
      <c r="EGT234" s="273"/>
      <c r="EGU234" s="273"/>
      <c r="EGV234" s="273"/>
      <c r="EGW234" s="273"/>
      <c r="EGX234" s="273"/>
      <c r="EGY234" s="273"/>
      <c r="EGZ234" s="273"/>
      <c r="EHA234" s="273"/>
      <c r="EHB234" s="273"/>
      <c r="EHC234" s="273"/>
      <c r="EHD234" s="273"/>
      <c r="EHE234" s="273"/>
      <c r="EHF234" s="273"/>
      <c r="EHG234" s="273"/>
      <c r="EHH234" s="273"/>
      <c r="EHI234" s="273"/>
      <c r="EHJ234" s="273"/>
      <c r="EHK234" s="273"/>
      <c r="EHL234" s="273"/>
      <c r="EHM234" s="273"/>
      <c r="EHN234" s="273"/>
      <c r="EHO234" s="273"/>
      <c r="EHP234" s="273"/>
      <c r="EHQ234" s="273"/>
      <c r="EHR234" s="273"/>
      <c r="EHS234" s="273"/>
      <c r="EHT234" s="273"/>
      <c r="EHU234" s="273"/>
      <c r="EHV234" s="273"/>
      <c r="EHW234" s="273"/>
      <c r="EHX234" s="273"/>
      <c r="EHY234" s="273"/>
      <c r="EHZ234" s="273"/>
      <c r="EIA234" s="273"/>
      <c r="EIB234" s="273"/>
      <c r="EIC234" s="273"/>
      <c r="EID234" s="273"/>
      <c r="EIE234" s="273"/>
      <c r="EIF234" s="273"/>
      <c r="EIG234" s="273"/>
      <c r="EIH234" s="273"/>
      <c r="EII234" s="273"/>
      <c r="EIJ234" s="273"/>
      <c r="EIK234" s="273"/>
      <c r="EIL234" s="273"/>
      <c r="EIM234" s="273"/>
      <c r="EIN234" s="273"/>
      <c r="EIO234" s="273"/>
      <c r="EIP234" s="273"/>
      <c r="EIQ234" s="273"/>
      <c r="EIR234" s="273"/>
      <c r="EIS234" s="273"/>
      <c r="EIT234" s="273"/>
      <c r="EIU234" s="273"/>
      <c r="EIV234" s="273"/>
      <c r="EIW234" s="273"/>
      <c r="EIX234" s="273"/>
      <c r="EIY234" s="273"/>
      <c r="EIZ234" s="273"/>
      <c r="EJA234" s="273"/>
      <c r="EJB234" s="273"/>
      <c r="EJC234" s="273"/>
      <c r="EJD234" s="273"/>
      <c r="EJE234" s="273"/>
      <c r="EJF234" s="273"/>
      <c r="EJG234" s="273"/>
      <c r="EJH234" s="273"/>
      <c r="EJI234" s="273"/>
      <c r="EJJ234" s="273"/>
      <c r="EJK234" s="273"/>
      <c r="EJL234" s="273"/>
      <c r="EJM234" s="273"/>
      <c r="EJN234" s="273"/>
      <c r="EJO234" s="273"/>
      <c r="EJP234" s="273"/>
      <c r="EJQ234" s="273"/>
      <c r="EJR234" s="273"/>
      <c r="EJS234" s="273"/>
      <c r="EJT234" s="273"/>
      <c r="EJU234" s="273"/>
      <c r="EJV234" s="273"/>
      <c r="EJW234" s="273"/>
      <c r="EJX234" s="273"/>
      <c r="EJY234" s="273"/>
      <c r="EJZ234" s="273"/>
      <c r="EKA234" s="273"/>
      <c r="EKB234" s="273"/>
      <c r="EKC234" s="273"/>
      <c r="EKD234" s="273"/>
      <c r="EKE234" s="273"/>
      <c r="EKF234" s="273"/>
      <c r="EKG234" s="273"/>
      <c r="EKH234" s="273"/>
      <c r="EKI234" s="273"/>
      <c r="EKJ234" s="273"/>
      <c r="EKK234" s="273"/>
      <c r="EKL234" s="273"/>
      <c r="EKM234" s="273"/>
      <c r="EKN234" s="273"/>
      <c r="EKO234" s="273"/>
      <c r="EKP234" s="273"/>
      <c r="EKQ234" s="273"/>
      <c r="EKR234" s="273"/>
      <c r="EKS234" s="273"/>
      <c r="EKT234" s="273"/>
      <c r="EKU234" s="273"/>
      <c r="EKV234" s="273"/>
      <c r="EKW234" s="273"/>
      <c r="EKX234" s="273"/>
      <c r="EKY234" s="273"/>
      <c r="EKZ234" s="273"/>
      <c r="ELA234" s="273"/>
      <c r="ELB234" s="273"/>
      <c r="ELC234" s="273"/>
      <c r="ELD234" s="273"/>
      <c r="ELE234" s="273"/>
      <c r="ELF234" s="273"/>
      <c r="ELG234" s="273"/>
      <c r="ELH234" s="273"/>
      <c r="ELI234" s="273"/>
      <c r="ELJ234" s="273"/>
      <c r="ELK234" s="273"/>
      <c r="ELL234" s="273"/>
      <c r="ELM234" s="273"/>
      <c r="ELN234" s="273"/>
      <c r="ELO234" s="273"/>
      <c r="ELP234" s="273"/>
      <c r="ELQ234" s="273"/>
      <c r="ELR234" s="273"/>
      <c r="ELS234" s="273"/>
      <c r="ELT234" s="273"/>
      <c r="ELU234" s="273"/>
      <c r="ELV234" s="273"/>
      <c r="ELW234" s="273"/>
      <c r="ELX234" s="273"/>
      <c r="ELY234" s="273"/>
      <c r="ELZ234" s="273"/>
      <c r="EMA234" s="273"/>
      <c r="EMB234" s="273"/>
      <c r="EMC234" s="273"/>
      <c r="EMD234" s="273"/>
      <c r="EME234" s="273"/>
      <c r="EMF234" s="273"/>
      <c r="EMG234" s="273"/>
      <c r="EMH234" s="273"/>
      <c r="EMI234" s="273"/>
      <c r="EMJ234" s="273"/>
      <c r="EMK234" s="273"/>
      <c r="EML234" s="273"/>
      <c r="EMM234" s="273"/>
      <c r="EMN234" s="273"/>
      <c r="EMO234" s="273"/>
      <c r="EMP234" s="273"/>
      <c r="EMQ234" s="273"/>
      <c r="EMR234" s="273"/>
      <c r="EMS234" s="273"/>
      <c r="EMT234" s="273"/>
      <c r="EMU234" s="273"/>
      <c r="EMV234" s="273"/>
      <c r="EMW234" s="273"/>
      <c r="EMX234" s="273"/>
      <c r="EMY234" s="273"/>
      <c r="EMZ234" s="273"/>
      <c r="ENA234" s="273"/>
      <c r="ENB234" s="273"/>
      <c r="ENC234" s="273"/>
      <c r="END234" s="273"/>
      <c r="ENE234" s="273"/>
      <c r="ENF234" s="273"/>
      <c r="ENG234" s="273"/>
      <c r="ENH234" s="273"/>
      <c r="ENI234" s="273"/>
      <c r="ENJ234" s="273"/>
      <c r="ENK234" s="273"/>
      <c r="ENL234" s="273"/>
      <c r="ENM234" s="273"/>
      <c r="ENN234" s="273"/>
      <c r="ENO234" s="273"/>
      <c r="ENP234" s="273"/>
      <c r="ENQ234" s="273"/>
      <c r="ENR234" s="273"/>
      <c r="ENS234" s="273"/>
      <c r="ENT234" s="273"/>
      <c r="ENU234" s="273"/>
      <c r="ENV234" s="273"/>
      <c r="ENW234" s="273"/>
      <c r="ENX234" s="273"/>
      <c r="ENY234" s="273"/>
      <c r="ENZ234" s="273"/>
      <c r="EOA234" s="273"/>
      <c r="EOB234" s="273"/>
      <c r="EOC234" s="273"/>
      <c r="EOD234" s="273"/>
      <c r="EOE234" s="273"/>
      <c r="EOF234" s="273"/>
      <c r="EOG234" s="273"/>
      <c r="EOH234" s="273"/>
      <c r="EOI234" s="273"/>
      <c r="EOJ234" s="273"/>
      <c r="EOK234" s="273"/>
      <c r="EOL234" s="273"/>
      <c r="EOM234" s="273"/>
      <c r="EON234" s="273"/>
      <c r="EOO234" s="273"/>
      <c r="EOP234" s="273"/>
      <c r="EOQ234" s="273"/>
      <c r="EOR234" s="273"/>
      <c r="EOS234" s="273"/>
      <c r="EOT234" s="273"/>
      <c r="EOU234" s="273"/>
      <c r="EOV234" s="273"/>
      <c r="EOW234" s="273"/>
      <c r="EOX234" s="273"/>
      <c r="EOY234" s="273"/>
      <c r="EOZ234" s="273"/>
      <c r="EPA234" s="273"/>
      <c r="EPB234" s="273"/>
      <c r="EPC234" s="273"/>
      <c r="EPD234" s="273"/>
      <c r="EPE234" s="273"/>
      <c r="EPF234" s="273"/>
      <c r="EPG234" s="273"/>
      <c r="EPH234" s="273"/>
      <c r="EPI234" s="273"/>
      <c r="EPJ234" s="273"/>
      <c r="EPK234" s="273"/>
      <c r="EPL234" s="273"/>
      <c r="EPM234" s="273"/>
      <c r="EPN234" s="273"/>
      <c r="EPO234" s="273"/>
      <c r="EPP234" s="273"/>
      <c r="EPQ234" s="273"/>
      <c r="EPR234" s="273"/>
      <c r="EPS234" s="273"/>
      <c r="EPT234" s="273"/>
      <c r="EPU234" s="273"/>
      <c r="EPV234" s="273"/>
      <c r="EPW234" s="273"/>
      <c r="EPX234" s="273"/>
      <c r="EPY234" s="273"/>
      <c r="EPZ234" s="273"/>
      <c r="EQA234" s="273"/>
      <c r="EQB234" s="273"/>
      <c r="EQC234" s="273"/>
      <c r="EQD234" s="273"/>
      <c r="EQE234" s="273"/>
      <c r="EQF234" s="273"/>
      <c r="EQG234" s="273"/>
      <c r="EQH234" s="273"/>
      <c r="EQI234" s="273"/>
      <c r="EQJ234" s="273"/>
      <c r="EQK234" s="273"/>
      <c r="EQL234" s="273"/>
      <c r="EQM234" s="273"/>
      <c r="EQN234" s="273"/>
      <c r="EQO234" s="273"/>
      <c r="EQP234" s="273"/>
      <c r="EQQ234" s="273"/>
      <c r="EQR234" s="273"/>
      <c r="EQS234" s="273"/>
      <c r="EQT234" s="273"/>
      <c r="EQU234" s="273"/>
      <c r="EQV234" s="273"/>
      <c r="EQW234" s="273"/>
      <c r="EQX234" s="273"/>
      <c r="EQY234" s="273"/>
      <c r="EQZ234" s="273"/>
      <c r="ERA234" s="273"/>
      <c r="ERB234" s="273"/>
      <c r="ERC234" s="273"/>
      <c r="ERD234" s="273"/>
      <c r="ERE234" s="273"/>
      <c r="ERF234" s="273"/>
      <c r="ERG234" s="273"/>
      <c r="ERH234" s="273"/>
      <c r="ERI234" s="273"/>
      <c r="ERJ234" s="273"/>
      <c r="ERK234" s="273"/>
      <c r="ERL234" s="273"/>
      <c r="ERM234" s="273"/>
      <c r="ERN234" s="273"/>
      <c r="ERO234" s="273"/>
      <c r="ERP234" s="273"/>
      <c r="ERQ234" s="273"/>
      <c r="ERR234" s="273"/>
      <c r="ERS234" s="273"/>
      <c r="ERT234" s="273"/>
      <c r="ERU234" s="273"/>
      <c r="ERV234" s="273"/>
      <c r="ERW234" s="273"/>
      <c r="ERX234" s="273"/>
      <c r="ERY234" s="273"/>
      <c r="ERZ234" s="273"/>
      <c r="ESA234" s="273"/>
      <c r="ESB234" s="273"/>
      <c r="ESC234" s="273"/>
      <c r="ESD234" s="273"/>
      <c r="ESE234" s="273"/>
      <c r="ESF234" s="273"/>
      <c r="ESG234" s="273"/>
      <c r="ESH234" s="273"/>
      <c r="ESI234" s="273"/>
      <c r="ESJ234" s="273"/>
      <c r="ESK234" s="273"/>
      <c r="ESL234" s="273"/>
      <c r="ESM234" s="273"/>
      <c r="ESN234" s="273"/>
      <c r="ESO234" s="273"/>
      <c r="ESP234" s="273"/>
      <c r="ESQ234" s="273"/>
      <c r="ESR234" s="273"/>
      <c r="ESS234" s="273"/>
      <c r="EST234" s="273"/>
      <c r="ESU234" s="273"/>
      <c r="ESV234" s="273"/>
      <c r="ESW234" s="273"/>
      <c r="ESX234" s="273"/>
      <c r="ESY234" s="273"/>
      <c r="ESZ234" s="273"/>
      <c r="ETA234" s="273"/>
      <c r="ETB234" s="273"/>
      <c r="ETC234" s="273"/>
      <c r="ETD234" s="273"/>
      <c r="ETE234" s="273"/>
      <c r="ETF234" s="273"/>
      <c r="ETG234" s="273"/>
      <c r="ETH234" s="273"/>
      <c r="ETI234" s="273"/>
      <c r="ETJ234" s="273"/>
      <c r="ETK234" s="273"/>
      <c r="ETL234" s="273"/>
      <c r="ETM234" s="273"/>
      <c r="ETN234" s="273"/>
      <c r="ETO234" s="273"/>
      <c r="ETP234" s="273"/>
      <c r="ETQ234" s="273"/>
      <c r="ETR234" s="273"/>
      <c r="ETS234" s="273"/>
      <c r="ETT234" s="273"/>
      <c r="ETU234" s="273"/>
      <c r="ETV234" s="273"/>
      <c r="ETW234" s="273"/>
      <c r="ETX234" s="273"/>
      <c r="ETY234" s="273"/>
      <c r="ETZ234" s="273"/>
      <c r="EUA234" s="273"/>
      <c r="EUB234" s="273"/>
      <c r="EUC234" s="273"/>
      <c r="EUD234" s="273"/>
      <c r="EUE234" s="273"/>
      <c r="EUF234" s="273"/>
      <c r="EUG234" s="273"/>
      <c r="EUH234" s="273"/>
      <c r="EUI234" s="273"/>
      <c r="EUJ234" s="273"/>
      <c r="EUK234" s="273"/>
      <c r="EUL234" s="273"/>
      <c r="EUM234" s="273"/>
      <c r="EUN234" s="273"/>
      <c r="EUO234" s="273"/>
      <c r="EUP234" s="273"/>
      <c r="EUQ234" s="273"/>
      <c r="EUR234" s="273"/>
      <c r="EUS234" s="273"/>
      <c r="EUT234" s="273"/>
      <c r="EUU234" s="273"/>
      <c r="EUV234" s="273"/>
      <c r="EUW234" s="273"/>
      <c r="EUX234" s="273"/>
      <c r="EUY234" s="273"/>
      <c r="EUZ234" s="273"/>
      <c r="EVA234" s="273"/>
      <c r="EVB234" s="273"/>
      <c r="EVC234" s="273"/>
      <c r="EVD234" s="273"/>
      <c r="EVE234" s="273"/>
      <c r="EVF234" s="273"/>
      <c r="EVG234" s="273"/>
      <c r="EVH234" s="273"/>
      <c r="EVI234" s="273"/>
      <c r="EVJ234" s="273"/>
      <c r="EVK234" s="273"/>
      <c r="EVL234" s="273"/>
      <c r="EVM234" s="273"/>
      <c r="EVN234" s="273"/>
      <c r="EVO234" s="273"/>
      <c r="EVP234" s="273"/>
      <c r="EVQ234" s="273"/>
      <c r="EVR234" s="273"/>
      <c r="EVS234" s="273"/>
      <c r="EVT234" s="273"/>
      <c r="EVU234" s="273"/>
      <c r="EVV234" s="273"/>
      <c r="EVW234" s="273"/>
      <c r="EVX234" s="273"/>
      <c r="EVY234" s="273"/>
      <c r="EVZ234" s="273"/>
      <c r="EWA234" s="273"/>
      <c r="EWB234" s="273"/>
      <c r="EWC234" s="273"/>
      <c r="EWD234" s="273"/>
      <c r="EWE234" s="273"/>
      <c r="EWF234" s="273"/>
      <c r="EWG234" s="273"/>
      <c r="EWH234" s="273"/>
      <c r="EWI234" s="273"/>
      <c r="EWJ234" s="273"/>
      <c r="EWK234" s="273"/>
      <c r="EWL234" s="273"/>
      <c r="EWM234" s="273"/>
      <c r="EWN234" s="273"/>
      <c r="EWO234" s="273"/>
      <c r="EWP234" s="273"/>
      <c r="EWQ234" s="273"/>
      <c r="EWR234" s="273"/>
      <c r="EWS234" s="273"/>
      <c r="EWT234" s="273"/>
      <c r="EWU234" s="273"/>
      <c r="EWV234" s="273"/>
      <c r="EWW234" s="273"/>
      <c r="EWX234" s="273"/>
      <c r="EWY234" s="273"/>
      <c r="EWZ234" s="273"/>
      <c r="EXA234" s="273"/>
      <c r="EXB234" s="273"/>
      <c r="EXC234" s="273"/>
      <c r="EXD234" s="273"/>
      <c r="EXE234" s="273"/>
      <c r="EXF234" s="273"/>
      <c r="EXG234" s="273"/>
      <c r="EXH234" s="273"/>
      <c r="EXI234" s="273"/>
      <c r="EXJ234" s="273"/>
      <c r="EXK234" s="273"/>
      <c r="EXL234" s="273"/>
      <c r="EXM234" s="273"/>
      <c r="EXN234" s="273"/>
      <c r="EXO234" s="273"/>
      <c r="EXP234" s="273"/>
      <c r="EXQ234" s="273"/>
      <c r="EXR234" s="273"/>
      <c r="EXS234" s="273"/>
      <c r="EXT234" s="273"/>
      <c r="EXU234" s="273"/>
      <c r="EXV234" s="273"/>
      <c r="EXW234" s="273"/>
      <c r="EXX234" s="273"/>
      <c r="EXY234" s="273"/>
      <c r="EXZ234" s="273"/>
      <c r="EYA234" s="273"/>
      <c r="EYB234" s="273"/>
      <c r="EYC234" s="273"/>
      <c r="EYD234" s="273"/>
      <c r="EYE234" s="273"/>
      <c r="EYF234" s="273"/>
      <c r="EYG234" s="273"/>
      <c r="EYH234" s="273"/>
      <c r="EYI234" s="273"/>
      <c r="EYJ234" s="273"/>
      <c r="EYK234" s="273"/>
      <c r="EYL234" s="273"/>
      <c r="EYM234" s="273"/>
      <c r="EYN234" s="273"/>
      <c r="EYO234" s="273"/>
      <c r="EYP234" s="273"/>
      <c r="EYQ234" s="273"/>
      <c r="EYR234" s="273"/>
      <c r="EYS234" s="273"/>
      <c r="EYT234" s="273"/>
      <c r="EYU234" s="273"/>
      <c r="EYV234" s="273"/>
      <c r="EYW234" s="273"/>
      <c r="EYX234" s="273"/>
      <c r="EYY234" s="273"/>
      <c r="EYZ234" s="273"/>
      <c r="EZA234" s="273"/>
      <c r="EZB234" s="273"/>
      <c r="EZC234" s="273"/>
      <c r="EZD234" s="273"/>
      <c r="EZE234" s="273"/>
      <c r="EZF234" s="273"/>
      <c r="EZG234" s="273"/>
      <c r="EZH234" s="273"/>
      <c r="EZI234" s="273"/>
      <c r="EZJ234" s="273"/>
      <c r="EZK234" s="273"/>
      <c r="EZL234" s="273"/>
      <c r="EZM234" s="273"/>
      <c r="EZN234" s="273"/>
      <c r="EZO234" s="273"/>
      <c r="EZP234" s="273"/>
      <c r="EZQ234" s="273"/>
      <c r="EZR234" s="273"/>
      <c r="EZS234" s="273"/>
      <c r="EZT234" s="273"/>
      <c r="EZU234" s="273"/>
      <c r="EZV234" s="273"/>
      <c r="EZW234" s="273"/>
      <c r="EZX234" s="273"/>
      <c r="EZY234" s="273"/>
      <c r="EZZ234" s="273"/>
      <c r="FAA234" s="273"/>
      <c r="FAB234" s="273"/>
      <c r="FAC234" s="273"/>
      <c r="FAD234" s="273"/>
      <c r="FAE234" s="273"/>
      <c r="FAF234" s="273"/>
      <c r="FAG234" s="273"/>
      <c r="FAH234" s="273"/>
      <c r="FAI234" s="273"/>
      <c r="FAJ234" s="273"/>
      <c r="FAK234" s="273"/>
      <c r="FAL234" s="273"/>
      <c r="FAM234" s="273"/>
      <c r="FAN234" s="273"/>
      <c r="FAO234" s="273"/>
      <c r="FAP234" s="273"/>
      <c r="FAQ234" s="273"/>
      <c r="FAR234" s="273"/>
      <c r="FAS234" s="273"/>
      <c r="FAT234" s="273"/>
      <c r="FAU234" s="273"/>
      <c r="FAV234" s="273"/>
      <c r="FAW234" s="273"/>
      <c r="FAX234" s="273"/>
      <c r="FAY234" s="273"/>
      <c r="FAZ234" s="273"/>
      <c r="FBA234" s="273"/>
      <c r="FBB234" s="273"/>
      <c r="FBC234" s="273"/>
      <c r="FBD234" s="273"/>
      <c r="FBE234" s="273"/>
      <c r="FBF234" s="273"/>
      <c r="FBG234" s="273"/>
      <c r="FBH234" s="273"/>
      <c r="FBI234" s="273"/>
      <c r="FBJ234" s="273"/>
      <c r="FBK234" s="273"/>
      <c r="FBL234" s="273"/>
      <c r="FBM234" s="273"/>
      <c r="FBN234" s="273"/>
      <c r="FBO234" s="273"/>
      <c r="FBP234" s="273"/>
      <c r="FBQ234" s="273"/>
      <c r="FBR234" s="273"/>
      <c r="FBS234" s="273"/>
      <c r="FBT234" s="273"/>
      <c r="FBU234" s="273"/>
      <c r="FBV234" s="273"/>
      <c r="FBW234" s="273"/>
      <c r="FBX234" s="273"/>
      <c r="FBY234" s="273"/>
      <c r="FBZ234" s="273"/>
      <c r="FCA234" s="273"/>
      <c r="FCB234" s="273"/>
      <c r="FCC234" s="273"/>
      <c r="FCD234" s="273"/>
      <c r="FCE234" s="273"/>
      <c r="FCF234" s="273"/>
      <c r="FCG234" s="273"/>
      <c r="FCH234" s="273"/>
      <c r="FCI234" s="273"/>
      <c r="FCJ234" s="273"/>
      <c r="FCK234" s="273"/>
      <c r="FCL234" s="273"/>
      <c r="FCM234" s="273"/>
      <c r="FCN234" s="273"/>
      <c r="FCO234" s="273"/>
      <c r="FCP234" s="273"/>
      <c r="FCQ234" s="273"/>
      <c r="FCR234" s="273"/>
      <c r="FCS234" s="273"/>
      <c r="FCT234" s="273"/>
      <c r="FCU234" s="273"/>
      <c r="FCV234" s="273"/>
      <c r="FCW234" s="273"/>
      <c r="FCX234" s="273"/>
      <c r="FCY234" s="273"/>
      <c r="FCZ234" s="273"/>
      <c r="FDA234" s="273"/>
      <c r="FDB234" s="273"/>
      <c r="FDC234" s="273"/>
      <c r="FDD234" s="273"/>
      <c r="FDE234" s="273"/>
      <c r="FDF234" s="273"/>
      <c r="FDG234" s="273"/>
      <c r="FDH234" s="273"/>
      <c r="FDI234" s="273"/>
      <c r="FDJ234" s="273"/>
      <c r="FDK234" s="273"/>
      <c r="FDL234" s="273"/>
      <c r="FDM234" s="273"/>
      <c r="FDN234" s="273"/>
      <c r="FDO234" s="273"/>
      <c r="FDP234" s="273"/>
      <c r="FDQ234" s="273"/>
      <c r="FDR234" s="273"/>
      <c r="FDS234" s="273"/>
      <c r="FDT234" s="273"/>
      <c r="FDU234" s="273"/>
      <c r="FDV234" s="273"/>
      <c r="FDW234" s="273"/>
      <c r="FDX234" s="273"/>
      <c r="FDY234" s="273"/>
      <c r="FDZ234" s="273"/>
      <c r="FEA234" s="273"/>
      <c r="FEB234" s="273"/>
      <c r="FEC234" s="273"/>
      <c r="FED234" s="273"/>
      <c r="FEE234" s="273"/>
      <c r="FEF234" s="273"/>
      <c r="FEG234" s="273"/>
      <c r="FEH234" s="273"/>
      <c r="FEI234" s="273"/>
      <c r="FEJ234" s="273"/>
      <c r="FEK234" s="273"/>
      <c r="FEL234" s="273"/>
      <c r="FEM234" s="273"/>
      <c r="FEN234" s="273"/>
      <c r="FEO234" s="273"/>
      <c r="FEP234" s="273"/>
      <c r="FEQ234" s="273"/>
      <c r="FER234" s="273"/>
      <c r="FES234" s="273"/>
      <c r="FET234" s="273"/>
      <c r="FEU234" s="273"/>
      <c r="FEV234" s="273"/>
      <c r="FEW234" s="273"/>
      <c r="FEX234" s="273"/>
      <c r="FEY234" s="273"/>
      <c r="FEZ234" s="273"/>
      <c r="FFA234" s="273"/>
      <c r="FFB234" s="273"/>
      <c r="FFC234" s="273"/>
      <c r="FFD234" s="273"/>
      <c r="FFE234" s="273"/>
      <c r="FFF234" s="273"/>
      <c r="FFG234" s="273"/>
      <c r="FFH234" s="273"/>
      <c r="FFI234" s="273"/>
      <c r="FFJ234" s="273"/>
      <c r="FFK234" s="273"/>
      <c r="FFL234" s="273"/>
      <c r="FFM234" s="273"/>
      <c r="FFN234" s="273"/>
      <c r="FFO234" s="273"/>
      <c r="FFP234" s="273"/>
      <c r="FFQ234" s="273"/>
      <c r="FFR234" s="273"/>
      <c r="FFS234" s="273"/>
      <c r="FFT234" s="273"/>
      <c r="FFU234" s="273"/>
      <c r="FFV234" s="273"/>
      <c r="FFW234" s="273"/>
      <c r="FFX234" s="273"/>
      <c r="FFY234" s="273"/>
      <c r="FFZ234" s="273"/>
      <c r="FGA234" s="273"/>
      <c r="FGB234" s="273"/>
      <c r="FGC234" s="273"/>
      <c r="FGD234" s="273"/>
      <c r="FGE234" s="273"/>
      <c r="FGF234" s="273"/>
      <c r="FGG234" s="273"/>
      <c r="FGH234" s="273"/>
      <c r="FGI234" s="273"/>
      <c r="FGJ234" s="273"/>
      <c r="FGK234" s="273"/>
      <c r="FGL234" s="273"/>
      <c r="FGM234" s="273"/>
      <c r="FGN234" s="273"/>
      <c r="FGO234" s="273"/>
      <c r="FGP234" s="273"/>
      <c r="FGQ234" s="273"/>
      <c r="FGR234" s="273"/>
      <c r="FGS234" s="273"/>
      <c r="FGT234" s="273"/>
      <c r="FGU234" s="273"/>
      <c r="FGV234" s="273"/>
      <c r="FGW234" s="273"/>
      <c r="FGX234" s="273"/>
      <c r="FGY234" s="273"/>
      <c r="FGZ234" s="273"/>
      <c r="FHA234" s="273"/>
      <c r="FHB234" s="273"/>
      <c r="FHC234" s="273"/>
      <c r="FHD234" s="273"/>
      <c r="FHE234" s="273"/>
      <c r="FHF234" s="273"/>
      <c r="FHG234" s="273"/>
      <c r="FHH234" s="273"/>
      <c r="FHI234" s="273"/>
      <c r="FHJ234" s="273"/>
      <c r="FHK234" s="273"/>
      <c r="FHL234" s="273"/>
      <c r="FHM234" s="273"/>
      <c r="FHN234" s="273"/>
      <c r="FHO234" s="273"/>
      <c r="FHP234" s="273"/>
      <c r="FHQ234" s="273"/>
      <c r="FHR234" s="273"/>
      <c r="FHS234" s="273"/>
      <c r="FHT234" s="273"/>
      <c r="FHU234" s="273"/>
      <c r="FHV234" s="273"/>
      <c r="FHW234" s="273"/>
      <c r="FHX234" s="273"/>
      <c r="FHY234" s="273"/>
      <c r="FHZ234" s="273"/>
      <c r="FIA234" s="273"/>
      <c r="FIB234" s="273"/>
      <c r="FIC234" s="273"/>
      <c r="FID234" s="273"/>
      <c r="FIE234" s="273"/>
      <c r="FIF234" s="273"/>
      <c r="FIG234" s="273"/>
      <c r="FIH234" s="273"/>
      <c r="FII234" s="273"/>
      <c r="FIJ234" s="273"/>
      <c r="FIK234" s="273"/>
      <c r="FIL234" s="273"/>
      <c r="FIM234" s="273"/>
      <c r="FIN234" s="273"/>
      <c r="FIO234" s="273"/>
      <c r="FIP234" s="273"/>
      <c r="FIQ234" s="273"/>
      <c r="FIR234" s="273"/>
      <c r="FIS234" s="273"/>
      <c r="FIT234" s="273"/>
      <c r="FIU234" s="273"/>
      <c r="FIV234" s="273"/>
      <c r="FIW234" s="273"/>
      <c r="FIX234" s="273"/>
      <c r="FIY234" s="273"/>
      <c r="FIZ234" s="273"/>
      <c r="FJA234" s="273"/>
      <c r="FJB234" s="273"/>
      <c r="FJC234" s="273"/>
      <c r="FJD234" s="273"/>
      <c r="FJE234" s="273"/>
      <c r="FJF234" s="273"/>
      <c r="FJG234" s="273"/>
      <c r="FJH234" s="273"/>
      <c r="FJI234" s="273"/>
      <c r="FJJ234" s="273"/>
      <c r="FJK234" s="273"/>
      <c r="FJL234" s="273"/>
      <c r="FJM234" s="273"/>
      <c r="FJN234" s="273"/>
      <c r="FJO234" s="273"/>
      <c r="FJP234" s="273"/>
      <c r="FJQ234" s="273"/>
      <c r="FJR234" s="273"/>
      <c r="FJS234" s="273"/>
      <c r="FJT234" s="273"/>
      <c r="FJU234" s="273"/>
      <c r="FJV234" s="273"/>
      <c r="FJW234" s="273"/>
      <c r="FJX234" s="273"/>
      <c r="FJY234" s="273"/>
      <c r="FJZ234" s="273"/>
      <c r="FKA234" s="273"/>
      <c r="FKB234" s="273"/>
      <c r="FKC234" s="273"/>
      <c r="FKD234" s="273"/>
      <c r="FKE234" s="273"/>
      <c r="FKF234" s="273"/>
      <c r="FKG234" s="273"/>
      <c r="FKH234" s="273"/>
      <c r="FKI234" s="273"/>
      <c r="FKJ234" s="273"/>
      <c r="FKK234" s="273"/>
      <c r="FKL234" s="273"/>
      <c r="FKM234" s="273"/>
      <c r="FKN234" s="273"/>
      <c r="FKO234" s="273"/>
      <c r="FKP234" s="273"/>
      <c r="FKQ234" s="273"/>
      <c r="FKR234" s="273"/>
      <c r="FKS234" s="273"/>
      <c r="FKT234" s="273"/>
      <c r="FKU234" s="273"/>
      <c r="FKV234" s="273"/>
      <c r="FKW234" s="273"/>
      <c r="FKX234" s="273"/>
      <c r="FKY234" s="273"/>
      <c r="FKZ234" s="273"/>
      <c r="FLA234" s="273"/>
      <c r="FLB234" s="273"/>
      <c r="FLC234" s="273"/>
      <c r="FLD234" s="273"/>
      <c r="FLE234" s="273"/>
      <c r="FLF234" s="273"/>
      <c r="FLG234" s="273"/>
      <c r="FLH234" s="273"/>
      <c r="FLI234" s="273"/>
      <c r="FLJ234" s="273"/>
      <c r="FLK234" s="273"/>
      <c r="FLL234" s="273"/>
      <c r="FLM234" s="273"/>
      <c r="FLN234" s="273"/>
      <c r="FLO234" s="273"/>
      <c r="FLP234" s="273"/>
      <c r="FLQ234" s="273"/>
      <c r="FLR234" s="273"/>
      <c r="FLS234" s="273"/>
      <c r="FLT234" s="273"/>
      <c r="FLU234" s="273"/>
      <c r="FLV234" s="273"/>
      <c r="FLW234" s="273"/>
      <c r="FLX234" s="273"/>
      <c r="FLY234" s="273"/>
      <c r="FLZ234" s="273"/>
      <c r="FMA234" s="273"/>
      <c r="FMB234" s="273"/>
      <c r="FMC234" s="273"/>
      <c r="FMD234" s="273"/>
      <c r="FME234" s="273"/>
      <c r="FMF234" s="273"/>
      <c r="FMG234" s="273"/>
      <c r="FMH234" s="273"/>
      <c r="FMI234" s="273"/>
      <c r="FMJ234" s="273"/>
      <c r="FMK234" s="273"/>
      <c r="FML234" s="273"/>
      <c r="FMM234" s="273"/>
      <c r="FMN234" s="273"/>
      <c r="FMO234" s="273"/>
      <c r="FMP234" s="273"/>
      <c r="FMQ234" s="273"/>
      <c r="FMR234" s="273"/>
      <c r="FMS234" s="273"/>
      <c r="FMT234" s="273"/>
      <c r="FMU234" s="273"/>
      <c r="FMV234" s="273"/>
      <c r="FMW234" s="273"/>
      <c r="FMX234" s="273"/>
      <c r="FMY234" s="273"/>
      <c r="FMZ234" s="273"/>
      <c r="FNA234" s="273"/>
      <c r="FNB234" s="273"/>
      <c r="FNC234" s="273"/>
      <c r="FND234" s="273"/>
      <c r="FNE234" s="273"/>
      <c r="FNF234" s="273"/>
      <c r="FNG234" s="273"/>
      <c r="FNH234" s="273"/>
      <c r="FNI234" s="273"/>
      <c r="FNJ234" s="273"/>
      <c r="FNK234" s="273"/>
      <c r="FNL234" s="273"/>
      <c r="FNM234" s="273"/>
      <c r="FNN234" s="273"/>
      <c r="FNO234" s="273"/>
      <c r="FNP234" s="273"/>
      <c r="FNQ234" s="273"/>
      <c r="FNR234" s="273"/>
      <c r="FNS234" s="273"/>
      <c r="FNT234" s="273"/>
      <c r="FNU234" s="273"/>
      <c r="FNV234" s="273"/>
      <c r="FNW234" s="273"/>
      <c r="FNX234" s="273"/>
      <c r="FNY234" s="273"/>
      <c r="FNZ234" s="273"/>
      <c r="FOA234" s="273"/>
      <c r="FOB234" s="273"/>
      <c r="FOC234" s="273"/>
      <c r="FOD234" s="273"/>
      <c r="FOE234" s="273"/>
      <c r="FOF234" s="273"/>
      <c r="FOG234" s="273"/>
      <c r="FOH234" s="273"/>
      <c r="FOI234" s="273"/>
      <c r="FOJ234" s="273"/>
      <c r="FOK234" s="273"/>
      <c r="FOL234" s="273"/>
      <c r="FOM234" s="273"/>
      <c r="FON234" s="273"/>
      <c r="FOO234" s="273"/>
      <c r="FOP234" s="273"/>
      <c r="FOQ234" s="273"/>
      <c r="FOR234" s="273"/>
      <c r="FOS234" s="273"/>
      <c r="FOT234" s="273"/>
      <c r="FOU234" s="273"/>
      <c r="FOV234" s="273"/>
      <c r="FOW234" s="273"/>
      <c r="FOX234" s="273"/>
      <c r="FOY234" s="273"/>
      <c r="FOZ234" s="273"/>
      <c r="FPA234" s="273"/>
      <c r="FPB234" s="273"/>
      <c r="FPC234" s="273"/>
      <c r="FPD234" s="273"/>
      <c r="FPE234" s="273"/>
      <c r="FPF234" s="273"/>
      <c r="FPG234" s="273"/>
      <c r="FPH234" s="273"/>
      <c r="FPI234" s="273"/>
      <c r="FPJ234" s="273"/>
      <c r="FPK234" s="273"/>
      <c r="FPL234" s="273"/>
      <c r="FPM234" s="273"/>
      <c r="FPN234" s="273"/>
      <c r="FPO234" s="273"/>
      <c r="FPP234" s="273"/>
      <c r="FPQ234" s="273"/>
      <c r="FPR234" s="273"/>
      <c r="FPS234" s="273"/>
      <c r="FPT234" s="273"/>
      <c r="FPU234" s="273"/>
      <c r="FPV234" s="273"/>
      <c r="FPW234" s="273"/>
      <c r="FPX234" s="273"/>
      <c r="FPY234" s="273"/>
      <c r="FPZ234" s="273"/>
      <c r="FQA234" s="273"/>
      <c r="FQB234" s="273"/>
      <c r="FQC234" s="273"/>
      <c r="FQD234" s="273"/>
      <c r="FQE234" s="273"/>
      <c r="FQF234" s="273"/>
      <c r="FQG234" s="273"/>
      <c r="FQH234" s="273"/>
      <c r="FQI234" s="273"/>
      <c r="FQJ234" s="273"/>
      <c r="FQK234" s="273"/>
      <c r="FQL234" s="273"/>
      <c r="FQM234" s="273"/>
      <c r="FQN234" s="273"/>
      <c r="FQO234" s="273"/>
      <c r="FQP234" s="273"/>
      <c r="FQQ234" s="273"/>
      <c r="FQR234" s="273"/>
      <c r="FQS234" s="273"/>
      <c r="FQT234" s="273"/>
      <c r="FQU234" s="273"/>
      <c r="FQV234" s="273"/>
      <c r="FQW234" s="273"/>
      <c r="FQX234" s="273"/>
      <c r="FQY234" s="273"/>
      <c r="FQZ234" s="273"/>
      <c r="FRA234" s="273"/>
      <c r="FRB234" s="273"/>
      <c r="FRC234" s="273"/>
      <c r="FRD234" s="273"/>
      <c r="FRE234" s="273"/>
      <c r="FRF234" s="273"/>
      <c r="FRG234" s="273"/>
      <c r="FRH234" s="273"/>
      <c r="FRI234" s="273"/>
      <c r="FRJ234" s="273"/>
      <c r="FRK234" s="273"/>
      <c r="FRL234" s="273"/>
      <c r="FRM234" s="273"/>
      <c r="FRN234" s="273"/>
      <c r="FRO234" s="273"/>
      <c r="FRP234" s="273"/>
      <c r="FRQ234" s="273"/>
      <c r="FRR234" s="273"/>
      <c r="FRS234" s="273"/>
      <c r="FRT234" s="273"/>
      <c r="FRU234" s="273"/>
      <c r="FRV234" s="273"/>
      <c r="FRW234" s="273"/>
      <c r="FRX234" s="273"/>
      <c r="FRY234" s="273"/>
      <c r="FRZ234" s="273"/>
      <c r="FSA234" s="273"/>
      <c r="FSB234" s="273"/>
      <c r="FSC234" s="273"/>
      <c r="FSD234" s="273"/>
      <c r="FSE234" s="273"/>
      <c r="FSF234" s="273"/>
      <c r="FSG234" s="273"/>
      <c r="FSH234" s="273"/>
      <c r="FSI234" s="273"/>
      <c r="FSJ234" s="273"/>
      <c r="FSK234" s="273"/>
      <c r="FSL234" s="273"/>
      <c r="FSM234" s="273"/>
      <c r="FSN234" s="273"/>
      <c r="FSO234" s="273"/>
      <c r="FSP234" s="273"/>
      <c r="FSQ234" s="273"/>
      <c r="FSR234" s="273"/>
      <c r="FSS234" s="273"/>
      <c r="FST234" s="273"/>
      <c r="FSU234" s="273"/>
      <c r="FSV234" s="273"/>
      <c r="FSW234" s="273"/>
      <c r="FSX234" s="273"/>
      <c r="FSY234" s="273"/>
      <c r="FSZ234" s="273"/>
      <c r="FTA234" s="273"/>
      <c r="FTB234" s="273"/>
      <c r="FTC234" s="273"/>
      <c r="FTD234" s="273"/>
      <c r="FTE234" s="273"/>
      <c r="FTF234" s="273"/>
      <c r="FTG234" s="273"/>
      <c r="FTH234" s="273"/>
      <c r="FTI234" s="273"/>
      <c r="FTJ234" s="273"/>
      <c r="FTK234" s="273"/>
      <c r="FTL234" s="273"/>
      <c r="FTM234" s="273"/>
      <c r="FTN234" s="273"/>
      <c r="FTO234" s="273"/>
      <c r="FTP234" s="273"/>
      <c r="FTQ234" s="273"/>
      <c r="FTR234" s="273"/>
      <c r="FTS234" s="273"/>
      <c r="FTT234" s="273"/>
      <c r="FTU234" s="273"/>
      <c r="FTV234" s="273"/>
      <c r="FTW234" s="273"/>
      <c r="FTX234" s="273"/>
      <c r="FTY234" s="273"/>
      <c r="FTZ234" s="273"/>
      <c r="FUA234" s="273"/>
      <c r="FUB234" s="273"/>
      <c r="FUC234" s="273"/>
      <c r="FUD234" s="273"/>
      <c r="FUE234" s="273"/>
      <c r="FUF234" s="273"/>
      <c r="FUG234" s="273"/>
      <c r="FUH234" s="273"/>
      <c r="FUI234" s="273"/>
      <c r="FUJ234" s="273"/>
      <c r="FUK234" s="273"/>
      <c r="FUL234" s="273"/>
      <c r="FUM234" s="273"/>
      <c r="FUN234" s="273"/>
      <c r="FUO234" s="273"/>
      <c r="FUP234" s="273"/>
      <c r="FUQ234" s="273"/>
      <c r="FUR234" s="273"/>
      <c r="FUS234" s="273"/>
      <c r="FUT234" s="273"/>
      <c r="FUU234" s="273"/>
      <c r="FUV234" s="273"/>
      <c r="FUW234" s="273"/>
      <c r="FUX234" s="273"/>
      <c r="FUY234" s="273"/>
      <c r="FUZ234" s="273"/>
      <c r="FVA234" s="273"/>
      <c r="FVB234" s="273"/>
      <c r="FVC234" s="273"/>
      <c r="FVD234" s="273"/>
      <c r="FVE234" s="273"/>
      <c r="FVF234" s="273"/>
      <c r="FVG234" s="273"/>
      <c r="FVH234" s="273"/>
      <c r="FVI234" s="273"/>
      <c r="FVJ234" s="273"/>
      <c r="FVK234" s="273"/>
      <c r="FVL234" s="273"/>
      <c r="FVM234" s="273"/>
      <c r="FVN234" s="273"/>
      <c r="FVO234" s="273"/>
      <c r="FVP234" s="273"/>
      <c r="FVQ234" s="273"/>
      <c r="FVR234" s="273"/>
      <c r="FVS234" s="273"/>
      <c r="FVT234" s="273"/>
      <c r="FVU234" s="273"/>
      <c r="FVV234" s="273"/>
      <c r="FVW234" s="273"/>
      <c r="FVX234" s="273"/>
      <c r="FVY234" s="273"/>
      <c r="FVZ234" s="273"/>
      <c r="FWA234" s="273"/>
      <c r="FWB234" s="273"/>
      <c r="FWC234" s="273"/>
      <c r="FWD234" s="273"/>
      <c r="FWE234" s="273"/>
      <c r="FWF234" s="273"/>
      <c r="FWG234" s="273"/>
      <c r="FWH234" s="273"/>
      <c r="FWI234" s="273"/>
      <c r="FWJ234" s="273"/>
      <c r="FWK234" s="273"/>
      <c r="FWL234" s="273"/>
      <c r="FWM234" s="273"/>
      <c r="FWN234" s="273"/>
      <c r="FWO234" s="273"/>
      <c r="FWP234" s="273"/>
      <c r="FWQ234" s="273"/>
      <c r="FWR234" s="273"/>
      <c r="FWS234" s="273"/>
      <c r="FWT234" s="273"/>
      <c r="FWU234" s="273"/>
      <c r="FWV234" s="273"/>
      <c r="FWW234" s="273"/>
      <c r="FWX234" s="273"/>
      <c r="FWY234" s="273"/>
      <c r="FWZ234" s="273"/>
      <c r="FXA234" s="273"/>
      <c r="FXB234" s="273"/>
      <c r="FXC234" s="273"/>
      <c r="FXD234" s="273"/>
      <c r="FXE234" s="273"/>
      <c r="FXF234" s="273"/>
      <c r="FXG234" s="273"/>
      <c r="FXH234" s="273"/>
      <c r="FXI234" s="273"/>
      <c r="FXJ234" s="273"/>
      <c r="FXK234" s="273"/>
      <c r="FXL234" s="273"/>
      <c r="FXM234" s="273"/>
      <c r="FXN234" s="273"/>
      <c r="FXO234" s="273"/>
      <c r="FXP234" s="273"/>
      <c r="FXQ234" s="273"/>
      <c r="FXR234" s="273"/>
      <c r="FXS234" s="273"/>
      <c r="FXT234" s="273"/>
      <c r="FXU234" s="273"/>
      <c r="FXV234" s="273"/>
      <c r="FXW234" s="273"/>
      <c r="FXX234" s="273"/>
      <c r="FXY234" s="273"/>
      <c r="FXZ234" s="273"/>
      <c r="FYA234" s="273"/>
      <c r="FYB234" s="273"/>
      <c r="FYC234" s="273"/>
      <c r="FYD234" s="273"/>
      <c r="FYE234" s="273"/>
      <c r="FYF234" s="273"/>
      <c r="FYG234" s="273"/>
      <c r="FYH234" s="273"/>
      <c r="FYI234" s="273"/>
      <c r="FYJ234" s="273"/>
      <c r="FYK234" s="273"/>
      <c r="FYL234" s="273"/>
      <c r="FYM234" s="273"/>
      <c r="FYN234" s="273"/>
      <c r="FYO234" s="273"/>
      <c r="FYP234" s="273"/>
      <c r="FYQ234" s="273"/>
      <c r="FYR234" s="273"/>
      <c r="FYS234" s="273"/>
      <c r="FYT234" s="273"/>
      <c r="FYU234" s="273"/>
      <c r="FYV234" s="273"/>
      <c r="FYW234" s="273"/>
      <c r="FYX234" s="273"/>
      <c r="FYY234" s="273"/>
      <c r="FYZ234" s="273"/>
      <c r="FZA234" s="273"/>
      <c r="FZB234" s="273"/>
      <c r="FZC234" s="273"/>
      <c r="FZD234" s="273"/>
      <c r="FZE234" s="273"/>
      <c r="FZF234" s="273"/>
      <c r="FZG234" s="273"/>
      <c r="FZH234" s="273"/>
      <c r="FZI234" s="273"/>
      <c r="FZJ234" s="273"/>
      <c r="FZK234" s="273"/>
      <c r="FZL234" s="273"/>
      <c r="FZM234" s="273"/>
      <c r="FZN234" s="273"/>
      <c r="FZO234" s="273"/>
      <c r="FZP234" s="273"/>
      <c r="FZQ234" s="273"/>
      <c r="FZR234" s="273"/>
      <c r="FZS234" s="273"/>
      <c r="FZT234" s="273"/>
      <c r="FZU234" s="273"/>
      <c r="FZV234" s="273"/>
      <c r="FZW234" s="273"/>
      <c r="FZX234" s="273"/>
      <c r="FZY234" s="273"/>
      <c r="FZZ234" s="273"/>
      <c r="GAA234" s="273"/>
      <c r="GAB234" s="273"/>
      <c r="GAC234" s="273"/>
      <c r="GAD234" s="273"/>
      <c r="GAE234" s="273"/>
      <c r="GAF234" s="273"/>
      <c r="GAG234" s="273"/>
      <c r="GAH234" s="273"/>
      <c r="GAI234" s="273"/>
      <c r="GAJ234" s="273"/>
      <c r="GAK234" s="273"/>
      <c r="GAL234" s="273"/>
      <c r="GAM234" s="273"/>
      <c r="GAN234" s="273"/>
      <c r="GAO234" s="273"/>
      <c r="GAP234" s="273"/>
      <c r="GAQ234" s="273"/>
      <c r="GAR234" s="273"/>
      <c r="GAS234" s="273"/>
      <c r="GAT234" s="273"/>
      <c r="GAU234" s="273"/>
      <c r="GAV234" s="273"/>
      <c r="GAW234" s="273"/>
      <c r="GAX234" s="273"/>
      <c r="GAY234" s="273"/>
      <c r="GAZ234" s="273"/>
      <c r="GBA234" s="273"/>
      <c r="GBB234" s="273"/>
      <c r="GBC234" s="273"/>
      <c r="GBD234" s="273"/>
      <c r="GBE234" s="273"/>
      <c r="GBF234" s="273"/>
      <c r="GBG234" s="273"/>
      <c r="GBH234" s="273"/>
      <c r="GBI234" s="273"/>
      <c r="GBJ234" s="273"/>
      <c r="GBK234" s="273"/>
      <c r="GBL234" s="273"/>
      <c r="GBM234" s="273"/>
      <c r="GBN234" s="273"/>
      <c r="GBO234" s="273"/>
      <c r="GBP234" s="273"/>
      <c r="GBQ234" s="273"/>
      <c r="GBR234" s="273"/>
      <c r="GBS234" s="273"/>
      <c r="GBT234" s="273"/>
      <c r="GBU234" s="273"/>
      <c r="GBV234" s="273"/>
      <c r="GBW234" s="273"/>
      <c r="GBX234" s="273"/>
      <c r="GBY234" s="273"/>
      <c r="GBZ234" s="273"/>
      <c r="GCA234" s="273"/>
      <c r="GCB234" s="273"/>
      <c r="GCC234" s="273"/>
      <c r="GCD234" s="273"/>
      <c r="GCE234" s="273"/>
      <c r="GCF234" s="273"/>
      <c r="GCG234" s="273"/>
      <c r="GCH234" s="273"/>
      <c r="GCI234" s="273"/>
      <c r="GCJ234" s="273"/>
      <c r="GCK234" s="273"/>
      <c r="GCL234" s="273"/>
      <c r="GCM234" s="273"/>
      <c r="GCN234" s="273"/>
      <c r="GCO234" s="273"/>
      <c r="GCP234" s="273"/>
      <c r="GCQ234" s="273"/>
      <c r="GCR234" s="273"/>
      <c r="GCS234" s="273"/>
      <c r="GCT234" s="273"/>
      <c r="GCU234" s="273"/>
      <c r="GCV234" s="273"/>
      <c r="GCW234" s="273"/>
      <c r="GCX234" s="273"/>
      <c r="GCY234" s="273"/>
      <c r="GCZ234" s="273"/>
      <c r="GDA234" s="273"/>
      <c r="GDB234" s="273"/>
      <c r="GDC234" s="273"/>
      <c r="GDD234" s="273"/>
      <c r="GDE234" s="273"/>
      <c r="GDF234" s="273"/>
      <c r="GDG234" s="273"/>
      <c r="GDH234" s="273"/>
      <c r="GDI234" s="273"/>
      <c r="GDJ234" s="273"/>
      <c r="GDK234" s="273"/>
      <c r="GDL234" s="273"/>
      <c r="GDM234" s="273"/>
      <c r="GDN234" s="273"/>
      <c r="GDO234" s="273"/>
      <c r="GDP234" s="273"/>
      <c r="GDQ234" s="273"/>
      <c r="GDR234" s="273"/>
      <c r="GDS234" s="273"/>
      <c r="GDT234" s="273"/>
      <c r="GDU234" s="273"/>
      <c r="GDV234" s="273"/>
      <c r="GDW234" s="273"/>
      <c r="GDX234" s="273"/>
      <c r="GDY234" s="273"/>
      <c r="GDZ234" s="273"/>
      <c r="GEA234" s="273"/>
      <c r="GEB234" s="273"/>
      <c r="GEC234" s="273"/>
      <c r="GED234" s="273"/>
      <c r="GEE234" s="273"/>
      <c r="GEF234" s="273"/>
      <c r="GEG234" s="273"/>
      <c r="GEH234" s="273"/>
      <c r="GEI234" s="273"/>
      <c r="GEJ234" s="273"/>
      <c r="GEK234" s="273"/>
      <c r="GEL234" s="273"/>
      <c r="GEM234" s="273"/>
      <c r="GEN234" s="273"/>
      <c r="GEO234" s="273"/>
      <c r="GEP234" s="273"/>
      <c r="GEQ234" s="273"/>
      <c r="GER234" s="273"/>
      <c r="GES234" s="273"/>
      <c r="GET234" s="273"/>
      <c r="GEU234" s="273"/>
      <c r="GEV234" s="273"/>
      <c r="GEW234" s="273"/>
      <c r="GEX234" s="273"/>
      <c r="GEY234" s="273"/>
      <c r="GEZ234" s="273"/>
      <c r="GFA234" s="273"/>
      <c r="GFB234" s="273"/>
      <c r="GFC234" s="273"/>
      <c r="GFD234" s="273"/>
      <c r="GFE234" s="273"/>
      <c r="GFF234" s="273"/>
      <c r="GFG234" s="273"/>
      <c r="GFH234" s="273"/>
      <c r="GFI234" s="273"/>
      <c r="GFJ234" s="273"/>
      <c r="GFK234" s="273"/>
      <c r="GFL234" s="273"/>
      <c r="GFM234" s="273"/>
      <c r="GFN234" s="273"/>
      <c r="GFO234" s="273"/>
      <c r="GFP234" s="273"/>
      <c r="GFQ234" s="273"/>
      <c r="GFR234" s="273"/>
      <c r="GFS234" s="273"/>
      <c r="GFT234" s="273"/>
      <c r="GFU234" s="273"/>
      <c r="GFV234" s="273"/>
      <c r="GFW234" s="273"/>
      <c r="GFX234" s="273"/>
      <c r="GFY234" s="273"/>
      <c r="GFZ234" s="273"/>
      <c r="GGA234" s="273"/>
      <c r="GGB234" s="273"/>
      <c r="GGC234" s="273"/>
      <c r="GGD234" s="273"/>
      <c r="GGE234" s="273"/>
      <c r="GGF234" s="273"/>
      <c r="GGG234" s="273"/>
      <c r="GGH234" s="273"/>
      <c r="GGI234" s="273"/>
      <c r="GGJ234" s="273"/>
      <c r="GGK234" s="273"/>
      <c r="GGL234" s="273"/>
      <c r="GGM234" s="273"/>
      <c r="GGN234" s="273"/>
      <c r="GGO234" s="273"/>
      <c r="GGP234" s="273"/>
      <c r="GGQ234" s="273"/>
      <c r="GGR234" s="273"/>
      <c r="GGS234" s="273"/>
      <c r="GGT234" s="273"/>
      <c r="GGU234" s="273"/>
      <c r="GGV234" s="273"/>
      <c r="GGW234" s="273"/>
      <c r="GGX234" s="273"/>
      <c r="GGY234" s="273"/>
      <c r="GGZ234" s="273"/>
      <c r="GHA234" s="273"/>
      <c r="GHB234" s="273"/>
      <c r="GHC234" s="273"/>
      <c r="GHD234" s="273"/>
      <c r="GHE234" s="273"/>
      <c r="GHF234" s="273"/>
      <c r="GHG234" s="273"/>
      <c r="GHH234" s="273"/>
      <c r="GHI234" s="273"/>
      <c r="GHJ234" s="273"/>
      <c r="GHK234" s="273"/>
      <c r="GHL234" s="273"/>
      <c r="GHM234" s="273"/>
      <c r="GHN234" s="273"/>
      <c r="GHO234" s="273"/>
      <c r="GHP234" s="273"/>
      <c r="GHQ234" s="273"/>
      <c r="GHR234" s="273"/>
      <c r="GHS234" s="273"/>
      <c r="GHT234" s="273"/>
      <c r="GHU234" s="273"/>
      <c r="GHV234" s="273"/>
      <c r="GHW234" s="273"/>
      <c r="GHX234" s="273"/>
      <c r="GHY234" s="273"/>
      <c r="GHZ234" s="273"/>
      <c r="GIA234" s="273"/>
      <c r="GIB234" s="273"/>
      <c r="GIC234" s="273"/>
      <c r="GID234" s="273"/>
      <c r="GIE234" s="273"/>
      <c r="GIF234" s="273"/>
      <c r="GIG234" s="273"/>
      <c r="GIH234" s="273"/>
      <c r="GII234" s="273"/>
      <c r="GIJ234" s="273"/>
      <c r="GIK234" s="273"/>
      <c r="GIL234" s="273"/>
      <c r="GIM234" s="273"/>
      <c r="GIN234" s="273"/>
      <c r="GIO234" s="273"/>
      <c r="GIP234" s="273"/>
      <c r="GIQ234" s="273"/>
      <c r="GIR234" s="273"/>
      <c r="GIS234" s="273"/>
      <c r="GIT234" s="273"/>
      <c r="GIU234" s="273"/>
      <c r="GIV234" s="273"/>
      <c r="GIW234" s="273"/>
      <c r="GIX234" s="273"/>
      <c r="GIY234" s="273"/>
      <c r="GIZ234" s="273"/>
      <c r="GJA234" s="273"/>
      <c r="GJB234" s="273"/>
      <c r="GJC234" s="273"/>
      <c r="GJD234" s="273"/>
      <c r="GJE234" s="273"/>
      <c r="GJF234" s="273"/>
      <c r="GJG234" s="273"/>
      <c r="GJH234" s="273"/>
      <c r="GJI234" s="273"/>
      <c r="GJJ234" s="273"/>
      <c r="GJK234" s="273"/>
      <c r="GJL234" s="273"/>
      <c r="GJM234" s="273"/>
      <c r="GJN234" s="273"/>
      <c r="GJO234" s="273"/>
      <c r="GJP234" s="273"/>
      <c r="GJQ234" s="273"/>
      <c r="GJR234" s="273"/>
      <c r="GJS234" s="273"/>
      <c r="GJT234" s="273"/>
      <c r="GJU234" s="273"/>
      <c r="GJV234" s="273"/>
      <c r="GJW234" s="273"/>
      <c r="GJX234" s="273"/>
      <c r="GJY234" s="273"/>
      <c r="GJZ234" s="273"/>
      <c r="GKA234" s="273"/>
      <c r="GKB234" s="273"/>
      <c r="GKC234" s="273"/>
      <c r="GKD234" s="273"/>
      <c r="GKE234" s="273"/>
      <c r="GKF234" s="273"/>
      <c r="GKG234" s="273"/>
      <c r="GKH234" s="273"/>
      <c r="GKI234" s="273"/>
      <c r="GKJ234" s="273"/>
      <c r="GKK234" s="273"/>
      <c r="GKL234" s="273"/>
      <c r="GKM234" s="273"/>
      <c r="GKN234" s="273"/>
      <c r="GKO234" s="273"/>
      <c r="GKP234" s="273"/>
      <c r="GKQ234" s="273"/>
      <c r="GKR234" s="273"/>
      <c r="GKS234" s="273"/>
      <c r="GKT234" s="273"/>
      <c r="GKU234" s="273"/>
      <c r="GKV234" s="273"/>
      <c r="GKW234" s="273"/>
      <c r="GKX234" s="273"/>
      <c r="GKY234" s="273"/>
      <c r="GKZ234" s="273"/>
      <c r="GLA234" s="273"/>
      <c r="GLB234" s="273"/>
      <c r="GLC234" s="273"/>
      <c r="GLD234" s="273"/>
      <c r="GLE234" s="273"/>
      <c r="GLF234" s="273"/>
      <c r="GLG234" s="273"/>
      <c r="GLH234" s="273"/>
      <c r="GLI234" s="273"/>
      <c r="GLJ234" s="273"/>
      <c r="GLK234" s="273"/>
      <c r="GLL234" s="273"/>
      <c r="GLM234" s="273"/>
      <c r="GLN234" s="273"/>
      <c r="GLO234" s="273"/>
      <c r="GLP234" s="273"/>
      <c r="GLQ234" s="273"/>
      <c r="GLR234" s="273"/>
      <c r="GLS234" s="273"/>
      <c r="GLT234" s="273"/>
      <c r="GLU234" s="273"/>
      <c r="GLV234" s="273"/>
      <c r="GLW234" s="273"/>
      <c r="GLX234" s="273"/>
      <c r="GLY234" s="273"/>
      <c r="GLZ234" s="273"/>
      <c r="GMA234" s="273"/>
      <c r="GMB234" s="273"/>
      <c r="GMC234" s="273"/>
      <c r="GMD234" s="273"/>
      <c r="GME234" s="273"/>
      <c r="GMF234" s="273"/>
      <c r="GMG234" s="273"/>
      <c r="GMH234" s="273"/>
      <c r="GMI234" s="273"/>
      <c r="GMJ234" s="273"/>
      <c r="GMK234" s="273"/>
      <c r="GML234" s="273"/>
      <c r="GMM234" s="273"/>
      <c r="GMN234" s="273"/>
      <c r="GMO234" s="273"/>
      <c r="GMP234" s="273"/>
      <c r="GMQ234" s="273"/>
      <c r="GMR234" s="273"/>
      <c r="GMS234" s="273"/>
      <c r="GMT234" s="273"/>
      <c r="GMU234" s="273"/>
      <c r="GMV234" s="273"/>
      <c r="GMW234" s="273"/>
      <c r="GMX234" s="273"/>
      <c r="GMY234" s="273"/>
      <c r="GMZ234" s="273"/>
      <c r="GNA234" s="273"/>
      <c r="GNB234" s="273"/>
      <c r="GNC234" s="273"/>
      <c r="GND234" s="273"/>
      <c r="GNE234" s="273"/>
      <c r="GNF234" s="273"/>
      <c r="GNG234" s="273"/>
      <c r="GNH234" s="273"/>
      <c r="GNI234" s="273"/>
      <c r="GNJ234" s="273"/>
      <c r="GNK234" s="273"/>
      <c r="GNL234" s="273"/>
      <c r="GNM234" s="273"/>
      <c r="GNN234" s="273"/>
      <c r="GNO234" s="273"/>
      <c r="GNP234" s="273"/>
      <c r="GNQ234" s="273"/>
      <c r="GNR234" s="273"/>
      <c r="GNS234" s="273"/>
      <c r="GNT234" s="273"/>
      <c r="GNU234" s="273"/>
      <c r="GNV234" s="273"/>
      <c r="GNW234" s="273"/>
      <c r="GNX234" s="273"/>
      <c r="GNY234" s="273"/>
      <c r="GNZ234" s="273"/>
      <c r="GOA234" s="273"/>
      <c r="GOB234" s="273"/>
      <c r="GOC234" s="273"/>
      <c r="GOD234" s="273"/>
      <c r="GOE234" s="273"/>
      <c r="GOF234" s="273"/>
      <c r="GOG234" s="273"/>
      <c r="GOH234" s="273"/>
      <c r="GOI234" s="273"/>
      <c r="GOJ234" s="273"/>
      <c r="GOK234" s="273"/>
      <c r="GOL234" s="273"/>
      <c r="GOM234" s="273"/>
      <c r="GON234" s="273"/>
      <c r="GOO234" s="273"/>
      <c r="GOP234" s="273"/>
      <c r="GOQ234" s="273"/>
      <c r="GOR234" s="273"/>
      <c r="GOS234" s="273"/>
      <c r="GOT234" s="273"/>
      <c r="GOU234" s="273"/>
      <c r="GOV234" s="273"/>
      <c r="GOW234" s="273"/>
      <c r="GOX234" s="273"/>
      <c r="GOY234" s="273"/>
      <c r="GOZ234" s="273"/>
      <c r="GPA234" s="273"/>
      <c r="GPB234" s="273"/>
      <c r="GPC234" s="273"/>
      <c r="GPD234" s="273"/>
      <c r="GPE234" s="273"/>
      <c r="GPF234" s="273"/>
      <c r="GPG234" s="273"/>
      <c r="GPH234" s="273"/>
      <c r="GPI234" s="273"/>
      <c r="GPJ234" s="273"/>
      <c r="GPK234" s="273"/>
      <c r="GPL234" s="273"/>
      <c r="GPM234" s="273"/>
      <c r="GPN234" s="273"/>
      <c r="GPO234" s="273"/>
      <c r="GPP234" s="273"/>
      <c r="GPQ234" s="273"/>
      <c r="GPR234" s="273"/>
      <c r="GPS234" s="273"/>
      <c r="GPT234" s="273"/>
      <c r="GPU234" s="273"/>
      <c r="GPV234" s="273"/>
      <c r="GPW234" s="273"/>
      <c r="GPX234" s="273"/>
      <c r="GPY234" s="273"/>
      <c r="GPZ234" s="273"/>
      <c r="GQA234" s="273"/>
      <c r="GQB234" s="273"/>
      <c r="GQC234" s="273"/>
      <c r="GQD234" s="273"/>
      <c r="GQE234" s="273"/>
      <c r="GQF234" s="273"/>
      <c r="GQG234" s="273"/>
      <c r="GQH234" s="273"/>
      <c r="GQI234" s="273"/>
      <c r="GQJ234" s="273"/>
      <c r="GQK234" s="273"/>
      <c r="GQL234" s="273"/>
      <c r="GQM234" s="273"/>
      <c r="GQN234" s="273"/>
      <c r="GQO234" s="273"/>
      <c r="GQP234" s="273"/>
      <c r="GQQ234" s="273"/>
      <c r="GQR234" s="273"/>
      <c r="GQS234" s="273"/>
      <c r="GQT234" s="273"/>
      <c r="GQU234" s="273"/>
      <c r="GQV234" s="273"/>
      <c r="GQW234" s="273"/>
      <c r="GQX234" s="273"/>
      <c r="GQY234" s="273"/>
      <c r="GQZ234" s="273"/>
      <c r="GRA234" s="273"/>
      <c r="GRB234" s="273"/>
      <c r="GRC234" s="273"/>
      <c r="GRD234" s="273"/>
      <c r="GRE234" s="273"/>
      <c r="GRF234" s="273"/>
      <c r="GRG234" s="273"/>
      <c r="GRH234" s="273"/>
      <c r="GRI234" s="273"/>
      <c r="GRJ234" s="273"/>
      <c r="GRK234" s="273"/>
      <c r="GRL234" s="273"/>
      <c r="GRM234" s="273"/>
      <c r="GRN234" s="273"/>
      <c r="GRO234" s="273"/>
      <c r="GRP234" s="273"/>
      <c r="GRQ234" s="273"/>
      <c r="GRR234" s="273"/>
      <c r="GRS234" s="273"/>
      <c r="GRT234" s="273"/>
      <c r="GRU234" s="273"/>
      <c r="GRV234" s="273"/>
      <c r="GRW234" s="273"/>
      <c r="GRX234" s="273"/>
      <c r="GRY234" s="273"/>
      <c r="GRZ234" s="273"/>
      <c r="GSA234" s="273"/>
      <c r="GSB234" s="273"/>
      <c r="GSC234" s="273"/>
      <c r="GSD234" s="273"/>
      <c r="GSE234" s="273"/>
      <c r="GSF234" s="273"/>
      <c r="GSG234" s="273"/>
      <c r="GSH234" s="273"/>
      <c r="GSI234" s="273"/>
      <c r="GSJ234" s="273"/>
      <c r="GSK234" s="273"/>
      <c r="GSL234" s="273"/>
      <c r="GSM234" s="273"/>
      <c r="GSN234" s="273"/>
      <c r="GSO234" s="273"/>
      <c r="GSP234" s="273"/>
      <c r="GSQ234" s="273"/>
      <c r="GSR234" s="273"/>
      <c r="GSS234" s="273"/>
      <c r="GST234" s="273"/>
      <c r="GSU234" s="273"/>
      <c r="GSV234" s="273"/>
      <c r="GSW234" s="273"/>
      <c r="GSX234" s="273"/>
      <c r="GSY234" s="273"/>
      <c r="GSZ234" s="273"/>
      <c r="GTA234" s="273"/>
      <c r="GTB234" s="273"/>
      <c r="GTC234" s="273"/>
      <c r="GTD234" s="273"/>
      <c r="GTE234" s="273"/>
      <c r="GTF234" s="273"/>
      <c r="GTG234" s="273"/>
      <c r="GTH234" s="273"/>
      <c r="GTI234" s="273"/>
      <c r="GTJ234" s="273"/>
      <c r="GTK234" s="273"/>
      <c r="GTL234" s="273"/>
      <c r="GTM234" s="273"/>
      <c r="GTN234" s="273"/>
      <c r="GTO234" s="273"/>
      <c r="GTP234" s="273"/>
      <c r="GTQ234" s="273"/>
      <c r="GTR234" s="273"/>
      <c r="GTS234" s="273"/>
      <c r="GTT234" s="273"/>
      <c r="GTU234" s="273"/>
      <c r="GTV234" s="273"/>
      <c r="GTW234" s="273"/>
      <c r="GTX234" s="273"/>
      <c r="GTY234" s="273"/>
      <c r="GTZ234" s="273"/>
      <c r="GUA234" s="273"/>
      <c r="GUB234" s="273"/>
      <c r="GUC234" s="273"/>
      <c r="GUD234" s="273"/>
      <c r="GUE234" s="273"/>
      <c r="GUF234" s="273"/>
      <c r="GUG234" s="273"/>
      <c r="GUH234" s="273"/>
      <c r="GUI234" s="273"/>
      <c r="GUJ234" s="273"/>
      <c r="GUK234" s="273"/>
      <c r="GUL234" s="273"/>
      <c r="GUM234" s="273"/>
      <c r="GUN234" s="273"/>
      <c r="GUO234" s="273"/>
      <c r="GUP234" s="273"/>
      <c r="GUQ234" s="273"/>
      <c r="GUR234" s="273"/>
      <c r="GUS234" s="273"/>
      <c r="GUT234" s="273"/>
      <c r="GUU234" s="273"/>
      <c r="GUV234" s="273"/>
      <c r="GUW234" s="273"/>
      <c r="GUX234" s="273"/>
      <c r="GUY234" s="273"/>
      <c r="GUZ234" s="273"/>
      <c r="GVA234" s="273"/>
      <c r="GVB234" s="273"/>
      <c r="GVC234" s="273"/>
      <c r="GVD234" s="273"/>
      <c r="GVE234" s="273"/>
      <c r="GVF234" s="273"/>
      <c r="GVG234" s="273"/>
      <c r="GVH234" s="273"/>
      <c r="GVI234" s="273"/>
      <c r="GVJ234" s="273"/>
      <c r="GVK234" s="273"/>
      <c r="GVL234" s="273"/>
      <c r="GVM234" s="273"/>
      <c r="GVN234" s="273"/>
      <c r="GVO234" s="273"/>
      <c r="GVP234" s="273"/>
      <c r="GVQ234" s="273"/>
      <c r="GVR234" s="273"/>
      <c r="GVS234" s="273"/>
      <c r="GVT234" s="273"/>
      <c r="GVU234" s="273"/>
      <c r="GVV234" s="273"/>
      <c r="GVW234" s="273"/>
      <c r="GVX234" s="273"/>
      <c r="GVY234" s="273"/>
      <c r="GVZ234" s="273"/>
      <c r="GWA234" s="273"/>
      <c r="GWB234" s="273"/>
      <c r="GWC234" s="273"/>
      <c r="GWD234" s="273"/>
      <c r="GWE234" s="273"/>
      <c r="GWF234" s="273"/>
      <c r="GWG234" s="273"/>
      <c r="GWH234" s="273"/>
      <c r="GWI234" s="273"/>
      <c r="GWJ234" s="273"/>
      <c r="GWK234" s="273"/>
      <c r="GWL234" s="273"/>
      <c r="GWM234" s="273"/>
      <c r="GWN234" s="273"/>
      <c r="GWO234" s="273"/>
      <c r="GWP234" s="273"/>
      <c r="GWQ234" s="273"/>
      <c r="GWR234" s="273"/>
      <c r="GWS234" s="273"/>
      <c r="GWT234" s="273"/>
      <c r="GWU234" s="273"/>
      <c r="GWV234" s="273"/>
      <c r="GWW234" s="273"/>
      <c r="GWX234" s="273"/>
      <c r="GWY234" s="273"/>
      <c r="GWZ234" s="273"/>
      <c r="GXA234" s="273"/>
      <c r="GXB234" s="273"/>
      <c r="GXC234" s="273"/>
      <c r="GXD234" s="273"/>
      <c r="GXE234" s="273"/>
      <c r="GXF234" s="273"/>
      <c r="GXG234" s="273"/>
      <c r="GXH234" s="273"/>
      <c r="GXI234" s="273"/>
      <c r="GXJ234" s="273"/>
      <c r="GXK234" s="273"/>
      <c r="GXL234" s="273"/>
      <c r="GXM234" s="273"/>
      <c r="GXN234" s="273"/>
      <c r="GXO234" s="273"/>
      <c r="GXP234" s="273"/>
      <c r="GXQ234" s="273"/>
      <c r="GXR234" s="273"/>
      <c r="GXS234" s="273"/>
      <c r="GXT234" s="273"/>
      <c r="GXU234" s="273"/>
      <c r="GXV234" s="273"/>
      <c r="GXW234" s="273"/>
      <c r="GXX234" s="273"/>
      <c r="GXY234" s="273"/>
      <c r="GXZ234" s="273"/>
      <c r="GYA234" s="273"/>
      <c r="GYB234" s="273"/>
      <c r="GYC234" s="273"/>
      <c r="GYD234" s="273"/>
      <c r="GYE234" s="273"/>
      <c r="GYF234" s="273"/>
      <c r="GYG234" s="273"/>
      <c r="GYH234" s="273"/>
      <c r="GYI234" s="273"/>
      <c r="GYJ234" s="273"/>
      <c r="GYK234" s="273"/>
      <c r="GYL234" s="273"/>
      <c r="GYM234" s="273"/>
      <c r="GYN234" s="273"/>
      <c r="GYO234" s="273"/>
      <c r="GYP234" s="273"/>
      <c r="GYQ234" s="273"/>
      <c r="GYR234" s="273"/>
      <c r="GYS234" s="273"/>
      <c r="GYT234" s="273"/>
      <c r="GYU234" s="273"/>
      <c r="GYV234" s="273"/>
      <c r="GYW234" s="273"/>
      <c r="GYX234" s="273"/>
      <c r="GYY234" s="273"/>
      <c r="GYZ234" s="273"/>
      <c r="GZA234" s="273"/>
      <c r="GZB234" s="273"/>
      <c r="GZC234" s="273"/>
      <c r="GZD234" s="273"/>
      <c r="GZE234" s="273"/>
      <c r="GZF234" s="273"/>
      <c r="GZG234" s="273"/>
      <c r="GZH234" s="273"/>
      <c r="GZI234" s="273"/>
      <c r="GZJ234" s="273"/>
      <c r="GZK234" s="273"/>
      <c r="GZL234" s="273"/>
      <c r="GZM234" s="273"/>
      <c r="GZN234" s="273"/>
      <c r="GZO234" s="273"/>
      <c r="GZP234" s="273"/>
      <c r="GZQ234" s="273"/>
      <c r="GZR234" s="273"/>
      <c r="GZS234" s="273"/>
      <c r="GZT234" s="273"/>
      <c r="GZU234" s="273"/>
      <c r="GZV234" s="273"/>
      <c r="GZW234" s="273"/>
      <c r="GZX234" s="273"/>
      <c r="GZY234" s="273"/>
      <c r="GZZ234" s="273"/>
      <c r="HAA234" s="273"/>
      <c r="HAB234" s="273"/>
      <c r="HAC234" s="273"/>
      <c r="HAD234" s="273"/>
      <c r="HAE234" s="273"/>
      <c r="HAF234" s="273"/>
      <c r="HAG234" s="273"/>
      <c r="HAH234" s="273"/>
      <c r="HAI234" s="273"/>
      <c r="HAJ234" s="273"/>
      <c r="HAK234" s="273"/>
      <c r="HAL234" s="273"/>
      <c r="HAM234" s="273"/>
      <c r="HAN234" s="273"/>
      <c r="HAO234" s="273"/>
      <c r="HAP234" s="273"/>
      <c r="HAQ234" s="273"/>
      <c r="HAR234" s="273"/>
      <c r="HAS234" s="273"/>
      <c r="HAT234" s="273"/>
      <c r="HAU234" s="273"/>
      <c r="HAV234" s="273"/>
      <c r="HAW234" s="273"/>
      <c r="HAX234" s="273"/>
      <c r="HAY234" s="273"/>
      <c r="HAZ234" s="273"/>
      <c r="HBA234" s="273"/>
      <c r="HBB234" s="273"/>
      <c r="HBC234" s="273"/>
      <c r="HBD234" s="273"/>
      <c r="HBE234" s="273"/>
      <c r="HBF234" s="273"/>
      <c r="HBG234" s="273"/>
      <c r="HBH234" s="273"/>
      <c r="HBI234" s="273"/>
      <c r="HBJ234" s="273"/>
      <c r="HBK234" s="273"/>
      <c r="HBL234" s="273"/>
      <c r="HBM234" s="273"/>
      <c r="HBN234" s="273"/>
      <c r="HBO234" s="273"/>
      <c r="HBP234" s="273"/>
      <c r="HBQ234" s="273"/>
      <c r="HBR234" s="273"/>
      <c r="HBS234" s="273"/>
      <c r="HBT234" s="273"/>
      <c r="HBU234" s="273"/>
      <c r="HBV234" s="273"/>
      <c r="HBW234" s="273"/>
      <c r="HBX234" s="273"/>
      <c r="HBY234" s="273"/>
      <c r="HBZ234" s="273"/>
      <c r="HCA234" s="273"/>
      <c r="HCB234" s="273"/>
      <c r="HCC234" s="273"/>
      <c r="HCD234" s="273"/>
      <c r="HCE234" s="273"/>
      <c r="HCF234" s="273"/>
      <c r="HCG234" s="273"/>
      <c r="HCH234" s="273"/>
      <c r="HCI234" s="273"/>
      <c r="HCJ234" s="273"/>
      <c r="HCK234" s="273"/>
      <c r="HCL234" s="273"/>
      <c r="HCM234" s="273"/>
      <c r="HCN234" s="273"/>
      <c r="HCO234" s="273"/>
      <c r="HCP234" s="273"/>
      <c r="HCQ234" s="273"/>
      <c r="HCR234" s="273"/>
      <c r="HCS234" s="273"/>
      <c r="HCT234" s="273"/>
      <c r="HCU234" s="273"/>
      <c r="HCV234" s="273"/>
      <c r="HCW234" s="273"/>
      <c r="HCX234" s="273"/>
      <c r="HCY234" s="273"/>
      <c r="HCZ234" s="273"/>
      <c r="HDA234" s="273"/>
      <c r="HDB234" s="273"/>
      <c r="HDC234" s="273"/>
      <c r="HDD234" s="273"/>
      <c r="HDE234" s="273"/>
      <c r="HDF234" s="273"/>
      <c r="HDG234" s="273"/>
      <c r="HDH234" s="273"/>
      <c r="HDI234" s="273"/>
      <c r="HDJ234" s="273"/>
      <c r="HDK234" s="273"/>
      <c r="HDL234" s="273"/>
      <c r="HDM234" s="273"/>
      <c r="HDN234" s="273"/>
      <c r="HDO234" s="273"/>
      <c r="HDP234" s="273"/>
      <c r="HDQ234" s="273"/>
      <c r="HDR234" s="273"/>
      <c r="HDS234" s="273"/>
      <c r="HDT234" s="273"/>
      <c r="HDU234" s="273"/>
      <c r="HDV234" s="273"/>
      <c r="HDW234" s="273"/>
      <c r="HDX234" s="273"/>
      <c r="HDY234" s="273"/>
      <c r="HDZ234" s="273"/>
      <c r="HEA234" s="273"/>
      <c r="HEB234" s="273"/>
      <c r="HEC234" s="273"/>
      <c r="HED234" s="273"/>
      <c r="HEE234" s="273"/>
      <c r="HEF234" s="273"/>
      <c r="HEG234" s="273"/>
      <c r="HEH234" s="273"/>
      <c r="HEI234" s="273"/>
      <c r="HEJ234" s="273"/>
      <c r="HEK234" s="273"/>
      <c r="HEL234" s="273"/>
      <c r="HEM234" s="273"/>
      <c r="HEN234" s="273"/>
      <c r="HEO234" s="273"/>
      <c r="HEP234" s="273"/>
      <c r="HEQ234" s="273"/>
      <c r="HER234" s="273"/>
      <c r="HES234" s="273"/>
      <c r="HET234" s="273"/>
      <c r="HEU234" s="273"/>
      <c r="HEV234" s="273"/>
      <c r="HEW234" s="273"/>
      <c r="HEX234" s="273"/>
      <c r="HEY234" s="273"/>
      <c r="HEZ234" s="273"/>
      <c r="HFA234" s="273"/>
      <c r="HFB234" s="273"/>
      <c r="HFC234" s="273"/>
      <c r="HFD234" s="273"/>
      <c r="HFE234" s="273"/>
      <c r="HFF234" s="273"/>
      <c r="HFG234" s="273"/>
      <c r="HFH234" s="273"/>
      <c r="HFI234" s="273"/>
      <c r="HFJ234" s="273"/>
      <c r="HFK234" s="273"/>
      <c r="HFL234" s="273"/>
      <c r="HFM234" s="273"/>
      <c r="HFN234" s="273"/>
      <c r="HFO234" s="273"/>
      <c r="HFP234" s="273"/>
      <c r="HFQ234" s="273"/>
      <c r="HFR234" s="273"/>
      <c r="HFS234" s="273"/>
      <c r="HFT234" s="273"/>
      <c r="HFU234" s="273"/>
      <c r="HFV234" s="273"/>
      <c r="HFW234" s="273"/>
      <c r="HFX234" s="273"/>
      <c r="HFY234" s="273"/>
      <c r="HFZ234" s="273"/>
      <c r="HGA234" s="273"/>
      <c r="HGB234" s="273"/>
      <c r="HGC234" s="273"/>
      <c r="HGD234" s="273"/>
      <c r="HGE234" s="273"/>
      <c r="HGF234" s="273"/>
      <c r="HGG234" s="273"/>
      <c r="HGH234" s="273"/>
      <c r="HGI234" s="273"/>
      <c r="HGJ234" s="273"/>
      <c r="HGK234" s="273"/>
      <c r="HGL234" s="273"/>
      <c r="HGM234" s="273"/>
      <c r="HGN234" s="273"/>
      <c r="HGO234" s="273"/>
      <c r="HGP234" s="273"/>
      <c r="HGQ234" s="273"/>
      <c r="HGR234" s="273"/>
      <c r="HGS234" s="273"/>
      <c r="HGT234" s="273"/>
      <c r="HGU234" s="273"/>
      <c r="HGV234" s="273"/>
      <c r="HGW234" s="273"/>
      <c r="HGX234" s="273"/>
      <c r="HGY234" s="273"/>
      <c r="HGZ234" s="273"/>
      <c r="HHA234" s="273"/>
      <c r="HHB234" s="273"/>
      <c r="HHC234" s="273"/>
      <c r="HHD234" s="273"/>
      <c r="HHE234" s="273"/>
      <c r="HHF234" s="273"/>
      <c r="HHG234" s="273"/>
      <c r="HHH234" s="273"/>
      <c r="HHI234" s="273"/>
      <c r="HHJ234" s="273"/>
      <c r="HHK234" s="273"/>
      <c r="HHL234" s="273"/>
      <c r="HHM234" s="273"/>
      <c r="HHN234" s="273"/>
      <c r="HHO234" s="273"/>
      <c r="HHP234" s="273"/>
      <c r="HHQ234" s="273"/>
      <c r="HHR234" s="273"/>
      <c r="HHS234" s="273"/>
      <c r="HHT234" s="273"/>
      <c r="HHU234" s="273"/>
      <c r="HHV234" s="273"/>
      <c r="HHW234" s="273"/>
      <c r="HHX234" s="273"/>
      <c r="HHY234" s="273"/>
      <c r="HHZ234" s="273"/>
      <c r="HIA234" s="273"/>
      <c r="HIB234" s="273"/>
      <c r="HIC234" s="273"/>
      <c r="HID234" s="273"/>
      <c r="HIE234" s="273"/>
      <c r="HIF234" s="273"/>
      <c r="HIG234" s="273"/>
      <c r="HIH234" s="273"/>
      <c r="HII234" s="273"/>
      <c r="HIJ234" s="273"/>
      <c r="HIK234" s="273"/>
      <c r="HIL234" s="273"/>
      <c r="HIM234" s="273"/>
      <c r="HIN234" s="273"/>
      <c r="HIO234" s="273"/>
      <c r="HIP234" s="273"/>
      <c r="HIQ234" s="273"/>
      <c r="HIR234" s="273"/>
      <c r="HIS234" s="273"/>
      <c r="HIT234" s="273"/>
      <c r="HIU234" s="273"/>
      <c r="HIV234" s="273"/>
      <c r="HIW234" s="273"/>
      <c r="HIX234" s="273"/>
      <c r="HIY234" s="273"/>
      <c r="HIZ234" s="273"/>
      <c r="HJA234" s="273"/>
      <c r="HJB234" s="273"/>
      <c r="HJC234" s="273"/>
      <c r="HJD234" s="273"/>
      <c r="HJE234" s="273"/>
      <c r="HJF234" s="273"/>
      <c r="HJG234" s="273"/>
      <c r="HJH234" s="273"/>
      <c r="HJI234" s="273"/>
      <c r="HJJ234" s="273"/>
      <c r="HJK234" s="273"/>
      <c r="HJL234" s="273"/>
      <c r="HJM234" s="273"/>
      <c r="HJN234" s="273"/>
      <c r="HJO234" s="273"/>
      <c r="HJP234" s="273"/>
      <c r="HJQ234" s="273"/>
      <c r="HJR234" s="273"/>
      <c r="HJS234" s="273"/>
      <c r="HJT234" s="273"/>
      <c r="HJU234" s="273"/>
      <c r="HJV234" s="273"/>
      <c r="HJW234" s="273"/>
      <c r="HJX234" s="273"/>
      <c r="HJY234" s="273"/>
      <c r="HJZ234" s="273"/>
      <c r="HKA234" s="273"/>
      <c r="HKB234" s="273"/>
      <c r="HKC234" s="273"/>
      <c r="HKD234" s="273"/>
      <c r="HKE234" s="273"/>
      <c r="HKF234" s="273"/>
      <c r="HKG234" s="273"/>
      <c r="HKH234" s="273"/>
      <c r="HKI234" s="273"/>
      <c r="HKJ234" s="273"/>
      <c r="HKK234" s="273"/>
      <c r="HKL234" s="273"/>
      <c r="HKM234" s="273"/>
      <c r="HKN234" s="273"/>
      <c r="HKO234" s="273"/>
      <c r="HKP234" s="273"/>
      <c r="HKQ234" s="273"/>
      <c r="HKR234" s="273"/>
      <c r="HKS234" s="273"/>
      <c r="HKT234" s="273"/>
      <c r="HKU234" s="273"/>
      <c r="HKV234" s="273"/>
      <c r="HKW234" s="273"/>
      <c r="HKX234" s="273"/>
      <c r="HKY234" s="273"/>
      <c r="HKZ234" s="273"/>
      <c r="HLA234" s="273"/>
      <c r="HLB234" s="273"/>
      <c r="HLC234" s="273"/>
      <c r="HLD234" s="273"/>
      <c r="HLE234" s="273"/>
      <c r="HLF234" s="273"/>
      <c r="HLG234" s="273"/>
      <c r="HLH234" s="273"/>
      <c r="HLI234" s="273"/>
      <c r="HLJ234" s="273"/>
      <c r="HLK234" s="273"/>
      <c r="HLL234" s="273"/>
      <c r="HLM234" s="273"/>
      <c r="HLN234" s="273"/>
      <c r="HLO234" s="273"/>
      <c r="HLP234" s="273"/>
      <c r="HLQ234" s="273"/>
      <c r="HLR234" s="273"/>
      <c r="HLS234" s="273"/>
      <c r="HLT234" s="273"/>
      <c r="HLU234" s="273"/>
      <c r="HLV234" s="273"/>
      <c r="HLW234" s="273"/>
      <c r="HLX234" s="273"/>
      <c r="HLY234" s="273"/>
      <c r="HLZ234" s="273"/>
      <c r="HMA234" s="273"/>
      <c r="HMB234" s="273"/>
      <c r="HMC234" s="273"/>
      <c r="HMD234" s="273"/>
      <c r="HME234" s="273"/>
      <c r="HMF234" s="273"/>
      <c r="HMG234" s="273"/>
      <c r="HMH234" s="273"/>
      <c r="HMI234" s="273"/>
      <c r="HMJ234" s="273"/>
      <c r="HMK234" s="273"/>
      <c r="HML234" s="273"/>
      <c r="HMM234" s="273"/>
      <c r="HMN234" s="273"/>
      <c r="HMO234" s="273"/>
      <c r="HMP234" s="273"/>
      <c r="HMQ234" s="273"/>
      <c r="HMR234" s="273"/>
      <c r="HMS234" s="273"/>
      <c r="HMT234" s="273"/>
      <c r="HMU234" s="273"/>
      <c r="HMV234" s="273"/>
      <c r="HMW234" s="273"/>
      <c r="HMX234" s="273"/>
      <c r="HMY234" s="273"/>
      <c r="HMZ234" s="273"/>
      <c r="HNA234" s="273"/>
      <c r="HNB234" s="273"/>
      <c r="HNC234" s="273"/>
      <c r="HND234" s="273"/>
      <c r="HNE234" s="273"/>
      <c r="HNF234" s="273"/>
      <c r="HNG234" s="273"/>
      <c r="HNH234" s="273"/>
      <c r="HNI234" s="273"/>
      <c r="HNJ234" s="273"/>
      <c r="HNK234" s="273"/>
      <c r="HNL234" s="273"/>
      <c r="HNM234" s="273"/>
      <c r="HNN234" s="273"/>
      <c r="HNO234" s="273"/>
      <c r="HNP234" s="273"/>
      <c r="HNQ234" s="273"/>
      <c r="HNR234" s="273"/>
      <c r="HNS234" s="273"/>
      <c r="HNT234" s="273"/>
      <c r="HNU234" s="273"/>
      <c r="HNV234" s="273"/>
      <c r="HNW234" s="273"/>
      <c r="HNX234" s="273"/>
      <c r="HNY234" s="273"/>
      <c r="HNZ234" s="273"/>
      <c r="HOA234" s="273"/>
      <c r="HOB234" s="273"/>
      <c r="HOC234" s="273"/>
      <c r="HOD234" s="273"/>
      <c r="HOE234" s="273"/>
      <c r="HOF234" s="273"/>
      <c r="HOG234" s="273"/>
      <c r="HOH234" s="273"/>
      <c r="HOI234" s="273"/>
      <c r="HOJ234" s="273"/>
      <c r="HOK234" s="273"/>
      <c r="HOL234" s="273"/>
      <c r="HOM234" s="273"/>
      <c r="HON234" s="273"/>
      <c r="HOO234" s="273"/>
      <c r="HOP234" s="273"/>
      <c r="HOQ234" s="273"/>
      <c r="HOR234" s="273"/>
      <c r="HOS234" s="273"/>
      <c r="HOT234" s="273"/>
      <c r="HOU234" s="273"/>
      <c r="HOV234" s="273"/>
      <c r="HOW234" s="273"/>
      <c r="HOX234" s="273"/>
      <c r="HOY234" s="273"/>
      <c r="HOZ234" s="273"/>
      <c r="HPA234" s="273"/>
      <c r="HPB234" s="273"/>
      <c r="HPC234" s="273"/>
      <c r="HPD234" s="273"/>
      <c r="HPE234" s="273"/>
      <c r="HPF234" s="273"/>
      <c r="HPG234" s="273"/>
      <c r="HPH234" s="273"/>
      <c r="HPI234" s="273"/>
      <c r="HPJ234" s="273"/>
      <c r="HPK234" s="273"/>
      <c r="HPL234" s="273"/>
      <c r="HPM234" s="273"/>
      <c r="HPN234" s="273"/>
      <c r="HPO234" s="273"/>
      <c r="HPP234" s="273"/>
      <c r="HPQ234" s="273"/>
      <c r="HPR234" s="273"/>
      <c r="HPS234" s="273"/>
      <c r="HPT234" s="273"/>
      <c r="HPU234" s="273"/>
      <c r="HPV234" s="273"/>
      <c r="HPW234" s="273"/>
      <c r="HPX234" s="273"/>
      <c r="HPY234" s="273"/>
      <c r="HPZ234" s="273"/>
      <c r="HQA234" s="273"/>
      <c r="HQB234" s="273"/>
      <c r="HQC234" s="273"/>
      <c r="HQD234" s="273"/>
      <c r="HQE234" s="273"/>
      <c r="HQF234" s="273"/>
      <c r="HQG234" s="273"/>
      <c r="HQH234" s="273"/>
      <c r="HQI234" s="273"/>
      <c r="HQJ234" s="273"/>
      <c r="HQK234" s="273"/>
      <c r="HQL234" s="273"/>
      <c r="HQM234" s="273"/>
      <c r="HQN234" s="273"/>
      <c r="HQO234" s="273"/>
      <c r="HQP234" s="273"/>
      <c r="HQQ234" s="273"/>
      <c r="HQR234" s="273"/>
      <c r="HQS234" s="273"/>
      <c r="HQT234" s="273"/>
      <c r="HQU234" s="273"/>
      <c r="HQV234" s="273"/>
      <c r="HQW234" s="273"/>
      <c r="HQX234" s="273"/>
      <c r="HQY234" s="273"/>
      <c r="HQZ234" s="273"/>
      <c r="HRA234" s="273"/>
      <c r="HRB234" s="273"/>
      <c r="HRC234" s="273"/>
      <c r="HRD234" s="273"/>
      <c r="HRE234" s="273"/>
      <c r="HRF234" s="273"/>
      <c r="HRG234" s="273"/>
      <c r="HRH234" s="273"/>
      <c r="HRI234" s="273"/>
      <c r="HRJ234" s="273"/>
      <c r="HRK234" s="273"/>
      <c r="HRL234" s="273"/>
      <c r="HRM234" s="273"/>
      <c r="HRN234" s="273"/>
      <c r="HRO234" s="273"/>
      <c r="HRP234" s="273"/>
      <c r="HRQ234" s="273"/>
      <c r="HRR234" s="273"/>
      <c r="HRS234" s="273"/>
      <c r="HRT234" s="273"/>
      <c r="HRU234" s="273"/>
      <c r="HRV234" s="273"/>
      <c r="HRW234" s="273"/>
      <c r="HRX234" s="273"/>
      <c r="HRY234" s="273"/>
      <c r="HRZ234" s="273"/>
      <c r="HSA234" s="273"/>
      <c r="HSB234" s="273"/>
      <c r="HSC234" s="273"/>
      <c r="HSD234" s="273"/>
      <c r="HSE234" s="273"/>
      <c r="HSF234" s="273"/>
      <c r="HSG234" s="273"/>
      <c r="HSH234" s="273"/>
      <c r="HSI234" s="273"/>
      <c r="HSJ234" s="273"/>
      <c r="HSK234" s="273"/>
      <c r="HSL234" s="273"/>
      <c r="HSM234" s="273"/>
      <c r="HSN234" s="273"/>
      <c r="HSO234" s="273"/>
      <c r="HSP234" s="273"/>
      <c r="HSQ234" s="273"/>
      <c r="HSR234" s="273"/>
      <c r="HSS234" s="273"/>
      <c r="HST234" s="273"/>
      <c r="HSU234" s="273"/>
      <c r="HSV234" s="273"/>
      <c r="HSW234" s="273"/>
      <c r="HSX234" s="273"/>
      <c r="HSY234" s="273"/>
      <c r="HSZ234" s="273"/>
      <c r="HTA234" s="273"/>
      <c r="HTB234" s="273"/>
      <c r="HTC234" s="273"/>
      <c r="HTD234" s="273"/>
      <c r="HTE234" s="273"/>
      <c r="HTF234" s="273"/>
      <c r="HTG234" s="273"/>
      <c r="HTH234" s="273"/>
      <c r="HTI234" s="273"/>
      <c r="HTJ234" s="273"/>
      <c r="HTK234" s="273"/>
      <c r="HTL234" s="273"/>
      <c r="HTM234" s="273"/>
      <c r="HTN234" s="273"/>
      <c r="HTO234" s="273"/>
      <c r="HTP234" s="273"/>
      <c r="HTQ234" s="273"/>
      <c r="HTR234" s="273"/>
      <c r="HTS234" s="273"/>
      <c r="HTT234" s="273"/>
      <c r="HTU234" s="273"/>
      <c r="HTV234" s="273"/>
      <c r="HTW234" s="273"/>
      <c r="HTX234" s="273"/>
      <c r="HTY234" s="273"/>
      <c r="HTZ234" s="273"/>
      <c r="HUA234" s="273"/>
      <c r="HUB234" s="273"/>
      <c r="HUC234" s="273"/>
      <c r="HUD234" s="273"/>
      <c r="HUE234" s="273"/>
      <c r="HUF234" s="273"/>
      <c r="HUG234" s="273"/>
      <c r="HUH234" s="273"/>
      <c r="HUI234" s="273"/>
      <c r="HUJ234" s="273"/>
      <c r="HUK234" s="273"/>
      <c r="HUL234" s="273"/>
      <c r="HUM234" s="273"/>
      <c r="HUN234" s="273"/>
      <c r="HUO234" s="273"/>
      <c r="HUP234" s="273"/>
      <c r="HUQ234" s="273"/>
      <c r="HUR234" s="273"/>
      <c r="HUS234" s="273"/>
      <c r="HUT234" s="273"/>
      <c r="HUU234" s="273"/>
      <c r="HUV234" s="273"/>
      <c r="HUW234" s="273"/>
      <c r="HUX234" s="273"/>
      <c r="HUY234" s="273"/>
      <c r="HUZ234" s="273"/>
      <c r="HVA234" s="273"/>
      <c r="HVB234" s="273"/>
      <c r="HVC234" s="273"/>
      <c r="HVD234" s="273"/>
      <c r="HVE234" s="273"/>
      <c r="HVF234" s="273"/>
      <c r="HVG234" s="273"/>
      <c r="HVH234" s="273"/>
      <c r="HVI234" s="273"/>
      <c r="HVJ234" s="273"/>
      <c r="HVK234" s="273"/>
      <c r="HVL234" s="273"/>
      <c r="HVM234" s="273"/>
      <c r="HVN234" s="273"/>
      <c r="HVO234" s="273"/>
      <c r="HVP234" s="273"/>
      <c r="HVQ234" s="273"/>
      <c r="HVR234" s="273"/>
      <c r="HVS234" s="273"/>
      <c r="HVT234" s="273"/>
      <c r="HVU234" s="273"/>
      <c r="HVV234" s="273"/>
      <c r="HVW234" s="273"/>
      <c r="HVX234" s="273"/>
      <c r="HVY234" s="273"/>
      <c r="HVZ234" s="273"/>
      <c r="HWA234" s="273"/>
      <c r="HWB234" s="273"/>
      <c r="HWC234" s="273"/>
      <c r="HWD234" s="273"/>
      <c r="HWE234" s="273"/>
      <c r="HWF234" s="273"/>
      <c r="HWG234" s="273"/>
      <c r="HWH234" s="273"/>
      <c r="HWI234" s="273"/>
      <c r="HWJ234" s="273"/>
      <c r="HWK234" s="273"/>
      <c r="HWL234" s="273"/>
      <c r="HWM234" s="273"/>
      <c r="HWN234" s="273"/>
      <c r="HWO234" s="273"/>
      <c r="HWP234" s="273"/>
      <c r="HWQ234" s="273"/>
      <c r="HWR234" s="273"/>
      <c r="HWS234" s="273"/>
      <c r="HWT234" s="273"/>
      <c r="HWU234" s="273"/>
      <c r="HWV234" s="273"/>
      <c r="HWW234" s="273"/>
      <c r="HWX234" s="273"/>
      <c r="HWY234" s="273"/>
      <c r="HWZ234" s="273"/>
      <c r="HXA234" s="273"/>
      <c r="HXB234" s="273"/>
      <c r="HXC234" s="273"/>
      <c r="HXD234" s="273"/>
      <c r="HXE234" s="273"/>
      <c r="HXF234" s="273"/>
      <c r="HXG234" s="273"/>
      <c r="HXH234" s="273"/>
      <c r="HXI234" s="273"/>
      <c r="HXJ234" s="273"/>
      <c r="HXK234" s="273"/>
      <c r="HXL234" s="273"/>
      <c r="HXM234" s="273"/>
      <c r="HXN234" s="273"/>
      <c r="HXO234" s="273"/>
      <c r="HXP234" s="273"/>
      <c r="HXQ234" s="273"/>
      <c r="HXR234" s="273"/>
      <c r="HXS234" s="273"/>
      <c r="HXT234" s="273"/>
      <c r="HXU234" s="273"/>
      <c r="HXV234" s="273"/>
      <c r="HXW234" s="273"/>
      <c r="HXX234" s="273"/>
      <c r="HXY234" s="273"/>
      <c r="HXZ234" s="273"/>
      <c r="HYA234" s="273"/>
      <c r="HYB234" s="273"/>
      <c r="HYC234" s="273"/>
      <c r="HYD234" s="273"/>
      <c r="HYE234" s="273"/>
      <c r="HYF234" s="273"/>
      <c r="HYG234" s="273"/>
      <c r="HYH234" s="273"/>
      <c r="HYI234" s="273"/>
      <c r="HYJ234" s="273"/>
      <c r="HYK234" s="273"/>
      <c r="HYL234" s="273"/>
      <c r="HYM234" s="273"/>
      <c r="HYN234" s="273"/>
      <c r="HYO234" s="273"/>
      <c r="HYP234" s="273"/>
      <c r="HYQ234" s="273"/>
      <c r="HYR234" s="273"/>
      <c r="HYS234" s="273"/>
      <c r="HYT234" s="273"/>
      <c r="HYU234" s="273"/>
      <c r="HYV234" s="273"/>
      <c r="HYW234" s="273"/>
      <c r="HYX234" s="273"/>
      <c r="HYY234" s="273"/>
      <c r="HYZ234" s="273"/>
      <c r="HZA234" s="273"/>
      <c r="HZB234" s="273"/>
      <c r="HZC234" s="273"/>
      <c r="HZD234" s="273"/>
      <c r="HZE234" s="273"/>
      <c r="HZF234" s="273"/>
      <c r="HZG234" s="273"/>
      <c r="HZH234" s="273"/>
      <c r="HZI234" s="273"/>
      <c r="HZJ234" s="273"/>
      <c r="HZK234" s="273"/>
      <c r="HZL234" s="273"/>
      <c r="HZM234" s="273"/>
      <c r="HZN234" s="273"/>
      <c r="HZO234" s="273"/>
      <c r="HZP234" s="273"/>
      <c r="HZQ234" s="273"/>
      <c r="HZR234" s="273"/>
      <c r="HZS234" s="273"/>
      <c r="HZT234" s="273"/>
      <c r="HZU234" s="273"/>
      <c r="HZV234" s="273"/>
      <c r="HZW234" s="273"/>
      <c r="HZX234" s="273"/>
      <c r="HZY234" s="273"/>
      <c r="HZZ234" s="273"/>
      <c r="IAA234" s="273"/>
      <c r="IAB234" s="273"/>
      <c r="IAC234" s="273"/>
      <c r="IAD234" s="273"/>
      <c r="IAE234" s="273"/>
      <c r="IAF234" s="273"/>
      <c r="IAG234" s="273"/>
      <c r="IAH234" s="273"/>
      <c r="IAI234" s="273"/>
      <c r="IAJ234" s="273"/>
      <c r="IAK234" s="273"/>
      <c r="IAL234" s="273"/>
      <c r="IAM234" s="273"/>
      <c r="IAN234" s="273"/>
      <c r="IAO234" s="273"/>
      <c r="IAP234" s="273"/>
      <c r="IAQ234" s="273"/>
      <c r="IAR234" s="273"/>
      <c r="IAS234" s="273"/>
      <c r="IAT234" s="273"/>
      <c r="IAU234" s="273"/>
      <c r="IAV234" s="273"/>
      <c r="IAW234" s="273"/>
      <c r="IAX234" s="273"/>
      <c r="IAY234" s="273"/>
      <c r="IAZ234" s="273"/>
      <c r="IBA234" s="273"/>
      <c r="IBB234" s="273"/>
      <c r="IBC234" s="273"/>
      <c r="IBD234" s="273"/>
      <c r="IBE234" s="273"/>
      <c r="IBF234" s="273"/>
      <c r="IBG234" s="273"/>
      <c r="IBH234" s="273"/>
      <c r="IBI234" s="273"/>
      <c r="IBJ234" s="273"/>
      <c r="IBK234" s="273"/>
      <c r="IBL234" s="273"/>
      <c r="IBM234" s="273"/>
      <c r="IBN234" s="273"/>
      <c r="IBO234" s="273"/>
      <c r="IBP234" s="273"/>
      <c r="IBQ234" s="273"/>
      <c r="IBR234" s="273"/>
      <c r="IBS234" s="273"/>
      <c r="IBT234" s="273"/>
      <c r="IBU234" s="273"/>
      <c r="IBV234" s="273"/>
      <c r="IBW234" s="273"/>
      <c r="IBX234" s="273"/>
      <c r="IBY234" s="273"/>
      <c r="IBZ234" s="273"/>
      <c r="ICA234" s="273"/>
      <c r="ICB234" s="273"/>
      <c r="ICC234" s="273"/>
      <c r="ICD234" s="273"/>
      <c r="ICE234" s="273"/>
      <c r="ICF234" s="273"/>
      <c r="ICG234" s="273"/>
      <c r="ICH234" s="273"/>
      <c r="ICI234" s="273"/>
      <c r="ICJ234" s="273"/>
      <c r="ICK234" s="273"/>
      <c r="ICL234" s="273"/>
      <c r="ICM234" s="273"/>
      <c r="ICN234" s="273"/>
      <c r="ICO234" s="273"/>
      <c r="ICP234" s="273"/>
      <c r="ICQ234" s="273"/>
      <c r="ICR234" s="273"/>
      <c r="ICS234" s="273"/>
      <c r="ICT234" s="273"/>
      <c r="ICU234" s="273"/>
      <c r="ICV234" s="273"/>
      <c r="ICW234" s="273"/>
      <c r="ICX234" s="273"/>
      <c r="ICY234" s="273"/>
      <c r="ICZ234" s="273"/>
      <c r="IDA234" s="273"/>
      <c r="IDB234" s="273"/>
      <c r="IDC234" s="273"/>
      <c r="IDD234" s="273"/>
      <c r="IDE234" s="273"/>
      <c r="IDF234" s="273"/>
      <c r="IDG234" s="273"/>
      <c r="IDH234" s="273"/>
      <c r="IDI234" s="273"/>
      <c r="IDJ234" s="273"/>
      <c r="IDK234" s="273"/>
      <c r="IDL234" s="273"/>
      <c r="IDM234" s="273"/>
      <c r="IDN234" s="273"/>
      <c r="IDO234" s="273"/>
      <c r="IDP234" s="273"/>
      <c r="IDQ234" s="273"/>
      <c r="IDR234" s="273"/>
      <c r="IDS234" s="273"/>
      <c r="IDT234" s="273"/>
      <c r="IDU234" s="273"/>
      <c r="IDV234" s="273"/>
      <c r="IDW234" s="273"/>
      <c r="IDX234" s="273"/>
      <c r="IDY234" s="273"/>
      <c r="IDZ234" s="273"/>
      <c r="IEA234" s="273"/>
      <c r="IEB234" s="273"/>
      <c r="IEC234" s="273"/>
      <c r="IED234" s="273"/>
      <c r="IEE234" s="273"/>
      <c r="IEF234" s="273"/>
      <c r="IEG234" s="273"/>
      <c r="IEH234" s="273"/>
      <c r="IEI234" s="273"/>
      <c r="IEJ234" s="273"/>
      <c r="IEK234" s="273"/>
      <c r="IEL234" s="273"/>
      <c r="IEM234" s="273"/>
      <c r="IEN234" s="273"/>
      <c r="IEO234" s="273"/>
      <c r="IEP234" s="273"/>
      <c r="IEQ234" s="273"/>
      <c r="IER234" s="273"/>
      <c r="IES234" s="273"/>
      <c r="IET234" s="273"/>
      <c r="IEU234" s="273"/>
      <c r="IEV234" s="273"/>
      <c r="IEW234" s="273"/>
      <c r="IEX234" s="273"/>
      <c r="IEY234" s="273"/>
      <c r="IEZ234" s="273"/>
      <c r="IFA234" s="273"/>
      <c r="IFB234" s="273"/>
      <c r="IFC234" s="273"/>
      <c r="IFD234" s="273"/>
      <c r="IFE234" s="273"/>
      <c r="IFF234" s="273"/>
      <c r="IFG234" s="273"/>
      <c r="IFH234" s="273"/>
      <c r="IFI234" s="273"/>
      <c r="IFJ234" s="273"/>
      <c r="IFK234" s="273"/>
      <c r="IFL234" s="273"/>
      <c r="IFM234" s="273"/>
      <c r="IFN234" s="273"/>
      <c r="IFO234" s="273"/>
      <c r="IFP234" s="273"/>
      <c r="IFQ234" s="273"/>
      <c r="IFR234" s="273"/>
      <c r="IFS234" s="273"/>
      <c r="IFT234" s="273"/>
      <c r="IFU234" s="273"/>
      <c r="IFV234" s="273"/>
      <c r="IFW234" s="273"/>
      <c r="IFX234" s="273"/>
      <c r="IFY234" s="273"/>
      <c r="IFZ234" s="273"/>
      <c r="IGA234" s="273"/>
      <c r="IGB234" s="273"/>
      <c r="IGC234" s="273"/>
      <c r="IGD234" s="273"/>
      <c r="IGE234" s="273"/>
      <c r="IGF234" s="273"/>
      <c r="IGG234" s="273"/>
      <c r="IGH234" s="273"/>
      <c r="IGI234" s="273"/>
      <c r="IGJ234" s="273"/>
      <c r="IGK234" s="273"/>
      <c r="IGL234" s="273"/>
      <c r="IGM234" s="273"/>
      <c r="IGN234" s="273"/>
      <c r="IGO234" s="273"/>
      <c r="IGP234" s="273"/>
      <c r="IGQ234" s="273"/>
      <c r="IGR234" s="273"/>
      <c r="IGS234" s="273"/>
      <c r="IGT234" s="273"/>
      <c r="IGU234" s="273"/>
      <c r="IGV234" s="273"/>
      <c r="IGW234" s="273"/>
      <c r="IGX234" s="273"/>
      <c r="IGY234" s="273"/>
      <c r="IGZ234" s="273"/>
      <c r="IHA234" s="273"/>
      <c r="IHB234" s="273"/>
      <c r="IHC234" s="273"/>
      <c r="IHD234" s="273"/>
      <c r="IHE234" s="273"/>
      <c r="IHF234" s="273"/>
      <c r="IHG234" s="273"/>
      <c r="IHH234" s="273"/>
      <c r="IHI234" s="273"/>
      <c r="IHJ234" s="273"/>
      <c r="IHK234" s="273"/>
      <c r="IHL234" s="273"/>
      <c r="IHM234" s="273"/>
      <c r="IHN234" s="273"/>
      <c r="IHO234" s="273"/>
      <c r="IHP234" s="273"/>
      <c r="IHQ234" s="273"/>
      <c r="IHR234" s="273"/>
      <c r="IHS234" s="273"/>
      <c r="IHT234" s="273"/>
      <c r="IHU234" s="273"/>
      <c r="IHV234" s="273"/>
      <c r="IHW234" s="273"/>
      <c r="IHX234" s="273"/>
      <c r="IHY234" s="273"/>
      <c r="IHZ234" s="273"/>
      <c r="IIA234" s="273"/>
      <c r="IIB234" s="273"/>
      <c r="IIC234" s="273"/>
      <c r="IID234" s="273"/>
      <c r="IIE234" s="273"/>
      <c r="IIF234" s="273"/>
      <c r="IIG234" s="273"/>
      <c r="IIH234" s="273"/>
      <c r="III234" s="273"/>
      <c r="IIJ234" s="273"/>
      <c r="IIK234" s="273"/>
      <c r="IIL234" s="273"/>
      <c r="IIM234" s="273"/>
      <c r="IIN234" s="273"/>
      <c r="IIO234" s="273"/>
      <c r="IIP234" s="273"/>
      <c r="IIQ234" s="273"/>
      <c r="IIR234" s="273"/>
      <c r="IIS234" s="273"/>
      <c r="IIT234" s="273"/>
      <c r="IIU234" s="273"/>
      <c r="IIV234" s="273"/>
      <c r="IIW234" s="273"/>
      <c r="IIX234" s="273"/>
      <c r="IIY234" s="273"/>
      <c r="IIZ234" s="273"/>
      <c r="IJA234" s="273"/>
      <c r="IJB234" s="273"/>
      <c r="IJC234" s="273"/>
      <c r="IJD234" s="273"/>
      <c r="IJE234" s="273"/>
      <c r="IJF234" s="273"/>
      <c r="IJG234" s="273"/>
      <c r="IJH234" s="273"/>
      <c r="IJI234" s="273"/>
      <c r="IJJ234" s="273"/>
      <c r="IJK234" s="273"/>
      <c r="IJL234" s="273"/>
      <c r="IJM234" s="273"/>
      <c r="IJN234" s="273"/>
      <c r="IJO234" s="273"/>
      <c r="IJP234" s="273"/>
      <c r="IJQ234" s="273"/>
      <c r="IJR234" s="273"/>
      <c r="IJS234" s="273"/>
      <c r="IJT234" s="273"/>
      <c r="IJU234" s="273"/>
      <c r="IJV234" s="273"/>
      <c r="IJW234" s="273"/>
      <c r="IJX234" s="273"/>
      <c r="IJY234" s="273"/>
      <c r="IJZ234" s="273"/>
      <c r="IKA234" s="273"/>
      <c r="IKB234" s="273"/>
      <c r="IKC234" s="273"/>
      <c r="IKD234" s="273"/>
      <c r="IKE234" s="273"/>
      <c r="IKF234" s="273"/>
      <c r="IKG234" s="273"/>
      <c r="IKH234" s="273"/>
      <c r="IKI234" s="273"/>
      <c r="IKJ234" s="273"/>
      <c r="IKK234" s="273"/>
      <c r="IKL234" s="273"/>
      <c r="IKM234" s="273"/>
      <c r="IKN234" s="273"/>
      <c r="IKO234" s="273"/>
      <c r="IKP234" s="273"/>
      <c r="IKQ234" s="273"/>
      <c r="IKR234" s="273"/>
      <c r="IKS234" s="273"/>
      <c r="IKT234" s="273"/>
      <c r="IKU234" s="273"/>
      <c r="IKV234" s="273"/>
      <c r="IKW234" s="273"/>
      <c r="IKX234" s="273"/>
      <c r="IKY234" s="273"/>
      <c r="IKZ234" s="273"/>
      <c r="ILA234" s="273"/>
      <c r="ILB234" s="273"/>
      <c r="ILC234" s="273"/>
      <c r="ILD234" s="273"/>
      <c r="ILE234" s="273"/>
      <c r="ILF234" s="273"/>
      <c r="ILG234" s="273"/>
      <c r="ILH234" s="273"/>
      <c r="ILI234" s="273"/>
      <c r="ILJ234" s="273"/>
      <c r="ILK234" s="273"/>
      <c r="ILL234" s="273"/>
      <c r="ILM234" s="273"/>
      <c r="ILN234" s="273"/>
      <c r="ILO234" s="273"/>
      <c r="ILP234" s="273"/>
      <c r="ILQ234" s="273"/>
      <c r="ILR234" s="273"/>
      <c r="ILS234" s="273"/>
      <c r="ILT234" s="273"/>
      <c r="ILU234" s="273"/>
      <c r="ILV234" s="273"/>
      <c r="ILW234" s="273"/>
      <c r="ILX234" s="273"/>
      <c r="ILY234" s="273"/>
      <c r="ILZ234" s="273"/>
      <c r="IMA234" s="273"/>
      <c r="IMB234" s="273"/>
      <c r="IMC234" s="273"/>
      <c r="IMD234" s="273"/>
      <c r="IME234" s="273"/>
      <c r="IMF234" s="273"/>
      <c r="IMG234" s="273"/>
      <c r="IMH234" s="273"/>
      <c r="IMI234" s="273"/>
      <c r="IMJ234" s="273"/>
      <c r="IMK234" s="273"/>
      <c r="IML234" s="273"/>
      <c r="IMM234" s="273"/>
      <c r="IMN234" s="273"/>
      <c r="IMO234" s="273"/>
      <c r="IMP234" s="273"/>
      <c r="IMQ234" s="273"/>
      <c r="IMR234" s="273"/>
      <c r="IMS234" s="273"/>
      <c r="IMT234" s="273"/>
      <c r="IMU234" s="273"/>
      <c r="IMV234" s="273"/>
      <c r="IMW234" s="273"/>
      <c r="IMX234" s="273"/>
      <c r="IMY234" s="273"/>
      <c r="IMZ234" s="273"/>
      <c r="INA234" s="273"/>
      <c r="INB234" s="273"/>
      <c r="INC234" s="273"/>
      <c r="IND234" s="273"/>
      <c r="INE234" s="273"/>
      <c r="INF234" s="273"/>
      <c r="ING234" s="273"/>
      <c r="INH234" s="273"/>
      <c r="INI234" s="273"/>
      <c r="INJ234" s="273"/>
      <c r="INK234" s="273"/>
      <c r="INL234" s="273"/>
      <c r="INM234" s="273"/>
      <c r="INN234" s="273"/>
      <c r="INO234" s="273"/>
      <c r="INP234" s="273"/>
      <c r="INQ234" s="273"/>
      <c r="INR234" s="273"/>
      <c r="INS234" s="273"/>
      <c r="INT234" s="273"/>
      <c r="INU234" s="273"/>
      <c r="INV234" s="273"/>
      <c r="INW234" s="273"/>
      <c r="INX234" s="273"/>
      <c r="INY234" s="273"/>
      <c r="INZ234" s="273"/>
      <c r="IOA234" s="273"/>
      <c r="IOB234" s="273"/>
      <c r="IOC234" s="273"/>
      <c r="IOD234" s="273"/>
      <c r="IOE234" s="273"/>
      <c r="IOF234" s="273"/>
      <c r="IOG234" s="273"/>
      <c r="IOH234" s="273"/>
      <c r="IOI234" s="273"/>
      <c r="IOJ234" s="273"/>
      <c r="IOK234" s="273"/>
      <c r="IOL234" s="273"/>
      <c r="IOM234" s="273"/>
      <c r="ION234" s="273"/>
      <c r="IOO234" s="273"/>
      <c r="IOP234" s="273"/>
      <c r="IOQ234" s="273"/>
      <c r="IOR234" s="273"/>
      <c r="IOS234" s="273"/>
      <c r="IOT234" s="273"/>
      <c r="IOU234" s="273"/>
      <c r="IOV234" s="273"/>
      <c r="IOW234" s="273"/>
      <c r="IOX234" s="273"/>
      <c r="IOY234" s="273"/>
      <c r="IOZ234" s="273"/>
      <c r="IPA234" s="273"/>
      <c r="IPB234" s="273"/>
      <c r="IPC234" s="273"/>
      <c r="IPD234" s="273"/>
      <c r="IPE234" s="273"/>
      <c r="IPF234" s="273"/>
      <c r="IPG234" s="273"/>
      <c r="IPH234" s="273"/>
      <c r="IPI234" s="273"/>
      <c r="IPJ234" s="273"/>
      <c r="IPK234" s="273"/>
      <c r="IPL234" s="273"/>
      <c r="IPM234" s="273"/>
      <c r="IPN234" s="273"/>
      <c r="IPO234" s="273"/>
      <c r="IPP234" s="273"/>
      <c r="IPQ234" s="273"/>
      <c r="IPR234" s="273"/>
      <c r="IPS234" s="273"/>
      <c r="IPT234" s="273"/>
      <c r="IPU234" s="273"/>
      <c r="IPV234" s="273"/>
      <c r="IPW234" s="273"/>
      <c r="IPX234" s="273"/>
      <c r="IPY234" s="273"/>
      <c r="IPZ234" s="273"/>
      <c r="IQA234" s="273"/>
      <c r="IQB234" s="273"/>
      <c r="IQC234" s="273"/>
      <c r="IQD234" s="273"/>
      <c r="IQE234" s="273"/>
      <c r="IQF234" s="273"/>
      <c r="IQG234" s="273"/>
      <c r="IQH234" s="273"/>
      <c r="IQI234" s="273"/>
      <c r="IQJ234" s="273"/>
      <c r="IQK234" s="273"/>
      <c r="IQL234" s="273"/>
      <c r="IQM234" s="273"/>
      <c r="IQN234" s="273"/>
      <c r="IQO234" s="273"/>
      <c r="IQP234" s="273"/>
      <c r="IQQ234" s="273"/>
      <c r="IQR234" s="273"/>
      <c r="IQS234" s="273"/>
      <c r="IQT234" s="273"/>
      <c r="IQU234" s="273"/>
      <c r="IQV234" s="273"/>
      <c r="IQW234" s="273"/>
      <c r="IQX234" s="273"/>
      <c r="IQY234" s="273"/>
      <c r="IQZ234" s="273"/>
      <c r="IRA234" s="273"/>
      <c r="IRB234" s="273"/>
      <c r="IRC234" s="273"/>
      <c r="IRD234" s="273"/>
      <c r="IRE234" s="273"/>
      <c r="IRF234" s="273"/>
      <c r="IRG234" s="273"/>
      <c r="IRH234" s="273"/>
      <c r="IRI234" s="273"/>
      <c r="IRJ234" s="273"/>
      <c r="IRK234" s="273"/>
      <c r="IRL234" s="273"/>
      <c r="IRM234" s="273"/>
      <c r="IRN234" s="273"/>
      <c r="IRO234" s="273"/>
      <c r="IRP234" s="273"/>
      <c r="IRQ234" s="273"/>
      <c r="IRR234" s="273"/>
      <c r="IRS234" s="273"/>
      <c r="IRT234" s="273"/>
      <c r="IRU234" s="273"/>
      <c r="IRV234" s="273"/>
      <c r="IRW234" s="273"/>
      <c r="IRX234" s="273"/>
      <c r="IRY234" s="273"/>
      <c r="IRZ234" s="273"/>
      <c r="ISA234" s="273"/>
      <c r="ISB234" s="273"/>
      <c r="ISC234" s="273"/>
      <c r="ISD234" s="273"/>
      <c r="ISE234" s="273"/>
      <c r="ISF234" s="273"/>
      <c r="ISG234" s="273"/>
      <c r="ISH234" s="273"/>
      <c r="ISI234" s="273"/>
      <c r="ISJ234" s="273"/>
      <c r="ISK234" s="273"/>
      <c r="ISL234" s="273"/>
      <c r="ISM234" s="273"/>
      <c r="ISN234" s="273"/>
      <c r="ISO234" s="273"/>
      <c r="ISP234" s="273"/>
      <c r="ISQ234" s="273"/>
      <c r="ISR234" s="273"/>
      <c r="ISS234" s="273"/>
      <c r="IST234" s="273"/>
      <c r="ISU234" s="273"/>
      <c r="ISV234" s="273"/>
      <c r="ISW234" s="273"/>
      <c r="ISX234" s="273"/>
      <c r="ISY234" s="273"/>
      <c r="ISZ234" s="273"/>
      <c r="ITA234" s="273"/>
      <c r="ITB234" s="273"/>
      <c r="ITC234" s="273"/>
      <c r="ITD234" s="273"/>
      <c r="ITE234" s="273"/>
      <c r="ITF234" s="273"/>
      <c r="ITG234" s="273"/>
      <c r="ITH234" s="273"/>
      <c r="ITI234" s="273"/>
      <c r="ITJ234" s="273"/>
      <c r="ITK234" s="273"/>
      <c r="ITL234" s="273"/>
      <c r="ITM234" s="273"/>
      <c r="ITN234" s="273"/>
      <c r="ITO234" s="273"/>
      <c r="ITP234" s="273"/>
      <c r="ITQ234" s="273"/>
      <c r="ITR234" s="273"/>
      <c r="ITS234" s="273"/>
      <c r="ITT234" s="273"/>
      <c r="ITU234" s="273"/>
      <c r="ITV234" s="273"/>
      <c r="ITW234" s="273"/>
      <c r="ITX234" s="273"/>
      <c r="ITY234" s="273"/>
      <c r="ITZ234" s="273"/>
      <c r="IUA234" s="273"/>
      <c r="IUB234" s="273"/>
      <c r="IUC234" s="273"/>
      <c r="IUD234" s="273"/>
      <c r="IUE234" s="273"/>
      <c r="IUF234" s="273"/>
      <c r="IUG234" s="273"/>
      <c r="IUH234" s="273"/>
      <c r="IUI234" s="273"/>
      <c r="IUJ234" s="273"/>
      <c r="IUK234" s="273"/>
      <c r="IUL234" s="273"/>
      <c r="IUM234" s="273"/>
      <c r="IUN234" s="273"/>
      <c r="IUO234" s="273"/>
      <c r="IUP234" s="273"/>
      <c r="IUQ234" s="273"/>
      <c r="IUR234" s="273"/>
      <c r="IUS234" s="273"/>
      <c r="IUT234" s="273"/>
      <c r="IUU234" s="273"/>
      <c r="IUV234" s="273"/>
      <c r="IUW234" s="273"/>
      <c r="IUX234" s="273"/>
      <c r="IUY234" s="273"/>
      <c r="IUZ234" s="273"/>
      <c r="IVA234" s="273"/>
      <c r="IVB234" s="273"/>
      <c r="IVC234" s="273"/>
      <c r="IVD234" s="273"/>
      <c r="IVE234" s="273"/>
      <c r="IVF234" s="273"/>
      <c r="IVG234" s="273"/>
      <c r="IVH234" s="273"/>
      <c r="IVI234" s="273"/>
      <c r="IVJ234" s="273"/>
      <c r="IVK234" s="273"/>
      <c r="IVL234" s="273"/>
      <c r="IVM234" s="273"/>
      <c r="IVN234" s="273"/>
      <c r="IVO234" s="273"/>
      <c r="IVP234" s="273"/>
      <c r="IVQ234" s="273"/>
      <c r="IVR234" s="273"/>
      <c r="IVS234" s="273"/>
      <c r="IVT234" s="273"/>
      <c r="IVU234" s="273"/>
      <c r="IVV234" s="273"/>
      <c r="IVW234" s="273"/>
      <c r="IVX234" s="273"/>
      <c r="IVY234" s="273"/>
      <c r="IVZ234" s="273"/>
      <c r="IWA234" s="273"/>
      <c r="IWB234" s="273"/>
      <c r="IWC234" s="273"/>
      <c r="IWD234" s="273"/>
      <c r="IWE234" s="273"/>
      <c r="IWF234" s="273"/>
      <c r="IWG234" s="273"/>
      <c r="IWH234" s="273"/>
      <c r="IWI234" s="273"/>
      <c r="IWJ234" s="273"/>
      <c r="IWK234" s="273"/>
      <c r="IWL234" s="273"/>
      <c r="IWM234" s="273"/>
      <c r="IWN234" s="273"/>
      <c r="IWO234" s="273"/>
      <c r="IWP234" s="273"/>
      <c r="IWQ234" s="273"/>
      <c r="IWR234" s="273"/>
      <c r="IWS234" s="273"/>
      <c r="IWT234" s="273"/>
      <c r="IWU234" s="273"/>
      <c r="IWV234" s="273"/>
      <c r="IWW234" s="273"/>
      <c r="IWX234" s="273"/>
      <c r="IWY234" s="273"/>
      <c r="IWZ234" s="273"/>
      <c r="IXA234" s="273"/>
      <c r="IXB234" s="273"/>
      <c r="IXC234" s="273"/>
      <c r="IXD234" s="273"/>
      <c r="IXE234" s="273"/>
      <c r="IXF234" s="273"/>
      <c r="IXG234" s="273"/>
      <c r="IXH234" s="273"/>
      <c r="IXI234" s="273"/>
      <c r="IXJ234" s="273"/>
      <c r="IXK234" s="273"/>
      <c r="IXL234" s="273"/>
      <c r="IXM234" s="273"/>
      <c r="IXN234" s="273"/>
      <c r="IXO234" s="273"/>
      <c r="IXP234" s="273"/>
      <c r="IXQ234" s="273"/>
      <c r="IXR234" s="273"/>
      <c r="IXS234" s="273"/>
      <c r="IXT234" s="273"/>
      <c r="IXU234" s="273"/>
      <c r="IXV234" s="273"/>
      <c r="IXW234" s="273"/>
      <c r="IXX234" s="273"/>
      <c r="IXY234" s="273"/>
      <c r="IXZ234" s="273"/>
      <c r="IYA234" s="273"/>
      <c r="IYB234" s="273"/>
      <c r="IYC234" s="273"/>
      <c r="IYD234" s="273"/>
      <c r="IYE234" s="273"/>
      <c r="IYF234" s="273"/>
      <c r="IYG234" s="273"/>
      <c r="IYH234" s="273"/>
      <c r="IYI234" s="273"/>
      <c r="IYJ234" s="273"/>
      <c r="IYK234" s="273"/>
      <c r="IYL234" s="273"/>
      <c r="IYM234" s="273"/>
      <c r="IYN234" s="273"/>
      <c r="IYO234" s="273"/>
      <c r="IYP234" s="273"/>
      <c r="IYQ234" s="273"/>
      <c r="IYR234" s="273"/>
      <c r="IYS234" s="273"/>
      <c r="IYT234" s="273"/>
      <c r="IYU234" s="273"/>
      <c r="IYV234" s="273"/>
      <c r="IYW234" s="273"/>
      <c r="IYX234" s="273"/>
      <c r="IYY234" s="273"/>
      <c r="IYZ234" s="273"/>
      <c r="IZA234" s="273"/>
      <c r="IZB234" s="273"/>
      <c r="IZC234" s="273"/>
      <c r="IZD234" s="273"/>
      <c r="IZE234" s="273"/>
      <c r="IZF234" s="273"/>
      <c r="IZG234" s="273"/>
      <c r="IZH234" s="273"/>
      <c r="IZI234" s="273"/>
      <c r="IZJ234" s="273"/>
      <c r="IZK234" s="273"/>
      <c r="IZL234" s="273"/>
      <c r="IZM234" s="273"/>
      <c r="IZN234" s="273"/>
      <c r="IZO234" s="273"/>
      <c r="IZP234" s="273"/>
      <c r="IZQ234" s="273"/>
      <c r="IZR234" s="273"/>
      <c r="IZS234" s="273"/>
      <c r="IZT234" s="273"/>
      <c r="IZU234" s="273"/>
      <c r="IZV234" s="273"/>
      <c r="IZW234" s="273"/>
      <c r="IZX234" s="273"/>
      <c r="IZY234" s="273"/>
      <c r="IZZ234" s="273"/>
      <c r="JAA234" s="273"/>
      <c r="JAB234" s="273"/>
      <c r="JAC234" s="273"/>
      <c r="JAD234" s="273"/>
      <c r="JAE234" s="273"/>
      <c r="JAF234" s="273"/>
      <c r="JAG234" s="273"/>
      <c r="JAH234" s="273"/>
      <c r="JAI234" s="273"/>
      <c r="JAJ234" s="273"/>
      <c r="JAK234" s="273"/>
      <c r="JAL234" s="273"/>
      <c r="JAM234" s="273"/>
      <c r="JAN234" s="273"/>
      <c r="JAO234" s="273"/>
      <c r="JAP234" s="273"/>
      <c r="JAQ234" s="273"/>
      <c r="JAR234" s="273"/>
      <c r="JAS234" s="273"/>
      <c r="JAT234" s="273"/>
      <c r="JAU234" s="273"/>
      <c r="JAV234" s="273"/>
      <c r="JAW234" s="273"/>
      <c r="JAX234" s="273"/>
      <c r="JAY234" s="273"/>
      <c r="JAZ234" s="273"/>
      <c r="JBA234" s="273"/>
      <c r="JBB234" s="273"/>
      <c r="JBC234" s="273"/>
      <c r="JBD234" s="273"/>
      <c r="JBE234" s="273"/>
      <c r="JBF234" s="273"/>
      <c r="JBG234" s="273"/>
      <c r="JBH234" s="273"/>
      <c r="JBI234" s="273"/>
      <c r="JBJ234" s="273"/>
      <c r="JBK234" s="273"/>
      <c r="JBL234" s="273"/>
      <c r="JBM234" s="273"/>
      <c r="JBN234" s="273"/>
      <c r="JBO234" s="273"/>
      <c r="JBP234" s="273"/>
      <c r="JBQ234" s="273"/>
      <c r="JBR234" s="273"/>
      <c r="JBS234" s="273"/>
      <c r="JBT234" s="273"/>
      <c r="JBU234" s="273"/>
      <c r="JBV234" s="273"/>
      <c r="JBW234" s="273"/>
      <c r="JBX234" s="273"/>
      <c r="JBY234" s="273"/>
      <c r="JBZ234" s="273"/>
      <c r="JCA234" s="273"/>
      <c r="JCB234" s="273"/>
      <c r="JCC234" s="273"/>
      <c r="JCD234" s="273"/>
      <c r="JCE234" s="273"/>
      <c r="JCF234" s="273"/>
      <c r="JCG234" s="273"/>
      <c r="JCH234" s="273"/>
      <c r="JCI234" s="273"/>
      <c r="JCJ234" s="273"/>
      <c r="JCK234" s="273"/>
      <c r="JCL234" s="273"/>
      <c r="JCM234" s="273"/>
      <c r="JCN234" s="273"/>
      <c r="JCO234" s="273"/>
      <c r="JCP234" s="273"/>
      <c r="JCQ234" s="273"/>
      <c r="JCR234" s="273"/>
      <c r="JCS234" s="273"/>
      <c r="JCT234" s="273"/>
      <c r="JCU234" s="273"/>
      <c r="JCV234" s="273"/>
      <c r="JCW234" s="273"/>
      <c r="JCX234" s="273"/>
      <c r="JCY234" s="273"/>
      <c r="JCZ234" s="273"/>
      <c r="JDA234" s="273"/>
      <c r="JDB234" s="273"/>
      <c r="JDC234" s="273"/>
      <c r="JDD234" s="273"/>
      <c r="JDE234" s="273"/>
      <c r="JDF234" s="273"/>
      <c r="JDG234" s="273"/>
      <c r="JDH234" s="273"/>
      <c r="JDI234" s="273"/>
      <c r="JDJ234" s="273"/>
      <c r="JDK234" s="273"/>
      <c r="JDL234" s="273"/>
      <c r="JDM234" s="273"/>
      <c r="JDN234" s="273"/>
      <c r="JDO234" s="273"/>
      <c r="JDP234" s="273"/>
      <c r="JDQ234" s="273"/>
      <c r="JDR234" s="273"/>
      <c r="JDS234" s="273"/>
      <c r="JDT234" s="273"/>
      <c r="JDU234" s="273"/>
      <c r="JDV234" s="273"/>
      <c r="JDW234" s="273"/>
      <c r="JDX234" s="273"/>
      <c r="JDY234" s="273"/>
      <c r="JDZ234" s="273"/>
      <c r="JEA234" s="273"/>
      <c r="JEB234" s="273"/>
      <c r="JEC234" s="273"/>
      <c r="JED234" s="273"/>
      <c r="JEE234" s="273"/>
      <c r="JEF234" s="273"/>
      <c r="JEG234" s="273"/>
      <c r="JEH234" s="273"/>
      <c r="JEI234" s="273"/>
      <c r="JEJ234" s="273"/>
      <c r="JEK234" s="273"/>
      <c r="JEL234" s="273"/>
      <c r="JEM234" s="273"/>
      <c r="JEN234" s="273"/>
      <c r="JEO234" s="273"/>
      <c r="JEP234" s="273"/>
      <c r="JEQ234" s="273"/>
      <c r="JER234" s="273"/>
      <c r="JES234" s="273"/>
      <c r="JET234" s="273"/>
      <c r="JEU234" s="273"/>
      <c r="JEV234" s="273"/>
      <c r="JEW234" s="273"/>
      <c r="JEX234" s="273"/>
      <c r="JEY234" s="273"/>
      <c r="JEZ234" s="273"/>
      <c r="JFA234" s="273"/>
      <c r="JFB234" s="273"/>
      <c r="JFC234" s="273"/>
      <c r="JFD234" s="273"/>
      <c r="JFE234" s="273"/>
      <c r="JFF234" s="273"/>
      <c r="JFG234" s="273"/>
      <c r="JFH234" s="273"/>
      <c r="JFI234" s="273"/>
      <c r="JFJ234" s="273"/>
      <c r="JFK234" s="273"/>
      <c r="JFL234" s="273"/>
      <c r="JFM234" s="273"/>
      <c r="JFN234" s="273"/>
      <c r="JFO234" s="273"/>
      <c r="JFP234" s="273"/>
      <c r="JFQ234" s="273"/>
      <c r="JFR234" s="273"/>
      <c r="JFS234" s="273"/>
      <c r="JFT234" s="273"/>
      <c r="JFU234" s="273"/>
      <c r="JFV234" s="273"/>
      <c r="JFW234" s="273"/>
      <c r="JFX234" s="273"/>
      <c r="JFY234" s="273"/>
      <c r="JFZ234" s="273"/>
      <c r="JGA234" s="273"/>
      <c r="JGB234" s="273"/>
      <c r="JGC234" s="273"/>
      <c r="JGD234" s="273"/>
      <c r="JGE234" s="273"/>
      <c r="JGF234" s="273"/>
      <c r="JGG234" s="273"/>
      <c r="JGH234" s="273"/>
      <c r="JGI234" s="273"/>
      <c r="JGJ234" s="273"/>
      <c r="JGK234" s="273"/>
      <c r="JGL234" s="273"/>
      <c r="JGM234" s="273"/>
      <c r="JGN234" s="273"/>
      <c r="JGO234" s="273"/>
      <c r="JGP234" s="273"/>
      <c r="JGQ234" s="273"/>
      <c r="JGR234" s="273"/>
      <c r="JGS234" s="273"/>
      <c r="JGT234" s="273"/>
      <c r="JGU234" s="273"/>
      <c r="JGV234" s="273"/>
      <c r="JGW234" s="273"/>
      <c r="JGX234" s="273"/>
      <c r="JGY234" s="273"/>
      <c r="JGZ234" s="273"/>
      <c r="JHA234" s="273"/>
      <c r="JHB234" s="273"/>
      <c r="JHC234" s="273"/>
      <c r="JHD234" s="273"/>
      <c r="JHE234" s="273"/>
      <c r="JHF234" s="273"/>
      <c r="JHG234" s="273"/>
      <c r="JHH234" s="273"/>
      <c r="JHI234" s="273"/>
      <c r="JHJ234" s="273"/>
      <c r="JHK234" s="273"/>
      <c r="JHL234" s="273"/>
      <c r="JHM234" s="273"/>
      <c r="JHN234" s="273"/>
      <c r="JHO234" s="273"/>
      <c r="JHP234" s="273"/>
      <c r="JHQ234" s="273"/>
      <c r="JHR234" s="273"/>
      <c r="JHS234" s="273"/>
      <c r="JHT234" s="273"/>
      <c r="JHU234" s="273"/>
      <c r="JHV234" s="273"/>
      <c r="JHW234" s="273"/>
      <c r="JHX234" s="273"/>
      <c r="JHY234" s="273"/>
      <c r="JHZ234" s="273"/>
      <c r="JIA234" s="273"/>
      <c r="JIB234" s="273"/>
      <c r="JIC234" s="273"/>
      <c r="JID234" s="273"/>
      <c r="JIE234" s="273"/>
      <c r="JIF234" s="273"/>
      <c r="JIG234" s="273"/>
      <c r="JIH234" s="273"/>
      <c r="JII234" s="273"/>
      <c r="JIJ234" s="273"/>
      <c r="JIK234" s="273"/>
      <c r="JIL234" s="273"/>
      <c r="JIM234" s="273"/>
      <c r="JIN234" s="273"/>
      <c r="JIO234" s="273"/>
      <c r="JIP234" s="273"/>
      <c r="JIQ234" s="273"/>
      <c r="JIR234" s="273"/>
      <c r="JIS234" s="273"/>
      <c r="JIT234" s="273"/>
      <c r="JIU234" s="273"/>
      <c r="JIV234" s="273"/>
      <c r="JIW234" s="273"/>
      <c r="JIX234" s="273"/>
      <c r="JIY234" s="273"/>
      <c r="JIZ234" s="273"/>
      <c r="JJA234" s="273"/>
      <c r="JJB234" s="273"/>
      <c r="JJC234" s="273"/>
      <c r="JJD234" s="273"/>
      <c r="JJE234" s="273"/>
      <c r="JJF234" s="273"/>
      <c r="JJG234" s="273"/>
      <c r="JJH234" s="273"/>
      <c r="JJI234" s="273"/>
      <c r="JJJ234" s="273"/>
      <c r="JJK234" s="273"/>
      <c r="JJL234" s="273"/>
      <c r="JJM234" s="273"/>
      <c r="JJN234" s="273"/>
      <c r="JJO234" s="273"/>
      <c r="JJP234" s="273"/>
      <c r="JJQ234" s="273"/>
      <c r="JJR234" s="273"/>
      <c r="JJS234" s="273"/>
      <c r="JJT234" s="273"/>
      <c r="JJU234" s="273"/>
      <c r="JJV234" s="273"/>
      <c r="JJW234" s="273"/>
      <c r="JJX234" s="273"/>
      <c r="JJY234" s="273"/>
      <c r="JJZ234" s="273"/>
      <c r="JKA234" s="273"/>
      <c r="JKB234" s="273"/>
      <c r="JKC234" s="273"/>
      <c r="JKD234" s="273"/>
      <c r="JKE234" s="273"/>
      <c r="JKF234" s="273"/>
      <c r="JKG234" s="273"/>
      <c r="JKH234" s="273"/>
      <c r="JKI234" s="273"/>
      <c r="JKJ234" s="273"/>
      <c r="JKK234" s="273"/>
      <c r="JKL234" s="273"/>
      <c r="JKM234" s="273"/>
      <c r="JKN234" s="273"/>
      <c r="JKO234" s="273"/>
      <c r="JKP234" s="273"/>
      <c r="JKQ234" s="273"/>
      <c r="JKR234" s="273"/>
      <c r="JKS234" s="273"/>
      <c r="JKT234" s="273"/>
      <c r="JKU234" s="273"/>
      <c r="JKV234" s="273"/>
      <c r="JKW234" s="273"/>
      <c r="JKX234" s="273"/>
      <c r="JKY234" s="273"/>
      <c r="JKZ234" s="273"/>
      <c r="JLA234" s="273"/>
      <c r="JLB234" s="273"/>
      <c r="JLC234" s="273"/>
      <c r="JLD234" s="273"/>
      <c r="JLE234" s="273"/>
      <c r="JLF234" s="273"/>
      <c r="JLG234" s="273"/>
      <c r="JLH234" s="273"/>
      <c r="JLI234" s="273"/>
      <c r="JLJ234" s="273"/>
      <c r="JLK234" s="273"/>
      <c r="JLL234" s="273"/>
      <c r="JLM234" s="273"/>
      <c r="JLN234" s="273"/>
      <c r="JLO234" s="273"/>
      <c r="JLP234" s="273"/>
      <c r="JLQ234" s="273"/>
      <c r="JLR234" s="273"/>
      <c r="JLS234" s="273"/>
      <c r="JLT234" s="273"/>
      <c r="JLU234" s="273"/>
      <c r="JLV234" s="273"/>
      <c r="JLW234" s="273"/>
      <c r="JLX234" s="273"/>
      <c r="JLY234" s="273"/>
      <c r="JLZ234" s="273"/>
      <c r="JMA234" s="273"/>
      <c r="JMB234" s="273"/>
      <c r="JMC234" s="273"/>
      <c r="JMD234" s="273"/>
      <c r="JME234" s="273"/>
      <c r="JMF234" s="273"/>
      <c r="JMG234" s="273"/>
      <c r="JMH234" s="273"/>
      <c r="JMI234" s="273"/>
      <c r="JMJ234" s="273"/>
      <c r="JMK234" s="273"/>
      <c r="JML234" s="273"/>
      <c r="JMM234" s="273"/>
      <c r="JMN234" s="273"/>
      <c r="JMO234" s="273"/>
      <c r="JMP234" s="273"/>
      <c r="JMQ234" s="273"/>
      <c r="JMR234" s="273"/>
      <c r="JMS234" s="273"/>
      <c r="JMT234" s="273"/>
      <c r="JMU234" s="273"/>
      <c r="JMV234" s="273"/>
      <c r="JMW234" s="273"/>
      <c r="JMX234" s="273"/>
      <c r="JMY234" s="273"/>
      <c r="JMZ234" s="273"/>
      <c r="JNA234" s="273"/>
      <c r="JNB234" s="273"/>
      <c r="JNC234" s="273"/>
      <c r="JND234" s="273"/>
      <c r="JNE234" s="273"/>
      <c r="JNF234" s="273"/>
      <c r="JNG234" s="273"/>
      <c r="JNH234" s="273"/>
      <c r="JNI234" s="273"/>
      <c r="JNJ234" s="273"/>
      <c r="JNK234" s="273"/>
      <c r="JNL234" s="273"/>
      <c r="JNM234" s="273"/>
      <c r="JNN234" s="273"/>
      <c r="JNO234" s="273"/>
      <c r="JNP234" s="273"/>
      <c r="JNQ234" s="273"/>
      <c r="JNR234" s="273"/>
      <c r="JNS234" s="273"/>
      <c r="JNT234" s="273"/>
      <c r="JNU234" s="273"/>
      <c r="JNV234" s="273"/>
      <c r="JNW234" s="273"/>
      <c r="JNX234" s="273"/>
      <c r="JNY234" s="273"/>
      <c r="JNZ234" s="273"/>
      <c r="JOA234" s="273"/>
      <c r="JOB234" s="273"/>
      <c r="JOC234" s="273"/>
      <c r="JOD234" s="273"/>
      <c r="JOE234" s="273"/>
      <c r="JOF234" s="273"/>
      <c r="JOG234" s="273"/>
      <c r="JOH234" s="273"/>
      <c r="JOI234" s="273"/>
      <c r="JOJ234" s="273"/>
      <c r="JOK234" s="273"/>
      <c r="JOL234" s="273"/>
      <c r="JOM234" s="273"/>
      <c r="JON234" s="273"/>
      <c r="JOO234" s="273"/>
      <c r="JOP234" s="273"/>
      <c r="JOQ234" s="273"/>
      <c r="JOR234" s="273"/>
      <c r="JOS234" s="273"/>
      <c r="JOT234" s="273"/>
      <c r="JOU234" s="273"/>
      <c r="JOV234" s="273"/>
      <c r="JOW234" s="273"/>
      <c r="JOX234" s="273"/>
      <c r="JOY234" s="273"/>
      <c r="JOZ234" s="273"/>
      <c r="JPA234" s="273"/>
      <c r="JPB234" s="273"/>
      <c r="JPC234" s="273"/>
      <c r="JPD234" s="273"/>
      <c r="JPE234" s="273"/>
      <c r="JPF234" s="273"/>
      <c r="JPG234" s="273"/>
      <c r="JPH234" s="273"/>
      <c r="JPI234" s="273"/>
      <c r="JPJ234" s="273"/>
      <c r="JPK234" s="273"/>
      <c r="JPL234" s="273"/>
      <c r="JPM234" s="273"/>
      <c r="JPN234" s="273"/>
      <c r="JPO234" s="273"/>
      <c r="JPP234" s="273"/>
      <c r="JPQ234" s="273"/>
      <c r="JPR234" s="273"/>
      <c r="JPS234" s="273"/>
      <c r="JPT234" s="273"/>
      <c r="JPU234" s="273"/>
      <c r="JPV234" s="273"/>
      <c r="JPW234" s="273"/>
      <c r="JPX234" s="273"/>
      <c r="JPY234" s="273"/>
      <c r="JPZ234" s="273"/>
      <c r="JQA234" s="273"/>
      <c r="JQB234" s="273"/>
      <c r="JQC234" s="273"/>
      <c r="JQD234" s="273"/>
      <c r="JQE234" s="273"/>
      <c r="JQF234" s="273"/>
      <c r="JQG234" s="273"/>
      <c r="JQH234" s="273"/>
      <c r="JQI234" s="273"/>
      <c r="JQJ234" s="273"/>
      <c r="JQK234" s="273"/>
      <c r="JQL234" s="273"/>
      <c r="JQM234" s="273"/>
      <c r="JQN234" s="273"/>
      <c r="JQO234" s="273"/>
      <c r="JQP234" s="273"/>
      <c r="JQQ234" s="273"/>
      <c r="JQR234" s="273"/>
      <c r="JQS234" s="273"/>
      <c r="JQT234" s="273"/>
      <c r="JQU234" s="273"/>
      <c r="JQV234" s="273"/>
      <c r="JQW234" s="273"/>
      <c r="JQX234" s="273"/>
      <c r="JQY234" s="273"/>
      <c r="JQZ234" s="273"/>
      <c r="JRA234" s="273"/>
      <c r="JRB234" s="273"/>
      <c r="JRC234" s="273"/>
      <c r="JRD234" s="273"/>
      <c r="JRE234" s="273"/>
      <c r="JRF234" s="273"/>
      <c r="JRG234" s="273"/>
      <c r="JRH234" s="273"/>
      <c r="JRI234" s="273"/>
      <c r="JRJ234" s="273"/>
      <c r="JRK234" s="273"/>
      <c r="JRL234" s="273"/>
      <c r="JRM234" s="273"/>
      <c r="JRN234" s="273"/>
      <c r="JRO234" s="273"/>
      <c r="JRP234" s="273"/>
      <c r="JRQ234" s="273"/>
      <c r="JRR234" s="273"/>
      <c r="JRS234" s="273"/>
      <c r="JRT234" s="273"/>
      <c r="JRU234" s="273"/>
      <c r="JRV234" s="273"/>
      <c r="JRW234" s="273"/>
      <c r="JRX234" s="273"/>
      <c r="JRY234" s="273"/>
      <c r="JRZ234" s="273"/>
      <c r="JSA234" s="273"/>
      <c r="JSB234" s="273"/>
      <c r="JSC234" s="273"/>
      <c r="JSD234" s="273"/>
      <c r="JSE234" s="273"/>
      <c r="JSF234" s="273"/>
      <c r="JSG234" s="273"/>
      <c r="JSH234" s="273"/>
      <c r="JSI234" s="273"/>
      <c r="JSJ234" s="273"/>
      <c r="JSK234" s="273"/>
      <c r="JSL234" s="273"/>
      <c r="JSM234" s="273"/>
      <c r="JSN234" s="273"/>
      <c r="JSO234" s="273"/>
      <c r="JSP234" s="273"/>
      <c r="JSQ234" s="273"/>
      <c r="JSR234" s="273"/>
      <c r="JSS234" s="273"/>
      <c r="JST234" s="273"/>
      <c r="JSU234" s="273"/>
      <c r="JSV234" s="273"/>
      <c r="JSW234" s="273"/>
      <c r="JSX234" s="273"/>
      <c r="JSY234" s="273"/>
      <c r="JSZ234" s="273"/>
      <c r="JTA234" s="273"/>
      <c r="JTB234" s="273"/>
      <c r="JTC234" s="273"/>
      <c r="JTD234" s="273"/>
      <c r="JTE234" s="273"/>
      <c r="JTF234" s="273"/>
      <c r="JTG234" s="273"/>
      <c r="JTH234" s="273"/>
      <c r="JTI234" s="273"/>
      <c r="JTJ234" s="273"/>
      <c r="JTK234" s="273"/>
      <c r="JTL234" s="273"/>
      <c r="JTM234" s="273"/>
      <c r="JTN234" s="273"/>
      <c r="JTO234" s="273"/>
      <c r="JTP234" s="273"/>
      <c r="JTQ234" s="273"/>
      <c r="JTR234" s="273"/>
      <c r="JTS234" s="273"/>
      <c r="JTT234" s="273"/>
      <c r="JTU234" s="273"/>
      <c r="JTV234" s="273"/>
      <c r="JTW234" s="273"/>
      <c r="JTX234" s="273"/>
      <c r="JTY234" s="273"/>
      <c r="JTZ234" s="273"/>
      <c r="JUA234" s="273"/>
      <c r="JUB234" s="273"/>
      <c r="JUC234" s="273"/>
      <c r="JUD234" s="273"/>
      <c r="JUE234" s="273"/>
      <c r="JUF234" s="273"/>
      <c r="JUG234" s="273"/>
      <c r="JUH234" s="273"/>
      <c r="JUI234" s="273"/>
      <c r="JUJ234" s="273"/>
      <c r="JUK234" s="273"/>
      <c r="JUL234" s="273"/>
      <c r="JUM234" s="273"/>
      <c r="JUN234" s="273"/>
      <c r="JUO234" s="273"/>
      <c r="JUP234" s="273"/>
      <c r="JUQ234" s="273"/>
      <c r="JUR234" s="273"/>
      <c r="JUS234" s="273"/>
      <c r="JUT234" s="273"/>
      <c r="JUU234" s="273"/>
      <c r="JUV234" s="273"/>
      <c r="JUW234" s="273"/>
      <c r="JUX234" s="273"/>
      <c r="JUY234" s="273"/>
      <c r="JUZ234" s="273"/>
      <c r="JVA234" s="273"/>
      <c r="JVB234" s="273"/>
      <c r="JVC234" s="273"/>
      <c r="JVD234" s="273"/>
      <c r="JVE234" s="273"/>
      <c r="JVF234" s="273"/>
      <c r="JVG234" s="273"/>
      <c r="JVH234" s="273"/>
      <c r="JVI234" s="273"/>
      <c r="JVJ234" s="273"/>
      <c r="JVK234" s="273"/>
      <c r="JVL234" s="273"/>
      <c r="JVM234" s="273"/>
      <c r="JVN234" s="273"/>
      <c r="JVO234" s="273"/>
      <c r="JVP234" s="273"/>
      <c r="JVQ234" s="273"/>
      <c r="JVR234" s="273"/>
      <c r="JVS234" s="273"/>
      <c r="JVT234" s="273"/>
      <c r="JVU234" s="273"/>
      <c r="JVV234" s="273"/>
      <c r="JVW234" s="273"/>
      <c r="JVX234" s="273"/>
      <c r="JVY234" s="273"/>
      <c r="JVZ234" s="273"/>
      <c r="JWA234" s="273"/>
      <c r="JWB234" s="273"/>
      <c r="JWC234" s="273"/>
      <c r="JWD234" s="273"/>
      <c r="JWE234" s="273"/>
      <c r="JWF234" s="273"/>
      <c r="JWG234" s="273"/>
      <c r="JWH234" s="273"/>
      <c r="JWI234" s="273"/>
      <c r="JWJ234" s="273"/>
      <c r="JWK234" s="273"/>
      <c r="JWL234" s="273"/>
      <c r="JWM234" s="273"/>
      <c r="JWN234" s="273"/>
      <c r="JWO234" s="273"/>
      <c r="JWP234" s="273"/>
      <c r="JWQ234" s="273"/>
      <c r="JWR234" s="273"/>
      <c r="JWS234" s="273"/>
      <c r="JWT234" s="273"/>
      <c r="JWU234" s="273"/>
      <c r="JWV234" s="273"/>
      <c r="JWW234" s="273"/>
      <c r="JWX234" s="273"/>
      <c r="JWY234" s="273"/>
      <c r="JWZ234" s="273"/>
      <c r="JXA234" s="273"/>
      <c r="JXB234" s="273"/>
      <c r="JXC234" s="273"/>
      <c r="JXD234" s="273"/>
      <c r="JXE234" s="273"/>
      <c r="JXF234" s="273"/>
      <c r="JXG234" s="273"/>
      <c r="JXH234" s="273"/>
      <c r="JXI234" s="273"/>
      <c r="JXJ234" s="273"/>
      <c r="JXK234" s="273"/>
      <c r="JXL234" s="273"/>
      <c r="JXM234" s="273"/>
      <c r="JXN234" s="273"/>
      <c r="JXO234" s="273"/>
      <c r="JXP234" s="273"/>
      <c r="JXQ234" s="273"/>
      <c r="JXR234" s="273"/>
      <c r="JXS234" s="273"/>
      <c r="JXT234" s="273"/>
      <c r="JXU234" s="273"/>
      <c r="JXV234" s="273"/>
      <c r="JXW234" s="273"/>
      <c r="JXX234" s="273"/>
      <c r="JXY234" s="273"/>
      <c r="JXZ234" s="273"/>
      <c r="JYA234" s="273"/>
      <c r="JYB234" s="273"/>
      <c r="JYC234" s="273"/>
      <c r="JYD234" s="273"/>
      <c r="JYE234" s="273"/>
      <c r="JYF234" s="273"/>
      <c r="JYG234" s="273"/>
      <c r="JYH234" s="273"/>
      <c r="JYI234" s="273"/>
      <c r="JYJ234" s="273"/>
      <c r="JYK234" s="273"/>
      <c r="JYL234" s="273"/>
      <c r="JYM234" s="273"/>
      <c r="JYN234" s="273"/>
      <c r="JYO234" s="273"/>
      <c r="JYP234" s="273"/>
      <c r="JYQ234" s="273"/>
      <c r="JYR234" s="273"/>
      <c r="JYS234" s="273"/>
      <c r="JYT234" s="273"/>
      <c r="JYU234" s="273"/>
      <c r="JYV234" s="273"/>
      <c r="JYW234" s="273"/>
      <c r="JYX234" s="273"/>
      <c r="JYY234" s="273"/>
      <c r="JYZ234" s="273"/>
      <c r="JZA234" s="273"/>
      <c r="JZB234" s="273"/>
      <c r="JZC234" s="273"/>
      <c r="JZD234" s="273"/>
      <c r="JZE234" s="273"/>
      <c r="JZF234" s="273"/>
      <c r="JZG234" s="273"/>
      <c r="JZH234" s="273"/>
      <c r="JZI234" s="273"/>
      <c r="JZJ234" s="273"/>
      <c r="JZK234" s="273"/>
      <c r="JZL234" s="273"/>
      <c r="JZM234" s="273"/>
      <c r="JZN234" s="273"/>
      <c r="JZO234" s="273"/>
      <c r="JZP234" s="273"/>
      <c r="JZQ234" s="273"/>
      <c r="JZR234" s="273"/>
      <c r="JZS234" s="273"/>
      <c r="JZT234" s="273"/>
      <c r="JZU234" s="273"/>
      <c r="JZV234" s="273"/>
      <c r="JZW234" s="273"/>
      <c r="JZX234" s="273"/>
      <c r="JZY234" s="273"/>
      <c r="JZZ234" s="273"/>
      <c r="KAA234" s="273"/>
      <c r="KAB234" s="273"/>
      <c r="KAC234" s="273"/>
      <c r="KAD234" s="273"/>
      <c r="KAE234" s="273"/>
      <c r="KAF234" s="273"/>
      <c r="KAG234" s="273"/>
      <c r="KAH234" s="273"/>
      <c r="KAI234" s="273"/>
      <c r="KAJ234" s="273"/>
      <c r="KAK234" s="273"/>
      <c r="KAL234" s="273"/>
      <c r="KAM234" s="273"/>
      <c r="KAN234" s="273"/>
      <c r="KAO234" s="273"/>
      <c r="KAP234" s="273"/>
      <c r="KAQ234" s="273"/>
      <c r="KAR234" s="273"/>
      <c r="KAS234" s="273"/>
      <c r="KAT234" s="273"/>
      <c r="KAU234" s="273"/>
      <c r="KAV234" s="273"/>
      <c r="KAW234" s="273"/>
      <c r="KAX234" s="273"/>
      <c r="KAY234" s="273"/>
      <c r="KAZ234" s="273"/>
      <c r="KBA234" s="273"/>
      <c r="KBB234" s="273"/>
      <c r="KBC234" s="273"/>
      <c r="KBD234" s="273"/>
      <c r="KBE234" s="273"/>
      <c r="KBF234" s="273"/>
      <c r="KBG234" s="273"/>
      <c r="KBH234" s="273"/>
      <c r="KBI234" s="273"/>
      <c r="KBJ234" s="273"/>
      <c r="KBK234" s="273"/>
      <c r="KBL234" s="273"/>
      <c r="KBM234" s="273"/>
      <c r="KBN234" s="273"/>
      <c r="KBO234" s="273"/>
      <c r="KBP234" s="273"/>
      <c r="KBQ234" s="273"/>
      <c r="KBR234" s="273"/>
      <c r="KBS234" s="273"/>
      <c r="KBT234" s="273"/>
      <c r="KBU234" s="273"/>
      <c r="KBV234" s="273"/>
      <c r="KBW234" s="273"/>
      <c r="KBX234" s="273"/>
      <c r="KBY234" s="273"/>
      <c r="KBZ234" s="273"/>
      <c r="KCA234" s="273"/>
      <c r="KCB234" s="273"/>
      <c r="KCC234" s="273"/>
      <c r="KCD234" s="273"/>
      <c r="KCE234" s="273"/>
      <c r="KCF234" s="273"/>
      <c r="KCG234" s="273"/>
      <c r="KCH234" s="273"/>
      <c r="KCI234" s="273"/>
      <c r="KCJ234" s="273"/>
      <c r="KCK234" s="273"/>
      <c r="KCL234" s="273"/>
      <c r="KCM234" s="273"/>
      <c r="KCN234" s="273"/>
      <c r="KCO234" s="273"/>
      <c r="KCP234" s="273"/>
      <c r="KCQ234" s="273"/>
      <c r="KCR234" s="273"/>
      <c r="KCS234" s="273"/>
      <c r="KCT234" s="273"/>
      <c r="KCU234" s="273"/>
      <c r="KCV234" s="273"/>
      <c r="KCW234" s="273"/>
      <c r="KCX234" s="273"/>
      <c r="KCY234" s="273"/>
      <c r="KCZ234" s="273"/>
      <c r="KDA234" s="273"/>
      <c r="KDB234" s="273"/>
      <c r="KDC234" s="273"/>
      <c r="KDD234" s="273"/>
      <c r="KDE234" s="273"/>
      <c r="KDF234" s="273"/>
      <c r="KDG234" s="273"/>
      <c r="KDH234" s="273"/>
      <c r="KDI234" s="273"/>
      <c r="KDJ234" s="273"/>
      <c r="KDK234" s="273"/>
      <c r="KDL234" s="273"/>
      <c r="KDM234" s="273"/>
      <c r="KDN234" s="273"/>
      <c r="KDO234" s="273"/>
      <c r="KDP234" s="273"/>
      <c r="KDQ234" s="273"/>
      <c r="KDR234" s="273"/>
      <c r="KDS234" s="273"/>
      <c r="KDT234" s="273"/>
      <c r="KDU234" s="273"/>
      <c r="KDV234" s="273"/>
      <c r="KDW234" s="273"/>
      <c r="KDX234" s="273"/>
      <c r="KDY234" s="273"/>
      <c r="KDZ234" s="273"/>
      <c r="KEA234" s="273"/>
      <c r="KEB234" s="273"/>
      <c r="KEC234" s="273"/>
      <c r="KED234" s="273"/>
      <c r="KEE234" s="273"/>
      <c r="KEF234" s="273"/>
      <c r="KEG234" s="273"/>
      <c r="KEH234" s="273"/>
      <c r="KEI234" s="273"/>
      <c r="KEJ234" s="273"/>
      <c r="KEK234" s="273"/>
      <c r="KEL234" s="273"/>
      <c r="KEM234" s="273"/>
      <c r="KEN234" s="273"/>
      <c r="KEO234" s="273"/>
      <c r="KEP234" s="273"/>
      <c r="KEQ234" s="273"/>
      <c r="KER234" s="273"/>
      <c r="KES234" s="273"/>
      <c r="KET234" s="273"/>
      <c r="KEU234" s="273"/>
      <c r="KEV234" s="273"/>
      <c r="KEW234" s="273"/>
      <c r="KEX234" s="273"/>
      <c r="KEY234" s="273"/>
      <c r="KEZ234" s="273"/>
      <c r="KFA234" s="273"/>
      <c r="KFB234" s="273"/>
      <c r="KFC234" s="273"/>
      <c r="KFD234" s="273"/>
      <c r="KFE234" s="273"/>
      <c r="KFF234" s="273"/>
      <c r="KFG234" s="273"/>
      <c r="KFH234" s="273"/>
      <c r="KFI234" s="273"/>
      <c r="KFJ234" s="273"/>
      <c r="KFK234" s="273"/>
      <c r="KFL234" s="273"/>
      <c r="KFM234" s="273"/>
      <c r="KFN234" s="273"/>
      <c r="KFO234" s="273"/>
      <c r="KFP234" s="273"/>
      <c r="KFQ234" s="273"/>
      <c r="KFR234" s="273"/>
      <c r="KFS234" s="273"/>
      <c r="KFT234" s="273"/>
      <c r="KFU234" s="273"/>
      <c r="KFV234" s="273"/>
      <c r="KFW234" s="273"/>
      <c r="KFX234" s="273"/>
      <c r="KFY234" s="273"/>
      <c r="KFZ234" s="273"/>
      <c r="KGA234" s="273"/>
      <c r="KGB234" s="273"/>
      <c r="KGC234" s="273"/>
      <c r="KGD234" s="273"/>
      <c r="KGE234" s="273"/>
      <c r="KGF234" s="273"/>
      <c r="KGG234" s="273"/>
      <c r="KGH234" s="273"/>
      <c r="KGI234" s="273"/>
      <c r="KGJ234" s="273"/>
      <c r="KGK234" s="273"/>
      <c r="KGL234" s="273"/>
      <c r="KGM234" s="273"/>
      <c r="KGN234" s="273"/>
      <c r="KGO234" s="273"/>
      <c r="KGP234" s="273"/>
      <c r="KGQ234" s="273"/>
      <c r="KGR234" s="273"/>
      <c r="KGS234" s="273"/>
      <c r="KGT234" s="273"/>
      <c r="KGU234" s="273"/>
      <c r="KGV234" s="273"/>
      <c r="KGW234" s="273"/>
      <c r="KGX234" s="273"/>
      <c r="KGY234" s="273"/>
      <c r="KGZ234" s="273"/>
      <c r="KHA234" s="273"/>
      <c r="KHB234" s="273"/>
      <c r="KHC234" s="273"/>
      <c r="KHD234" s="273"/>
      <c r="KHE234" s="273"/>
      <c r="KHF234" s="273"/>
      <c r="KHG234" s="273"/>
      <c r="KHH234" s="273"/>
      <c r="KHI234" s="273"/>
      <c r="KHJ234" s="273"/>
      <c r="KHK234" s="273"/>
      <c r="KHL234" s="273"/>
      <c r="KHM234" s="273"/>
      <c r="KHN234" s="273"/>
      <c r="KHO234" s="273"/>
      <c r="KHP234" s="273"/>
      <c r="KHQ234" s="273"/>
      <c r="KHR234" s="273"/>
      <c r="KHS234" s="273"/>
      <c r="KHT234" s="273"/>
      <c r="KHU234" s="273"/>
      <c r="KHV234" s="273"/>
      <c r="KHW234" s="273"/>
      <c r="KHX234" s="273"/>
      <c r="KHY234" s="273"/>
      <c r="KHZ234" s="273"/>
      <c r="KIA234" s="273"/>
      <c r="KIB234" s="273"/>
      <c r="KIC234" s="273"/>
      <c r="KID234" s="273"/>
      <c r="KIE234" s="273"/>
      <c r="KIF234" s="273"/>
      <c r="KIG234" s="273"/>
      <c r="KIH234" s="273"/>
      <c r="KII234" s="273"/>
      <c r="KIJ234" s="273"/>
      <c r="KIK234" s="273"/>
      <c r="KIL234" s="273"/>
      <c r="KIM234" s="273"/>
      <c r="KIN234" s="273"/>
      <c r="KIO234" s="273"/>
      <c r="KIP234" s="273"/>
      <c r="KIQ234" s="273"/>
      <c r="KIR234" s="273"/>
      <c r="KIS234" s="273"/>
      <c r="KIT234" s="273"/>
      <c r="KIU234" s="273"/>
      <c r="KIV234" s="273"/>
      <c r="KIW234" s="273"/>
      <c r="KIX234" s="273"/>
      <c r="KIY234" s="273"/>
      <c r="KIZ234" s="273"/>
      <c r="KJA234" s="273"/>
      <c r="KJB234" s="273"/>
      <c r="KJC234" s="273"/>
      <c r="KJD234" s="273"/>
      <c r="KJE234" s="273"/>
      <c r="KJF234" s="273"/>
      <c r="KJG234" s="273"/>
      <c r="KJH234" s="273"/>
      <c r="KJI234" s="273"/>
      <c r="KJJ234" s="273"/>
      <c r="KJK234" s="273"/>
      <c r="KJL234" s="273"/>
      <c r="KJM234" s="273"/>
      <c r="KJN234" s="273"/>
      <c r="KJO234" s="273"/>
      <c r="KJP234" s="273"/>
      <c r="KJQ234" s="273"/>
      <c r="KJR234" s="273"/>
      <c r="KJS234" s="273"/>
      <c r="KJT234" s="273"/>
      <c r="KJU234" s="273"/>
      <c r="KJV234" s="273"/>
      <c r="KJW234" s="273"/>
      <c r="KJX234" s="273"/>
      <c r="KJY234" s="273"/>
      <c r="KJZ234" s="273"/>
      <c r="KKA234" s="273"/>
      <c r="KKB234" s="273"/>
      <c r="KKC234" s="273"/>
      <c r="KKD234" s="273"/>
      <c r="KKE234" s="273"/>
      <c r="KKF234" s="273"/>
      <c r="KKG234" s="273"/>
      <c r="KKH234" s="273"/>
      <c r="KKI234" s="273"/>
      <c r="KKJ234" s="273"/>
      <c r="KKK234" s="273"/>
      <c r="KKL234" s="273"/>
      <c r="KKM234" s="273"/>
      <c r="KKN234" s="273"/>
      <c r="KKO234" s="273"/>
      <c r="KKP234" s="273"/>
      <c r="KKQ234" s="273"/>
      <c r="KKR234" s="273"/>
      <c r="KKS234" s="273"/>
      <c r="KKT234" s="273"/>
      <c r="KKU234" s="273"/>
      <c r="KKV234" s="273"/>
      <c r="KKW234" s="273"/>
      <c r="KKX234" s="273"/>
      <c r="KKY234" s="273"/>
      <c r="KKZ234" s="273"/>
      <c r="KLA234" s="273"/>
      <c r="KLB234" s="273"/>
      <c r="KLC234" s="273"/>
      <c r="KLD234" s="273"/>
      <c r="KLE234" s="273"/>
      <c r="KLF234" s="273"/>
      <c r="KLG234" s="273"/>
      <c r="KLH234" s="273"/>
      <c r="KLI234" s="273"/>
      <c r="KLJ234" s="273"/>
      <c r="KLK234" s="273"/>
      <c r="KLL234" s="273"/>
      <c r="KLM234" s="273"/>
      <c r="KLN234" s="273"/>
      <c r="KLO234" s="273"/>
      <c r="KLP234" s="273"/>
      <c r="KLQ234" s="273"/>
      <c r="KLR234" s="273"/>
      <c r="KLS234" s="273"/>
      <c r="KLT234" s="273"/>
      <c r="KLU234" s="273"/>
      <c r="KLV234" s="273"/>
      <c r="KLW234" s="273"/>
      <c r="KLX234" s="273"/>
      <c r="KLY234" s="273"/>
      <c r="KLZ234" s="273"/>
      <c r="KMA234" s="273"/>
      <c r="KMB234" s="273"/>
      <c r="KMC234" s="273"/>
      <c r="KMD234" s="273"/>
      <c r="KME234" s="273"/>
      <c r="KMF234" s="273"/>
      <c r="KMG234" s="273"/>
      <c r="KMH234" s="273"/>
      <c r="KMI234" s="273"/>
      <c r="KMJ234" s="273"/>
      <c r="KMK234" s="273"/>
      <c r="KML234" s="273"/>
      <c r="KMM234" s="273"/>
      <c r="KMN234" s="273"/>
      <c r="KMO234" s="273"/>
      <c r="KMP234" s="273"/>
      <c r="KMQ234" s="273"/>
      <c r="KMR234" s="273"/>
      <c r="KMS234" s="273"/>
      <c r="KMT234" s="273"/>
      <c r="KMU234" s="273"/>
      <c r="KMV234" s="273"/>
      <c r="KMW234" s="273"/>
      <c r="KMX234" s="273"/>
      <c r="KMY234" s="273"/>
      <c r="KMZ234" s="273"/>
      <c r="KNA234" s="273"/>
      <c r="KNB234" s="273"/>
      <c r="KNC234" s="273"/>
      <c r="KND234" s="273"/>
      <c r="KNE234" s="273"/>
      <c r="KNF234" s="273"/>
      <c r="KNG234" s="273"/>
      <c r="KNH234" s="273"/>
      <c r="KNI234" s="273"/>
      <c r="KNJ234" s="273"/>
      <c r="KNK234" s="273"/>
      <c r="KNL234" s="273"/>
      <c r="KNM234" s="273"/>
      <c r="KNN234" s="273"/>
      <c r="KNO234" s="273"/>
      <c r="KNP234" s="273"/>
      <c r="KNQ234" s="273"/>
      <c r="KNR234" s="273"/>
      <c r="KNS234" s="273"/>
      <c r="KNT234" s="273"/>
      <c r="KNU234" s="273"/>
      <c r="KNV234" s="273"/>
      <c r="KNW234" s="273"/>
      <c r="KNX234" s="273"/>
      <c r="KNY234" s="273"/>
      <c r="KNZ234" s="273"/>
      <c r="KOA234" s="273"/>
      <c r="KOB234" s="273"/>
      <c r="KOC234" s="273"/>
      <c r="KOD234" s="273"/>
      <c r="KOE234" s="273"/>
      <c r="KOF234" s="273"/>
      <c r="KOG234" s="273"/>
      <c r="KOH234" s="273"/>
      <c r="KOI234" s="273"/>
      <c r="KOJ234" s="273"/>
      <c r="KOK234" s="273"/>
      <c r="KOL234" s="273"/>
      <c r="KOM234" s="273"/>
      <c r="KON234" s="273"/>
      <c r="KOO234" s="273"/>
      <c r="KOP234" s="273"/>
      <c r="KOQ234" s="273"/>
      <c r="KOR234" s="273"/>
      <c r="KOS234" s="273"/>
      <c r="KOT234" s="273"/>
      <c r="KOU234" s="273"/>
      <c r="KOV234" s="273"/>
      <c r="KOW234" s="273"/>
      <c r="KOX234" s="273"/>
      <c r="KOY234" s="273"/>
      <c r="KOZ234" s="273"/>
      <c r="KPA234" s="273"/>
      <c r="KPB234" s="273"/>
      <c r="KPC234" s="273"/>
      <c r="KPD234" s="273"/>
      <c r="KPE234" s="273"/>
      <c r="KPF234" s="273"/>
      <c r="KPG234" s="273"/>
      <c r="KPH234" s="273"/>
      <c r="KPI234" s="273"/>
      <c r="KPJ234" s="273"/>
      <c r="KPK234" s="273"/>
      <c r="KPL234" s="273"/>
      <c r="KPM234" s="273"/>
      <c r="KPN234" s="273"/>
      <c r="KPO234" s="273"/>
      <c r="KPP234" s="273"/>
      <c r="KPQ234" s="273"/>
      <c r="KPR234" s="273"/>
      <c r="KPS234" s="273"/>
      <c r="KPT234" s="273"/>
      <c r="KPU234" s="273"/>
      <c r="KPV234" s="273"/>
      <c r="KPW234" s="273"/>
      <c r="KPX234" s="273"/>
      <c r="KPY234" s="273"/>
      <c r="KPZ234" s="273"/>
      <c r="KQA234" s="273"/>
      <c r="KQB234" s="273"/>
      <c r="KQC234" s="273"/>
      <c r="KQD234" s="273"/>
      <c r="KQE234" s="273"/>
      <c r="KQF234" s="273"/>
      <c r="KQG234" s="273"/>
      <c r="KQH234" s="273"/>
      <c r="KQI234" s="273"/>
      <c r="KQJ234" s="273"/>
      <c r="KQK234" s="273"/>
      <c r="KQL234" s="273"/>
      <c r="KQM234" s="273"/>
      <c r="KQN234" s="273"/>
      <c r="KQO234" s="273"/>
      <c r="KQP234" s="273"/>
      <c r="KQQ234" s="273"/>
      <c r="KQR234" s="273"/>
      <c r="KQS234" s="273"/>
      <c r="KQT234" s="273"/>
      <c r="KQU234" s="273"/>
      <c r="KQV234" s="273"/>
      <c r="KQW234" s="273"/>
      <c r="KQX234" s="273"/>
      <c r="KQY234" s="273"/>
      <c r="KQZ234" s="273"/>
      <c r="KRA234" s="273"/>
      <c r="KRB234" s="273"/>
      <c r="KRC234" s="273"/>
      <c r="KRD234" s="273"/>
      <c r="KRE234" s="273"/>
      <c r="KRF234" s="273"/>
      <c r="KRG234" s="273"/>
      <c r="KRH234" s="273"/>
      <c r="KRI234" s="273"/>
      <c r="KRJ234" s="273"/>
      <c r="KRK234" s="273"/>
      <c r="KRL234" s="273"/>
      <c r="KRM234" s="273"/>
      <c r="KRN234" s="273"/>
      <c r="KRO234" s="273"/>
      <c r="KRP234" s="273"/>
      <c r="KRQ234" s="273"/>
      <c r="KRR234" s="273"/>
      <c r="KRS234" s="273"/>
      <c r="KRT234" s="273"/>
      <c r="KRU234" s="273"/>
      <c r="KRV234" s="273"/>
      <c r="KRW234" s="273"/>
      <c r="KRX234" s="273"/>
      <c r="KRY234" s="273"/>
      <c r="KRZ234" s="273"/>
      <c r="KSA234" s="273"/>
      <c r="KSB234" s="273"/>
      <c r="KSC234" s="273"/>
      <c r="KSD234" s="273"/>
      <c r="KSE234" s="273"/>
      <c r="KSF234" s="273"/>
      <c r="KSG234" s="273"/>
      <c r="KSH234" s="273"/>
      <c r="KSI234" s="273"/>
      <c r="KSJ234" s="273"/>
      <c r="KSK234" s="273"/>
      <c r="KSL234" s="273"/>
      <c r="KSM234" s="273"/>
      <c r="KSN234" s="273"/>
      <c r="KSO234" s="273"/>
      <c r="KSP234" s="273"/>
      <c r="KSQ234" s="273"/>
      <c r="KSR234" s="273"/>
      <c r="KSS234" s="273"/>
      <c r="KST234" s="273"/>
      <c r="KSU234" s="273"/>
      <c r="KSV234" s="273"/>
      <c r="KSW234" s="273"/>
      <c r="KSX234" s="273"/>
      <c r="KSY234" s="273"/>
      <c r="KSZ234" s="273"/>
      <c r="KTA234" s="273"/>
      <c r="KTB234" s="273"/>
      <c r="KTC234" s="273"/>
      <c r="KTD234" s="273"/>
      <c r="KTE234" s="273"/>
      <c r="KTF234" s="273"/>
      <c r="KTG234" s="273"/>
      <c r="KTH234" s="273"/>
      <c r="KTI234" s="273"/>
      <c r="KTJ234" s="273"/>
      <c r="KTK234" s="273"/>
      <c r="KTL234" s="273"/>
      <c r="KTM234" s="273"/>
      <c r="KTN234" s="273"/>
      <c r="KTO234" s="273"/>
      <c r="KTP234" s="273"/>
      <c r="KTQ234" s="273"/>
      <c r="KTR234" s="273"/>
      <c r="KTS234" s="273"/>
      <c r="KTT234" s="273"/>
      <c r="KTU234" s="273"/>
      <c r="KTV234" s="273"/>
      <c r="KTW234" s="273"/>
      <c r="KTX234" s="273"/>
      <c r="KTY234" s="273"/>
      <c r="KTZ234" s="273"/>
      <c r="KUA234" s="273"/>
      <c r="KUB234" s="273"/>
      <c r="KUC234" s="273"/>
      <c r="KUD234" s="273"/>
      <c r="KUE234" s="273"/>
      <c r="KUF234" s="273"/>
      <c r="KUG234" s="273"/>
      <c r="KUH234" s="273"/>
      <c r="KUI234" s="273"/>
      <c r="KUJ234" s="273"/>
      <c r="KUK234" s="273"/>
      <c r="KUL234" s="273"/>
      <c r="KUM234" s="273"/>
      <c r="KUN234" s="273"/>
      <c r="KUO234" s="273"/>
      <c r="KUP234" s="273"/>
      <c r="KUQ234" s="273"/>
      <c r="KUR234" s="273"/>
      <c r="KUS234" s="273"/>
      <c r="KUT234" s="273"/>
      <c r="KUU234" s="273"/>
      <c r="KUV234" s="273"/>
      <c r="KUW234" s="273"/>
      <c r="KUX234" s="273"/>
      <c r="KUY234" s="273"/>
      <c r="KUZ234" s="273"/>
      <c r="KVA234" s="273"/>
      <c r="KVB234" s="273"/>
      <c r="KVC234" s="273"/>
      <c r="KVD234" s="273"/>
      <c r="KVE234" s="273"/>
      <c r="KVF234" s="273"/>
      <c r="KVG234" s="273"/>
      <c r="KVH234" s="273"/>
      <c r="KVI234" s="273"/>
      <c r="KVJ234" s="273"/>
      <c r="KVK234" s="273"/>
      <c r="KVL234" s="273"/>
      <c r="KVM234" s="273"/>
      <c r="KVN234" s="273"/>
      <c r="KVO234" s="273"/>
      <c r="KVP234" s="273"/>
      <c r="KVQ234" s="273"/>
      <c r="KVR234" s="273"/>
      <c r="KVS234" s="273"/>
      <c r="KVT234" s="273"/>
      <c r="KVU234" s="273"/>
      <c r="KVV234" s="273"/>
      <c r="KVW234" s="273"/>
      <c r="KVX234" s="273"/>
      <c r="KVY234" s="273"/>
      <c r="KVZ234" s="273"/>
      <c r="KWA234" s="273"/>
      <c r="KWB234" s="273"/>
      <c r="KWC234" s="273"/>
      <c r="KWD234" s="273"/>
      <c r="KWE234" s="273"/>
      <c r="KWF234" s="273"/>
      <c r="KWG234" s="273"/>
      <c r="KWH234" s="273"/>
      <c r="KWI234" s="273"/>
      <c r="KWJ234" s="273"/>
      <c r="KWK234" s="273"/>
      <c r="KWL234" s="273"/>
      <c r="KWM234" s="273"/>
      <c r="KWN234" s="273"/>
      <c r="KWO234" s="273"/>
      <c r="KWP234" s="273"/>
      <c r="KWQ234" s="273"/>
      <c r="KWR234" s="273"/>
      <c r="KWS234" s="273"/>
      <c r="KWT234" s="273"/>
      <c r="KWU234" s="273"/>
      <c r="KWV234" s="273"/>
      <c r="KWW234" s="273"/>
      <c r="KWX234" s="273"/>
      <c r="KWY234" s="273"/>
      <c r="KWZ234" s="273"/>
      <c r="KXA234" s="273"/>
      <c r="KXB234" s="273"/>
      <c r="KXC234" s="273"/>
      <c r="KXD234" s="273"/>
      <c r="KXE234" s="273"/>
      <c r="KXF234" s="273"/>
      <c r="KXG234" s="273"/>
      <c r="KXH234" s="273"/>
      <c r="KXI234" s="273"/>
      <c r="KXJ234" s="273"/>
      <c r="KXK234" s="273"/>
      <c r="KXL234" s="273"/>
      <c r="KXM234" s="273"/>
      <c r="KXN234" s="273"/>
      <c r="KXO234" s="273"/>
      <c r="KXP234" s="273"/>
      <c r="KXQ234" s="273"/>
      <c r="KXR234" s="273"/>
      <c r="KXS234" s="273"/>
      <c r="KXT234" s="273"/>
      <c r="KXU234" s="273"/>
      <c r="KXV234" s="273"/>
      <c r="KXW234" s="273"/>
      <c r="KXX234" s="273"/>
      <c r="KXY234" s="273"/>
      <c r="KXZ234" s="273"/>
      <c r="KYA234" s="273"/>
      <c r="KYB234" s="273"/>
      <c r="KYC234" s="273"/>
      <c r="KYD234" s="273"/>
      <c r="KYE234" s="273"/>
      <c r="KYF234" s="273"/>
      <c r="KYG234" s="273"/>
      <c r="KYH234" s="273"/>
      <c r="KYI234" s="273"/>
      <c r="KYJ234" s="273"/>
      <c r="KYK234" s="273"/>
      <c r="KYL234" s="273"/>
      <c r="KYM234" s="273"/>
      <c r="KYN234" s="273"/>
      <c r="KYO234" s="273"/>
      <c r="KYP234" s="273"/>
      <c r="KYQ234" s="273"/>
      <c r="KYR234" s="273"/>
      <c r="KYS234" s="273"/>
      <c r="KYT234" s="273"/>
      <c r="KYU234" s="273"/>
      <c r="KYV234" s="273"/>
      <c r="KYW234" s="273"/>
      <c r="KYX234" s="273"/>
      <c r="KYY234" s="273"/>
      <c r="KYZ234" s="273"/>
      <c r="KZA234" s="273"/>
      <c r="KZB234" s="273"/>
      <c r="KZC234" s="273"/>
      <c r="KZD234" s="273"/>
      <c r="KZE234" s="273"/>
      <c r="KZF234" s="273"/>
      <c r="KZG234" s="273"/>
      <c r="KZH234" s="273"/>
      <c r="KZI234" s="273"/>
      <c r="KZJ234" s="273"/>
      <c r="KZK234" s="273"/>
      <c r="KZL234" s="273"/>
      <c r="KZM234" s="273"/>
      <c r="KZN234" s="273"/>
      <c r="KZO234" s="273"/>
      <c r="KZP234" s="273"/>
      <c r="KZQ234" s="273"/>
      <c r="KZR234" s="273"/>
      <c r="KZS234" s="273"/>
      <c r="KZT234" s="273"/>
      <c r="KZU234" s="273"/>
      <c r="KZV234" s="273"/>
      <c r="KZW234" s="273"/>
      <c r="KZX234" s="273"/>
      <c r="KZY234" s="273"/>
      <c r="KZZ234" s="273"/>
      <c r="LAA234" s="273"/>
      <c r="LAB234" s="273"/>
      <c r="LAC234" s="273"/>
      <c r="LAD234" s="273"/>
      <c r="LAE234" s="273"/>
      <c r="LAF234" s="273"/>
      <c r="LAG234" s="273"/>
      <c r="LAH234" s="273"/>
      <c r="LAI234" s="273"/>
      <c r="LAJ234" s="273"/>
      <c r="LAK234" s="273"/>
      <c r="LAL234" s="273"/>
      <c r="LAM234" s="273"/>
      <c r="LAN234" s="273"/>
      <c r="LAO234" s="273"/>
      <c r="LAP234" s="273"/>
      <c r="LAQ234" s="273"/>
      <c r="LAR234" s="273"/>
      <c r="LAS234" s="273"/>
      <c r="LAT234" s="273"/>
      <c r="LAU234" s="273"/>
      <c r="LAV234" s="273"/>
      <c r="LAW234" s="273"/>
      <c r="LAX234" s="273"/>
      <c r="LAY234" s="273"/>
      <c r="LAZ234" s="273"/>
      <c r="LBA234" s="273"/>
      <c r="LBB234" s="273"/>
      <c r="LBC234" s="273"/>
      <c r="LBD234" s="273"/>
      <c r="LBE234" s="273"/>
      <c r="LBF234" s="273"/>
      <c r="LBG234" s="273"/>
      <c r="LBH234" s="273"/>
      <c r="LBI234" s="273"/>
      <c r="LBJ234" s="273"/>
      <c r="LBK234" s="273"/>
      <c r="LBL234" s="273"/>
      <c r="LBM234" s="273"/>
      <c r="LBN234" s="273"/>
      <c r="LBO234" s="273"/>
      <c r="LBP234" s="273"/>
      <c r="LBQ234" s="273"/>
      <c r="LBR234" s="273"/>
      <c r="LBS234" s="273"/>
      <c r="LBT234" s="273"/>
      <c r="LBU234" s="273"/>
      <c r="LBV234" s="273"/>
      <c r="LBW234" s="273"/>
      <c r="LBX234" s="273"/>
      <c r="LBY234" s="273"/>
      <c r="LBZ234" s="273"/>
      <c r="LCA234" s="273"/>
      <c r="LCB234" s="273"/>
      <c r="LCC234" s="273"/>
      <c r="LCD234" s="273"/>
      <c r="LCE234" s="273"/>
      <c r="LCF234" s="273"/>
      <c r="LCG234" s="273"/>
      <c r="LCH234" s="273"/>
      <c r="LCI234" s="273"/>
      <c r="LCJ234" s="273"/>
      <c r="LCK234" s="273"/>
      <c r="LCL234" s="273"/>
      <c r="LCM234" s="273"/>
      <c r="LCN234" s="273"/>
      <c r="LCO234" s="273"/>
      <c r="LCP234" s="273"/>
      <c r="LCQ234" s="273"/>
      <c r="LCR234" s="273"/>
      <c r="LCS234" s="273"/>
      <c r="LCT234" s="273"/>
      <c r="LCU234" s="273"/>
      <c r="LCV234" s="273"/>
      <c r="LCW234" s="273"/>
      <c r="LCX234" s="273"/>
      <c r="LCY234" s="273"/>
      <c r="LCZ234" s="273"/>
      <c r="LDA234" s="273"/>
      <c r="LDB234" s="273"/>
      <c r="LDC234" s="273"/>
      <c r="LDD234" s="273"/>
      <c r="LDE234" s="273"/>
      <c r="LDF234" s="273"/>
      <c r="LDG234" s="273"/>
      <c r="LDH234" s="273"/>
      <c r="LDI234" s="273"/>
      <c r="LDJ234" s="273"/>
      <c r="LDK234" s="273"/>
      <c r="LDL234" s="273"/>
      <c r="LDM234" s="273"/>
      <c r="LDN234" s="273"/>
      <c r="LDO234" s="273"/>
      <c r="LDP234" s="273"/>
      <c r="LDQ234" s="273"/>
      <c r="LDR234" s="273"/>
      <c r="LDS234" s="273"/>
      <c r="LDT234" s="273"/>
      <c r="LDU234" s="273"/>
      <c r="LDV234" s="273"/>
      <c r="LDW234" s="273"/>
      <c r="LDX234" s="273"/>
      <c r="LDY234" s="273"/>
      <c r="LDZ234" s="273"/>
      <c r="LEA234" s="273"/>
      <c r="LEB234" s="273"/>
      <c r="LEC234" s="273"/>
      <c r="LED234" s="273"/>
      <c r="LEE234" s="273"/>
      <c r="LEF234" s="273"/>
      <c r="LEG234" s="273"/>
      <c r="LEH234" s="273"/>
      <c r="LEI234" s="273"/>
      <c r="LEJ234" s="273"/>
      <c r="LEK234" s="273"/>
      <c r="LEL234" s="273"/>
      <c r="LEM234" s="273"/>
      <c r="LEN234" s="273"/>
      <c r="LEO234" s="273"/>
      <c r="LEP234" s="273"/>
      <c r="LEQ234" s="273"/>
      <c r="LER234" s="273"/>
      <c r="LES234" s="273"/>
      <c r="LET234" s="273"/>
      <c r="LEU234" s="273"/>
      <c r="LEV234" s="273"/>
      <c r="LEW234" s="273"/>
      <c r="LEX234" s="273"/>
      <c r="LEY234" s="273"/>
      <c r="LEZ234" s="273"/>
      <c r="LFA234" s="273"/>
      <c r="LFB234" s="273"/>
      <c r="LFC234" s="273"/>
      <c r="LFD234" s="273"/>
      <c r="LFE234" s="273"/>
      <c r="LFF234" s="273"/>
      <c r="LFG234" s="273"/>
      <c r="LFH234" s="273"/>
      <c r="LFI234" s="273"/>
      <c r="LFJ234" s="273"/>
      <c r="LFK234" s="273"/>
      <c r="LFL234" s="273"/>
      <c r="LFM234" s="273"/>
      <c r="LFN234" s="273"/>
      <c r="LFO234" s="273"/>
      <c r="LFP234" s="273"/>
      <c r="LFQ234" s="273"/>
      <c r="LFR234" s="273"/>
      <c r="LFS234" s="273"/>
      <c r="LFT234" s="273"/>
      <c r="LFU234" s="273"/>
      <c r="LFV234" s="273"/>
      <c r="LFW234" s="273"/>
      <c r="LFX234" s="273"/>
      <c r="LFY234" s="273"/>
      <c r="LFZ234" s="273"/>
      <c r="LGA234" s="273"/>
      <c r="LGB234" s="273"/>
      <c r="LGC234" s="273"/>
      <c r="LGD234" s="273"/>
      <c r="LGE234" s="273"/>
      <c r="LGF234" s="273"/>
      <c r="LGG234" s="273"/>
      <c r="LGH234" s="273"/>
      <c r="LGI234" s="273"/>
      <c r="LGJ234" s="273"/>
      <c r="LGK234" s="273"/>
      <c r="LGL234" s="273"/>
      <c r="LGM234" s="273"/>
      <c r="LGN234" s="273"/>
      <c r="LGO234" s="273"/>
      <c r="LGP234" s="273"/>
      <c r="LGQ234" s="273"/>
      <c r="LGR234" s="273"/>
      <c r="LGS234" s="273"/>
      <c r="LGT234" s="273"/>
      <c r="LGU234" s="273"/>
      <c r="LGV234" s="273"/>
      <c r="LGW234" s="273"/>
      <c r="LGX234" s="273"/>
      <c r="LGY234" s="273"/>
      <c r="LGZ234" s="273"/>
      <c r="LHA234" s="273"/>
      <c r="LHB234" s="273"/>
      <c r="LHC234" s="273"/>
      <c r="LHD234" s="273"/>
      <c r="LHE234" s="273"/>
      <c r="LHF234" s="273"/>
      <c r="LHG234" s="273"/>
      <c r="LHH234" s="273"/>
      <c r="LHI234" s="273"/>
      <c r="LHJ234" s="273"/>
      <c r="LHK234" s="273"/>
      <c r="LHL234" s="273"/>
      <c r="LHM234" s="273"/>
      <c r="LHN234" s="273"/>
      <c r="LHO234" s="273"/>
      <c r="LHP234" s="273"/>
      <c r="LHQ234" s="273"/>
      <c r="LHR234" s="273"/>
      <c r="LHS234" s="273"/>
      <c r="LHT234" s="273"/>
      <c r="LHU234" s="273"/>
      <c r="LHV234" s="273"/>
      <c r="LHW234" s="273"/>
      <c r="LHX234" s="273"/>
      <c r="LHY234" s="273"/>
      <c r="LHZ234" s="273"/>
      <c r="LIA234" s="273"/>
      <c r="LIB234" s="273"/>
      <c r="LIC234" s="273"/>
      <c r="LID234" s="273"/>
      <c r="LIE234" s="273"/>
      <c r="LIF234" s="273"/>
      <c r="LIG234" s="273"/>
      <c r="LIH234" s="273"/>
      <c r="LII234" s="273"/>
      <c r="LIJ234" s="273"/>
      <c r="LIK234" s="273"/>
      <c r="LIL234" s="273"/>
      <c r="LIM234" s="273"/>
      <c r="LIN234" s="273"/>
      <c r="LIO234" s="273"/>
      <c r="LIP234" s="273"/>
      <c r="LIQ234" s="273"/>
      <c r="LIR234" s="273"/>
      <c r="LIS234" s="273"/>
      <c r="LIT234" s="273"/>
      <c r="LIU234" s="273"/>
      <c r="LIV234" s="273"/>
      <c r="LIW234" s="273"/>
      <c r="LIX234" s="273"/>
      <c r="LIY234" s="273"/>
      <c r="LIZ234" s="273"/>
      <c r="LJA234" s="273"/>
      <c r="LJB234" s="273"/>
      <c r="LJC234" s="273"/>
      <c r="LJD234" s="273"/>
      <c r="LJE234" s="273"/>
      <c r="LJF234" s="273"/>
      <c r="LJG234" s="273"/>
      <c r="LJH234" s="273"/>
      <c r="LJI234" s="273"/>
      <c r="LJJ234" s="273"/>
      <c r="LJK234" s="273"/>
      <c r="LJL234" s="273"/>
      <c r="LJM234" s="273"/>
      <c r="LJN234" s="273"/>
      <c r="LJO234" s="273"/>
      <c r="LJP234" s="273"/>
      <c r="LJQ234" s="273"/>
      <c r="LJR234" s="273"/>
      <c r="LJS234" s="273"/>
      <c r="LJT234" s="273"/>
      <c r="LJU234" s="273"/>
      <c r="LJV234" s="273"/>
      <c r="LJW234" s="273"/>
      <c r="LJX234" s="273"/>
      <c r="LJY234" s="273"/>
      <c r="LJZ234" s="273"/>
      <c r="LKA234" s="273"/>
      <c r="LKB234" s="273"/>
      <c r="LKC234" s="273"/>
      <c r="LKD234" s="273"/>
      <c r="LKE234" s="273"/>
      <c r="LKF234" s="273"/>
      <c r="LKG234" s="273"/>
      <c r="LKH234" s="273"/>
      <c r="LKI234" s="273"/>
      <c r="LKJ234" s="273"/>
      <c r="LKK234" s="273"/>
      <c r="LKL234" s="273"/>
      <c r="LKM234" s="273"/>
      <c r="LKN234" s="273"/>
      <c r="LKO234" s="273"/>
      <c r="LKP234" s="273"/>
      <c r="LKQ234" s="273"/>
      <c r="LKR234" s="273"/>
      <c r="LKS234" s="273"/>
      <c r="LKT234" s="273"/>
      <c r="LKU234" s="273"/>
      <c r="LKV234" s="273"/>
      <c r="LKW234" s="273"/>
      <c r="LKX234" s="273"/>
      <c r="LKY234" s="273"/>
      <c r="LKZ234" s="273"/>
      <c r="LLA234" s="273"/>
      <c r="LLB234" s="273"/>
      <c r="LLC234" s="273"/>
      <c r="LLD234" s="273"/>
      <c r="LLE234" s="273"/>
      <c r="LLF234" s="273"/>
      <c r="LLG234" s="273"/>
      <c r="LLH234" s="273"/>
      <c r="LLI234" s="273"/>
      <c r="LLJ234" s="273"/>
      <c r="LLK234" s="273"/>
      <c r="LLL234" s="273"/>
      <c r="LLM234" s="273"/>
      <c r="LLN234" s="273"/>
      <c r="LLO234" s="273"/>
      <c r="LLP234" s="273"/>
      <c r="LLQ234" s="273"/>
      <c r="LLR234" s="273"/>
      <c r="LLS234" s="273"/>
      <c r="LLT234" s="273"/>
      <c r="LLU234" s="273"/>
      <c r="LLV234" s="273"/>
      <c r="LLW234" s="273"/>
      <c r="LLX234" s="273"/>
      <c r="LLY234" s="273"/>
      <c r="LLZ234" s="273"/>
      <c r="LMA234" s="273"/>
      <c r="LMB234" s="273"/>
      <c r="LMC234" s="273"/>
      <c r="LMD234" s="273"/>
      <c r="LME234" s="273"/>
      <c r="LMF234" s="273"/>
      <c r="LMG234" s="273"/>
      <c r="LMH234" s="273"/>
      <c r="LMI234" s="273"/>
      <c r="LMJ234" s="273"/>
      <c r="LMK234" s="273"/>
      <c r="LML234" s="273"/>
      <c r="LMM234" s="273"/>
      <c r="LMN234" s="273"/>
      <c r="LMO234" s="273"/>
      <c r="LMP234" s="273"/>
      <c r="LMQ234" s="273"/>
      <c r="LMR234" s="273"/>
      <c r="LMS234" s="273"/>
      <c r="LMT234" s="273"/>
      <c r="LMU234" s="273"/>
      <c r="LMV234" s="273"/>
      <c r="LMW234" s="273"/>
      <c r="LMX234" s="273"/>
      <c r="LMY234" s="273"/>
      <c r="LMZ234" s="273"/>
      <c r="LNA234" s="273"/>
      <c r="LNB234" s="273"/>
      <c r="LNC234" s="273"/>
      <c r="LND234" s="273"/>
      <c r="LNE234" s="273"/>
      <c r="LNF234" s="273"/>
      <c r="LNG234" s="273"/>
      <c r="LNH234" s="273"/>
      <c r="LNI234" s="273"/>
      <c r="LNJ234" s="273"/>
      <c r="LNK234" s="273"/>
      <c r="LNL234" s="273"/>
      <c r="LNM234" s="273"/>
      <c r="LNN234" s="273"/>
      <c r="LNO234" s="273"/>
      <c r="LNP234" s="273"/>
      <c r="LNQ234" s="273"/>
      <c r="LNR234" s="273"/>
      <c r="LNS234" s="273"/>
      <c r="LNT234" s="273"/>
      <c r="LNU234" s="273"/>
      <c r="LNV234" s="273"/>
      <c r="LNW234" s="273"/>
      <c r="LNX234" s="273"/>
      <c r="LNY234" s="273"/>
      <c r="LNZ234" s="273"/>
      <c r="LOA234" s="273"/>
      <c r="LOB234" s="273"/>
      <c r="LOC234" s="273"/>
      <c r="LOD234" s="273"/>
      <c r="LOE234" s="273"/>
      <c r="LOF234" s="273"/>
      <c r="LOG234" s="273"/>
      <c r="LOH234" s="273"/>
      <c r="LOI234" s="273"/>
      <c r="LOJ234" s="273"/>
      <c r="LOK234" s="273"/>
      <c r="LOL234" s="273"/>
      <c r="LOM234" s="273"/>
      <c r="LON234" s="273"/>
      <c r="LOO234" s="273"/>
      <c r="LOP234" s="273"/>
      <c r="LOQ234" s="273"/>
      <c r="LOR234" s="273"/>
      <c r="LOS234" s="273"/>
      <c r="LOT234" s="273"/>
      <c r="LOU234" s="273"/>
      <c r="LOV234" s="273"/>
      <c r="LOW234" s="273"/>
      <c r="LOX234" s="273"/>
      <c r="LOY234" s="273"/>
      <c r="LOZ234" s="273"/>
      <c r="LPA234" s="273"/>
      <c r="LPB234" s="273"/>
      <c r="LPC234" s="273"/>
      <c r="LPD234" s="273"/>
      <c r="LPE234" s="273"/>
      <c r="LPF234" s="273"/>
      <c r="LPG234" s="273"/>
      <c r="LPH234" s="273"/>
      <c r="LPI234" s="273"/>
      <c r="LPJ234" s="273"/>
      <c r="LPK234" s="273"/>
      <c r="LPL234" s="273"/>
      <c r="LPM234" s="273"/>
      <c r="LPN234" s="273"/>
      <c r="LPO234" s="273"/>
      <c r="LPP234" s="273"/>
      <c r="LPQ234" s="273"/>
      <c r="LPR234" s="273"/>
      <c r="LPS234" s="273"/>
      <c r="LPT234" s="273"/>
      <c r="LPU234" s="273"/>
      <c r="LPV234" s="273"/>
      <c r="LPW234" s="273"/>
      <c r="LPX234" s="273"/>
      <c r="LPY234" s="273"/>
      <c r="LPZ234" s="273"/>
      <c r="LQA234" s="273"/>
      <c r="LQB234" s="273"/>
      <c r="LQC234" s="273"/>
      <c r="LQD234" s="273"/>
      <c r="LQE234" s="273"/>
      <c r="LQF234" s="273"/>
      <c r="LQG234" s="273"/>
      <c r="LQH234" s="273"/>
      <c r="LQI234" s="273"/>
      <c r="LQJ234" s="273"/>
      <c r="LQK234" s="273"/>
      <c r="LQL234" s="273"/>
      <c r="LQM234" s="273"/>
      <c r="LQN234" s="273"/>
      <c r="LQO234" s="273"/>
      <c r="LQP234" s="273"/>
      <c r="LQQ234" s="273"/>
      <c r="LQR234" s="273"/>
      <c r="LQS234" s="273"/>
      <c r="LQT234" s="273"/>
      <c r="LQU234" s="273"/>
      <c r="LQV234" s="273"/>
      <c r="LQW234" s="273"/>
      <c r="LQX234" s="273"/>
      <c r="LQY234" s="273"/>
      <c r="LQZ234" s="273"/>
      <c r="LRA234" s="273"/>
      <c r="LRB234" s="273"/>
      <c r="LRC234" s="273"/>
      <c r="LRD234" s="273"/>
      <c r="LRE234" s="273"/>
      <c r="LRF234" s="273"/>
      <c r="LRG234" s="273"/>
      <c r="LRH234" s="273"/>
      <c r="LRI234" s="273"/>
      <c r="LRJ234" s="273"/>
      <c r="LRK234" s="273"/>
      <c r="LRL234" s="273"/>
      <c r="LRM234" s="273"/>
      <c r="LRN234" s="273"/>
      <c r="LRO234" s="273"/>
      <c r="LRP234" s="273"/>
      <c r="LRQ234" s="273"/>
      <c r="LRR234" s="273"/>
      <c r="LRS234" s="273"/>
      <c r="LRT234" s="273"/>
      <c r="LRU234" s="273"/>
      <c r="LRV234" s="273"/>
      <c r="LRW234" s="273"/>
      <c r="LRX234" s="273"/>
      <c r="LRY234" s="273"/>
      <c r="LRZ234" s="273"/>
      <c r="LSA234" s="273"/>
      <c r="LSB234" s="273"/>
      <c r="LSC234" s="273"/>
      <c r="LSD234" s="273"/>
      <c r="LSE234" s="273"/>
      <c r="LSF234" s="273"/>
      <c r="LSG234" s="273"/>
      <c r="LSH234" s="273"/>
      <c r="LSI234" s="273"/>
      <c r="LSJ234" s="273"/>
      <c r="LSK234" s="273"/>
      <c r="LSL234" s="273"/>
      <c r="LSM234" s="273"/>
      <c r="LSN234" s="273"/>
      <c r="LSO234" s="273"/>
      <c r="LSP234" s="273"/>
      <c r="LSQ234" s="273"/>
      <c r="LSR234" s="273"/>
      <c r="LSS234" s="273"/>
      <c r="LST234" s="273"/>
      <c r="LSU234" s="273"/>
      <c r="LSV234" s="273"/>
      <c r="LSW234" s="273"/>
      <c r="LSX234" s="273"/>
      <c r="LSY234" s="273"/>
      <c r="LSZ234" s="273"/>
      <c r="LTA234" s="273"/>
      <c r="LTB234" s="273"/>
      <c r="LTC234" s="273"/>
      <c r="LTD234" s="273"/>
      <c r="LTE234" s="273"/>
      <c r="LTF234" s="273"/>
      <c r="LTG234" s="273"/>
      <c r="LTH234" s="273"/>
      <c r="LTI234" s="273"/>
      <c r="LTJ234" s="273"/>
      <c r="LTK234" s="273"/>
      <c r="LTL234" s="273"/>
      <c r="LTM234" s="273"/>
      <c r="LTN234" s="273"/>
      <c r="LTO234" s="273"/>
      <c r="LTP234" s="273"/>
      <c r="LTQ234" s="273"/>
      <c r="LTR234" s="273"/>
      <c r="LTS234" s="273"/>
      <c r="LTT234" s="273"/>
      <c r="LTU234" s="273"/>
      <c r="LTV234" s="273"/>
      <c r="LTW234" s="273"/>
      <c r="LTX234" s="273"/>
      <c r="LTY234" s="273"/>
      <c r="LTZ234" s="273"/>
      <c r="LUA234" s="273"/>
      <c r="LUB234" s="273"/>
      <c r="LUC234" s="273"/>
      <c r="LUD234" s="273"/>
      <c r="LUE234" s="273"/>
      <c r="LUF234" s="273"/>
      <c r="LUG234" s="273"/>
      <c r="LUH234" s="273"/>
      <c r="LUI234" s="273"/>
      <c r="LUJ234" s="273"/>
      <c r="LUK234" s="273"/>
      <c r="LUL234" s="273"/>
      <c r="LUM234" s="273"/>
      <c r="LUN234" s="273"/>
      <c r="LUO234" s="273"/>
      <c r="LUP234" s="273"/>
      <c r="LUQ234" s="273"/>
      <c r="LUR234" s="273"/>
      <c r="LUS234" s="273"/>
      <c r="LUT234" s="273"/>
      <c r="LUU234" s="273"/>
      <c r="LUV234" s="273"/>
      <c r="LUW234" s="273"/>
      <c r="LUX234" s="273"/>
      <c r="LUY234" s="273"/>
      <c r="LUZ234" s="273"/>
      <c r="LVA234" s="273"/>
      <c r="LVB234" s="273"/>
      <c r="LVC234" s="273"/>
      <c r="LVD234" s="273"/>
      <c r="LVE234" s="273"/>
      <c r="LVF234" s="273"/>
      <c r="LVG234" s="273"/>
      <c r="LVH234" s="273"/>
      <c r="LVI234" s="273"/>
      <c r="LVJ234" s="273"/>
      <c r="LVK234" s="273"/>
      <c r="LVL234" s="273"/>
      <c r="LVM234" s="273"/>
      <c r="LVN234" s="273"/>
      <c r="LVO234" s="273"/>
      <c r="LVP234" s="273"/>
      <c r="LVQ234" s="273"/>
      <c r="LVR234" s="273"/>
      <c r="LVS234" s="273"/>
      <c r="LVT234" s="273"/>
      <c r="LVU234" s="273"/>
      <c r="LVV234" s="273"/>
      <c r="LVW234" s="273"/>
      <c r="LVX234" s="273"/>
      <c r="LVY234" s="273"/>
      <c r="LVZ234" s="273"/>
      <c r="LWA234" s="273"/>
      <c r="LWB234" s="273"/>
      <c r="LWC234" s="273"/>
      <c r="LWD234" s="273"/>
      <c r="LWE234" s="273"/>
      <c r="LWF234" s="273"/>
      <c r="LWG234" s="273"/>
      <c r="LWH234" s="273"/>
      <c r="LWI234" s="273"/>
      <c r="LWJ234" s="273"/>
      <c r="LWK234" s="273"/>
      <c r="LWL234" s="273"/>
      <c r="LWM234" s="273"/>
      <c r="LWN234" s="273"/>
      <c r="LWO234" s="273"/>
      <c r="LWP234" s="273"/>
      <c r="LWQ234" s="273"/>
      <c r="LWR234" s="273"/>
      <c r="LWS234" s="273"/>
      <c r="LWT234" s="273"/>
      <c r="LWU234" s="273"/>
      <c r="LWV234" s="273"/>
      <c r="LWW234" s="273"/>
      <c r="LWX234" s="273"/>
      <c r="LWY234" s="273"/>
      <c r="LWZ234" s="273"/>
      <c r="LXA234" s="273"/>
      <c r="LXB234" s="273"/>
      <c r="LXC234" s="273"/>
      <c r="LXD234" s="273"/>
      <c r="LXE234" s="273"/>
      <c r="LXF234" s="273"/>
      <c r="LXG234" s="273"/>
      <c r="LXH234" s="273"/>
      <c r="LXI234" s="273"/>
      <c r="LXJ234" s="273"/>
      <c r="LXK234" s="273"/>
      <c r="LXL234" s="273"/>
      <c r="LXM234" s="273"/>
      <c r="LXN234" s="273"/>
      <c r="LXO234" s="273"/>
      <c r="LXP234" s="273"/>
      <c r="LXQ234" s="273"/>
      <c r="LXR234" s="273"/>
      <c r="LXS234" s="273"/>
      <c r="LXT234" s="273"/>
      <c r="LXU234" s="273"/>
      <c r="LXV234" s="273"/>
      <c r="LXW234" s="273"/>
      <c r="LXX234" s="273"/>
      <c r="LXY234" s="273"/>
      <c r="LXZ234" s="273"/>
      <c r="LYA234" s="273"/>
      <c r="LYB234" s="273"/>
      <c r="LYC234" s="273"/>
      <c r="LYD234" s="273"/>
      <c r="LYE234" s="273"/>
      <c r="LYF234" s="273"/>
      <c r="LYG234" s="273"/>
      <c r="LYH234" s="273"/>
      <c r="LYI234" s="273"/>
      <c r="LYJ234" s="273"/>
      <c r="LYK234" s="273"/>
      <c r="LYL234" s="273"/>
      <c r="LYM234" s="273"/>
      <c r="LYN234" s="273"/>
      <c r="LYO234" s="273"/>
      <c r="LYP234" s="273"/>
      <c r="LYQ234" s="273"/>
      <c r="LYR234" s="273"/>
      <c r="LYS234" s="273"/>
      <c r="LYT234" s="273"/>
      <c r="LYU234" s="273"/>
      <c r="LYV234" s="273"/>
      <c r="LYW234" s="273"/>
      <c r="LYX234" s="273"/>
      <c r="LYY234" s="273"/>
      <c r="LYZ234" s="273"/>
      <c r="LZA234" s="273"/>
      <c r="LZB234" s="273"/>
      <c r="LZC234" s="273"/>
      <c r="LZD234" s="273"/>
      <c r="LZE234" s="273"/>
      <c r="LZF234" s="273"/>
      <c r="LZG234" s="273"/>
      <c r="LZH234" s="273"/>
      <c r="LZI234" s="273"/>
      <c r="LZJ234" s="273"/>
      <c r="LZK234" s="273"/>
      <c r="LZL234" s="273"/>
      <c r="LZM234" s="273"/>
      <c r="LZN234" s="273"/>
      <c r="LZO234" s="273"/>
      <c r="LZP234" s="273"/>
      <c r="LZQ234" s="273"/>
      <c r="LZR234" s="273"/>
      <c r="LZS234" s="273"/>
      <c r="LZT234" s="273"/>
      <c r="LZU234" s="273"/>
      <c r="LZV234" s="273"/>
      <c r="LZW234" s="273"/>
      <c r="LZX234" s="273"/>
      <c r="LZY234" s="273"/>
      <c r="LZZ234" s="273"/>
      <c r="MAA234" s="273"/>
      <c r="MAB234" s="273"/>
      <c r="MAC234" s="273"/>
      <c r="MAD234" s="273"/>
      <c r="MAE234" s="273"/>
      <c r="MAF234" s="273"/>
      <c r="MAG234" s="273"/>
      <c r="MAH234" s="273"/>
      <c r="MAI234" s="273"/>
      <c r="MAJ234" s="273"/>
      <c r="MAK234" s="273"/>
      <c r="MAL234" s="273"/>
      <c r="MAM234" s="273"/>
      <c r="MAN234" s="273"/>
      <c r="MAO234" s="273"/>
      <c r="MAP234" s="273"/>
      <c r="MAQ234" s="273"/>
      <c r="MAR234" s="273"/>
      <c r="MAS234" s="273"/>
      <c r="MAT234" s="273"/>
      <c r="MAU234" s="273"/>
      <c r="MAV234" s="273"/>
      <c r="MAW234" s="273"/>
      <c r="MAX234" s="273"/>
      <c r="MAY234" s="273"/>
      <c r="MAZ234" s="273"/>
      <c r="MBA234" s="273"/>
      <c r="MBB234" s="273"/>
      <c r="MBC234" s="273"/>
      <c r="MBD234" s="273"/>
      <c r="MBE234" s="273"/>
      <c r="MBF234" s="273"/>
      <c r="MBG234" s="273"/>
      <c r="MBH234" s="273"/>
      <c r="MBI234" s="273"/>
      <c r="MBJ234" s="273"/>
      <c r="MBK234" s="273"/>
      <c r="MBL234" s="273"/>
      <c r="MBM234" s="273"/>
      <c r="MBN234" s="273"/>
      <c r="MBO234" s="273"/>
      <c r="MBP234" s="273"/>
      <c r="MBQ234" s="273"/>
      <c r="MBR234" s="273"/>
      <c r="MBS234" s="273"/>
      <c r="MBT234" s="273"/>
      <c r="MBU234" s="273"/>
      <c r="MBV234" s="273"/>
      <c r="MBW234" s="273"/>
      <c r="MBX234" s="273"/>
      <c r="MBY234" s="273"/>
      <c r="MBZ234" s="273"/>
      <c r="MCA234" s="273"/>
      <c r="MCB234" s="273"/>
      <c r="MCC234" s="273"/>
      <c r="MCD234" s="273"/>
      <c r="MCE234" s="273"/>
      <c r="MCF234" s="273"/>
      <c r="MCG234" s="273"/>
      <c r="MCH234" s="273"/>
      <c r="MCI234" s="273"/>
      <c r="MCJ234" s="273"/>
      <c r="MCK234" s="273"/>
      <c r="MCL234" s="273"/>
      <c r="MCM234" s="273"/>
      <c r="MCN234" s="273"/>
      <c r="MCO234" s="273"/>
      <c r="MCP234" s="273"/>
      <c r="MCQ234" s="273"/>
      <c r="MCR234" s="273"/>
      <c r="MCS234" s="273"/>
      <c r="MCT234" s="273"/>
      <c r="MCU234" s="273"/>
      <c r="MCV234" s="273"/>
      <c r="MCW234" s="273"/>
      <c r="MCX234" s="273"/>
      <c r="MCY234" s="273"/>
      <c r="MCZ234" s="273"/>
      <c r="MDA234" s="273"/>
      <c r="MDB234" s="273"/>
      <c r="MDC234" s="273"/>
      <c r="MDD234" s="273"/>
      <c r="MDE234" s="273"/>
      <c r="MDF234" s="273"/>
      <c r="MDG234" s="273"/>
      <c r="MDH234" s="273"/>
      <c r="MDI234" s="273"/>
      <c r="MDJ234" s="273"/>
      <c r="MDK234" s="273"/>
      <c r="MDL234" s="273"/>
      <c r="MDM234" s="273"/>
      <c r="MDN234" s="273"/>
      <c r="MDO234" s="273"/>
      <c r="MDP234" s="273"/>
      <c r="MDQ234" s="273"/>
      <c r="MDR234" s="273"/>
      <c r="MDS234" s="273"/>
      <c r="MDT234" s="273"/>
      <c r="MDU234" s="273"/>
      <c r="MDV234" s="273"/>
      <c r="MDW234" s="273"/>
      <c r="MDX234" s="273"/>
      <c r="MDY234" s="273"/>
      <c r="MDZ234" s="273"/>
      <c r="MEA234" s="273"/>
      <c r="MEB234" s="273"/>
      <c r="MEC234" s="273"/>
      <c r="MED234" s="273"/>
      <c r="MEE234" s="273"/>
      <c r="MEF234" s="273"/>
      <c r="MEG234" s="273"/>
      <c r="MEH234" s="273"/>
      <c r="MEI234" s="273"/>
      <c r="MEJ234" s="273"/>
      <c r="MEK234" s="273"/>
      <c r="MEL234" s="273"/>
      <c r="MEM234" s="273"/>
      <c r="MEN234" s="273"/>
      <c r="MEO234" s="273"/>
      <c r="MEP234" s="273"/>
      <c r="MEQ234" s="273"/>
      <c r="MER234" s="273"/>
      <c r="MES234" s="273"/>
      <c r="MET234" s="273"/>
      <c r="MEU234" s="273"/>
      <c r="MEV234" s="273"/>
      <c r="MEW234" s="273"/>
      <c r="MEX234" s="273"/>
      <c r="MEY234" s="273"/>
      <c r="MEZ234" s="273"/>
      <c r="MFA234" s="273"/>
      <c r="MFB234" s="273"/>
      <c r="MFC234" s="273"/>
      <c r="MFD234" s="273"/>
      <c r="MFE234" s="273"/>
      <c r="MFF234" s="273"/>
      <c r="MFG234" s="273"/>
      <c r="MFH234" s="273"/>
      <c r="MFI234" s="273"/>
      <c r="MFJ234" s="273"/>
      <c r="MFK234" s="273"/>
      <c r="MFL234" s="273"/>
      <c r="MFM234" s="273"/>
      <c r="MFN234" s="273"/>
      <c r="MFO234" s="273"/>
      <c r="MFP234" s="273"/>
      <c r="MFQ234" s="273"/>
      <c r="MFR234" s="273"/>
      <c r="MFS234" s="273"/>
      <c r="MFT234" s="273"/>
      <c r="MFU234" s="273"/>
      <c r="MFV234" s="273"/>
      <c r="MFW234" s="273"/>
      <c r="MFX234" s="273"/>
      <c r="MFY234" s="273"/>
      <c r="MFZ234" s="273"/>
      <c r="MGA234" s="273"/>
      <c r="MGB234" s="273"/>
      <c r="MGC234" s="273"/>
      <c r="MGD234" s="273"/>
      <c r="MGE234" s="273"/>
      <c r="MGF234" s="273"/>
      <c r="MGG234" s="273"/>
      <c r="MGH234" s="273"/>
      <c r="MGI234" s="273"/>
      <c r="MGJ234" s="273"/>
      <c r="MGK234" s="273"/>
      <c r="MGL234" s="273"/>
      <c r="MGM234" s="273"/>
      <c r="MGN234" s="273"/>
      <c r="MGO234" s="273"/>
      <c r="MGP234" s="273"/>
      <c r="MGQ234" s="273"/>
      <c r="MGR234" s="273"/>
      <c r="MGS234" s="273"/>
      <c r="MGT234" s="273"/>
      <c r="MGU234" s="273"/>
      <c r="MGV234" s="273"/>
      <c r="MGW234" s="273"/>
      <c r="MGX234" s="273"/>
      <c r="MGY234" s="273"/>
      <c r="MGZ234" s="273"/>
      <c r="MHA234" s="273"/>
      <c r="MHB234" s="273"/>
      <c r="MHC234" s="273"/>
      <c r="MHD234" s="273"/>
      <c r="MHE234" s="273"/>
      <c r="MHF234" s="273"/>
      <c r="MHG234" s="273"/>
      <c r="MHH234" s="273"/>
      <c r="MHI234" s="273"/>
      <c r="MHJ234" s="273"/>
      <c r="MHK234" s="273"/>
      <c r="MHL234" s="273"/>
      <c r="MHM234" s="273"/>
      <c r="MHN234" s="273"/>
      <c r="MHO234" s="273"/>
      <c r="MHP234" s="273"/>
      <c r="MHQ234" s="273"/>
      <c r="MHR234" s="273"/>
      <c r="MHS234" s="273"/>
      <c r="MHT234" s="273"/>
      <c r="MHU234" s="273"/>
      <c r="MHV234" s="273"/>
      <c r="MHW234" s="273"/>
      <c r="MHX234" s="273"/>
      <c r="MHY234" s="273"/>
      <c r="MHZ234" s="273"/>
      <c r="MIA234" s="273"/>
      <c r="MIB234" s="273"/>
      <c r="MIC234" s="273"/>
      <c r="MID234" s="273"/>
      <c r="MIE234" s="273"/>
      <c r="MIF234" s="273"/>
      <c r="MIG234" s="273"/>
      <c r="MIH234" s="273"/>
      <c r="MII234" s="273"/>
      <c r="MIJ234" s="273"/>
      <c r="MIK234" s="273"/>
      <c r="MIL234" s="273"/>
      <c r="MIM234" s="273"/>
      <c r="MIN234" s="273"/>
      <c r="MIO234" s="273"/>
      <c r="MIP234" s="273"/>
      <c r="MIQ234" s="273"/>
      <c r="MIR234" s="273"/>
      <c r="MIS234" s="273"/>
      <c r="MIT234" s="273"/>
      <c r="MIU234" s="273"/>
      <c r="MIV234" s="273"/>
      <c r="MIW234" s="273"/>
      <c r="MIX234" s="273"/>
      <c r="MIY234" s="273"/>
      <c r="MIZ234" s="273"/>
      <c r="MJA234" s="273"/>
      <c r="MJB234" s="273"/>
      <c r="MJC234" s="273"/>
      <c r="MJD234" s="273"/>
      <c r="MJE234" s="273"/>
      <c r="MJF234" s="273"/>
      <c r="MJG234" s="273"/>
      <c r="MJH234" s="273"/>
      <c r="MJI234" s="273"/>
      <c r="MJJ234" s="273"/>
      <c r="MJK234" s="273"/>
      <c r="MJL234" s="273"/>
      <c r="MJM234" s="273"/>
      <c r="MJN234" s="273"/>
      <c r="MJO234" s="273"/>
      <c r="MJP234" s="273"/>
      <c r="MJQ234" s="273"/>
      <c r="MJR234" s="273"/>
      <c r="MJS234" s="273"/>
      <c r="MJT234" s="273"/>
      <c r="MJU234" s="273"/>
      <c r="MJV234" s="273"/>
      <c r="MJW234" s="273"/>
      <c r="MJX234" s="273"/>
      <c r="MJY234" s="273"/>
      <c r="MJZ234" s="273"/>
      <c r="MKA234" s="273"/>
      <c r="MKB234" s="273"/>
      <c r="MKC234" s="273"/>
      <c r="MKD234" s="273"/>
      <c r="MKE234" s="273"/>
      <c r="MKF234" s="273"/>
      <c r="MKG234" s="273"/>
      <c r="MKH234" s="273"/>
      <c r="MKI234" s="273"/>
      <c r="MKJ234" s="273"/>
      <c r="MKK234" s="273"/>
      <c r="MKL234" s="273"/>
      <c r="MKM234" s="273"/>
      <c r="MKN234" s="273"/>
      <c r="MKO234" s="273"/>
      <c r="MKP234" s="273"/>
      <c r="MKQ234" s="273"/>
      <c r="MKR234" s="273"/>
      <c r="MKS234" s="273"/>
      <c r="MKT234" s="273"/>
      <c r="MKU234" s="273"/>
      <c r="MKV234" s="273"/>
      <c r="MKW234" s="273"/>
      <c r="MKX234" s="273"/>
      <c r="MKY234" s="273"/>
      <c r="MKZ234" s="273"/>
      <c r="MLA234" s="273"/>
      <c r="MLB234" s="273"/>
      <c r="MLC234" s="273"/>
      <c r="MLD234" s="273"/>
      <c r="MLE234" s="273"/>
      <c r="MLF234" s="273"/>
      <c r="MLG234" s="273"/>
      <c r="MLH234" s="273"/>
      <c r="MLI234" s="273"/>
      <c r="MLJ234" s="273"/>
      <c r="MLK234" s="273"/>
      <c r="MLL234" s="273"/>
      <c r="MLM234" s="273"/>
      <c r="MLN234" s="273"/>
      <c r="MLO234" s="273"/>
      <c r="MLP234" s="273"/>
      <c r="MLQ234" s="273"/>
      <c r="MLR234" s="273"/>
      <c r="MLS234" s="273"/>
      <c r="MLT234" s="273"/>
      <c r="MLU234" s="273"/>
      <c r="MLV234" s="273"/>
      <c r="MLW234" s="273"/>
      <c r="MLX234" s="273"/>
      <c r="MLY234" s="273"/>
      <c r="MLZ234" s="273"/>
      <c r="MMA234" s="273"/>
      <c r="MMB234" s="273"/>
      <c r="MMC234" s="273"/>
      <c r="MMD234" s="273"/>
      <c r="MME234" s="273"/>
      <c r="MMF234" s="273"/>
      <c r="MMG234" s="273"/>
      <c r="MMH234" s="273"/>
      <c r="MMI234" s="273"/>
      <c r="MMJ234" s="273"/>
      <c r="MMK234" s="273"/>
      <c r="MML234" s="273"/>
      <c r="MMM234" s="273"/>
      <c r="MMN234" s="273"/>
      <c r="MMO234" s="273"/>
      <c r="MMP234" s="273"/>
      <c r="MMQ234" s="273"/>
      <c r="MMR234" s="273"/>
      <c r="MMS234" s="273"/>
      <c r="MMT234" s="273"/>
      <c r="MMU234" s="273"/>
      <c r="MMV234" s="273"/>
      <c r="MMW234" s="273"/>
      <c r="MMX234" s="273"/>
      <c r="MMY234" s="273"/>
      <c r="MMZ234" s="273"/>
      <c r="MNA234" s="273"/>
      <c r="MNB234" s="273"/>
      <c r="MNC234" s="273"/>
      <c r="MND234" s="273"/>
      <c r="MNE234" s="273"/>
      <c r="MNF234" s="273"/>
      <c r="MNG234" s="273"/>
      <c r="MNH234" s="273"/>
      <c r="MNI234" s="273"/>
      <c r="MNJ234" s="273"/>
      <c r="MNK234" s="273"/>
      <c r="MNL234" s="273"/>
      <c r="MNM234" s="273"/>
      <c r="MNN234" s="273"/>
      <c r="MNO234" s="273"/>
      <c r="MNP234" s="273"/>
      <c r="MNQ234" s="273"/>
      <c r="MNR234" s="273"/>
      <c r="MNS234" s="273"/>
      <c r="MNT234" s="273"/>
      <c r="MNU234" s="273"/>
      <c r="MNV234" s="273"/>
      <c r="MNW234" s="273"/>
      <c r="MNX234" s="273"/>
      <c r="MNY234" s="273"/>
      <c r="MNZ234" s="273"/>
      <c r="MOA234" s="273"/>
      <c r="MOB234" s="273"/>
      <c r="MOC234" s="273"/>
      <c r="MOD234" s="273"/>
      <c r="MOE234" s="273"/>
      <c r="MOF234" s="273"/>
      <c r="MOG234" s="273"/>
      <c r="MOH234" s="273"/>
      <c r="MOI234" s="273"/>
      <c r="MOJ234" s="273"/>
      <c r="MOK234" s="273"/>
      <c r="MOL234" s="273"/>
      <c r="MOM234" s="273"/>
      <c r="MON234" s="273"/>
      <c r="MOO234" s="273"/>
      <c r="MOP234" s="273"/>
      <c r="MOQ234" s="273"/>
      <c r="MOR234" s="273"/>
      <c r="MOS234" s="273"/>
      <c r="MOT234" s="273"/>
      <c r="MOU234" s="273"/>
      <c r="MOV234" s="273"/>
      <c r="MOW234" s="273"/>
      <c r="MOX234" s="273"/>
      <c r="MOY234" s="273"/>
      <c r="MOZ234" s="273"/>
      <c r="MPA234" s="273"/>
      <c r="MPB234" s="273"/>
      <c r="MPC234" s="273"/>
      <c r="MPD234" s="273"/>
      <c r="MPE234" s="273"/>
      <c r="MPF234" s="273"/>
      <c r="MPG234" s="273"/>
      <c r="MPH234" s="273"/>
      <c r="MPI234" s="273"/>
      <c r="MPJ234" s="273"/>
      <c r="MPK234" s="273"/>
      <c r="MPL234" s="273"/>
      <c r="MPM234" s="273"/>
      <c r="MPN234" s="273"/>
      <c r="MPO234" s="273"/>
      <c r="MPP234" s="273"/>
      <c r="MPQ234" s="273"/>
      <c r="MPR234" s="273"/>
      <c r="MPS234" s="273"/>
      <c r="MPT234" s="273"/>
      <c r="MPU234" s="273"/>
      <c r="MPV234" s="273"/>
      <c r="MPW234" s="273"/>
      <c r="MPX234" s="273"/>
      <c r="MPY234" s="273"/>
      <c r="MPZ234" s="273"/>
      <c r="MQA234" s="273"/>
      <c r="MQB234" s="273"/>
      <c r="MQC234" s="273"/>
      <c r="MQD234" s="273"/>
      <c r="MQE234" s="273"/>
      <c r="MQF234" s="273"/>
      <c r="MQG234" s="273"/>
      <c r="MQH234" s="273"/>
      <c r="MQI234" s="273"/>
      <c r="MQJ234" s="273"/>
      <c r="MQK234" s="273"/>
      <c r="MQL234" s="273"/>
      <c r="MQM234" s="273"/>
      <c r="MQN234" s="273"/>
      <c r="MQO234" s="273"/>
      <c r="MQP234" s="273"/>
      <c r="MQQ234" s="273"/>
      <c r="MQR234" s="273"/>
      <c r="MQS234" s="273"/>
      <c r="MQT234" s="273"/>
      <c r="MQU234" s="273"/>
      <c r="MQV234" s="273"/>
      <c r="MQW234" s="273"/>
      <c r="MQX234" s="273"/>
      <c r="MQY234" s="273"/>
      <c r="MQZ234" s="273"/>
      <c r="MRA234" s="273"/>
      <c r="MRB234" s="273"/>
      <c r="MRC234" s="273"/>
      <c r="MRD234" s="273"/>
      <c r="MRE234" s="273"/>
      <c r="MRF234" s="273"/>
      <c r="MRG234" s="273"/>
      <c r="MRH234" s="273"/>
      <c r="MRI234" s="273"/>
      <c r="MRJ234" s="273"/>
      <c r="MRK234" s="273"/>
      <c r="MRL234" s="273"/>
      <c r="MRM234" s="273"/>
      <c r="MRN234" s="273"/>
      <c r="MRO234" s="273"/>
      <c r="MRP234" s="273"/>
      <c r="MRQ234" s="273"/>
      <c r="MRR234" s="273"/>
      <c r="MRS234" s="273"/>
      <c r="MRT234" s="273"/>
      <c r="MRU234" s="273"/>
      <c r="MRV234" s="273"/>
      <c r="MRW234" s="273"/>
      <c r="MRX234" s="273"/>
      <c r="MRY234" s="273"/>
      <c r="MRZ234" s="273"/>
      <c r="MSA234" s="273"/>
      <c r="MSB234" s="273"/>
      <c r="MSC234" s="273"/>
      <c r="MSD234" s="273"/>
      <c r="MSE234" s="273"/>
      <c r="MSF234" s="273"/>
      <c r="MSG234" s="273"/>
      <c r="MSH234" s="273"/>
      <c r="MSI234" s="273"/>
      <c r="MSJ234" s="273"/>
      <c r="MSK234" s="273"/>
      <c r="MSL234" s="273"/>
      <c r="MSM234" s="273"/>
      <c r="MSN234" s="273"/>
      <c r="MSO234" s="273"/>
      <c r="MSP234" s="273"/>
      <c r="MSQ234" s="273"/>
      <c r="MSR234" s="273"/>
      <c r="MSS234" s="273"/>
      <c r="MST234" s="273"/>
      <c r="MSU234" s="273"/>
      <c r="MSV234" s="273"/>
      <c r="MSW234" s="273"/>
      <c r="MSX234" s="273"/>
      <c r="MSY234" s="273"/>
      <c r="MSZ234" s="273"/>
      <c r="MTA234" s="273"/>
      <c r="MTB234" s="273"/>
      <c r="MTC234" s="273"/>
      <c r="MTD234" s="273"/>
      <c r="MTE234" s="273"/>
      <c r="MTF234" s="273"/>
      <c r="MTG234" s="273"/>
      <c r="MTH234" s="273"/>
      <c r="MTI234" s="273"/>
      <c r="MTJ234" s="273"/>
      <c r="MTK234" s="273"/>
      <c r="MTL234" s="273"/>
      <c r="MTM234" s="273"/>
      <c r="MTN234" s="273"/>
      <c r="MTO234" s="273"/>
      <c r="MTP234" s="273"/>
      <c r="MTQ234" s="273"/>
      <c r="MTR234" s="273"/>
      <c r="MTS234" s="273"/>
      <c r="MTT234" s="273"/>
      <c r="MTU234" s="273"/>
      <c r="MTV234" s="273"/>
      <c r="MTW234" s="273"/>
      <c r="MTX234" s="273"/>
      <c r="MTY234" s="273"/>
      <c r="MTZ234" s="273"/>
      <c r="MUA234" s="273"/>
      <c r="MUB234" s="273"/>
      <c r="MUC234" s="273"/>
      <c r="MUD234" s="273"/>
      <c r="MUE234" s="273"/>
      <c r="MUF234" s="273"/>
      <c r="MUG234" s="273"/>
      <c r="MUH234" s="273"/>
      <c r="MUI234" s="273"/>
      <c r="MUJ234" s="273"/>
      <c r="MUK234" s="273"/>
      <c r="MUL234" s="273"/>
      <c r="MUM234" s="273"/>
      <c r="MUN234" s="273"/>
      <c r="MUO234" s="273"/>
      <c r="MUP234" s="273"/>
      <c r="MUQ234" s="273"/>
      <c r="MUR234" s="273"/>
      <c r="MUS234" s="273"/>
      <c r="MUT234" s="273"/>
      <c r="MUU234" s="273"/>
      <c r="MUV234" s="273"/>
      <c r="MUW234" s="273"/>
      <c r="MUX234" s="273"/>
      <c r="MUY234" s="273"/>
      <c r="MUZ234" s="273"/>
      <c r="MVA234" s="273"/>
      <c r="MVB234" s="273"/>
      <c r="MVC234" s="273"/>
      <c r="MVD234" s="273"/>
      <c r="MVE234" s="273"/>
      <c r="MVF234" s="273"/>
      <c r="MVG234" s="273"/>
      <c r="MVH234" s="273"/>
      <c r="MVI234" s="273"/>
      <c r="MVJ234" s="273"/>
      <c r="MVK234" s="273"/>
      <c r="MVL234" s="273"/>
      <c r="MVM234" s="273"/>
      <c r="MVN234" s="273"/>
      <c r="MVO234" s="273"/>
      <c r="MVP234" s="273"/>
      <c r="MVQ234" s="273"/>
      <c r="MVR234" s="273"/>
      <c r="MVS234" s="273"/>
      <c r="MVT234" s="273"/>
      <c r="MVU234" s="273"/>
      <c r="MVV234" s="273"/>
      <c r="MVW234" s="273"/>
      <c r="MVX234" s="273"/>
      <c r="MVY234" s="273"/>
      <c r="MVZ234" s="273"/>
      <c r="MWA234" s="273"/>
      <c r="MWB234" s="273"/>
      <c r="MWC234" s="273"/>
      <c r="MWD234" s="273"/>
      <c r="MWE234" s="273"/>
      <c r="MWF234" s="273"/>
      <c r="MWG234" s="273"/>
      <c r="MWH234" s="273"/>
      <c r="MWI234" s="273"/>
      <c r="MWJ234" s="273"/>
      <c r="MWK234" s="273"/>
      <c r="MWL234" s="273"/>
      <c r="MWM234" s="273"/>
      <c r="MWN234" s="273"/>
      <c r="MWO234" s="273"/>
      <c r="MWP234" s="273"/>
      <c r="MWQ234" s="273"/>
      <c r="MWR234" s="273"/>
      <c r="MWS234" s="273"/>
      <c r="MWT234" s="273"/>
      <c r="MWU234" s="273"/>
      <c r="MWV234" s="273"/>
      <c r="MWW234" s="273"/>
      <c r="MWX234" s="273"/>
      <c r="MWY234" s="273"/>
      <c r="MWZ234" s="273"/>
      <c r="MXA234" s="273"/>
      <c r="MXB234" s="273"/>
      <c r="MXC234" s="273"/>
      <c r="MXD234" s="273"/>
      <c r="MXE234" s="273"/>
      <c r="MXF234" s="273"/>
      <c r="MXG234" s="273"/>
      <c r="MXH234" s="273"/>
      <c r="MXI234" s="273"/>
      <c r="MXJ234" s="273"/>
      <c r="MXK234" s="273"/>
      <c r="MXL234" s="273"/>
      <c r="MXM234" s="273"/>
      <c r="MXN234" s="273"/>
      <c r="MXO234" s="273"/>
      <c r="MXP234" s="273"/>
      <c r="MXQ234" s="273"/>
      <c r="MXR234" s="273"/>
      <c r="MXS234" s="273"/>
      <c r="MXT234" s="273"/>
      <c r="MXU234" s="273"/>
      <c r="MXV234" s="273"/>
      <c r="MXW234" s="273"/>
      <c r="MXX234" s="273"/>
      <c r="MXY234" s="273"/>
      <c r="MXZ234" s="273"/>
      <c r="MYA234" s="273"/>
      <c r="MYB234" s="273"/>
      <c r="MYC234" s="273"/>
      <c r="MYD234" s="273"/>
      <c r="MYE234" s="273"/>
      <c r="MYF234" s="273"/>
      <c r="MYG234" s="273"/>
      <c r="MYH234" s="273"/>
      <c r="MYI234" s="273"/>
      <c r="MYJ234" s="273"/>
      <c r="MYK234" s="273"/>
      <c r="MYL234" s="273"/>
      <c r="MYM234" s="273"/>
      <c r="MYN234" s="273"/>
      <c r="MYO234" s="273"/>
      <c r="MYP234" s="273"/>
      <c r="MYQ234" s="273"/>
      <c r="MYR234" s="273"/>
      <c r="MYS234" s="273"/>
      <c r="MYT234" s="273"/>
      <c r="MYU234" s="273"/>
      <c r="MYV234" s="273"/>
      <c r="MYW234" s="273"/>
      <c r="MYX234" s="273"/>
      <c r="MYY234" s="273"/>
      <c r="MYZ234" s="273"/>
      <c r="MZA234" s="273"/>
      <c r="MZB234" s="273"/>
      <c r="MZC234" s="273"/>
      <c r="MZD234" s="273"/>
      <c r="MZE234" s="273"/>
      <c r="MZF234" s="273"/>
      <c r="MZG234" s="273"/>
      <c r="MZH234" s="273"/>
      <c r="MZI234" s="273"/>
      <c r="MZJ234" s="273"/>
      <c r="MZK234" s="273"/>
      <c r="MZL234" s="273"/>
      <c r="MZM234" s="273"/>
      <c r="MZN234" s="273"/>
      <c r="MZO234" s="273"/>
      <c r="MZP234" s="273"/>
      <c r="MZQ234" s="273"/>
      <c r="MZR234" s="273"/>
      <c r="MZS234" s="273"/>
      <c r="MZT234" s="273"/>
      <c r="MZU234" s="273"/>
      <c r="MZV234" s="273"/>
      <c r="MZW234" s="273"/>
      <c r="MZX234" s="273"/>
      <c r="MZY234" s="273"/>
      <c r="MZZ234" s="273"/>
      <c r="NAA234" s="273"/>
      <c r="NAB234" s="273"/>
      <c r="NAC234" s="273"/>
      <c r="NAD234" s="273"/>
      <c r="NAE234" s="273"/>
      <c r="NAF234" s="273"/>
      <c r="NAG234" s="273"/>
      <c r="NAH234" s="273"/>
      <c r="NAI234" s="273"/>
      <c r="NAJ234" s="273"/>
      <c r="NAK234" s="273"/>
      <c r="NAL234" s="273"/>
      <c r="NAM234" s="273"/>
      <c r="NAN234" s="273"/>
      <c r="NAO234" s="273"/>
      <c r="NAP234" s="273"/>
      <c r="NAQ234" s="273"/>
      <c r="NAR234" s="273"/>
      <c r="NAS234" s="273"/>
      <c r="NAT234" s="273"/>
      <c r="NAU234" s="273"/>
      <c r="NAV234" s="273"/>
      <c r="NAW234" s="273"/>
      <c r="NAX234" s="273"/>
      <c r="NAY234" s="273"/>
      <c r="NAZ234" s="273"/>
      <c r="NBA234" s="273"/>
      <c r="NBB234" s="273"/>
      <c r="NBC234" s="273"/>
      <c r="NBD234" s="273"/>
      <c r="NBE234" s="273"/>
      <c r="NBF234" s="273"/>
      <c r="NBG234" s="273"/>
      <c r="NBH234" s="273"/>
      <c r="NBI234" s="273"/>
      <c r="NBJ234" s="273"/>
      <c r="NBK234" s="273"/>
      <c r="NBL234" s="273"/>
      <c r="NBM234" s="273"/>
      <c r="NBN234" s="273"/>
      <c r="NBO234" s="273"/>
      <c r="NBP234" s="273"/>
      <c r="NBQ234" s="273"/>
      <c r="NBR234" s="273"/>
      <c r="NBS234" s="273"/>
      <c r="NBT234" s="273"/>
      <c r="NBU234" s="273"/>
      <c r="NBV234" s="273"/>
      <c r="NBW234" s="273"/>
      <c r="NBX234" s="273"/>
      <c r="NBY234" s="273"/>
      <c r="NBZ234" s="273"/>
      <c r="NCA234" s="273"/>
      <c r="NCB234" s="273"/>
      <c r="NCC234" s="273"/>
      <c r="NCD234" s="273"/>
      <c r="NCE234" s="273"/>
      <c r="NCF234" s="273"/>
      <c r="NCG234" s="273"/>
      <c r="NCH234" s="273"/>
      <c r="NCI234" s="273"/>
      <c r="NCJ234" s="273"/>
      <c r="NCK234" s="273"/>
      <c r="NCL234" s="273"/>
      <c r="NCM234" s="273"/>
      <c r="NCN234" s="273"/>
      <c r="NCO234" s="273"/>
      <c r="NCP234" s="273"/>
      <c r="NCQ234" s="273"/>
      <c r="NCR234" s="273"/>
      <c r="NCS234" s="273"/>
      <c r="NCT234" s="273"/>
      <c r="NCU234" s="273"/>
      <c r="NCV234" s="273"/>
      <c r="NCW234" s="273"/>
      <c r="NCX234" s="273"/>
      <c r="NCY234" s="273"/>
      <c r="NCZ234" s="273"/>
      <c r="NDA234" s="273"/>
      <c r="NDB234" s="273"/>
      <c r="NDC234" s="273"/>
      <c r="NDD234" s="273"/>
      <c r="NDE234" s="273"/>
      <c r="NDF234" s="273"/>
      <c r="NDG234" s="273"/>
      <c r="NDH234" s="273"/>
      <c r="NDI234" s="273"/>
      <c r="NDJ234" s="273"/>
      <c r="NDK234" s="273"/>
      <c r="NDL234" s="273"/>
      <c r="NDM234" s="273"/>
      <c r="NDN234" s="273"/>
      <c r="NDO234" s="273"/>
      <c r="NDP234" s="273"/>
      <c r="NDQ234" s="273"/>
      <c r="NDR234" s="273"/>
      <c r="NDS234" s="273"/>
      <c r="NDT234" s="273"/>
      <c r="NDU234" s="273"/>
      <c r="NDV234" s="273"/>
      <c r="NDW234" s="273"/>
      <c r="NDX234" s="273"/>
      <c r="NDY234" s="273"/>
      <c r="NDZ234" s="273"/>
      <c r="NEA234" s="273"/>
      <c r="NEB234" s="273"/>
      <c r="NEC234" s="273"/>
      <c r="NED234" s="273"/>
      <c r="NEE234" s="273"/>
      <c r="NEF234" s="273"/>
      <c r="NEG234" s="273"/>
      <c r="NEH234" s="273"/>
      <c r="NEI234" s="273"/>
      <c r="NEJ234" s="273"/>
      <c r="NEK234" s="273"/>
      <c r="NEL234" s="273"/>
      <c r="NEM234" s="273"/>
      <c r="NEN234" s="273"/>
      <c r="NEO234" s="273"/>
      <c r="NEP234" s="273"/>
      <c r="NEQ234" s="273"/>
      <c r="NER234" s="273"/>
      <c r="NES234" s="273"/>
      <c r="NET234" s="273"/>
      <c r="NEU234" s="273"/>
      <c r="NEV234" s="273"/>
      <c r="NEW234" s="273"/>
      <c r="NEX234" s="273"/>
      <c r="NEY234" s="273"/>
      <c r="NEZ234" s="273"/>
      <c r="NFA234" s="273"/>
      <c r="NFB234" s="273"/>
      <c r="NFC234" s="273"/>
      <c r="NFD234" s="273"/>
      <c r="NFE234" s="273"/>
      <c r="NFF234" s="273"/>
      <c r="NFG234" s="273"/>
      <c r="NFH234" s="273"/>
      <c r="NFI234" s="273"/>
      <c r="NFJ234" s="273"/>
      <c r="NFK234" s="273"/>
      <c r="NFL234" s="273"/>
      <c r="NFM234" s="273"/>
      <c r="NFN234" s="273"/>
      <c r="NFO234" s="273"/>
      <c r="NFP234" s="273"/>
      <c r="NFQ234" s="273"/>
      <c r="NFR234" s="273"/>
      <c r="NFS234" s="273"/>
      <c r="NFT234" s="273"/>
      <c r="NFU234" s="273"/>
      <c r="NFV234" s="273"/>
      <c r="NFW234" s="273"/>
      <c r="NFX234" s="273"/>
      <c r="NFY234" s="273"/>
      <c r="NFZ234" s="273"/>
      <c r="NGA234" s="273"/>
      <c r="NGB234" s="273"/>
      <c r="NGC234" s="273"/>
      <c r="NGD234" s="273"/>
      <c r="NGE234" s="273"/>
      <c r="NGF234" s="273"/>
      <c r="NGG234" s="273"/>
      <c r="NGH234" s="273"/>
      <c r="NGI234" s="273"/>
      <c r="NGJ234" s="273"/>
      <c r="NGK234" s="273"/>
      <c r="NGL234" s="273"/>
      <c r="NGM234" s="273"/>
      <c r="NGN234" s="273"/>
      <c r="NGO234" s="273"/>
      <c r="NGP234" s="273"/>
      <c r="NGQ234" s="273"/>
      <c r="NGR234" s="273"/>
      <c r="NGS234" s="273"/>
      <c r="NGT234" s="273"/>
      <c r="NGU234" s="273"/>
      <c r="NGV234" s="273"/>
      <c r="NGW234" s="273"/>
      <c r="NGX234" s="273"/>
      <c r="NGY234" s="273"/>
      <c r="NGZ234" s="273"/>
      <c r="NHA234" s="273"/>
      <c r="NHB234" s="273"/>
      <c r="NHC234" s="273"/>
      <c r="NHD234" s="273"/>
      <c r="NHE234" s="273"/>
      <c r="NHF234" s="273"/>
      <c r="NHG234" s="273"/>
      <c r="NHH234" s="273"/>
      <c r="NHI234" s="273"/>
      <c r="NHJ234" s="273"/>
      <c r="NHK234" s="273"/>
      <c r="NHL234" s="273"/>
      <c r="NHM234" s="273"/>
      <c r="NHN234" s="273"/>
      <c r="NHO234" s="273"/>
      <c r="NHP234" s="273"/>
      <c r="NHQ234" s="273"/>
      <c r="NHR234" s="273"/>
      <c r="NHS234" s="273"/>
      <c r="NHT234" s="273"/>
      <c r="NHU234" s="273"/>
      <c r="NHV234" s="273"/>
      <c r="NHW234" s="273"/>
      <c r="NHX234" s="273"/>
      <c r="NHY234" s="273"/>
      <c r="NHZ234" s="273"/>
      <c r="NIA234" s="273"/>
      <c r="NIB234" s="273"/>
      <c r="NIC234" s="273"/>
      <c r="NID234" s="273"/>
      <c r="NIE234" s="273"/>
      <c r="NIF234" s="273"/>
      <c r="NIG234" s="273"/>
      <c r="NIH234" s="273"/>
      <c r="NII234" s="273"/>
      <c r="NIJ234" s="273"/>
      <c r="NIK234" s="273"/>
      <c r="NIL234" s="273"/>
      <c r="NIM234" s="273"/>
      <c r="NIN234" s="273"/>
      <c r="NIO234" s="273"/>
      <c r="NIP234" s="273"/>
      <c r="NIQ234" s="273"/>
      <c r="NIR234" s="273"/>
      <c r="NIS234" s="273"/>
      <c r="NIT234" s="273"/>
      <c r="NIU234" s="273"/>
      <c r="NIV234" s="273"/>
      <c r="NIW234" s="273"/>
      <c r="NIX234" s="273"/>
      <c r="NIY234" s="273"/>
      <c r="NIZ234" s="273"/>
      <c r="NJA234" s="273"/>
      <c r="NJB234" s="273"/>
      <c r="NJC234" s="273"/>
      <c r="NJD234" s="273"/>
      <c r="NJE234" s="273"/>
      <c r="NJF234" s="273"/>
      <c r="NJG234" s="273"/>
      <c r="NJH234" s="273"/>
      <c r="NJI234" s="273"/>
      <c r="NJJ234" s="273"/>
      <c r="NJK234" s="273"/>
      <c r="NJL234" s="273"/>
      <c r="NJM234" s="273"/>
      <c r="NJN234" s="273"/>
      <c r="NJO234" s="273"/>
      <c r="NJP234" s="273"/>
      <c r="NJQ234" s="273"/>
      <c r="NJR234" s="273"/>
      <c r="NJS234" s="273"/>
      <c r="NJT234" s="273"/>
      <c r="NJU234" s="273"/>
      <c r="NJV234" s="273"/>
      <c r="NJW234" s="273"/>
      <c r="NJX234" s="273"/>
      <c r="NJY234" s="273"/>
      <c r="NJZ234" s="273"/>
      <c r="NKA234" s="273"/>
      <c r="NKB234" s="273"/>
      <c r="NKC234" s="273"/>
      <c r="NKD234" s="273"/>
      <c r="NKE234" s="273"/>
      <c r="NKF234" s="273"/>
      <c r="NKG234" s="273"/>
      <c r="NKH234" s="273"/>
      <c r="NKI234" s="273"/>
      <c r="NKJ234" s="273"/>
      <c r="NKK234" s="273"/>
      <c r="NKL234" s="273"/>
      <c r="NKM234" s="273"/>
      <c r="NKN234" s="273"/>
      <c r="NKO234" s="273"/>
      <c r="NKP234" s="273"/>
      <c r="NKQ234" s="273"/>
      <c r="NKR234" s="273"/>
      <c r="NKS234" s="273"/>
      <c r="NKT234" s="273"/>
      <c r="NKU234" s="273"/>
      <c r="NKV234" s="273"/>
      <c r="NKW234" s="273"/>
      <c r="NKX234" s="273"/>
      <c r="NKY234" s="273"/>
      <c r="NKZ234" s="273"/>
      <c r="NLA234" s="273"/>
      <c r="NLB234" s="273"/>
      <c r="NLC234" s="273"/>
      <c r="NLD234" s="273"/>
      <c r="NLE234" s="273"/>
      <c r="NLF234" s="273"/>
      <c r="NLG234" s="273"/>
      <c r="NLH234" s="273"/>
      <c r="NLI234" s="273"/>
      <c r="NLJ234" s="273"/>
      <c r="NLK234" s="273"/>
      <c r="NLL234" s="273"/>
      <c r="NLM234" s="273"/>
      <c r="NLN234" s="273"/>
      <c r="NLO234" s="273"/>
      <c r="NLP234" s="273"/>
      <c r="NLQ234" s="273"/>
      <c r="NLR234" s="273"/>
      <c r="NLS234" s="273"/>
      <c r="NLT234" s="273"/>
      <c r="NLU234" s="273"/>
      <c r="NLV234" s="273"/>
      <c r="NLW234" s="273"/>
      <c r="NLX234" s="273"/>
      <c r="NLY234" s="273"/>
      <c r="NLZ234" s="273"/>
      <c r="NMA234" s="273"/>
      <c r="NMB234" s="273"/>
      <c r="NMC234" s="273"/>
      <c r="NMD234" s="273"/>
      <c r="NME234" s="273"/>
      <c r="NMF234" s="273"/>
      <c r="NMG234" s="273"/>
      <c r="NMH234" s="273"/>
      <c r="NMI234" s="273"/>
      <c r="NMJ234" s="273"/>
      <c r="NMK234" s="273"/>
      <c r="NML234" s="273"/>
      <c r="NMM234" s="273"/>
      <c r="NMN234" s="273"/>
      <c r="NMO234" s="273"/>
      <c r="NMP234" s="273"/>
      <c r="NMQ234" s="273"/>
      <c r="NMR234" s="273"/>
      <c r="NMS234" s="273"/>
      <c r="NMT234" s="273"/>
      <c r="NMU234" s="273"/>
      <c r="NMV234" s="273"/>
      <c r="NMW234" s="273"/>
      <c r="NMX234" s="273"/>
      <c r="NMY234" s="273"/>
      <c r="NMZ234" s="273"/>
      <c r="NNA234" s="273"/>
      <c r="NNB234" s="273"/>
      <c r="NNC234" s="273"/>
      <c r="NND234" s="273"/>
      <c r="NNE234" s="273"/>
      <c r="NNF234" s="273"/>
      <c r="NNG234" s="273"/>
      <c r="NNH234" s="273"/>
      <c r="NNI234" s="273"/>
      <c r="NNJ234" s="273"/>
      <c r="NNK234" s="273"/>
      <c r="NNL234" s="273"/>
      <c r="NNM234" s="273"/>
      <c r="NNN234" s="273"/>
      <c r="NNO234" s="273"/>
      <c r="NNP234" s="273"/>
      <c r="NNQ234" s="273"/>
      <c r="NNR234" s="273"/>
      <c r="NNS234" s="273"/>
      <c r="NNT234" s="273"/>
      <c r="NNU234" s="273"/>
      <c r="NNV234" s="273"/>
      <c r="NNW234" s="273"/>
      <c r="NNX234" s="273"/>
      <c r="NNY234" s="273"/>
      <c r="NNZ234" s="273"/>
      <c r="NOA234" s="273"/>
      <c r="NOB234" s="273"/>
      <c r="NOC234" s="273"/>
      <c r="NOD234" s="273"/>
      <c r="NOE234" s="273"/>
      <c r="NOF234" s="273"/>
      <c r="NOG234" s="273"/>
      <c r="NOH234" s="273"/>
      <c r="NOI234" s="273"/>
      <c r="NOJ234" s="273"/>
      <c r="NOK234" s="273"/>
      <c r="NOL234" s="273"/>
      <c r="NOM234" s="273"/>
      <c r="NON234" s="273"/>
      <c r="NOO234" s="273"/>
      <c r="NOP234" s="273"/>
      <c r="NOQ234" s="273"/>
      <c r="NOR234" s="273"/>
      <c r="NOS234" s="273"/>
      <c r="NOT234" s="273"/>
      <c r="NOU234" s="273"/>
      <c r="NOV234" s="273"/>
      <c r="NOW234" s="273"/>
      <c r="NOX234" s="273"/>
      <c r="NOY234" s="273"/>
      <c r="NOZ234" s="273"/>
      <c r="NPA234" s="273"/>
      <c r="NPB234" s="273"/>
      <c r="NPC234" s="273"/>
      <c r="NPD234" s="273"/>
      <c r="NPE234" s="273"/>
      <c r="NPF234" s="273"/>
      <c r="NPG234" s="273"/>
      <c r="NPH234" s="273"/>
      <c r="NPI234" s="273"/>
      <c r="NPJ234" s="273"/>
      <c r="NPK234" s="273"/>
      <c r="NPL234" s="273"/>
      <c r="NPM234" s="273"/>
      <c r="NPN234" s="273"/>
      <c r="NPO234" s="273"/>
      <c r="NPP234" s="273"/>
      <c r="NPQ234" s="273"/>
      <c r="NPR234" s="273"/>
      <c r="NPS234" s="273"/>
      <c r="NPT234" s="273"/>
      <c r="NPU234" s="273"/>
      <c r="NPV234" s="273"/>
      <c r="NPW234" s="273"/>
      <c r="NPX234" s="273"/>
      <c r="NPY234" s="273"/>
      <c r="NPZ234" s="273"/>
      <c r="NQA234" s="273"/>
      <c r="NQB234" s="273"/>
      <c r="NQC234" s="273"/>
      <c r="NQD234" s="273"/>
      <c r="NQE234" s="273"/>
      <c r="NQF234" s="273"/>
      <c r="NQG234" s="273"/>
      <c r="NQH234" s="273"/>
      <c r="NQI234" s="273"/>
      <c r="NQJ234" s="273"/>
      <c r="NQK234" s="273"/>
      <c r="NQL234" s="273"/>
      <c r="NQM234" s="273"/>
      <c r="NQN234" s="273"/>
      <c r="NQO234" s="273"/>
      <c r="NQP234" s="273"/>
      <c r="NQQ234" s="273"/>
      <c r="NQR234" s="273"/>
      <c r="NQS234" s="273"/>
      <c r="NQT234" s="273"/>
      <c r="NQU234" s="273"/>
      <c r="NQV234" s="273"/>
      <c r="NQW234" s="273"/>
      <c r="NQX234" s="273"/>
      <c r="NQY234" s="273"/>
      <c r="NQZ234" s="273"/>
      <c r="NRA234" s="273"/>
      <c r="NRB234" s="273"/>
      <c r="NRC234" s="273"/>
      <c r="NRD234" s="273"/>
      <c r="NRE234" s="273"/>
      <c r="NRF234" s="273"/>
      <c r="NRG234" s="273"/>
      <c r="NRH234" s="273"/>
      <c r="NRI234" s="273"/>
      <c r="NRJ234" s="273"/>
      <c r="NRK234" s="273"/>
      <c r="NRL234" s="273"/>
      <c r="NRM234" s="273"/>
      <c r="NRN234" s="273"/>
      <c r="NRO234" s="273"/>
      <c r="NRP234" s="273"/>
      <c r="NRQ234" s="273"/>
      <c r="NRR234" s="273"/>
      <c r="NRS234" s="273"/>
      <c r="NRT234" s="273"/>
      <c r="NRU234" s="273"/>
      <c r="NRV234" s="273"/>
      <c r="NRW234" s="273"/>
      <c r="NRX234" s="273"/>
      <c r="NRY234" s="273"/>
      <c r="NRZ234" s="273"/>
      <c r="NSA234" s="273"/>
      <c r="NSB234" s="273"/>
      <c r="NSC234" s="273"/>
      <c r="NSD234" s="273"/>
      <c r="NSE234" s="273"/>
      <c r="NSF234" s="273"/>
      <c r="NSG234" s="273"/>
      <c r="NSH234" s="273"/>
      <c r="NSI234" s="273"/>
      <c r="NSJ234" s="273"/>
      <c r="NSK234" s="273"/>
      <c r="NSL234" s="273"/>
      <c r="NSM234" s="273"/>
      <c r="NSN234" s="273"/>
      <c r="NSO234" s="273"/>
      <c r="NSP234" s="273"/>
      <c r="NSQ234" s="273"/>
      <c r="NSR234" s="273"/>
      <c r="NSS234" s="273"/>
      <c r="NST234" s="273"/>
      <c r="NSU234" s="273"/>
      <c r="NSV234" s="273"/>
      <c r="NSW234" s="273"/>
      <c r="NSX234" s="273"/>
      <c r="NSY234" s="273"/>
      <c r="NSZ234" s="273"/>
      <c r="NTA234" s="273"/>
      <c r="NTB234" s="273"/>
      <c r="NTC234" s="273"/>
      <c r="NTD234" s="273"/>
      <c r="NTE234" s="273"/>
      <c r="NTF234" s="273"/>
      <c r="NTG234" s="273"/>
      <c r="NTH234" s="273"/>
      <c r="NTI234" s="273"/>
      <c r="NTJ234" s="273"/>
      <c r="NTK234" s="273"/>
      <c r="NTL234" s="273"/>
      <c r="NTM234" s="273"/>
      <c r="NTN234" s="273"/>
      <c r="NTO234" s="273"/>
      <c r="NTP234" s="273"/>
      <c r="NTQ234" s="273"/>
      <c r="NTR234" s="273"/>
      <c r="NTS234" s="273"/>
      <c r="NTT234" s="273"/>
      <c r="NTU234" s="273"/>
      <c r="NTV234" s="273"/>
      <c r="NTW234" s="273"/>
      <c r="NTX234" s="273"/>
      <c r="NTY234" s="273"/>
      <c r="NTZ234" s="273"/>
      <c r="NUA234" s="273"/>
      <c r="NUB234" s="273"/>
      <c r="NUC234" s="273"/>
      <c r="NUD234" s="273"/>
      <c r="NUE234" s="273"/>
      <c r="NUF234" s="273"/>
      <c r="NUG234" s="273"/>
      <c r="NUH234" s="273"/>
      <c r="NUI234" s="273"/>
      <c r="NUJ234" s="273"/>
      <c r="NUK234" s="273"/>
      <c r="NUL234" s="273"/>
      <c r="NUM234" s="273"/>
      <c r="NUN234" s="273"/>
      <c r="NUO234" s="273"/>
      <c r="NUP234" s="273"/>
      <c r="NUQ234" s="273"/>
      <c r="NUR234" s="273"/>
      <c r="NUS234" s="273"/>
      <c r="NUT234" s="273"/>
      <c r="NUU234" s="273"/>
      <c r="NUV234" s="273"/>
      <c r="NUW234" s="273"/>
      <c r="NUX234" s="273"/>
      <c r="NUY234" s="273"/>
      <c r="NUZ234" s="273"/>
      <c r="NVA234" s="273"/>
      <c r="NVB234" s="273"/>
      <c r="NVC234" s="273"/>
      <c r="NVD234" s="273"/>
      <c r="NVE234" s="273"/>
      <c r="NVF234" s="273"/>
      <c r="NVG234" s="273"/>
      <c r="NVH234" s="273"/>
      <c r="NVI234" s="273"/>
      <c r="NVJ234" s="273"/>
      <c r="NVK234" s="273"/>
      <c r="NVL234" s="273"/>
      <c r="NVM234" s="273"/>
      <c r="NVN234" s="273"/>
      <c r="NVO234" s="273"/>
      <c r="NVP234" s="273"/>
      <c r="NVQ234" s="273"/>
      <c r="NVR234" s="273"/>
      <c r="NVS234" s="273"/>
      <c r="NVT234" s="273"/>
      <c r="NVU234" s="273"/>
      <c r="NVV234" s="273"/>
      <c r="NVW234" s="273"/>
      <c r="NVX234" s="273"/>
      <c r="NVY234" s="273"/>
      <c r="NVZ234" s="273"/>
      <c r="NWA234" s="273"/>
      <c r="NWB234" s="273"/>
      <c r="NWC234" s="273"/>
      <c r="NWD234" s="273"/>
      <c r="NWE234" s="273"/>
      <c r="NWF234" s="273"/>
      <c r="NWG234" s="273"/>
      <c r="NWH234" s="273"/>
      <c r="NWI234" s="273"/>
      <c r="NWJ234" s="273"/>
      <c r="NWK234" s="273"/>
      <c r="NWL234" s="273"/>
      <c r="NWM234" s="273"/>
      <c r="NWN234" s="273"/>
      <c r="NWO234" s="273"/>
      <c r="NWP234" s="273"/>
      <c r="NWQ234" s="273"/>
      <c r="NWR234" s="273"/>
      <c r="NWS234" s="273"/>
      <c r="NWT234" s="273"/>
      <c r="NWU234" s="273"/>
      <c r="NWV234" s="273"/>
      <c r="NWW234" s="273"/>
      <c r="NWX234" s="273"/>
      <c r="NWY234" s="273"/>
      <c r="NWZ234" s="273"/>
      <c r="NXA234" s="273"/>
      <c r="NXB234" s="273"/>
      <c r="NXC234" s="273"/>
      <c r="NXD234" s="273"/>
      <c r="NXE234" s="273"/>
      <c r="NXF234" s="273"/>
      <c r="NXG234" s="273"/>
      <c r="NXH234" s="273"/>
      <c r="NXI234" s="273"/>
      <c r="NXJ234" s="273"/>
      <c r="NXK234" s="273"/>
      <c r="NXL234" s="273"/>
      <c r="NXM234" s="273"/>
      <c r="NXN234" s="273"/>
      <c r="NXO234" s="273"/>
      <c r="NXP234" s="273"/>
      <c r="NXQ234" s="273"/>
      <c r="NXR234" s="273"/>
      <c r="NXS234" s="273"/>
      <c r="NXT234" s="273"/>
      <c r="NXU234" s="273"/>
      <c r="NXV234" s="273"/>
      <c r="NXW234" s="273"/>
      <c r="NXX234" s="273"/>
      <c r="NXY234" s="273"/>
      <c r="NXZ234" s="273"/>
      <c r="NYA234" s="273"/>
      <c r="NYB234" s="273"/>
      <c r="NYC234" s="273"/>
      <c r="NYD234" s="273"/>
      <c r="NYE234" s="273"/>
      <c r="NYF234" s="273"/>
      <c r="NYG234" s="273"/>
      <c r="NYH234" s="273"/>
      <c r="NYI234" s="273"/>
      <c r="NYJ234" s="273"/>
      <c r="NYK234" s="273"/>
      <c r="NYL234" s="273"/>
      <c r="NYM234" s="273"/>
      <c r="NYN234" s="273"/>
      <c r="NYO234" s="273"/>
      <c r="NYP234" s="273"/>
      <c r="NYQ234" s="273"/>
      <c r="NYR234" s="273"/>
      <c r="NYS234" s="273"/>
      <c r="NYT234" s="273"/>
      <c r="NYU234" s="273"/>
      <c r="NYV234" s="273"/>
      <c r="NYW234" s="273"/>
      <c r="NYX234" s="273"/>
      <c r="NYY234" s="273"/>
      <c r="NYZ234" s="273"/>
      <c r="NZA234" s="273"/>
      <c r="NZB234" s="273"/>
      <c r="NZC234" s="273"/>
      <c r="NZD234" s="273"/>
      <c r="NZE234" s="273"/>
      <c r="NZF234" s="273"/>
      <c r="NZG234" s="273"/>
      <c r="NZH234" s="273"/>
      <c r="NZI234" s="273"/>
      <c r="NZJ234" s="273"/>
      <c r="NZK234" s="273"/>
      <c r="NZL234" s="273"/>
      <c r="NZM234" s="273"/>
      <c r="NZN234" s="273"/>
      <c r="NZO234" s="273"/>
      <c r="NZP234" s="273"/>
      <c r="NZQ234" s="273"/>
      <c r="NZR234" s="273"/>
      <c r="NZS234" s="273"/>
      <c r="NZT234" s="273"/>
      <c r="NZU234" s="273"/>
      <c r="NZV234" s="273"/>
      <c r="NZW234" s="273"/>
      <c r="NZX234" s="273"/>
      <c r="NZY234" s="273"/>
      <c r="NZZ234" s="273"/>
      <c r="OAA234" s="273"/>
      <c r="OAB234" s="273"/>
      <c r="OAC234" s="273"/>
      <c r="OAD234" s="273"/>
      <c r="OAE234" s="273"/>
      <c r="OAF234" s="273"/>
      <c r="OAG234" s="273"/>
      <c r="OAH234" s="273"/>
      <c r="OAI234" s="273"/>
      <c r="OAJ234" s="273"/>
      <c r="OAK234" s="273"/>
      <c r="OAL234" s="273"/>
      <c r="OAM234" s="273"/>
      <c r="OAN234" s="273"/>
      <c r="OAO234" s="273"/>
      <c r="OAP234" s="273"/>
      <c r="OAQ234" s="273"/>
      <c r="OAR234" s="273"/>
      <c r="OAS234" s="273"/>
      <c r="OAT234" s="273"/>
      <c r="OAU234" s="273"/>
      <c r="OAV234" s="273"/>
      <c r="OAW234" s="273"/>
      <c r="OAX234" s="273"/>
      <c r="OAY234" s="273"/>
      <c r="OAZ234" s="273"/>
      <c r="OBA234" s="273"/>
      <c r="OBB234" s="273"/>
      <c r="OBC234" s="273"/>
      <c r="OBD234" s="273"/>
      <c r="OBE234" s="273"/>
      <c r="OBF234" s="273"/>
      <c r="OBG234" s="273"/>
      <c r="OBH234" s="273"/>
      <c r="OBI234" s="273"/>
      <c r="OBJ234" s="273"/>
      <c r="OBK234" s="273"/>
      <c r="OBL234" s="273"/>
      <c r="OBM234" s="273"/>
      <c r="OBN234" s="273"/>
      <c r="OBO234" s="273"/>
      <c r="OBP234" s="273"/>
      <c r="OBQ234" s="273"/>
      <c r="OBR234" s="273"/>
      <c r="OBS234" s="273"/>
      <c r="OBT234" s="273"/>
      <c r="OBU234" s="273"/>
      <c r="OBV234" s="273"/>
      <c r="OBW234" s="273"/>
      <c r="OBX234" s="273"/>
      <c r="OBY234" s="273"/>
      <c r="OBZ234" s="273"/>
      <c r="OCA234" s="273"/>
      <c r="OCB234" s="273"/>
      <c r="OCC234" s="273"/>
      <c r="OCD234" s="273"/>
      <c r="OCE234" s="273"/>
      <c r="OCF234" s="273"/>
      <c r="OCG234" s="273"/>
      <c r="OCH234" s="273"/>
      <c r="OCI234" s="273"/>
      <c r="OCJ234" s="273"/>
      <c r="OCK234" s="273"/>
      <c r="OCL234" s="273"/>
      <c r="OCM234" s="273"/>
      <c r="OCN234" s="273"/>
      <c r="OCO234" s="273"/>
      <c r="OCP234" s="273"/>
      <c r="OCQ234" s="273"/>
      <c r="OCR234" s="273"/>
      <c r="OCS234" s="273"/>
      <c r="OCT234" s="273"/>
      <c r="OCU234" s="273"/>
      <c r="OCV234" s="273"/>
      <c r="OCW234" s="273"/>
      <c r="OCX234" s="273"/>
      <c r="OCY234" s="273"/>
      <c r="OCZ234" s="273"/>
      <c r="ODA234" s="273"/>
      <c r="ODB234" s="273"/>
      <c r="ODC234" s="273"/>
      <c r="ODD234" s="273"/>
      <c r="ODE234" s="273"/>
      <c r="ODF234" s="273"/>
      <c r="ODG234" s="273"/>
      <c r="ODH234" s="273"/>
      <c r="ODI234" s="273"/>
      <c r="ODJ234" s="273"/>
      <c r="ODK234" s="273"/>
      <c r="ODL234" s="273"/>
      <c r="ODM234" s="273"/>
      <c r="ODN234" s="273"/>
      <c r="ODO234" s="273"/>
      <c r="ODP234" s="273"/>
      <c r="ODQ234" s="273"/>
      <c r="ODR234" s="273"/>
      <c r="ODS234" s="273"/>
      <c r="ODT234" s="273"/>
      <c r="ODU234" s="273"/>
      <c r="ODV234" s="273"/>
      <c r="ODW234" s="273"/>
      <c r="ODX234" s="273"/>
      <c r="ODY234" s="273"/>
      <c r="ODZ234" s="273"/>
      <c r="OEA234" s="273"/>
      <c r="OEB234" s="273"/>
      <c r="OEC234" s="273"/>
      <c r="OED234" s="273"/>
      <c r="OEE234" s="273"/>
      <c r="OEF234" s="273"/>
      <c r="OEG234" s="273"/>
      <c r="OEH234" s="273"/>
      <c r="OEI234" s="273"/>
      <c r="OEJ234" s="273"/>
      <c r="OEK234" s="273"/>
      <c r="OEL234" s="273"/>
      <c r="OEM234" s="273"/>
      <c r="OEN234" s="273"/>
      <c r="OEO234" s="273"/>
      <c r="OEP234" s="273"/>
      <c r="OEQ234" s="273"/>
      <c r="OER234" s="273"/>
      <c r="OES234" s="273"/>
      <c r="OET234" s="273"/>
      <c r="OEU234" s="273"/>
      <c r="OEV234" s="273"/>
      <c r="OEW234" s="273"/>
      <c r="OEX234" s="273"/>
      <c r="OEY234" s="273"/>
      <c r="OEZ234" s="273"/>
      <c r="OFA234" s="273"/>
      <c r="OFB234" s="273"/>
      <c r="OFC234" s="273"/>
      <c r="OFD234" s="273"/>
      <c r="OFE234" s="273"/>
      <c r="OFF234" s="273"/>
      <c r="OFG234" s="273"/>
      <c r="OFH234" s="273"/>
      <c r="OFI234" s="273"/>
      <c r="OFJ234" s="273"/>
      <c r="OFK234" s="273"/>
      <c r="OFL234" s="273"/>
      <c r="OFM234" s="273"/>
      <c r="OFN234" s="273"/>
      <c r="OFO234" s="273"/>
      <c r="OFP234" s="273"/>
      <c r="OFQ234" s="273"/>
      <c r="OFR234" s="273"/>
      <c r="OFS234" s="273"/>
      <c r="OFT234" s="273"/>
      <c r="OFU234" s="273"/>
      <c r="OFV234" s="273"/>
      <c r="OFW234" s="273"/>
      <c r="OFX234" s="273"/>
      <c r="OFY234" s="273"/>
      <c r="OFZ234" s="273"/>
      <c r="OGA234" s="273"/>
      <c r="OGB234" s="273"/>
      <c r="OGC234" s="273"/>
      <c r="OGD234" s="273"/>
      <c r="OGE234" s="273"/>
      <c r="OGF234" s="273"/>
      <c r="OGG234" s="273"/>
      <c r="OGH234" s="273"/>
      <c r="OGI234" s="273"/>
      <c r="OGJ234" s="273"/>
      <c r="OGK234" s="273"/>
      <c r="OGL234" s="273"/>
      <c r="OGM234" s="273"/>
      <c r="OGN234" s="273"/>
      <c r="OGO234" s="273"/>
      <c r="OGP234" s="273"/>
      <c r="OGQ234" s="273"/>
      <c r="OGR234" s="273"/>
      <c r="OGS234" s="273"/>
      <c r="OGT234" s="273"/>
      <c r="OGU234" s="273"/>
      <c r="OGV234" s="273"/>
      <c r="OGW234" s="273"/>
      <c r="OGX234" s="273"/>
      <c r="OGY234" s="273"/>
      <c r="OGZ234" s="273"/>
      <c r="OHA234" s="273"/>
      <c r="OHB234" s="273"/>
      <c r="OHC234" s="273"/>
      <c r="OHD234" s="273"/>
      <c r="OHE234" s="273"/>
      <c r="OHF234" s="273"/>
      <c r="OHG234" s="273"/>
      <c r="OHH234" s="273"/>
      <c r="OHI234" s="273"/>
      <c r="OHJ234" s="273"/>
      <c r="OHK234" s="273"/>
      <c r="OHL234" s="273"/>
      <c r="OHM234" s="273"/>
      <c r="OHN234" s="273"/>
      <c r="OHO234" s="273"/>
      <c r="OHP234" s="273"/>
      <c r="OHQ234" s="273"/>
      <c r="OHR234" s="273"/>
      <c r="OHS234" s="273"/>
      <c r="OHT234" s="273"/>
      <c r="OHU234" s="273"/>
      <c r="OHV234" s="273"/>
      <c r="OHW234" s="273"/>
      <c r="OHX234" s="273"/>
      <c r="OHY234" s="273"/>
      <c r="OHZ234" s="273"/>
      <c r="OIA234" s="273"/>
      <c r="OIB234" s="273"/>
      <c r="OIC234" s="273"/>
      <c r="OID234" s="273"/>
      <c r="OIE234" s="273"/>
      <c r="OIF234" s="273"/>
      <c r="OIG234" s="273"/>
      <c r="OIH234" s="273"/>
      <c r="OII234" s="273"/>
      <c r="OIJ234" s="273"/>
      <c r="OIK234" s="273"/>
      <c r="OIL234" s="273"/>
      <c r="OIM234" s="273"/>
      <c r="OIN234" s="273"/>
      <c r="OIO234" s="273"/>
      <c r="OIP234" s="273"/>
      <c r="OIQ234" s="273"/>
      <c r="OIR234" s="273"/>
      <c r="OIS234" s="273"/>
      <c r="OIT234" s="273"/>
      <c r="OIU234" s="273"/>
      <c r="OIV234" s="273"/>
      <c r="OIW234" s="273"/>
      <c r="OIX234" s="273"/>
      <c r="OIY234" s="273"/>
      <c r="OIZ234" s="273"/>
      <c r="OJA234" s="273"/>
      <c r="OJB234" s="273"/>
      <c r="OJC234" s="273"/>
      <c r="OJD234" s="273"/>
      <c r="OJE234" s="273"/>
      <c r="OJF234" s="273"/>
      <c r="OJG234" s="273"/>
      <c r="OJH234" s="273"/>
      <c r="OJI234" s="273"/>
      <c r="OJJ234" s="273"/>
      <c r="OJK234" s="273"/>
      <c r="OJL234" s="273"/>
      <c r="OJM234" s="273"/>
      <c r="OJN234" s="273"/>
      <c r="OJO234" s="273"/>
      <c r="OJP234" s="273"/>
      <c r="OJQ234" s="273"/>
      <c r="OJR234" s="273"/>
      <c r="OJS234" s="273"/>
      <c r="OJT234" s="273"/>
      <c r="OJU234" s="273"/>
      <c r="OJV234" s="273"/>
      <c r="OJW234" s="273"/>
      <c r="OJX234" s="273"/>
      <c r="OJY234" s="273"/>
      <c r="OJZ234" s="273"/>
      <c r="OKA234" s="273"/>
      <c r="OKB234" s="273"/>
      <c r="OKC234" s="273"/>
      <c r="OKD234" s="273"/>
      <c r="OKE234" s="273"/>
      <c r="OKF234" s="273"/>
      <c r="OKG234" s="273"/>
      <c r="OKH234" s="273"/>
      <c r="OKI234" s="273"/>
      <c r="OKJ234" s="273"/>
      <c r="OKK234" s="273"/>
      <c r="OKL234" s="273"/>
      <c r="OKM234" s="273"/>
      <c r="OKN234" s="273"/>
      <c r="OKO234" s="273"/>
      <c r="OKP234" s="273"/>
      <c r="OKQ234" s="273"/>
      <c r="OKR234" s="273"/>
      <c r="OKS234" s="273"/>
      <c r="OKT234" s="273"/>
      <c r="OKU234" s="273"/>
      <c r="OKV234" s="273"/>
      <c r="OKW234" s="273"/>
      <c r="OKX234" s="273"/>
      <c r="OKY234" s="273"/>
      <c r="OKZ234" s="273"/>
      <c r="OLA234" s="273"/>
      <c r="OLB234" s="273"/>
      <c r="OLC234" s="273"/>
      <c r="OLD234" s="273"/>
      <c r="OLE234" s="273"/>
      <c r="OLF234" s="273"/>
      <c r="OLG234" s="273"/>
      <c r="OLH234" s="273"/>
      <c r="OLI234" s="273"/>
      <c r="OLJ234" s="273"/>
      <c r="OLK234" s="273"/>
      <c r="OLL234" s="273"/>
      <c r="OLM234" s="273"/>
      <c r="OLN234" s="273"/>
      <c r="OLO234" s="273"/>
      <c r="OLP234" s="273"/>
      <c r="OLQ234" s="273"/>
      <c r="OLR234" s="273"/>
      <c r="OLS234" s="273"/>
      <c r="OLT234" s="273"/>
      <c r="OLU234" s="273"/>
      <c r="OLV234" s="273"/>
      <c r="OLW234" s="273"/>
      <c r="OLX234" s="273"/>
      <c r="OLY234" s="273"/>
      <c r="OLZ234" s="273"/>
      <c r="OMA234" s="273"/>
      <c r="OMB234" s="273"/>
      <c r="OMC234" s="273"/>
      <c r="OMD234" s="273"/>
      <c r="OME234" s="273"/>
      <c r="OMF234" s="273"/>
      <c r="OMG234" s="273"/>
      <c r="OMH234" s="273"/>
      <c r="OMI234" s="273"/>
      <c r="OMJ234" s="273"/>
      <c r="OMK234" s="273"/>
      <c r="OML234" s="273"/>
      <c r="OMM234" s="273"/>
      <c r="OMN234" s="273"/>
      <c r="OMO234" s="273"/>
      <c r="OMP234" s="273"/>
      <c r="OMQ234" s="273"/>
      <c r="OMR234" s="273"/>
      <c r="OMS234" s="273"/>
      <c r="OMT234" s="273"/>
      <c r="OMU234" s="273"/>
      <c r="OMV234" s="273"/>
      <c r="OMW234" s="273"/>
      <c r="OMX234" s="273"/>
      <c r="OMY234" s="273"/>
      <c r="OMZ234" s="273"/>
      <c r="ONA234" s="273"/>
      <c r="ONB234" s="273"/>
      <c r="ONC234" s="273"/>
      <c r="OND234" s="273"/>
      <c r="ONE234" s="273"/>
      <c r="ONF234" s="273"/>
      <c r="ONG234" s="273"/>
      <c r="ONH234" s="273"/>
      <c r="ONI234" s="273"/>
      <c r="ONJ234" s="273"/>
      <c r="ONK234" s="273"/>
      <c r="ONL234" s="273"/>
      <c r="ONM234" s="273"/>
      <c r="ONN234" s="273"/>
      <c r="ONO234" s="273"/>
      <c r="ONP234" s="273"/>
      <c r="ONQ234" s="273"/>
      <c r="ONR234" s="273"/>
      <c r="ONS234" s="273"/>
      <c r="ONT234" s="273"/>
      <c r="ONU234" s="273"/>
      <c r="ONV234" s="273"/>
      <c r="ONW234" s="273"/>
      <c r="ONX234" s="273"/>
      <c r="ONY234" s="273"/>
      <c r="ONZ234" s="273"/>
      <c r="OOA234" s="273"/>
      <c r="OOB234" s="273"/>
      <c r="OOC234" s="273"/>
      <c r="OOD234" s="273"/>
      <c r="OOE234" s="273"/>
      <c r="OOF234" s="273"/>
      <c r="OOG234" s="273"/>
      <c r="OOH234" s="273"/>
      <c r="OOI234" s="273"/>
      <c r="OOJ234" s="273"/>
      <c r="OOK234" s="273"/>
      <c r="OOL234" s="273"/>
      <c r="OOM234" s="273"/>
      <c r="OON234" s="273"/>
      <c r="OOO234" s="273"/>
      <c r="OOP234" s="273"/>
      <c r="OOQ234" s="273"/>
      <c r="OOR234" s="273"/>
      <c r="OOS234" s="273"/>
      <c r="OOT234" s="273"/>
      <c r="OOU234" s="273"/>
      <c r="OOV234" s="273"/>
      <c r="OOW234" s="273"/>
      <c r="OOX234" s="273"/>
      <c r="OOY234" s="273"/>
      <c r="OOZ234" s="273"/>
      <c r="OPA234" s="273"/>
      <c r="OPB234" s="273"/>
      <c r="OPC234" s="273"/>
      <c r="OPD234" s="273"/>
      <c r="OPE234" s="273"/>
      <c r="OPF234" s="273"/>
      <c r="OPG234" s="273"/>
      <c r="OPH234" s="273"/>
      <c r="OPI234" s="273"/>
      <c r="OPJ234" s="273"/>
      <c r="OPK234" s="273"/>
      <c r="OPL234" s="273"/>
      <c r="OPM234" s="273"/>
      <c r="OPN234" s="273"/>
      <c r="OPO234" s="273"/>
      <c r="OPP234" s="273"/>
      <c r="OPQ234" s="273"/>
      <c r="OPR234" s="273"/>
      <c r="OPS234" s="273"/>
      <c r="OPT234" s="273"/>
      <c r="OPU234" s="273"/>
      <c r="OPV234" s="273"/>
      <c r="OPW234" s="273"/>
      <c r="OPX234" s="273"/>
      <c r="OPY234" s="273"/>
      <c r="OPZ234" s="273"/>
      <c r="OQA234" s="273"/>
      <c r="OQB234" s="273"/>
      <c r="OQC234" s="273"/>
      <c r="OQD234" s="273"/>
      <c r="OQE234" s="273"/>
      <c r="OQF234" s="273"/>
      <c r="OQG234" s="273"/>
      <c r="OQH234" s="273"/>
      <c r="OQI234" s="273"/>
      <c r="OQJ234" s="273"/>
      <c r="OQK234" s="273"/>
      <c r="OQL234" s="273"/>
      <c r="OQM234" s="273"/>
      <c r="OQN234" s="273"/>
      <c r="OQO234" s="273"/>
      <c r="OQP234" s="273"/>
      <c r="OQQ234" s="273"/>
      <c r="OQR234" s="273"/>
      <c r="OQS234" s="273"/>
      <c r="OQT234" s="273"/>
      <c r="OQU234" s="273"/>
      <c r="OQV234" s="273"/>
      <c r="OQW234" s="273"/>
      <c r="OQX234" s="273"/>
      <c r="OQY234" s="273"/>
      <c r="OQZ234" s="273"/>
      <c r="ORA234" s="273"/>
      <c r="ORB234" s="273"/>
      <c r="ORC234" s="273"/>
      <c r="ORD234" s="273"/>
      <c r="ORE234" s="273"/>
      <c r="ORF234" s="273"/>
      <c r="ORG234" s="273"/>
      <c r="ORH234" s="273"/>
      <c r="ORI234" s="273"/>
      <c r="ORJ234" s="273"/>
      <c r="ORK234" s="273"/>
      <c r="ORL234" s="273"/>
      <c r="ORM234" s="273"/>
      <c r="ORN234" s="273"/>
      <c r="ORO234" s="273"/>
      <c r="ORP234" s="273"/>
      <c r="ORQ234" s="273"/>
      <c r="ORR234" s="273"/>
      <c r="ORS234" s="273"/>
      <c r="ORT234" s="273"/>
      <c r="ORU234" s="273"/>
      <c r="ORV234" s="273"/>
      <c r="ORW234" s="273"/>
      <c r="ORX234" s="273"/>
      <c r="ORY234" s="273"/>
      <c r="ORZ234" s="273"/>
      <c r="OSA234" s="273"/>
      <c r="OSB234" s="273"/>
      <c r="OSC234" s="273"/>
      <c r="OSD234" s="273"/>
      <c r="OSE234" s="273"/>
      <c r="OSF234" s="273"/>
      <c r="OSG234" s="273"/>
      <c r="OSH234" s="273"/>
      <c r="OSI234" s="273"/>
      <c r="OSJ234" s="273"/>
      <c r="OSK234" s="273"/>
      <c r="OSL234" s="273"/>
      <c r="OSM234" s="273"/>
      <c r="OSN234" s="273"/>
      <c r="OSO234" s="273"/>
      <c r="OSP234" s="273"/>
      <c r="OSQ234" s="273"/>
      <c r="OSR234" s="273"/>
      <c r="OSS234" s="273"/>
      <c r="OST234" s="273"/>
      <c r="OSU234" s="273"/>
      <c r="OSV234" s="273"/>
      <c r="OSW234" s="273"/>
      <c r="OSX234" s="273"/>
      <c r="OSY234" s="273"/>
      <c r="OSZ234" s="273"/>
      <c r="OTA234" s="273"/>
      <c r="OTB234" s="273"/>
      <c r="OTC234" s="273"/>
      <c r="OTD234" s="273"/>
      <c r="OTE234" s="273"/>
      <c r="OTF234" s="273"/>
      <c r="OTG234" s="273"/>
      <c r="OTH234" s="273"/>
      <c r="OTI234" s="273"/>
      <c r="OTJ234" s="273"/>
      <c r="OTK234" s="273"/>
      <c r="OTL234" s="273"/>
      <c r="OTM234" s="273"/>
      <c r="OTN234" s="273"/>
      <c r="OTO234" s="273"/>
      <c r="OTP234" s="273"/>
      <c r="OTQ234" s="273"/>
      <c r="OTR234" s="273"/>
      <c r="OTS234" s="273"/>
      <c r="OTT234" s="273"/>
      <c r="OTU234" s="273"/>
      <c r="OTV234" s="273"/>
      <c r="OTW234" s="273"/>
      <c r="OTX234" s="273"/>
      <c r="OTY234" s="273"/>
      <c r="OTZ234" s="273"/>
      <c r="OUA234" s="273"/>
      <c r="OUB234" s="273"/>
      <c r="OUC234" s="273"/>
      <c r="OUD234" s="273"/>
      <c r="OUE234" s="273"/>
      <c r="OUF234" s="273"/>
      <c r="OUG234" s="273"/>
      <c r="OUH234" s="273"/>
      <c r="OUI234" s="273"/>
      <c r="OUJ234" s="273"/>
      <c r="OUK234" s="273"/>
      <c r="OUL234" s="273"/>
      <c r="OUM234" s="273"/>
      <c r="OUN234" s="273"/>
      <c r="OUO234" s="273"/>
      <c r="OUP234" s="273"/>
      <c r="OUQ234" s="273"/>
      <c r="OUR234" s="273"/>
      <c r="OUS234" s="273"/>
      <c r="OUT234" s="273"/>
      <c r="OUU234" s="273"/>
      <c r="OUV234" s="273"/>
      <c r="OUW234" s="273"/>
      <c r="OUX234" s="273"/>
      <c r="OUY234" s="273"/>
      <c r="OUZ234" s="273"/>
      <c r="OVA234" s="273"/>
      <c r="OVB234" s="273"/>
      <c r="OVC234" s="273"/>
      <c r="OVD234" s="273"/>
      <c r="OVE234" s="273"/>
      <c r="OVF234" s="273"/>
      <c r="OVG234" s="273"/>
      <c r="OVH234" s="273"/>
      <c r="OVI234" s="273"/>
      <c r="OVJ234" s="273"/>
      <c r="OVK234" s="273"/>
      <c r="OVL234" s="273"/>
      <c r="OVM234" s="273"/>
      <c r="OVN234" s="273"/>
      <c r="OVO234" s="273"/>
      <c r="OVP234" s="273"/>
      <c r="OVQ234" s="273"/>
      <c r="OVR234" s="273"/>
      <c r="OVS234" s="273"/>
      <c r="OVT234" s="273"/>
      <c r="OVU234" s="273"/>
      <c r="OVV234" s="273"/>
      <c r="OVW234" s="273"/>
      <c r="OVX234" s="273"/>
      <c r="OVY234" s="273"/>
      <c r="OVZ234" s="273"/>
      <c r="OWA234" s="273"/>
      <c r="OWB234" s="273"/>
      <c r="OWC234" s="273"/>
      <c r="OWD234" s="273"/>
      <c r="OWE234" s="273"/>
      <c r="OWF234" s="273"/>
      <c r="OWG234" s="273"/>
      <c r="OWH234" s="273"/>
      <c r="OWI234" s="273"/>
      <c r="OWJ234" s="273"/>
      <c r="OWK234" s="273"/>
      <c r="OWL234" s="273"/>
      <c r="OWM234" s="273"/>
      <c r="OWN234" s="273"/>
      <c r="OWO234" s="273"/>
      <c r="OWP234" s="273"/>
      <c r="OWQ234" s="273"/>
      <c r="OWR234" s="273"/>
      <c r="OWS234" s="273"/>
      <c r="OWT234" s="273"/>
      <c r="OWU234" s="273"/>
      <c r="OWV234" s="273"/>
      <c r="OWW234" s="273"/>
      <c r="OWX234" s="273"/>
      <c r="OWY234" s="273"/>
      <c r="OWZ234" s="273"/>
      <c r="OXA234" s="273"/>
      <c r="OXB234" s="273"/>
      <c r="OXC234" s="273"/>
      <c r="OXD234" s="273"/>
      <c r="OXE234" s="273"/>
      <c r="OXF234" s="273"/>
      <c r="OXG234" s="273"/>
      <c r="OXH234" s="273"/>
      <c r="OXI234" s="273"/>
      <c r="OXJ234" s="273"/>
      <c r="OXK234" s="273"/>
      <c r="OXL234" s="273"/>
      <c r="OXM234" s="273"/>
      <c r="OXN234" s="273"/>
      <c r="OXO234" s="273"/>
      <c r="OXP234" s="273"/>
      <c r="OXQ234" s="273"/>
      <c r="OXR234" s="273"/>
      <c r="OXS234" s="273"/>
      <c r="OXT234" s="273"/>
      <c r="OXU234" s="273"/>
      <c r="OXV234" s="273"/>
      <c r="OXW234" s="273"/>
      <c r="OXX234" s="273"/>
      <c r="OXY234" s="273"/>
      <c r="OXZ234" s="273"/>
      <c r="OYA234" s="273"/>
      <c r="OYB234" s="273"/>
      <c r="OYC234" s="273"/>
      <c r="OYD234" s="273"/>
      <c r="OYE234" s="273"/>
      <c r="OYF234" s="273"/>
      <c r="OYG234" s="273"/>
      <c r="OYH234" s="273"/>
      <c r="OYI234" s="273"/>
      <c r="OYJ234" s="273"/>
      <c r="OYK234" s="273"/>
      <c r="OYL234" s="273"/>
      <c r="OYM234" s="273"/>
      <c r="OYN234" s="273"/>
      <c r="OYO234" s="273"/>
      <c r="OYP234" s="273"/>
      <c r="OYQ234" s="273"/>
      <c r="OYR234" s="273"/>
      <c r="OYS234" s="273"/>
      <c r="OYT234" s="273"/>
      <c r="OYU234" s="273"/>
      <c r="OYV234" s="273"/>
      <c r="OYW234" s="273"/>
      <c r="OYX234" s="273"/>
      <c r="OYY234" s="273"/>
      <c r="OYZ234" s="273"/>
      <c r="OZA234" s="273"/>
      <c r="OZB234" s="273"/>
      <c r="OZC234" s="273"/>
      <c r="OZD234" s="273"/>
      <c r="OZE234" s="273"/>
      <c r="OZF234" s="273"/>
      <c r="OZG234" s="273"/>
      <c r="OZH234" s="273"/>
      <c r="OZI234" s="273"/>
      <c r="OZJ234" s="273"/>
      <c r="OZK234" s="273"/>
      <c r="OZL234" s="273"/>
      <c r="OZM234" s="273"/>
      <c r="OZN234" s="273"/>
      <c r="OZO234" s="273"/>
      <c r="OZP234" s="273"/>
      <c r="OZQ234" s="273"/>
      <c r="OZR234" s="273"/>
      <c r="OZS234" s="273"/>
      <c r="OZT234" s="273"/>
      <c r="OZU234" s="273"/>
      <c r="OZV234" s="273"/>
      <c r="OZW234" s="273"/>
      <c r="OZX234" s="273"/>
      <c r="OZY234" s="273"/>
      <c r="OZZ234" s="273"/>
      <c r="PAA234" s="273"/>
      <c r="PAB234" s="273"/>
      <c r="PAC234" s="273"/>
      <c r="PAD234" s="273"/>
      <c r="PAE234" s="273"/>
      <c r="PAF234" s="273"/>
      <c r="PAG234" s="273"/>
      <c r="PAH234" s="273"/>
      <c r="PAI234" s="273"/>
      <c r="PAJ234" s="273"/>
      <c r="PAK234" s="273"/>
      <c r="PAL234" s="273"/>
      <c r="PAM234" s="273"/>
      <c r="PAN234" s="273"/>
      <c r="PAO234" s="273"/>
      <c r="PAP234" s="273"/>
      <c r="PAQ234" s="273"/>
      <c r="PAR234" s="273"/>
      <c r="PAS234" s="273"/>
      <c r="PAT234" s="273"/>
      <c r="PAU234" s="273"/>
      <c r="PAV234" s="273"/>
      <c r="PAW234" s="273"/>
      <c r="PAX234" s="273"/>
      <c r="PAY234" s="273"/>
      <c r="PAZ234" s="273"/>
      <c r="PBA234" s="273"/>
      <c r="PBB234" s="273"/>
      <c r="PBC234" s="273"/>
      <c r="PBD234" s="273"/>
      <c r="PBE234" s="273"/>
      <c r="PBF234" s="273"/>
      <c r="PBG234" s="273"/>
      <c r="PBH234" s="273"/>
      <c r="PBI234" s="273"/>
      <c r="PBJ234" s="273"/>
      <c r="PBK234" s="273"/>
      <c r="PBL234" s="273"/>
      <c r="PBM234" s="273"/>
      <c r="PBN234" s="273"/>
      <c r="PBO234" s="273"/>
      <c r="PBP234" s="273"/>
      <c r="PBQ234" s="273"/>
      <c r="PBR234" s="273"/>
      <c r="PBS234" s="273"/>
      <c r="PBT234" s="273"/>
      <c r="PBU234" s="273"/>
      <c r="PBV234" s="273"/>
      <c r="PBW234" s="273"/>
      <c r="PBX234" s="273"/>
      <c r="PBY234" s="273"/>
      <c r="PBZ234" s="273"/>
      <c r="PCA234" s="273"/>
      <c r="PCB234" s="273"/>
      <c r="PCC234" s="273"/>
      <c r="PCD234" s="273"/>
      <c r="PCE234" s="273"/>
      <c r="PCF234" s="273"/>
      <c r="PCG234" s="273"/>
      <c r="PCH234" s="273"/>
      <c r="PCI234" s="273"/>
      <c r="PCJ234" s="273"/>
      <c r="PCK234" s="273"/>
      <c r="PCL234" s="273"/>
      <c r="PCM234" s="273"/>
      <c r="PCN234" s="273"/>
      <c r="PCO234" s="273"/>
      <c r="PCP234" s="273"/>
      <c r="PCQ234" s="273"/>
      <c r="PCR234" s="273"/>
      <c r="PCS234" s="273"/>
      <c r="PCT234" s="273"/>
      <c r="PCU234" s="273"/>
      <c r="PCV234" s="273"/>
      <c r="PCW234" s="273"/>
      <c r="PCX234" s="273"/>
      <c r="PCY234" s="273"/>
      <c r="PCZ234" s="273"/>
      <c r="PDA234" s="273"/>
      <c r="PDB234" s="273"/>
      <c r="PDC234" s="273"/>
      <c r="PDD234" s="273"/>
      <c r="PDE234" s="273"/>
      <c r="PDF234" s="273"/>
      <c r="PDG234" s="273"/>
      <c r="PDH234" s="273"/>
      <c r="PDI234" s="273"/>
      <c r="PDJ234" s="273"/>
      <c r="PDK234" s="273"/>
      <c r="PDL234" s="273"/>
      <c r="PDM234" s="273"/>
      <c r="PDN234" s="273"/>
      <c r="PDO234" s="273"/>
      <c r="PDP234" s="273"/>
      <c r="PDQ234" s="273"/>
      <c r="PDR234" s="273"/>
      <c r="PDS234" s="273"/>
      <c r="PDT234" s="273"/>
      <c r="PDU234" s="273"/>
      <c r="PDV234" s="273"/>
      <c r="PDW234" s="273"/>
      <c r="PDX234" s="273"/>
      <c r="PDY234" s="273"/>
      <c r="PDZ234" s="273"/>
      <c r="PEA234" s="273"/>
      <c r="PEB234" s="273"/>
      <c r="PEC234" s="273"/>
      <c r="PED234" s="273"/>
      <c r="PEE234" s="273"/>
      <c r="PEF234" s="273"/>
      <c r="PEG234" s="273"/>
      <c r="PEH234" s="273"/>
      <c r="PEI234" s="273"/>
      <c r="PEJ234" s="273"/>
      <c r="PEK234" s="273"/>
      <c r="PEL234" s="273"/>
      <c r="PEM234" s="273"/>
      <c r="PEN234" s="273"/>
      <c r="PEO234" s="273"/>
      <c r="PEP234" s="273"/>
      <c r="PEQ234" s="273"/>
      <c r="PER234" s="273"/>
      <c r="PES234" s="273"/>
      <c r="PET234" s="273"/>
      <c r="PEU234" s="273"/>
      <c r="PEV234" s="273"/>
      <c r="PEW234" s="273"/>
      <c r="PEX234" s="273"/>
      <c r="PEY234" s="273"/>
      <c r="PEZ234" s="273"/>
      <c r="PFA234" s="273"/>
      <c r="PFB234" s="273"/>
      <c r="PFC234" s="273"/>
      <c r="PFD234" s="273"/>
      <c r="PFE234" s="273"/>
      <c r="PFF234" s="273"/>
      <c r="PFG234" s="273"/>
      <c r="PFH234" s="273"/>
      <c r="PFI234" s="273"/>
      <c r="PFJ234" s="273"/>
      <c r="PFK234" s="273"/>
      <c r="PFL234" s="273"/>
      <c r="PFM234" s="273"/>
      <c r="PFN234" s="273"/>
      <c r="PFO234" s="273"/>
      <c r="PFP234" s="273"/>
      <c r="PFQ234" s="273"/>
      <c r="PFR234" s="273"/>
      <c r="PFS234" s="273"/>
      <c r="PFT234" s="273"/>
      <c r="PFU234" s="273"/>
      <c r="PFV234" s="273"/>
      <c r="PFW234" s="273"/>
      <c r="PFX234" s="273"/>
      <c r="PFY234" s="273"/>
      <c r="PFZ234" s="273"/>
      <c r="PGA234" s="273"/>
      <c r="PGB234" s="273"/>
      <c r="PGC234" s="273"/>
      <c r="PGD234" s="273"/>
      <c r="PGE234" s="273"/>
      <c r="PGF234" s="273"/>
      <c r="PGG234" s="273"/>
      <c r="PGH234" s="273"/>
      <c r="PGI234" s="273"/>
      <c r="PGJ234" s="273"/>
      <c r="PGK234" s="273"/>
      <c r="PGL234" s="273"/>
      <c r="PGM234" s="273"/>
      <c r="PGN234" s="273"/>
      <c r="PGO234" s="273"/>
      <c r="PGP234" s="273"/>
      <c r="PGQ234" s="273"/>
      <c r="PGR234" s="273"/>
      <c r="PGS234" s="273"/>
      <c r="PGT234" s="273"/>
      <c r="PGU234" s="273"/>
      <c r="PGV234" s="273"/>
      <c r="PGW234" s="273"/>
      <c r="PGX234" s="273"/>
      <c r="PGY234" s="273"/>
      <c r="PGZ234" s="273"/>
      <c r="PHA234" s="273"/>
      <c r="PHB234" s="273"/>
      <c r="PHC234" s="273"/>
      <c r="PHD234" s="273"/>
      <c r="PHE234" s="273"/>
      <c r="PHF234" s="273"/>
      <c r="PHG234" s="273"/>
      <c r="PHH234" s="273"/>
      <c r="PHI234" s="273"/>
      <c r="PHJ234" s="273"/>
      <c r="PHK234" s="273"/>
      <c r="PHL234" s="273"/>
      <c r="PHM234" s="273"/>
      <c r="PHN234" s="273"/>
      <c r="PHO234" s="273"/>
      <c r="PHP234" s="273"/>
      <c r="PHQ234" s="273"/>
      <c r="PHR234" s="273"/>
      <c r="PHS234" s="273"/>
      <c r="PHT234" s="273"/>
      <c r="PHU234" s="273"/>
      <c r="PHV234" s="273"/>
      <c r="PHW234" s="273"/>
      <c r="PHX234" s="273"/>
      <c r="PHY234" s="273"/>
      <c r="PHZ234" s="273"/>
      <c r="PIA234" s="273"/>
      <c r="PIB234" s="273"/>
      <c r="PIC234" s="273"/>
      <c r="PID234" s="273"/>
      <c r="PIE234" s="273"/>
      <c r="PIF234" s="273"/>
      <c r="PIG234" s="273"/>
      <c r="PIH234" s="273"/>
      <c r="PII234" s="273"/>
      <c r="PIJ234" s="273"/>
      <c r="PIK234" s="273"/>
      <c r="PIL234" s="273"/>
      <c r="PIM234" s="273"/>
      <c r="PIN234" s="273"/>
      <c r="PIO234" s="273"/>
      <c r="PIP234" s="273"/>
      <c r="PIQ234" s="273"/>
      <c r="PIR234" s="273"/>
      <c r="PIS234" s="273"/>
      <c r="PIT234" s="273"/>
      <c r="PIU234" s="273"/>
      <c r="PIV234" s="273"/>
      <c r="PIW234" s="273"/>
      <c r="PIX234" s="273"/>
      <c r="PIY234" s="273"/>
      <c r="PIZ234" s="273"/>
      <c r="PJA234" s="273"/>
      <c r="PJB234" s="273"/>
      <c r="PJC234" s="273"/>
      <c r="PJD234" s="273"/>
      <c r="PJE234" s="273"/>
      <c r="PJF234" s="273"/>
      <c r="PJG234" s="273"/>
      <c r="PJH234" s="273"/>
      <c r="PJI234" s="273"/>
      <c r="PJJ234" s="273"/>
      <c r="PJK234" s="273"/>
      <c r="PJL234" s="273"/>
      <c r="PJM234" s="273"/>
      <c r="PJN234" s="273"/>
      <c r="PJO234" s="273"/>
      <c r="PJP234" s="273"/>
      <c r="PJQ234" s="273"/>
      <c r="PJR234" s="273"/>
      <c r="PJS234" s="273"/>
      <c r="PJT234" s="273"/>
      <c r="PJU234" s="273"/>
      <c r="PJV234" s="273"/>
      <c r="PJW234" s="273"/>
      <c r="PJX234" s="273"/>
      <c r="PJY234" s="273"/>
      <c r="PJZ234" s="273"/>
      <c r="PKA234" s="273"/>
      <c r="PKB234" s="273"/>
      <c r="PKC234" s="273"/>
      <c r="PKD234" s="273"/>
      <c r="PKE234" s="273"/>
      <c r="PKF234" s="273"/>
      <c r="PKG234" s="273"/>
      <c r="PKH234" s="273"/>
      <c r="PKI234" s="273"/>
      <c r="PKJ234" s="273"/>
      <c r="PKK234" s="273"/>
      <c r="PKL234" s="273"/>
      <c r="PKM234" s="273"/>
      <c r="PKN234" s="273"/>
      <c r="PKO234" s="273"/>
      <c r="PKP234" s="273"/>
      <c r="PKQ234" s="273"/>
      <c r="PKR234" s="273"/>
      <c r="PKS234" s="273"/>
      <c r="PKT234" s="273"/>
      <c r="PKU234" s="273"/>
      <c r="PKV234" s="273"/>
      <c r="PKW234" s="273"/>
      <c r="PKX234" s="273"/>
      <c r="PKY234" s="273"/>
      <c r="PKZ234" s="273"/>
      <c r="PLA234" s="273"/>
      <c r="PLB234" s="273"/>
      <c r="PLC234" s="273"/>
      <c r="PLD234" s="273"/>
      <c r="PLE234" s="273"/>
      <c r="PLF234" s="273"/>
      <c r="PLG234" s="273"/>
      <c r="PLH234" s="273"/>
      <c r="PLI234" s="273"/>
      <c r="PLJ234" s="273"/>
      <c r="PLK234" s="273"/>
      <c r="PLL234" s="273"/>
      <c r="PLM234" s="273"/>
      <c r="PLN234" s="273"/>
      <c r="PLO234" s="273"/>
      <c r="PLP234" s="273"/>
      <c r="PLQ234" s="273"/>
      <c r="PLR234" s="273"/>
      <c r="PLS234" s="273"/>
      <c r="PLT234" s="273"/>
      <c r="PLU234" s="273"/>
      <c r="PLV234" s="273"/>
      <c r="PLW234" s="273"/>
      <c r="PLX234" s="273"/>
      <c r="PLY234" s="273"/>
      <c r="PLZ234" s="273"/>
      <c r="PMA234" s="273"/>
      <c r="PMB234" s="273"/>
      <c r="PMC234" s="273"/>
      <c r="PMD234" s="273"/>
      <c r="PME234" s="273"/>
      <c r="PMF234" s="273"/>
      <c r="PMG234" s="273"/>
      <c r="PMH234" s="273"/>
      <c r="PMI234" s="273"/>
      <c r="PMJ234" s="273"/>
      <c r="PMK234" s="273"/>
      <c r="PML234" s="273"/>
      <c r="PMM234" s="273"/>
      <c r="PMN234" s="273"/>
      <c r="PMO234" s="273"/>
      <c r="PMP234" s="273"/>
      <c r="PMQ234" s="273"/>
      <c r="PMR234" s="273"/>
      <c r="PMS234" s="273"/>
      <c r="PMT234" s="273"/>
      <c r="PMU234" s="273"/>
      <c r="PMV234" s="273"/>
      <c r="PMW234" s="273"/>
      <c r="PMX234" s="273"/>
      <c r="PMY234" s="273"/>
      <c r="PMZ234" s="273"/>
      <c r="PNA234" s="273"/>
      <c r="PNB234" s="273"/>
      <c r="PNC234" s="273"/>
      <c r="PND234" s="273"/>
      <c r="PNE234" s="273"/>
      <c r="PNF234" s="273"/>
      <c r="PNG234" s="273"/>
      <c r="PNH234" s="273"/>
      <c r="PNI234" s="273"/>
      <c r="PNJ234" s="273"/>
      <c r="PNK234" s="273"/>
      <c r="PNL234" s="273"/>
      <c r="PNM234" s="273"/>
      <c r="PNN234" s="273"/>
      <c r="PNO234" s="273"/>
      <c r="PNP234" s="273"/>
      <c r="PNQ234" s="273"/>
      <c r="PNR234" s="273"/>
      <c r="PNS234" s="273"/>
      <c r="PNT234" s="273"/>
      <c r="PNU234" s="273"/>
      <c r="PNV234" s="273"/>
      <c r="PNW234" s="273"/>
      <c r="PNX234" s="273"/>
      <c r="PNY234" s="273"/>
      <c r="PNZ234" s="273"/>
      <c r="POA234" s="273"/>
      <c r="POB234" s="273"/>
      <c r="POC234" s="273"/>
      <c r="POD234" s="273"/>
      <c r="POE234" s="273"/>
      <c r="POF234" s="273"/>
      <c r="POG234" s="273"/>
      <c r="POH234" s="273"/>
      <c r="POI234" s="273"/>
      <c r="POJ234" s="273"/>
      <c r="POK234" s="273"/>
      <c r="POL234" s="273"/>
      <c r="POM234" s="273"/>
      <c r="PON234" s="273"/>
      <c r="POO234" s="273"/>
      <c r="POP234" s="273"/>
      <c r="POQ234" s="273"/>
      <c r="POR234" s="273"/>
      <c r="POS234" s="273"/>
      <c r="POT234" s="273"/>
      <c r="POU234" s="273"/>
      <c r="POV234" s="273"/>
      <c r="POW234" s="273"/>
      <c r="POX234" s="273"/>
      <c r="POY234" s="273"/>
      <c r="POZ234" s="273"/>
      <c r="PPA234" s="273"/>
      <c r="PPB234" s="273"/>
      <c r="PPC234" s="273"/>
      <c r="PPD234" s="273"/>
      <c r="PPE234" s="273"/>
      <c r="PPF234" s="273"/>
      <c r="PPG234" s="273"/>
      <c r="PPH234" s="273"/>
      <c r="PPI234" s="273"/>
      <c r="PPJ234" s="273"/>
      <c r="PPK234" s="273"/>
      <c r="PPL234" s="273"/>
      <c r="PPM234" s="273"/>
      <c r="PPN234" s="273"/>
      <c r="PPO234" s="273"/>
      <c r="PPP234" s="273"/>
      <c r="PPQ234" s="273"/>
      <c r="PPR234" s="273"/>
      <c r="PPS234" s="273"/>
      <c r="PPT234" s="273"/>
      <c r="PPU234" s="273"/>
      <c r="PPV234" s="273"/>
      <c r="PPW234" s="273"/>
      <c r="PPX234" s="273"/>
      <c r="PPY234" s="273"/>
      <c r="PPZ234" s="273"/>
      <c r="PQA234" s="273"/>
      <c r="PQB234" s="273"/>
      <c r="PQC234" s="273"/>
      <c r="PQD234" s="273"/>
      <c r="PQE234" s="273"/>
      <c r="PQF234" s="273"/>
      <c r="PQG234" s="273"/>
      <c r="PQH234" s="273"/>
      <c r="PQI234" s="273"/>
      <c r="PQJ234" s="273"/>
      <c r="PQK234" s="273"/>
      <c r="PQL234" s="273"/>
      <c r="PQM234" s="273"/>
      <c r="PQN234" s="273"/>
      <c r="PQO234" s="273"/>
      <c r="PQP234" s="273"/>
      <c r="PQQ234" s="273"/>
      <c r="PQR234" s="273"/>
      <c r="PQS234" s="273"/>
      <c r="PQT234" s="273"/>
      <c r="PQU234" s="273"/>
      <c r="PQV234" s="273"/>
      <c r="PQW234" s="273"/>
      <c r="PQX234" s="273"/>
      <c r="PQY234" s="273"/>
      <c r="PQZ234" s="273"/>
      <c r="PRA234" s="273"/>
      <c r="PRB234" s="273"/>
      <c r="PRC234" s="273"/>
      <c r="PRD234" s="273"/>
      <c r="PRE234" s="273"/>
      <c r="PRF234" s="273"/>
      <c r="PRG234" s="273"/>
      <c r="PRH234" s="273"/>
      <c r="PRI234" s="273"/>
      <c r="PRJ234" s="273"/>
      <c r="PRK234" s="273"/>
      <c r="PRL234" s="273"/>
      <c r="PRM234" s="273"/>
      <c r="PRN234" s="273"/>
      <c r="PRO234" s="273"/>
      <c r="PRP234" s="273"/>
      <c r="PRQ234" s="273"/>
      <c r="PRR234" s="273"/>
      <c r="PRS234" s="273"/>
      <c r="PRT234" s="273"/>
      <c r="PRU234" s="273"/>
      <c r="PRV234" s="273"/>
      <c r="PRW234" s="273"/>
      <c r="PRX234" s="273"/>
      <c r="PRY234" s="273"/>
      <c r="PRZ234" s="273"/>
      <c r="PSA234" s="273"/>
      <c r="PSB234" s="273"/>
      <c r="PSC234" s="273"/>
      <c r="PSD234" s="273"/>
      <c r="PSE234" s="273"/>
      <c r="PSF234" s="273"/>
      <c r="PSG234" s="273"/>
      <c r="PSH234" s="273"/>
      <c r="PSI234" s="273"/>
      <c r="PSJ234" s="273"/>
      <c r="PSK234" s="273"/>
      <c r="PSL234" s="273"/>
      <c r="PSM234" s="273"/>
      <c r="PSN234" s="273"/>
      <c r="PSO234" s="273"/>
      <c r="PSP234" s="273"/>
      <c r="PSQ234" s="273"/>
      <c r="PSR234" s="273"/>
      <c r="PSS234" s="273"/>
      <c r="PST234" s="273"/>
      <c r="PSU234" s="273"/>
      <c r="PSV234" s="273"/>
      <c r="PSW234" s="273"/>
      <c r="PSX234" s="273"/>
      <c r="PSY234" s="273"/>
      <c r="PSZ234" s="273"/>
      <c r="PTA234" s="273"/>
      <c r="PTB234" s="273"/>
      <c r="PTC234" s="273"/>
      <c r="PTD234" s="273"/>
      <c r="PTE234" s="273"/>
      <c r="PTF234" s="273"/>
      <c r="PTG234" s="273"/>
      <c r="PTH234" s="273"/>
      <c r="PTI234" s="273"/>
      <c r="PTJ234" s="273"/>
      <c r="PTK234" s="273"/>
      <c r="PTL234" s="273"/>
      <c r="PTM234" s="273"/>
      <c r="PTN234" s="273"/>
      <c r="PTO234" s="273"/>
      <c r="PTP234" s="273"/>
      <c r="PTQ234" s="273"/>
      <c r="PTR234" s="273"/>
      <c r="PTS234" s="273"/>
      <c r="PTT234" s="273"/>
      <c r="PTU234" s="273"/>
      <c r="PTV234" s="273"/>
      <c r="PTW234" s="273"/>
      <c r="PTX234" s="273"/>
      <c r="PTY234" s="273"/>
      <c r="PTZ234" s="273"/>
      <c r="PUA234" s="273"/>
      <c r="PUB234" s="273"/>
      <c r="PUC234" s="273"/>
      <c r="PUD234" s="273"/>
      <c r="PUE234" s="273"/>
      <c r="PUF234" s="273"/>
      <c r="PUG234" s="273"/>
      <c r="PUH234" s="273"/>
      <c r="PUI234" s="273"/>
      <c r="PUJ234" s="273"/>
      <c r="PUK234" s="273"/>
      <c r="PUL234" s="273"/>
      <c r="PUM234" s="273"/>
      <c r="PUN234" s="273"/>
      <c r="PUO234" s="273"/>
      <c r="PUP234" s="273"/>
      <c r="PUQ234" s="273"/>
      <c r="PUR234" s="273"/>
      <c r="PUS234" s="273"/>
      <c r="PUT234" s="273"/>
      <c r="PUU234" s="273"/>
      <c r="PUV234" s="273"/>
      <c r="PUW234" s="273"/>
      <c r="PUX234" s="273"/>
      <c r="PUY234" s="273"/>
      <c r="PUZ234" s="273"/>
      <c r="PVA234" s="273"/>
      <c r="PVB234" s="273"/>
      <c r="PVC234" s="273"/>
      <c r="PVD234" s="273"/>
      <c r="PVE234" s="273"/>
      <c r="PVF234" s="273"/>
      <c r="PVG234" s="273"/>
      <c r="PVH234" s="273"/>
      <c r="PVI234" s="273"/>
      <c r="PVJ234" s="273"/>
      <c r="PVK234" s="273"/>
      <c r="PVL234" s="273"/>
      <c r="PVM234" s="273"/>
      <c r="PVN234" s="273"/>
      <c r="PVO234" s="273"/>
      <c r="PVP234" s="273"/>
      <c r="PVQ234" s="273"/>
      <c r="PVR234" s="273"/>
      <c r="PVS234" s="273"/>
      <c r="PVT234" s="273"/>
      <c r="PVU234" s="273"/>
      <c r="PVV234" s="273"/>
      <c r="PVW234" s="273"/>
      <c r="PVX234" s="273"/>
      <c r="PVY234" s="273"/>
      <c r="PVZ234" s="273"/>
      <c r="PWA234" s="273"/>
      <c r="PWB234" s="273"/>
      <c r="PWC234" s="273"/>
      <c r="PWD234" s="273"/>
      <c r="PWE234" s="273"/>
      <c r="PWF234" s="273"/>
      <c r="PWG234" s="273"/>
      <c r="PWH234" s="273"/>
      <c r="PWI234" s="273"/>
      <c r="PWJ234" s="273"/>
      <c r="PWK234" s="273"/>
      <c r="PWL234" s="273"/>
      <c r="PWM234" s="273"/>
      <c r="PWN234" s="273"/>
      <c r="PWO234" s="273"/>
      <c r="PWP234" s="273"/>
      <c r="PWQ234" s="273"/>
      <c r="PWR234" s="273"/>
      <c r="PWS234" s="273"/>
      <c r="PWT234" s="273"/>
      <c r="PWU234" s="273"/>
      <c r="PWV234" s="273"/>
      <c r="PWW234" s="273"/>
      <c r="PWX234" s="273"/>
      <c r="PWY234" s="273"/>
      <c r="PWZ234" s="273"/>
      <c r="PXA234" s="273"/>
      <c r="PXB234" s="273"/>
      <c r="PXC234" s="273"/>
      <c r="PXD234" s="273"/>
      <c r="PXE234" s="273"/>
      <c r="PXF234" s="273"/>
      <c r="PXG234" s="273"/>
      <c r="PXH234" s="273"/>
      <c r="PXI234" s="273"/>
      <c r="PXJ234" s="273"/>
      <c r="PXK234" s="273"/>
      <c r="PXL234" s="273"/>
      <c r="PXM234" s="273"/>
      <c r="PXN234" s="273"/>
      <c r="PXO234" s="273"/>
      <c r="PXP234" s="273"/>
      <c r="PXQ234" s="273"/>
      <c r="PXR234" s="273"/>
      <c r="PXS234" s="273"/>
      <c r="PXT234" s="273"/>
      <c r="PXU234" s="273"/>
      <c r="PXV234" s="273"/>
      <c r="PXW234" s="273"/>
      <c r="PXX234" s="273"/>
      <c r="PXY234" s="273"/>
      <c r="PXZ234" s="273"/>
      <c r="PYA234" s="273"/>
      <c r="PYB234" s="273"/>
      <c r="PYC234" s="273"/>
      <c r="PYD234" s="273"/>
      <c r="PYE234" s="273"/>
      <c r="PYF234" s="273"/>
      <c r="PYG234" s="273"/>
      <c r="PYH234" s="273"/>
      <c r="PYI234" s="273"/>
      <c r="PYJ234" s="273"/>
      <c r="PYK234" s="273"/>
      <c r="PYL234" s="273"/>
      <c r="PYM234" s="273"/>
      <c r="PYN234" s="273"/>
      <c r="PYO234" s="273"/>
      <c r="PYP234" s="273"/>
      <c r="PYQ234" s="273"/>
      <c r="PYR234" s="273"/>
      <c r="PYS234" s="273"/>
      <c r="PYT234" s="273"/>
      <c r="PYU234" s="273"/>
      <c r="PYV234" s="273"/>
      <c r="PYW234" s="273"/>
      <c r="PYX234" s="273"/>
      <c r="PYY234" s="273"/>
      <c r="PYZ234" s="273"/>
      <c r="PZA234" s="273"/>
      <c r="PZB234" s="273"/>
      <c r="PZC234" s="273"/>
      <c r="PZD234" s="273"/>
      <c r="PZE234" s="273"/>
      <c r="PZF234" s="273"/>
      <c r="PZG234" s="273"/>
      <c r="PZH234" s="273"/>
      <c r="PZI234" s="273"/>
      <c r="PZJ234" s="273"/>
      <c r="PZK234" s="273"/>
      <c r="PZL234" s="273"/>
      <c r="PZM234" s="273"/>
      <c r="PZN234" s="273"/>
      <c r="PZO234" s="273"/>
      <c r="PZP234" s="273"/>
      <c r="PZQ234" s="273"/>
      <c r="PZR234" s="273"/>
      <c r="PZS234" s="273"/>
      <c r="PZT234" s="273"/>
      <c r="PZU234" s="273"/>
      <c r="PZV234" s="273"/>
      <c r="PZW234" s="273"/>
      <c r="PZX234" s="273"/>
      <c r="PZY234" s="273"/>
      <c r="PZZ234" s="273"/>
      <c r="QAA234" s="273"/>
      <c r="QAB234" s="273"/>
      <c r="QAC234" s="273"/>
      <c r="QAD234" s="273"/>
      <c r="QAE234" s="273"/>
      <c r="QAF234" s="273"/>
      <c r="QAG234" s="273"/>
      <c r="QAH234" s="273"/>
      <c r="QAI234" s="273"/>
      <c r="QAJ234" s="273"/>
      <c r="QAK234" s="273"/>
      <c r="QAL234" s="273"/>
      <c r="QAM234" s="273"/>
      <c r="QAN234" s="273"/>
      <c r="QAO234" s="273"/>
      <c r="QAP234" s="273"/>
      <c r="QAQ234" s="273"/>
      <c r="QAR234" s="273"/>
      <c r="QAS234" s="273"/>
      <c r="QAT234" s="273"/>
      <c r="QAU234" s="273"/>
      <c r="QAV234" s="273"/>
      <c r="QAW234" s="273"/>
      <c r="QAX234" s="273"/>
      <c r="QAY234" s="273"/>
      <c r="QAZ234" s="273"/>
      <c r="QBA234" s="273"/>
      <c r="QBB234" s="273"/>
      <c r="QBC234" s="273"/>
      <c r="QBD234" s="273"/>
      <c r="QBE234" s="273"/>
      <c r="QBF234" s="273"/>
      <c r="QBG234" s="273"/>
      <c r="QBH234" s="273"/>
      <c r="QBI234" s="273"/>
      <c r="QBJ234" s="273"/>
      <c r="QBK234" s="273"/>
      <c r="QBL234" s="273"/>
      <c r="QBM234" s="273"/>
      <c r="QBN234" s="273"/>
      <c r="QBO234" s="273"/>
      <c r="QBP234" s="273"/>
      <c r="QBQ234" s="273"/>
      <c r="QBR234" s="273"/>
      <c r="QBS234" s="273"/>
      <c r="QBT234" s="273"/>
      <c r="QBU234" s="273"/>
      <c r="QBV234" s="273"/>
      <c r="QBW234" s="273"/>
      <c r="QBX234" s="273"/>
      <c r="QBY234" s="273"/>
      <c r="QBZ234" s="273"/>
      <c r="QCA234" s="273"/>
      <c r="QCB234" s="273"/>
      <c r="QCC234" s="273"/>
      <c r="QCD234" s="273"/>
      <c r="QCE234" s="273"/>
      <c r="QCF234" s="273"/>
      <c r="QCG234" s="273"/>
      <c r="QCH234" s="273"/>
      <c r="QCI234" s="273"/>
      <c r="QCJ234" s="273"/>
      <c r="QCK234" s="273"/>
      <c r="QCL234" s="273"/>
      <c r="QCM234" s="273"/>
      <c r="QCN234" s="273"/>
      <c r="QCO234" s="273"/>
      <c r="QCP234" s="273"/>
      <c r="QCQ234" s="273"/>
      <c r="QCR234" s="273"/>
      <c r="QCS234" s="273"/>
      <c r="QCT234" s="273"/>
      <c r="QCU234" s="273"/>
      <c r="QCV234" s="273"/>
      <c r="QCW234" s="273"/>
      <c r="QCX234" s="273"/>
      <c r="QCY234" s="273"/>
      <c r="QCZ234" s="273"/>
      <c r="QDA234" s="273"/>
      <c r="QDB234" s="273"/>
      <c r="QDC234" s="273"/>
      <c r="QDD234" s="273"/>
      <c r="QDE234" s="273"/>
      <c r="QDF234" s="273"/>
      <c r="QDG234" s="273"/>
      <c r="QDH234" s="273"/>
      <c r="QDI234" s="273"/>
      <c r="QDJ234" s="273"/>
      <c r="QDK234" s="273"/>
      <c r="QDL234" s="273"/>
      <c r="QDM234" s="273"/>
      <c r="QDN234" s="273"/>
      <c r="QDO234" s="273"/>
      <c r="QDP234" s="273"/>
      <c r="QDQ234" s="273"/>
      <c r="QDR234" s="273"/>
      <c r="QDS234" s="273"/>
      <c r="QDT234" s="273"/>
      <c r="QDU234" s="273"/>
      <c r="QDV234" s="273"/>
      <c r="QDW234" s="273"/>
      <c r="QDX234" s="273"/>
      <c r="QDY234" s="273"/>
      <c r="QDZ234" s="273"/>
      <c r="QEA234" s="273"/>
      <c r="QEB234" s="273"/>
      <c r="QEC234" s="273"/>
      <c r="QED234" s="273"/>
      <c r="QEE234" s="273"/>
      <c r="QEF234" s="273"/>
      <c r="QEG234" s="273"/>
      <c r="QEH234" s="273"/>
      <c r="QEI234" s="273"/>
      <c r="QEJ234" s="273"/>
      <c r="QEK234" s="273"/>
      <c r="QEL234" s="273"/>
      <c r="QEM234" s="273"/>
      <c r="QEN234" s="273"/>
      <c r="QEO234" s="273"/>
      <c r="QEP234" s="273"/>
      <c r="QEQ234" s="273"/>
      <c r="QER234" s="273"/>
      <c r="QES234" s="273"/>
      <c r="QET234" s="273"/>
      <c r="QEU234" s="273"/>
      <c r="QEV234" s="273"/>
      <c r="QEW234" s="273"/>
      <c r="QEX234" s="273"/>
      <c r="QEY234" s="273"/>
      <c r="QEZ234" s="273"/>
      <c r="QFA234" s="273"/>
      <c r="QFB234" s="273"/>
      <c r="QFC234" s="273"/>
      <c r="QFD234" s="273"/>
      <c r="QFE234" s="273"/>
      <c r="QFF234" s="273"/>
      <c r="QFG234" s="273"/>
      <c r="QFH234" s="273"/>
      <c r="QFI234" s="273"/>
      <c r="QFJ234" s="273"/>
      <c r="QFK234" s="273"/>
      <c r="QFL234" s="273"/>
      <c r="QFM234" s="273"/>
      <c r="QFN234" s="273"/>
      <c r="QFO234" s="273"/>
      <c r="QFP234" s="273"/>
      <c r="QFQ234" s="273"/>
      <c r="QFR234" s="273"/>
      <c r="QFS234" s="273"/>
      <c r="QFT234" s="273"/>
      <c r="QFU234" s="273"/>
      <c r="QFV234" s="273"/>
      <c r="QFW234" s="273"/>
      <c r="QFX234" s="273"/>
      <c r="QFY234" s="273"/>
      <c r="QFZ234" s="273"/>
      <c r="QGA234" s="273"/>
      <c r="QGB234" s="273"/>
      <c r="QGC234" s="273"/>
      <c r="QGD234" s="273"/>
      <c r="QGE234" s="273"/>
      <c r="QGF234" s="273"/>
      <c r="QGG234" s="273"/>
      <c r="QGH234" s="273"/>
      <c r="QGI234" s="273"/>
      <c r="QGJ234" s="273"/>
      <c r="QGK234" s="273"/>
      <c r="QGL234" s="273"/>
      <c r="QGM234" s="273"/>
      <c r="QGN234" s="273"/>
      <c r="QGO234" s="273"/>
      <c r="QGP234" s="273"/>
      <c r="QGQ234" s="273"/>
      <c r="QGR234" s="273"/>
      <c r="QGS234" s="273"/>
      <c r="QGT234" s="273"/>
      <c r="QGU234" s="273"/>
      <c r="QGV234" s="273"/>
      <c r="QGW234" s="273"/>
      <c r="QGX234" s="273"/>
      <c r="QGY234" s="273"/>
      <c r="QGZ234" s="273"/>
      <c r="QHA234" s="273"/>
      <c r="QHB234" s="273"/>
      <c r="QHC234" s="273"/>
      <c r="QHD234" s="273"/>
      <c r="QHE234" s="273"/>
      <c r="QHF234" s="273"/>
      <c r="QHG234" s="273"/>
      <c r="QHH234" s="273"/>
      <c r="QHI234" s="273"/>
      <c r="QHJ234" s="273"/>
      <c r="QHK234" s="273"/>
      <c r="QHL234" s="273"/>
      <c r="QHM234" s="273"/>
      <c r="QHN234" s="273"/>
      <c r="QHO234" s="273"/>
      <c r="QHP234" s="273"/>
      <c r="QHQ234" s="273"/>
      <c r="QHR234" s="273"/>
      <c r="QHS234" s="273"/>
      <c r="QHT234" s="273"/>
      <c r="QHU234" s="273"/>
      <c r="QHV234" s="273"/>
      <c r="QHW234" s="273"/>
      <c r="QHX234" s="273"/>
      <c r="QHY234" s="273"/>
      <c r="QHZ234" s="273"/>
      <c r="QIA234" s="273"/>
      <c r="QIB234" s="273"/>
      <c r="QIC234" s="273"/>
      <c r="QID234" s="273"/>
      <c r="QIE234" s="273"/>
      <c r="QIF234" s="273"/>
      <c r="QIG234" s="273"/>
      <c r="QIH234" s="273"/>
      <c r="QII234" s="273"/>
      <c r="QIJ234" s="273"/>
      <c r="QIK234" s="273"/>
      <c r="QIL234" s="273"/>
      <c r="QIM234" s="273"/>
      <c r="QIN234" s="273"/>
      <c r="QIO234" s="273"/>
      <c r="QIP234" s="273"/>
      <c r="QIQ234" s="273"/>
      <c r="QIR234" s="273"/>
      <c r="QIS234" s="273"/>
      <c r="QIT234" s="273"/>
      <c r="QIU234" s="273"/>
      <c r="QIV234" s="273"/>
      <c r="QIW234" s="273"/>
      <c r="QIX234" s="273"/>
      <c r="QIY234" s="273"/>
      <c r="QIZ234" s="273"/>
      <c r="QJA234" s="273"/>
      <c r="QJB234" s="273"/>
      <c r="QJC234" s="273"/>
      <c r="QJD234" s="273"/>
      <c r="QJE234" s="273"/>
      <c r="QJF234" s="273"/>
      <c r="QJG234" s="273"/>
      <c r="QJH234" s="273"/>
      <c r="QJI234" s="273"/>
      <c r="QJJ234" s="273"/>
      <c r="QJK234" s="273"/>
      <c r="QJL234" s="273"/>
      <c r="QJM234" s="273"/>
      <c r="QJN234" s="273"/>
      <c r="QJO234" s="273"/>
      <c r="QJP234" s="273"/>
      <c r="QJQ234" s="273"/>
      <c r="QJR234" s="273"/>
      <c r="QJS234" s="273"/>
      <c r="QJT234" s="273"/>
      <c r="QJU234" s="273"/>
      <c r="QJV234" s="273"/>
      <c r="QJW234" s="273"/>
      <c r="QJX234" s="273"/>
      <c r="QJY234" s="273"/>
      <c r="QJZ234" s="273"/>
      <c r="QKA234" s="273"/>
      <c r="QKB234" s="273"/>
      <c r="QKC234" s="273"/>
      <c r="QKD234" s="273"/>
      <c r="QKE234" s="273"/>
      <c r="QKF234" s="273"/>
      <c r="QKG234" s="273"/>
      <c r="QKH234" s="273"/>
      <c r="QKI234" s="273"/>
      <c r="QKJ234" s="273"/>
      <c r="QKK234" s="273"/>
      <c r="QKL234" s="273"/>
      <c r="QKM234" s="273"/>
      <c r="QKN234" s="273"/>
      <c r="QKO234" s="273"/>
      <c r="QKP234" s="273"/>
      <c r="QKQ234" s="273"/>
      <c r="QKR234" s="273"/>
      <c r="QKS234" s="273"/>
      <c r="QKT234" s="273"/>
      <c r="QKU234" s="273"/>
      <c r="QKV234" s="273"/>
      <c r="QKW234" s="273"/>
      <c r="QKX234" s="273"/>
      <c r="QKY234" s="273"/>
      <c r="QKZ234" s="273"/>
      <c r="QLA234" s="273"/>
      <c r="QLB234" s="273"/>
      <c r="QLC234" s="273"/>
      <c r="QLD234" s="273"/>
      <c r="QLE234" s="273"/>
      <c r="QLF234" s="273"/>
      <c r="QLG234" s="273"/>
      <c r="QLH234" s="273"/>
      <c r="QLI234" s="273"/>
      <c r="QLJ234" s="273"/>
      <c r="QLK234" s="273"/>
      <c r="QLL234" s="273"/>
      <c r="QLM234" s="273"/>
      <c r="QLN234" s="273"/>
      <c r="QLO234" s="273"/>
      <c r="QLP234" s="273"/>
      <c r="QLQ234" s="273"/>
      <c r="QLR234" s="273"/>
      <c r="QLS234" s="273"/>
      <c r="QLT234" s="273"/>
      <c r="QLU234" s="273"/>
      <c r="QLV234" s="273"/>
      <c r="QLW234" s="273"/>
      <c r="QLX234" s="273"/>
      <c r="QLY234" s="273"/>
      <c r="QLZ234" s="273"/>
      <c r="QMA234" s="273"/>
      <c r="QMB234" s="273"/>
      <c r="QMC234" s="273"/>
      <c r="QMD234" s="273"/>
      <c r="QME234" s="273"/>
      <c r="QMF234" s="273"/>
      <c r="QMG234" s="273"/>
      <c r="QMH234" s="273"/>
      <c r="QMI234" s="273"/>
      <c r="QMJ234" s="273"/>
      <c r="QMK234" s="273"/>
      <c r="QML234" s="273"/>
      <c r="QMM234" s="273"/>
      <c r="QMN234" s="273"/>
      <c r="QMO234" s="273"/>
      <c r="QMP234" s="273"/>
      <c r="QMQ234" s="273"/>
      <c r="QMR234" s="273"/>
      <c r="QMS234" s="273"/>
      <c r="QMT234" s="273"/>
      <c r="QMU234" s="273"/>
      <c r="QMV234" s="273"/>
      <c r="QMW234" s="273"/>
      <c r="QMX234" s="273"/>
      <c r="QMY234" s="273"/>
      <c r="QMZ234" s="273"/>
      <c r="QNA234" s="273"/>
      <c r="QNB234" s="273"/>
      <c r="QNC234" s="273"/>
      <c r="QND234" s="273"/>
      <c r="QNE234" s="273"/>
      <c r="QNF234" s="273"/>
      <c r="QNG234" s="273"/>
      <c r="QNH234" s="273"/>
      <c r="QNI234" s="273"/>
      <c r="QNJ234" s="273"/>
      <c r="QNK234" s="273"/>
      <c r="QNL234" s="273"/>
      <c r="QNM234" s="273"/>
      <c r="QNN234" s="273"/>
      <c r="QNO234" s="273"/>
      <c r="QNP234" s="273"/>
      <c r="QNQ234" s="273"/>
      <c r="QNR234" s="273"/>
      <c r="QNS234" s="273"/>
      <c r="QNT234" s="273"/>
      <c r="QNU234" s="273"/>
      <c r="QNV234" s="273"/>
      <c r="QNW234" s="273"/>
      <c r="QNX234" s="273"/>
      <c r="QNY234" s="273"/>
      <c r="QNZ234" s="273"/>
      <c r="QOA234" s="273"/>
      <c r="QOB234" s="273"/>
      <c r="QOC234" s="273"/>
      <c r="QOD234" s="273"/>
      <c r="QOE234" s="273"/>
      <c r="QOF234" s="273"/>
      <c r="QOG234" s="273"/>
      <c r="QOH234" s="273"/>
      <c r="QOI234" s="273"/>
      <c r="QOJ234" s="273"/>
      <c r="QOK234" s="273"/>
      <c r="QOL234" s="273"/>
      <c r="QOM234" s="273"/>
      <c r="QON234" s="273"/>
      <c r="QOO234" s="273"/>
      <c r="QOP234" s="273"/>
      <c r="QOQ234" s="273"/>
      <c r="QOR234" s="273"/>
      <c r="QOS234" s="273"/>
      <c r="QOT234" s="273"/>
      <c r="QOU234" s="273"/>
      <c r="QOV234" s="273"/>
      <c r="QOW234" s="273"/>
      <c r="QOX234" s="273"/>
      <c r="QOY234" s="273"/>
      <c r="QOZ234" s="273"/>
      <c r="QPA234" s="273"/>
      <c r="QPB234" s="273"/>
      <c r="QPC234" s="273"/>
      <c r="QPD234" s="273"/>
      <c r="QPE234" s="273"/>
      <c r="QPF234" s="273"/>
      <c r="QPG234" s="273"/>
      <c r="QPH234" s="273"/>
      <c r="QPI234" s="273"/>
      <c r="QPJ234" s="273"/>
      <c r="QPK234" s="273"/>
      <c r="QPL234" s="273"/>
      <c r="QPM234" s="273"/>
      <c r="QPN234" s="273"/>
      <c r="QPO234" s="273"/>
      <c r="QPP234" s="273"/>
      <c r="QPQ234" s="273"/>
      <c r="QPR234" s="273"/>
      <c r="QPS234" s="273"/>
      <c r="QPT234" s="273"/>
      <c r="QPU234" s="273"/>
      <c r="QPV234" s="273"/>
      <c r="QPW234" s="273"/>
      <c r="QPX234" s="273"/>
      <c r="QPY234" s="273"/>
      <c r="QPZ234" s="273"/>
      <c r="QQA234" s="273"/>
      <c r="QQB234" s="273"/>
      <c r="QQC234" s="273"/>
      <c r="QQD234" s="273"/>
      <c r="QQE234" s="273"/>
      <c r="QQF234" s="273"/>
      <c r="QQG234" s="273"/>
      <c r="QQH234" s="273"/>
      <c r="QQI234" s="273"/>
      <c r="QQJ234" s="273"/>
      <c r="QQK234" s="273"/>
      <c r="QQL234" s="273"/>
      <c r="QQM234" s="273"/>
      <c r="QQN234" s="273"/>
      <c r="QQO234" s="273"/>
      <c r="QQP234" s="273"/>
      <c r="QQQ234" s="273"/>
      <c r="QQR234" s="273"/>
      <c r="QQS234" s="273"/>
      <c r="QQT234" s="273"/>
      <c r="QQU234" s="273"/>
      <c r="QQV234" s="273"/>
      <c r="QQW234" s="273"/>
      <c r="QQX234" s="273"/>
      <c r="QQY234" s="273"/>
      <c r="QQZ234" s="273"/>
      <c r="QRA234" s="273"/>
      <c r="QRB234" s="273"/>
      <c r="QRC234" s="273"/>
      <c r="QRD234" s="273"/>
      <c r="QRE234" s="273"/>
      <c r="QRF234" s="273"/>
      <c r="QRG234" s="273"/>
      <c r="QRH234" s="273"/>
      <c r="QRI234" s="273"/>
      <c r="QRJ234" s="273"/>
      <c r="QRK234" s="273"/>
      <c r="QRL234" s="273"/>
      <c r="QRM234" s="273"/>
      <c r="QRN234" s="273"/>
      <c r="QRO234" s="273"/>
      <c r="QRP234" s="273"/>
      <c r="QRQ234" s="273"/>
      <c r="QRR234" s="273"/>
      <c r="QRS234" s="273"/>
      <c r="QRT234" s="273"/>
      <c r="QRU234" s="273"/>
      <c r="QRV234" s="273"/>
      <c r="QRW234" s="273"/>
      <c r="QRX234" s="273"/>
      <c r="QRY234" s="273"/>
      <c r="QRZ234" s="273"/>
      <c r="QSA234" s="273"/>
      <c r="QSB234" s="273"/>
      <c r="QSC234" s="273"/>
      <c r="QSD234" s="273"/>
      <c r="QSE234" s="273"/>
      <c r="QSF234" s="273"/>
      <c r="QSG234" s="273"/>
      <c r="QSH234" s="273"/>
      <c r="QSI234" s="273"/>
      <c r="QSJ234" s="273"/>
      <c r="QSK234" s="273"/>
      <c r="QSL234" s="273"/>
      <c r="QSM234" s="273"/>
      <c r="QSN234" s="273"/>
      <c r="QSO234" s="273"/>
      <c r="QSP234" s="273"/>
      <c r="QSQ234" s="273"/>
      <c r="QSR234" s="273"/>
      <c r="QSS234" s="273"/>
      <c r="QST234" s="273"/>
      <c r="QSU234" s="273"/>
      <c r="QSV234" s="273"/>
      <c r="QSW234" s="273"/>
      <c r="QSX234" s="273"/>
      <c r="QSY234" s="273"/>
      <c r="QSZ234" s="273"/>
      <c r="QTA234" s="273"/>
      <c r="QTB234" s="273"/>
      <c r="QTC234" s="273"/>
      <c r="QTD234" s="273"/>
      <c r="QTE234" s="273"/>
      <c r="QTF234" s="273"/>
      <c r="QTG234" s="273"/>
      <c r="QTH234" s="273"/>
      <c r="QTI234" s="273"/>
      <c r="QTJ234" s="273"/>
      <c r="QTK234" s="273"/>
      <c r="QTL234" s="273"/>
      <c r="QTM234" s="273"/>
      <c r="QTN234" s="273"/>
      <c r="QTO234" s="273"/>
      <c r="QTP234" s="273"/>
      <c r="QTQ234" s="273"/>
      <c r="QTR234" s="273"/>
      <c r="QTS234" s="273"/>
      <c r="QTT234" s="273"/>
      <c r="QTU234" s="273"/>
      <c r="QTV234" s="273"/>
      <c r="QTW234" s="273"/>
      <c r="QTX234" s="273"/>
      <c r="QTY234" s="273"/>
      <c r="QTZ234" s="273"/>
      <c r="QUA234" s="273"/>
      <c r="QUB234" s="273"/>
      <c r="QUC234" s="273"/>
      <c r="QUD234" s="273"/>
      <c r="QUE234" s="273"/>
      <c r="QUF234" s="273"/>
      <c r="QUG234" s="273"/>
      <c r="QUH234" s="273"/>
      <c r="QUI234" s="273"/>
      <c r="QUJ234" s="273"/>
      <c r="QUK234" s="273"/>
      <c r="QUL234" s="273"/>
      <c r="QUM234" s="273"/>
      <c r="QUN234" s="273"/>
      <c r="QUO234" s="273"/>
      <c r="QUP234" s="273"/>
      <c r="QUQ234" s="273"/>
      <c r="QUR234" s="273"/>
      <c r="QUS234" s="273"/>
      <c r="QUT234" s="273"/>
      <c r="QUU234" s="273"/>
      <c r="QUV234" s="273"/>
      <c r="QUW234" s="273"/>
      <c r="QUX234" s="273"/>
      <c r="QUY234" s="273"/>
      <c r="QUZ234" s="273"/>
      <c r="QVA234" s="273"/>
      <c r="QVB234" s="273"/>
      <c r="QVC234" s="273"/>
      <c r="QVD234" s="273"/>
      <c r="QVE234" s="273"/>
      <c r="QVF234" s="273"/>
      <c r="QVG234" s="273"/>
      <c r="QVH234" s="273"/>
      <c r="QVI234" s="273"/>
      <c r="QVJ234" s="273"/>
      <c r="QVK234" s="273"/>
      <c r="QVL234" s="273"/>
      <c r="QVM234" s="273"/>
      <c r="QVN234" s="273"/>
      <c r="QVO234" s="273"/>
      <c r="QVP234" s="273"/>
      <c r="QVQ234" s="273"/>
      <c r="QVR234" s="273"/>
      <c r="QVS234" s="273"/>
      <c r="QVT234" s="273"/>
      <c r="QVU234" s="273"/>
      <c r="QVV234" s="273"/>
      <c r="QVW234" s="273"/>
      <c r="QVX234" s="273"/>
      <c r="QVY234" s="273"/>
      <c r="QVZ234" s="273"/>
      <c r="QWA234" s="273"/>
      <c r="QWB234" s="273"/>
      <c r="QWC234" s="273"/>
      <c r="QWD234" s="273"/>
      <c r="QWE234" s="273"/>
      <c r="QWF234" s="273"/>
      <c r="QWG234" s="273"/>
      <c r="QWH234" s="273"/>
      <c r="QWI234" s="273"/>
      <c r="QWJ234" s="273"/>
      <c r="QWK234" s="273"/>
      <c r="QWL234" s="273"/>
      <c r="QWM234" s="273"/>
      <c r="QWN234" s="273"/>
      <c r="QWO234" s="273"/>
      <c r="QWP234" s="273"/>
      <c r="QWQ234" s="273"/>
      <c r="QWR234" s="273"/>
      <c r="QWS234" s="273"/>
      <c r="QWT234" s="273"/>
      <c r="QWU234" s="273"/>
      <c r="QWV234" s="273"/>
      <c r="QWW234" s="273"/>
      <c r="QWX234" s="273"/>
      <c r="QWY234" s="273"/>
      <c r="QWZ234" s="273"/>
      <c r="QXA234" s="273"/>
      <c r="QXB234" s="273"/>
      <c r="QXC234" s="273"/>
      <c r="QXD234" s="273"/>
      <c r="QXE234" s="273"/>
      <c r="QXF234" s="273"/>
      <c r="QXG234" s="273"/>
      <c r="QXH234" s="273"/>
      <c r="QXI234" s="273"/>
      <c r="QXJ234" s="273"/>
      <c r="QXK234" s="273"/>
      <c r="QXL234" s="273"/>
      <c r="QXM234" s="273"/>
      <c r="QXN234" s="273"/>
      <c r="QXO234" s="273"/>
      <c r="QXP234" s="273"/>
      <c r="QXQ234" s="273"/>
      <c r="QXR234" s="273"/>
      <c r="QXS234" s="273"/>
      <c r="QXT234" s="273"/>
      <c r="QXU234" s="273"/>
      <c r="QXV234" s="273"/>
      <c r="QXW234" s="273"/>
      <c r="QXX234" s="273"/>
      <c r="QXY234" s="273"/>
      <c r="QXZ234" s="273"/>
      <c r="QYA234" s="273"/>
      <c r="QYB234" s="273"/>
      <c r="QYC234" s="273"/>
      <c r="QYD234" s="273"/>
      <c r="QYE234" s="273"/>
      <c r="QYF234" s="273"/>
      <c r="QYG234" s="273"/>
      <c r="QYH234" s="273"/>
      <c r="QYI234" s="273"/>
      <c r="QYJ234" s="273"/>
      <c r="QYK234" s="273"/>
      <c r="QYL234" s="273"/>
      <c r="QYM234" s="273"/>
      <c r="QYN234" s="273"/>
      <c r="QYO234" s="273"/>
      <c r="QYP234" s="273"/>
      <c r="QYQ234" s="273"/>
      <c r="QYR234" s="273"/>
      <c r="QYS234" s="273"/>
      <c r="QYT234" s="273"/>
      <c r="QYU234" s="273"/>
      <c r="QYV234" s="273"/>
      <c r="QYW234" s="273"/>
      <c r="QYX234" s="273"/>
      <c r="QYY234" s="273"/>
      <c r="QYZ234" s="273"/>
      <c r="QZA234" s="273"/>
      <c r="QZB234" s="273"/>
      <c r="QZC234" s="273"/>
      <c r="QZD234" s="273"/>
      <c r="QZE234" s="273"/>
      <c r="QZF234" s="273"/>
      <c r="QZG234" s="273"/>
      <c r="QZH234" s="273"/>
      <c r="QZI234" s="273"/>
      <c r="QZJ234" s="273"/>
      <c r="QZK234" s="273"/>
      <c r="QZL234" s="273"/>
      <c r="QZM234" s="273"/>
      <c r="QZN234" s="273"/>
      <c r="QZO234" s="273"/>
      <c r="QZP234" s="273"/>
      <c r="QZQ234" s="273"/>
      <c r="QZR234" s="273"/>
      <c r="QZS234" s="273"/>
      <c r="QZT234" s="273"/>
      <c r="QZU234" s="273"/>
      <c r="QZV234" s="273"/>
      <c r="QZW234" s="273"/>
      <c r="QZX234" s="273"/>
      <c r="QZY234" s="273"/>
      <c r="QZZ234" s="273"/>
      <c r="RAA234" s="273"/>
      <c r="RAB234" s="273"/>
      <c r="RAC234" s="273"/>
      <c r="RAD234" s="273"/>
      <c r="RAE234" s="273"/>
      <c r="RAF234" s="273"/>
      <c r="RAG234" s="273"/>
      <c r="RAH234" s="273"/>
      <c r="RAI234" s="273"/>
      <c r="RAJ234" s="273"/>
      <c r="RAK234" s="273"/>
      <c r="RAL234" s="273"/>
      <c r="RAM234" s="273"/>
      <c r="RAN234" s="273"/>
      <c r="RAO234" s="273"/>
      <c r="RAP234" s="273"/>
      <c r="RAQ234" s="273"/>
      <c r="RAR234" s="273"/>
      <c r="RAS234" s="273"/>
      <c r="RAT234" s="273"/>
      <c r="RAU234" s="273"/>
      <c r="RAV234" s="273"/>
      <c r="RAW234" s="273"/>
      <c r="RAX234" s="273"/>
      <c r="RAY234" s="273"/>
      <c r="RAZ234" s="273"/>
      <c r="RBA234" s="273"/>
      <c r="RBB234" s="273"/>
      <c r="RBC234" s="273"/>
      <c r="RBD234" s="273"/>
      <c r="RBE234" s="273"/>
      <c r="RBF234" s="273"/>
      <c r="RBG234" s="273"/>
      <c r="RBH234" s="273"/>
      <c r="RBI234" s="273"/>
      <c r="RBJ234" s="273"/>
      <c r="RBK234" s="273"/>
      <c r="RBL234" s="273"/>
      <c r="RBM234" s="273"/>
      <c r="RBN234" s="273"/>
      <c r="RBO234" s="273"/>
      <c r="RBP234" s="273"/>
      <c r="RBQ234" s="273"/>
      <c r="RBR234" s="273"/>
      <c r="RBS234" s="273"/>
      <c r="RBT234" s="273"/>
      <c r="RBU234" s="273"/>
      <c r="RBV234" s="273"/>
      <c r="RBW234" s="273"/>
      <c r="RBX234" s="273"/>
      <c r="RBY234" s="273"/>
      <c r="RBZ234" s="273"/>
      <c r="RCA234" s="273"/>
      <c r="RCB234" s="273"/>
      <c r="RCC234" s="273"/>
      <c r="RCD234" s="273"/>
      <c r="RCE234" s="273"/>
      <c r="RCF234" s="273"/>
      <c r="RCG234" s="273"/>
      <c r="RCH234" s="273"/>
      <c r="RCI234" s="273"/>
      <c r="RCJ234" s="273"/>
      <c r="RCK234" s="273"/>
      <c r="RCL234" s="273"/>
      <c r="RCM234" s="273"/>
      <c r="RCN234" s="273"/>
      <c r="RCO234" s="273"/>
      <c r="RCP234" s="273"/>
      <c r="RCQ234" s="273"/>
      <c r="RCR234" s="273"/>
      <c r="RCS234" s="273"/>
      <c r="RCT234" s="273"/>
      <c r="RCU234" s="273"/>
      <c r="RCV234" s="273"/>
      <c r="RCW234" s="273"/>
      <c r="RCX234" s="273"/>
      <c r="RCY234" s="273"/>
      <c r="RCZ234" s="273"/>
      <c r="RDA234" s="273"/>
      <c r="RDB234" s="273"/>
      <c r="RDC234" s="273"/>
      <c r="RDD234" s="273"/>
      <c r="RDE234" s="273"/>
      <c r="RDF234" s="273"/>
      <c r="RDG234" s="273"/>
      <c r="RDH234" s="273"/>
      <c r="RDI234" s="273"/>
      <c r="RDJ234" s="273"/>
      <c r="RDK234" s="273"/>
      <c r="RDL234" s="273"/>
      <c r="RDM234" s="273"/>
      <c r="RDN234" s="273"/>
      <c r="RDO234" s="273"/>
      <c r="RDP234" s="273"/>
      <c r="RDQ234" s="273"/>
      <c r="RDR234" s="273"/>
      <c r="RDS234" s="273"/>
      <c r="RDT234" s="273"/>
      <c r="RDU234" s="273"/>
      <c r="RDV234" s="273"/>
      <c r="RDW234" s="273"/>
      <c r="RDX234" s="273"/>
      <c r="RDY234" s="273"/>
      <c r="RDZ234" s="273"/>
      <c r="REA234" s="273"/>
      <c r="REB234" s="273"/>
      <c r="REC234" s="273"/>
      <c r="RED234" s="273"/>
      <c r="REE234" s="273"/>
      <c r="REF234" s="273"/>
      <c r="REG234" s="273"/>
      <c r="REH234" s="273"/>
      <c r="REI234" s="273"/>
      <c r="REJ234" s="273"/>
      <c r="REK234" s="273"/>
      <c r="REL234" s="273"/>
      <c r="REM234" s="273"/>
      <c r="REN234" s="273"/>
      <c r="REO234" s="273"/>
      <c r="REP234" s="273"/>
      <c r="REQ234" s="273"/>
      <c r="RER234" s="273"/>
      <c r="RES234" s="273"/>
      <c r="RET234" s="273"/>
      <c r="REU234" s="273"/>
      <c r="REV234" s="273"/>
      <c r="REW234" s="273"/>
      <c r="REX234" s="273"/>
      <c r="REY234" s="273"/>
      <c r="REZ234" s="273"/>
      <c r="RFA234" s="273"/>
      <c r="RFB234" s="273"/>
      <c r="RFC234" s="273"/>
      <c r="RFD234" s="273"/>
      <c r="RFE234" s="273"/>
      <c r="RFF234" s="273"/>
      <c r="RFG234" s="273"/>
      <c r="RFH234" s="273"/>
      <c r="RFI234" s="273"/>
      <c r="RFJ234" s="273"/>
      <c r="RFK234" s="273"/>
      <c r="RFL234" s="273"/>
      <c r="RFM234" s="273"/>
      <c r="RFN234" s="273"/>
      <c r="RFO234" s="273"/>
      <c r="RFP234" s="273"/>
      <c r="RFQ234" s="273"/>
      <c r="RFR234" s="273"/>
      <c r="RFS234" s="273"/>
      <c r="RFT234" s="273"/>
      <c r="RFU234" s="273"/>
      <c r="RFV234" s="273"/>
      <c r="RFW234" s="273"/>
      <c r="RFX234" s="273"/>
      <c r="RFY234" s="273"/>
      <c r="RFZ234" s="273"/>
      <c r="RGA234" s="273"/>
      <c r="RGB234" s="273"/>
      <c r="RGC234" s="273"/>
      <c r="RGD234" s="273"/>
      <c r="RGE234" s="273"/>
      <c r="RGF234" s="273"/>
      <c r="RGG234" s="273"/>
      <c r="RGH234" s="273"/>
      <c r="RGI234" s="273"/>
      <c r="RGJ234" s="273"/>
      <c r="RGK234" s="273"/>
      <c r="RGL234" s="273"/>
      <c r="RGM234" s="273"/>
      <c r="RGN234" s="273"/>
      <c r="RGO234" s="273"/>
      <c r="RGP234" s="273"/>
      <c r="RGQ234" s="273"/>
      <c r="RGR234" s="273"/>
      <c r="RGS234" s="273"/>
      <c r="RGT234" s="273"/>
      <c r="RGU234" s="273"/>
      <c r="RGV234" s="273"/>
      <c r="RGW234" s="273"/>
      <c r="RGX234" s="273"/>
      <c r="RGY234" s="273"/>
      <c r="RGZ234" s="273"/>
      <c r="RHA234" s="273"/>
      <c r="RHB234" s="273"/>
      <c r="RHC234" s="273"/>
      <c r="RHD234" s="273"/>
      <c r="RHE234" s="273"/>
      <c r="RHF234" s="273"/>
      <c r="RHG234" s="273"/>
      <c r="RHH234" s="273"/>
      <c r="RHI234" s="273"/>
      <c r="RHJ234" s="273"/>
      <c r="RHK234" s="273"/>
      <c r="RHL234" s="273"/>
      <c r="RHM234" s="273"/>
      <c r="RHN234" s="273"/>
      <c r="RHO234" s="273"/>
      <c r="RHP234" s="273"/>
      <c r="RHQ234" s="273"/>
      <c r="RHR234" s="273"/>
      <c r="RHS234" s="273"/>
      <c r="RHT234" s="273"/>
      <c r="RHU234" s="273"/>
      <c r="RHV234" s="273"/>
      <c r="RHW234" s="273"/>
      <c r="RHX234" s="273"/>
      <c r="RHY234" s="273"/>
      <c r="RHZ234" s="273"/>
      <c r="RIA234" s="273"/>
      <c r="RIB234" s="273"/>
      <c r="RIC234" s="273"/>
      <c r="RID234" s="273"/>
      <c r="RIE234" s="273"/>
      <c r="RIF234" s="273"/>
      <c r="RIG234" s="273"/>
      <c r="RIH234" s="273"/>
      <c r="RII234" s="273"/>
      <c r="RIJ234" s="273"/>
      <c r="RIK234" s="273"/>
      <c r="RIL234" s="273"/>
      <c r="RIM234" s="273"/>
      <c r="RIN234" s="273"/>
      <c r="RIO234" s="273"/>
      <c r="RIP234" s="273"/>
      <c r="RIQ234" s="273"/>
      <c r="RIR234" s="273"/>
      <c r="RIS234" s="273"/>
      <c r="RIT234" s="273"/>
      <c r="RIU234" s="273"/>
      <c r="RIV234" s="273"/>
      <c r="RIW234" s="273"/>
      <c r="RIX234" s="273"/>
      <c r="RIY234" s="273"/>
      <c r="RIZ234" s="273"/>
      <c r="RJA234" s="273"/>
      <c r="RJB234" s="273"/>
      <c r="RJC234" s="273"/>
      <c r="RJD234" s="273"/>
      <c r="RJE234" s="273"/>
      <c r="RJF234" s="273"/>
      <c r="RJG234" s="273"/>
      <c r="RJH234" s="273"/>
      <c r="RJI234" s="273"/>
      <c r="RJJ234" s="273"/>
      <c r="RJK234" s="273"/>
      <c r="RJL234" s="273"/>
      <c r="RJM234" s="273"/>
      <c r="RJN234" s="273"/>
      <c r="RJO234" s="273"/>
      <c r="RJP234" s="273"/>
      <c r="RJQ234" s="273"/>
      <c r="RJR234" s="273"/>
      <c r="RJS234" s="273"/>
      <c r="RJT234" s="273"/>
      <c r="RJU234" s="273"/>
      <c r="RJV234" s="273"/>
      <c r="RJW234" s="273"/>
      <c r="RJX234" s="273"/>
      <c r="RJY234" s="273"/>
      <c r="RJZ234" s="273"/>
      <c r="RKA234" s="273"/>
      <c r="RKB234" s="273"/>
      <c r="RKC234" s="273"/>
      <c r="RKD234" s="273"/>
      <c r="RKE234" s="273"/>
      <c r="RKF234" s="273"/>
      <c r="RKG234" s="273"/>
      <c r="RKH234" s="273"/>
      <c r="RKI234" s="273"/>
      <c r="RKJ234" s="273"/>
      <c r="RKK234" s="273"/>
      <c r="RKL234" s="273"/>
      <c r="RKM234" s="273"/>
      <c r="RKN234" s="273"/>
      <c r="RKO234" s="273"/>
      <c r="RKP234" s="273"/>
      <c r="RKQ234" s="273"/>
      <c r="RKR234" s="273"/>
      <c r="RKS234" s="273"/>
      <c r="RKT234" s="273"/>
      <c r="RKU234" s="273"/>
      <c r="RKV234" s="273"/>
      <c r="RKW234" s="273"/>
      <c r="RKX234" s="273"/>
      <c r="RKY234" s="273"/>
      <c r="RKZ234" s="273"/>
      <c r="RLA234" s="273"/>
      <c r="RLB234" s="273"/>
      <c r="RLC234" s="273"/>
      <c r="RLD234" s="273"/>
      <c r="RLE234" s="273"/>
      <c r="RLF234" s="273"/>
      <c r="RLG234" s="273"/>
      <c r="RLH234" s="273"/>
      <c r="RLI234" s="273"/>
      <c r="RLJ234" s="273"/>
      <c r="RLK234" s="273"/>
      <c r="RLL234" s="273"/>
      <c r="RLM234" s="273"/>
      <c r="RLN234" s="273"/>
      <c r="RLO234" s="273"/>
      <c r="RLP234" s="273"/>
      <c r="RLQ234" s="273"/>
      <c r="RLR234" s="273"/>
      <c r="RLS234" s="273"/>
      <c r="RLT234" s="273"/>
      <c r="RLU234" s="273"/>
      <c r="RLV234" s="273"/>
      <c r="RLW234" s="273"/>
      <c r="RLX234" s="273"/>
      <c r="RLY234" s="273"/>
      <c r="RLZ234" s="273"/>
      <c r="RMA234" s="273"/>
      <c r="RMB234" s="273"/>
      <c r="RMC234" s="273"/>
      <c r="RMD234" s="273"/>
      <c r="RME234" s="273"/>
      <c r="RMF234" s="273"/>
      <c r="RMG234" s="273"/>
      <c r="RMH234" s="273"/>
      <c r="RMI234" s="273"/>
      <c r="RMJ234" s="273"/>
      <c r="RMK234" s="273"/>
      <c r="RML234" s="273"/>
      <c r="RMM234" s="273"/>
      <c r="RMN234" s="273"/>
      <c r="RMO234" s="273"/>
      <c r="RMP234" s="273"/>
      <c r="RMQ234" s="273"/>
      <c r="RMR234" s="273"/>
      <c r="RMS234" s="273"/>
      <c r="RMT234" s="273"/>
      <c r="RMU234" s="273"/>
      <c r="RMV234" s="273"/>
      <c r="RMW234" s="273"/>
      <c r="RMX234" s="273"/>
      <c r="RMY234" s="273"/>
      <c r="RMZ234" s="273"/>
      <c r="RNA234" s="273"/>
      <c r="RNB234" s="273"/>
      <c r="RNC234" s="273"/>
      <c r="RND234" s="273"/>
      <c r="RNE234" s="273"/>
      <c r="RNF234" s="273"/>
      <c r="RNG234" s="273"/>
      <c r="RNH234" s="273"/>
      <c r="RNI234" s="273"/>
      <c r="RNJ234" s="273"/>
      <c r="RNK234" s="273"/>
      <c r="RNL234" s="273"/>
      <c r="RNM234" s="273"/>
      <c r="RNN234" s="273"/>
      <c r="RNO234" s="273"/>
      <c r="RNP234" s="273"/>
      <c r="RNQ234" s="273"/>
      <c r="RNR234" s="273"/>
      <c r="RNS234" s="273"/>
      <c r="RNT234" s="273"/>
      <c r="RNU234" s="273"/>
      <c r="RNV234" s="273"/>
      <c r="RNW234" s="273"/>
      <c r="RNX234" s="273"/>
      <c r="RNY234" s="273"/>
      <c r="RNZ234" s="273"/>
      <c r="ROA234" s="273"/>
      <c r="ROB234" s="273"/>
      <c r="ROC234" s="273"/>
      <c r="ROD234" s="273"/>
      <c r="ROE234" s="273"/>
      <c r="ROF234" s="273"/>
      <c r="ROG234" s="273"/>
      <c r="ROH234" s="273"/>
      <c r="ROI234" s="273"/>
      <c r="ROJ234" s="273"/>
      <c r="ROK234" s="273"/>
      <c r="ROL234" s="273"/>
      <c r="ROM234" s="273"/>
      <c r="RON234" s="273"/>
      <c r="ROO234" s="273"/>
      <c r="ROP234" s="273"/>
      <c r="ROQ234" s="273"/>
      <c r="ROR234" s="273"/>
      <c r="ROS234" s="273"/>
      <c r="ROT234" s="273"/>
      <c r="ROU234" s="273"/>
      <c r="ROV234" s="273"/>
      <c r="ROW234" s="273"/>
      <c r="ROX234" s="273"/>
      <c r="ROY234" s="273"/>
      <c r="ROZ234" s="273"/>
      <c r="RPA234" s="273"/>
      <c r="RPB234" s="273"/>
      <c r="RPC234" s="273"/>
      <c r="RPD234" s="273"/>
      <c r="RPE234" s="273"/>
      <c r="RPF234" s="273"/>
      <c r="RPG234" s="273"/>
      <c r="RPH234" s="273"/>
      <c r="RPI234" s="273"/>
      <c r="RPJ234" s="273"/>
      <c r="RPK234" s="273"/>
      <c r="RPL234" s="273"/>
      <c r="RPM234" s="273"/>
      <c r="RPN234" s="273"/>
      <c r="RPO234" s="273"/>
      <c r="RPP234" s="273"/>
      <c r="RPQ234" s="273"/>
      <c r="RPR234" s="273"/>
      <c r="RPS234" s="273"/>
      <c r="RPT234" s="273"/>
      <c r="RPU234" s="273"/>
      <c r="RPV234" s="273"/>
      <c r="RPW234" s="273"/>
      <c r="RPX234" s="273"/>
      <c r="RPY234" s="273"/>
      <c r="RPZ234" s="273"/>
      <c r="RQA234" s="273"/>
      <c r="RQB234" s="273"/>
      <c r="RQC234" s="273"/>
      <c r="RQD234" s="273"/>
      <c r="RQE234" s="273"/>
      <c r="RQF234" s="273"/>
      <c r="RQG234" s="273"/>
      <c r="RQH234" s="273"/>
      <c r="RQI234" s="273"/>
      <c r="RQJ234" s="273"/>
      <c r="RQK234" s="273"/>
      <c r="RQL234" s="273"/>
      <c r="RQM234" s="273"/>
      <c r="RQN234" s="273"/>
      <c r="RQO234" s="273"/>
      <c r="RQP234" s="273"/>
      <c r="RQQ234" s="273"/>
      <c r="RQR234" s="273"/>
      <c r="RQS234" s="273"/>
      <c r="RQT234" s="273"/>
      <c r="RQU234" s="273"/>
      <c r="RQV234" s="273"/>
      <c r="RQW234" s="273"/>
      <c r="RQX234" s="273"/>
      <c r="RQY234" s="273"/>
      <c r="RQZ234" s="273"/>
      <c r="RRA234" s="273"/>
      <c r="RRB234" s="273"/>
      <c r="RRC234" s="273"/>
      <c r="RRD234" s="273"/>
      <c r="RRE234" s="273"/>
      <c r="RRF234" s="273"/>
      <c r="RRG234" s="273"/>
      <c r="RRH234" s="273"/>
      <c r="RRI234" s="273"/>
      <c r="RRJ234" s="273"/>
      <c r="RRK234" s="273"/>
      <c r="RRL234" s="273"/>
      <c r="RRM234" s="273"/>
      <c r="RRN234" s="273"/>
      <c r="RRO234" s="273"/>
      <c r="RRP234" s="273"/>
      <c r="RRQ234" s="273"/>
      <c r="RRR234" s="273"/>
      <c r="RRS234" s="273"/>
      <c r="RRT234" s="273"/>
      <c r="RRU234" s="273"/>
      <c r="RRV234" s="273"/>
      <c r="RRW234" s="273"/>
      <c r="RRX234" s="273"/>
      <c r="RRY234" s="273"/>
      <c r="RRZ234" s="273"/>
      <c r="RSA234" s="273"/>
      <c r="RSB234" s="273"/>
      <c r="RSC234" s="273"/>
      <c r="RSD234" s="273"/>
      <c r="RSE234" s="273"/>
      <c r="RSF234" s="273"/>
      <c r="RSG234" s="273"/>
      <c r="RSH234" s="273"/>
      <c r="RSI234" s="273"/>
      <c r="RSJ234" s="273"/>
      <c r="RSK234" s="273"/>
      <c r="RSL234" s="273"/>
      <c r="RSM234" s="273"/>
      <c r="RSN234" s="273"/>
      <c r="RSO234" s="273"/>
      <c r="RSP234" s="273"/>
      <c r="RSQ234" s="273"/>
      <c r="RSR234" s="273"/>
      <c r="RSS234" s="273"/>
      <c r="RST234" s="273"/>
      <c r="RSU234" s="273"/>
      <c r="RSV234" s="273"/>
      <c r="RSW234" s="273"/>
      <c r="RSX234" s="273"/>
      <c r="RSY234" s="273"/>
      <c r="RSZ234" s="273"/>
      <c r="RTA234" s="273"/>
      <c r="RTB234" s="273"/>
      <c r="RTC234" s="273"/>
      <c r="RTD234" s="273"/>
      <c r="RTE234" s="273"/>
      <c r="RTF234" s="273"/>
      <c r="RTG234" s="273"/>
      <c r="RTH234" s="273"/>
      <c r="RTI234" s="273"/>
      <c r="RTJ234" s="273"/>
      <c r="RTK234" s="273"/>
      <c r="RTL234" s="273"/>
      <c r="RTM234" s="273"/>
      <c r="RTN234" s="273"/>
      <c r="RTO234" s="273"/>
      <c r="RTP234" s="273"/>
      <c r="RTQ234" s="273"/>
      <c r="RTR234" s="273"/>
      <c r="RTS234" s="273"/>
      <c r="RTT234" s="273"/>
      <c r="RTU234" s="273"/>
      <c r="RTV234" s="273"/>
      <c r="RTW234" s="273"/>
      <c r="RTX234" s="273"/>
      <c r="RTY234" s="273"/>
      <c r="RTZ234" s="273"/>
      <c r="RUA234" s="273"/>
      <c r="RUB234" s="273"/>
      <c r="RUC234" s="273"/>
      <c r="RUD234" s="273"/>
      <c r="RUE234" s="273"/>
      <c r="RUF234" s="273"/>
      <c r="RUG234" s="273"/>
      <c r="RUH234" s="273"/>
      <c r="RUI234" s="273"/>
      <c r="RUJ234" s="273"/>
      <c r="RUK234" s="273"/>
      <c r="RUL234" s="273"/>
      <c r="RUM234" s="273"/>
      <c r="RUN234" s="273"/>
      <c r="RUO234" s="273"/>
      <c r="RUP234" s="273"/>
      <c r="RUQ234" s="273"/>
      <c r="RUR234" s="273"/>
      <c r="RUS234" s="273"/>
      <c r="RUT234" s="273"/>
      <c r="RUU234" s="273"/>
      <c r="RUV234" s="273"/>
      <c r="RUW234" s="273"/>
      <c r="RUX234" s="273"/>
      <c r="RUY234" s="273"/>
      <c r="RUZ234" s="273"/>
      <c r="RVA234" s="273"/>
      <c r="RVB234" s="273"/>
      <c r="RVC234" s="273"/>
      <c r="RVD234" s="273"/>
      <c r="RVE234" s="273"/>
      <c r="RVF234" s="273"/>
      <c r="RVG234" s="273"/>
      <c r="RVH234" s="273"/>
      <c r="RVI234" s="273"/>
      <c r="RVJ234" s="273"/>
      <c r="RVK234" s="273"/>
      <c r="RVL234" s="273"/>
      <c r="RVM234" s="273"/>
      <c r="RVN234" s="273"/>
      <c r="RVO234" s="273"/>
      <c r="RVP234" s="273"/>
      <c r="RVQ234" s="273"/>
      <c r="RVR234" s="273"/>
      <c r="RVS234" s="273"/>
      <c r="RVT234" s="273"/>
      <c r="RVU234" s="273"/>
      <c r="RVV234" s="273"/>
      <c r="RVW234" s="273"/>
      <c r="RVX234" s="273"/>
      <c r="RVY234" s="273"/>
      <c r="RVZ234" s="273"/>
      <c r="RWA234" s="273"/>
      <c r="RWB234" s="273"/>
      <c r="RWC234" s="273"/>
      <c r="RWD234" s="273"/>
      <c r="RWE234" s="273"/>
      <c r="RWF234" s="273"/>
      <c r="RWG234" s="273"/>
      <c r="RWH234" s="273"/>
      <c r="RWI234" s="273"/>
      <c r="RWJ234" s="273"/>
      <c r="RWK234" s="273"/>
      <c r="RWL234" s="273"/>
      <c r="RWM234" s="273"/>
      <c r="RWN234" s="273"/>
      <c r="RWO234" s="273"/>
      <c r="RWP234" s="273"/>
      <c r="RWQ234" s="273"/>
      <c r="RWR234" s="273"/>
      <c r="RWS234" s="273"/>
      <c r="RWT234" s="273"/>
      <c r="RWU234" s="273"/>
      <c r="RWV234" s="273"/>
      <c r="RWW234" s="273"/>
      <c r="RWX234" s="273"/>
      <c r="RWY234" s="273"/>
      <c r="RWZ234" s="273"/>
      <c r="RXA234" s="273"/>
      <c r="RXB234" s="273"/>
      <c r="RXC234" s="273"/>
      <c r="RXD234" s="273"/>
      <c r="RXE234" s="273"/>
      <c r="RXF234" s="273"/>
      <c r="RXG234" s="273"/>
      <c r="RXH234" s="273"/>
      <c r="RXI234" s="273"/>
      <c r="RXJ234" s="273"/>
      <c r="RXK234" s="273"/>
      <c r="RXL234" s="273"/>
      <c r="RXM234" s="273"/>
      <c r="RXN234" s="273"/>
      <c r="RXO234" s="273"/>
      <c r="RXP234" s="273"/>
      <c r="RXQ234" s="273"/>
      <c r="RXR234" s="273"/>
      <c r="RXS234" s="273"/>
      <c r="RXT234" s="273"/>
      <c r="RXU234" s="273"/>
      <c r="RXV234" s="273"/>
      <c r="RXW234" s="273"/>
      <c r="RXX234" s="273"/>
      <c r="RXY234" s="273"/>
      <c r="RXZ234" s="273"/>
      <c r="RYA234" s="273"/>
      <c r="RYB234" s="273"/>
      <c r="RYC234" s="273"/>
      <c r="RYD234" s="273"/>
      <c r="RYE234" s="273"/>
      <c r="RYF234" s="273"/>
      <c r="RYG234" s="273"/>
      <c r="RYH234" s="273"/>
      <c r="RYI234" s="273"/>
      <c r="RYJ234" s="273"/>
      <c r="RYK234" s="273"/>
      <c r="RYL234" s="273"/>
      <c r="RYM234" s="273"/>
      <c r="RYN234" s="273"/>
      <c r="RYO234" s="273"/>
      <c r="RYP234" s="273"/>
      <c r="RYQ234" s="273"/>
      <c r="RYR234" s="273"/>
      <c r="RYS234" s="273"/>
      <c r="RYT234" s="273"/>
      <c r="RYU234" s="273"/>
      <c r="RYV234" s="273"/>
      <c r="RYW234" s="273"/>
      <c r="RYX234" s="273"/>
      <c r="RYY234" s="273"/>
      <c r="RYZ234" s="273"/>
      <c r="RZA234" s="273"/>
      <c r="RZB234" s="273"/>
      <c r="RZC234" s="273"/>
      <c r="RZD234" s="273"/>
      <c r="RZE234" s="273"/>
      <c r="RZF234" s="273"/>
      <c r="RZG234" s="273"/>
      <c r="RZH234" s="273"/>
      <c r="RZI234" s="273"/>
      <c r="RZJ234" s="273"/>
      <c r="RZK234" s="273"/>
      <c r="RZL234" s="273"/>
      <c r="RZM234" s="273"/>
      <c r="RZN234" s="273"/>
      <c r="RZO234" s="273"/>
      <c r="RZP234" s="273"/>
      <c r="RZQ234" s="273"/>
      <c r="RZR234" s="273"/>
      <c r="RZS234" s="273"/>
      <c r="RZT234" s="273"/>
      <c r="RZU234" s="273"/>
      <c r="RZV234" s="273"/>
      <c r="RZW234" s="273"/>
      <c r="RZX234" s="273"/>
      <c r="RZY234" s="273"/>
      <c r="RZZ234" s="273"/>
      <c r="SAA234" s="273"/>
      <c r="SAB234" s="273"/>
      <c r="SAC234" s="273"/>
      <c r="SAD234" s="273"/>
      <c r="SAE234" s="273"/>
      <c r="SAF234" s="273"/>
      <c r="SAG234" s="273"/>
      <c r="SAH234" s="273"/>
      <c r="SAI234" s="273"/>
      <c r="SAJ234" s="273"/>
      <c r="SAK234" s="273"/>
      <c r="SAL234" s="273"/>
      <c r="SAM234" s="273"/>
      <c r="SAN234" s="273"/>
      <c r="SAO234" s="273"/>
      <c r="SAP234" s="273"/>
      <c r="SAQ234" s="273"/>
      <c r="SAR234" s="273"/>
      <c r="SAS234" s="273"/>
      <c r="SAT234" s="273"/>
      <c r="SAU234" s="273"/>
      <c r="SAV234" s="273"/>
      <c r="SAW234" s="273"/>
      <c r="SAX234" s="273"/>
      <c r="SAY234" s="273"/>
      <c r="SAZ234" s="273"/>
      <c r="SBA234" s="273"/>
      <c r="SBB234" s="273"/>
      <c r="SBC234" s="273"/>
      <c r="SBD234" s="273"/>
      <c r="SBE234" s="273"/>
      <c r="SBF234" s="273"/>
      <c r="SBG234" s="273"/>
      <c r="SBH234" s="273"/>
      <c r="SBI234" s="273"/>
      <c r="SBJ234" s="273"/>
      <c r="SBK234" s="273"/>
      <c r="SBL234" s="273"/>
      <c r="SBM234" s="273"/>
      <c r="SBN234" s="273"/>
      <c r="SBO234" s="273"/>
      <c r="SBP234" s="273"/>
      <c r="SBQ234" s="273"/>
      <c r="SBR234" s="273"/>
      <c r="SBS234" s="273"/>
      <c r="SBT234" s="273"/>
      <c r="SBU234" s="273"/>
      <c r="SBV234" s="273"/>
      <c r="SBW234" s="273"/>
      <c r="SBX234" s="273"/>
      <c r="SBY234" s="273"/>
      <c r="SBZ234" s="273"/>
      <c r="SCA234" s="273"/>
      <c r="SCB234" s="273"/>
      <c r="SCC234" s="273"/>
      <c r="SCD234" s="273"/>
      <c r="SCE234" s="273"/>
      <c r="SCF234" s="273"/>
      <c r="SCG234" s="273"/>
      <c r="SCH234" s="273"/>
      <c r="SCI234" s="273"/>
      <c r="SCJ234" s="273"/>
      <c r="SCK234" s="273"/>
      <c r="SCL234" s="273"/>
      <c r="SCM234" s="273"/>
      <c r="SCN234" s="273"/>
      <c r="SCO234" s="273"/>
      <c r="SCP234" s="273"/>
      <c r="SCQ234" s="273"/>
      <c r="SCR234" s="273"/>
      <c r="SCS234" s="273"/>
      <c r="SCT234" s="273"/>
      <c r="SCU234" s="273"/>
      <c r="SCV234" s="273"/>
      <c r="SCW234" s="273"/>
      <c r="SCX234" s="273"/>
      <c r="SCY234" s="273"/>
      <c r="SCZ234" s="273"/>
      <c r="SDA234" s="273"/>
      <c r="SDB234" s="273"/>
      <c r="SDC234" s="273"/>
      <c r="SDD234" s="273"/>
      <c r="SDE234" s="273"/>
      <c r="SDF234" s="273"/>
      <c r="SDG234" s="273"/>
      <c r="SDH234" s="273"/>
      <c r="SDI234" s="273"/>
      <c r="SDJ234" s="273"/>
      <c r="SDK234" s="273"/>
      <c r="SDL234" s="273"/>
      <c r="SDM234" s="273"/>
      <c r="SDN234" s="273"/>
      <c r="SDO234" s="273"/>
      <c r="SDP234" s="273"/>
      <c r="SDQ234" s="273"/>
      <c r="SDR234" s="273"/>
      <c r="SDS234" s="273"/>
      <c r="SDT234" s="273"/>
      <c r="SDU234" s="273"/>
      <c r="SDV234" s="273"/>
      <c r="SDW234" s="273"/>
      <c r="SDX234" s="273"/>
      <c r="SDY234" s="273"/>
      <c r="SDZ234" s="273"/>
      <c r="SEA234" s="273"/>
      <c r="SEB234" s="273"/>
      <c r="SEC234" s="273"/>
      <c r="SED234" s="273"/>
      <c r="SEE234" s="273"/>
      <c r="SEF234" s="273"/>
      <c r="SEG234" s="273"/>
      <c r="SEH234" s="273"/>
      <c r="SEI234" s="273"/>
      <c r="SEJ234" s="273"/>
      <c r="SEK234" s="273"/>
      <c r="SEL234" s="273"/>
      <c r="SEM234" s="273"/>
      <c r="SEN234" s="273"/>
      <c r="SEO234" s="273"/>
      <c r="SEP234" s="273"/>
      <c r="SEQ234" s="273"/>
      <c r="SER234" s="273"/>
      <c r="SES234" s="273"/>
      <c r="SET234" s="273"/>
      <c r="SEU234" s="273"/>
      <c r="SEV234" s="273"/>
      <c r="SEW234" s="273"/>
      <c r="SEX234" s="273"/>
      <c r="SEY234" s="273"/>
      <c r="SEZ234" s="273"/>
      <c r="SFA234" s="273"/>
      <c r="SFB234" s="273"/>
      <c r="SFC234" s="273"/>
      <c r="SFD234" s="273"/>
      <c r="SFE234" s="273"/>
      <c r="SFF234" s="273"/>
      <c r="SFG234" s="273"/>
      <c r="SFH234" s="273"/>
      <c r="SFI234" s="273"/>
      <c r="SFJ234" s="273"/>
      <c r="SFK234" s="273"/>
      <c r="SFL234" s="273"/>
      <c r="SFM234" s="273"/>
      <c r="SFN234" s="273"/>
      <c r="SFO234" s="273"/>
      <c r="SFP234" s="273"/>
      <c r="SFQ234" s="273"/>
      <c r="SFR234" s="273"/>
      <c r="SFS234" s="273"/>
      <c r="SFT234" s="273"/>
      <c r="SFU234" s="273"/>
      <c r="SFV234" s="273"/>
      <c r="SFW234" s="273"/>
      <c r="SFX234" s="273"/>
      <c r="SFY234" s="273"/>
      <c r="SFZ234" s="273"/>
      <c r="SGA234" s="273"/>
      <c r="SGB234" s="273"/>
      <c r="SGC234" s="273"/>
      <c r="SGD234" s="273"/>
      <c r="SGE234" s="273"/>
      <c r="SGF234" s="273"/>
      <c r="SGG234" s="273"/>
      <c r="SGH234" s="273"/>
      <c r="SGI234" s="273"/>
      <c r="SGJ234" s="273"/>
      <c r="SGK234" s="273"/>
      <c r="SGL234" s="273"/>
      <c r="SGM234" s="273"/>
      <c r="SGN234" s="273"/>
      <c r="SGO234" s="273"/>
      <c r="SGP234" s="273"/>
      <c r="SGQ234" s="273"/>
      <c r="SGR234" s="273"/>
      <c r="SGS234" s="273"/>
      <c r="SGT234" s="273"/>
      <c r="SGU234" s="273"/>
      <c r="SGV234" s="273"/>
      <c r="SGW234" s="273"/>
      <c r="SGX234" s="273"/>
      <c r="SGY234" s="273"/>
      <c r="SGZ234" s="273"/>
      <c r="SHA234" s="273"/>
      <c r="SHB234" s="273"/>
      <c r="SHC234" s="273"/>
      <c r="SHD234" s="273"/>
      <c r="SHE234" s="273"/>
      <c r="SHF234" s="273"/>
      <c r="SHG234" s="273"/>
      <c r="SHH234" s="273"/>
      <c r="SHI234" s="273"/>
      <c r="SHJ234" s="273"/>
      <c r="SHK234" s="273"/>
      <c r="SHL234" s="273"/>
      <c r="SHM234" s="273"/>
      <c r="SHN234" s="273"/>
      <c r="SHO234" s="273"/>
      <c r="SHP234" s="273"/>
      <c r="SHQ234" s="273"/>
      <c r="SHR234" s="273"/>
      <c r="SHS234" s="273"/>
      <c r="SHT234" s="273"/>
      <c r="SHU234" s="273"/>
      <c r="SHV234" s="273"/>
      <c r="SHW234" s="273"/>
      <c r="SHX234" s="273"/>
      <c r="SHY234" s="273"/>
      <c r="SHZ234" s="273"/>
      <c r="SIA234" s="273"/>
      <c r="SIB234" s="273"/>
      <c r="SIC234" s="273"/>
      <c r="SID234" s="273"/>
      <c r="SIE234" s="273"/>
      <c r="SIF234" s="273"/>
      <c r="SIG234" s="273"/>
      <c r="SIH234" s="273"/>
      <c r="SII234" s="273"/>
      <c r="SIJ234" s="273"/>
      <c r="SIK234" s="273"/>
      <c r="SIL234" s="273"/>
      <c r="SIM234" s="273"/>
      <c r="SIN234" s="273"/>
      <c r="SIO234" s="273"/>
      <c r="SIP234" s="273"/>
      <c r="SIQ234" s="273"/>
      <c r="SIR234" s="273"/>
      <c r="SIS234" s="273"/>
      <c r="SIT234" s="273"/>
      <c r="SIU234" s="273"/>
      <c r="SIV234" s="273"/>
      <c r="SIW234" s="273"/>
      <c r="SIX234" s="273"/>
      <c r="SIY234" s="273"/>
      <c r="SIZ234" s="273"/>
      <c r="SJA234" s="273"/>
      <c r="SJB234" s="273"/>
      <c r="SJC234" s="273"/>
      <c r="SJD234" s="273"/>
      <c r="SJE234" s="273"/>
      <c r="SJF234" s="273"/>
      <c r="SJG234" s="273"/>
      <c r="SJH234" s="273"/>
      <c r="SJI234" s="273"/>
      <c r="SJJ234" s="273"/>
      <c r="SJK234" s="273"/>
      <c r="SJL234" s="273"/>
      <c r="SJM234" s="273"/>
      <c r="SJN234" s="273"/>
      <c r="SJO234" s="273"/>
      <c r="SJP234" s="273"/>
      <c r="SJQ234" s="273"/>
      <c r="SJR234" s="273"/>
      <c r="SJS234" s="273"/>
      <c r="SJT234" s="273"/>
      <c r="SJU234" s="273"/>
      <c r="SJV234" s="273"/>
      <c r="SJW234" s="273"/>
      <c r="SJX234" s="273"/>
      <c r="SJY234" s="273"/>
      <c r="SJZ234" s="273"/>
      <c r="SKA234" s="273"/>
      <c r="SKB234" s="273"/>
      <c r="SKC234" s="273"/>
      <c r="SKD234" s="273"/>
      <c r="SKE234" s="273"/>
      <c r="SKF234" s="273"/>
      <c r="SKG234" s="273"/>
      <c r="SKH234" s="273"/>
      <c r="SKI234" s="273"/>
      <c r="SKJ234" s="273"/>
      <c r="SKK234" s="273"/>
      <c r="SKL234" s="273"/>
      <c r="SKM234" s="273"/>
      <c r="SKN234" s="273"/>
      <c r="SKO234" s="273"/>
      <c r="SKP234" s="273"/>
      <c r="SKQ234" s="273"/>
      <c r="SKR234" s="273"/>
      <c r="SKS234" s="273"/>
      <c r="SKT234" s="273"/>
      <c r="SKU234" s="273"/>
      <c r="SKV234" s="273"/>
      <c r="SKW234" s="273"/>
      <c r="SKX234" s="273"/>
      <c r="SKY234" s="273"/>
      <c r="SKZ234" s="273"/>
      <c r="SLA234" s="273"/>
      <c r="SLB234" s="273"/>
      <c r="SLC234" s="273"/>
      <c r="SLD234" s="273"/>
      <c r="SLE234" s="273"/>
      <c r="SLF234" s="273"/>
      <c r="SLG234" s="273"/>
      <c r="SLH234" s="273"/>
      <c r="SLI234" s="273"/>
      <c r="SLJ234" s="273"/>
      <c r="SLK234" s="273"/>
      <c r="SLL234" s="273"/>
      <c r="SLM234" s="273"/>
      <c r="SLN234" s="273"/>
      <c r="SLO234" s="273"/>
      <c r="SLP234" s="273"/>
      <c r="SLQ234" s="273"/>
      <c r="SLR234" s="273"/>
      <c r="SLS234" s="273"/>
      <c r="SLT234" s="273"/>
      <c r="SLU234" s="273"/>
      <c r="SLV234" s="273"/>
      <c r="SLW234" s="273"/>
      <c r="SLX234" s="273"/>
      <c r="SLY234" s="273"/>
      <c r="SLZ234" s="273"/>
      <c r="SMA234" s="273"/>
      <c r="SMB234" s="273"/>
      <c r="SMC234" s="273"/>
      <c r="SMD234" s="273"/>
      <c r="SME234" s="273"/>
      <c r="SMF234" s="273"/>
      <c r="SMG234" s="273"/>
      <c r="SMH234" s="273"/>
      <c r="SMI234" s="273"/>
      <c r="SMJ234" s="273"/>
      <c r="SMK234" s="273"/>
      <c r="SML234" s="273"/>
      <c r="SMM234" s="273"/>
      <c r="SMN234" s="273"/>
      <c r="SMO234" s="273"/>
      <c r="SMP234" s="273"/>
      <c r="SMQ234" s="273"/>
      <c r="SMR234" s="273"/>
      <c r="SMS234" s="273"/>
      <c r="SMT234" s="273"/>
      <c r="SMU234" s="273"/>
      <c r="SMV234" s="273"/>
      <c r="SMW234" s="273"/>
      <c r="SMX234" s="273"/>
      <c r="SMY234" s="273"/>
      <c r="SMZ234" s="273"/>
      <c r="SNA234" s="273"/>
      <c r="SNB234" s="273"/>
      <c r="SNC234" s="273"/>
      <c r="SND234" s="273"/>
      <c r="SNE234" s="273"/>
      <c r="SNF234" s="273"/>
      <c r="SNG234" s="273"/>
      <c r="SNH234" s="273"/>
      <c r="SNI234" s="273"/>
      <c r="SNJ234" s="273"/>
      <c r="SNK234" s="273"/>
      <c r="SNL234" s="273"/>
      <c r="SNM234" s="273"/>
      <c r="SNN234" s="273"/>
      <c r="SNO234" s="273"/>
      <c r="SNP234" s="273"/>
      <c r="SNQ234" s="273"/>
      <c r="SNR234" s="273"/>
      <c r="SNS234" s="273"/>
      <c r="SNT234" s="273"/>
      <c r="SNU234" s="273"/>
      <c r="SNV234" s="273"/>
      <c r="SNW234" s="273"/>
      <c r="SNX234" s="273"/>
      <c r="SNY234" s="273"/>
      <c r="SNZ234" s="273"/>
      <c r="SOA234" s="273"/>
      <c r="SOB234" s="273"/>
      <c r="SOC234" s="273"/>
      <c r="SOD234" s="273"/>
      <c r="SOE234" s="273"/>
      <c r="SOF234" s="273"/>
      <c r="SOG234" s="273"/>
      <c r="SOH234" s="273"/>
      <c r="SOI234" s="273"/>
      <c r="SOJ234" s="273"/>
      <c r="SOK234" s="273"/>
      <c r="SOL234" s="273"/>
      <c r="SOM234" s="273"/>
      <c r="SON234" s="273"/>
      <c r="SOO234" s="273"/>
      <c r="SOP234" s="273"/>
      <c r="SOQ234" s="273"/>
      <c r="SOR234" s="273"/>
      <c r="SOS234" s="273"/>
      <c r="SOT234" s="273"/>
      <c r="SOU234" s="273"/>
      <c r="SOV234" s="273"/>
      <c r="SOW234" s="273"/>
      <c r="SOX234" s="273"/>
      <c r="SOY234" s="273"/>
      <c r="SOZ234" s="273"/>
      <c r="SPA234" s="273"/>
      <c r="SPB234" s="273"/>
      <c r="SPC234" s="273"/>
      <c r="SPD234" s="273"/>
      <c r="SPE234" s="273"/>
      <c r="SPF234" s="273"/>
      <c r="SPG234" s="273"/>
      <c r="SPH234" s="273"/>
      <c r="SPI234" s="273"/>
      <c r="SPJ234" s="273"/>
      <c r="SPK234" s="273"/>
      <c r="SPL234" s="273"/>
      <c r="SPM234" s="273"/>
      <c r="SPN234" s="273"/>
      <c r="SPO234" s="273"/>
      <c r="SPP234" s="273"/>
      <c r="SPQ234" s="273"/>
      <c r="SPR234" s="273"/>
      <c r="SPS234" s="273"/>
      <c r="SPT234" s="273"/>
      <c r="SPU234" s="273"/>
      <c r="SPV234" s="273"/>
      <c r="SPW234" s="273"/>
      <c r="SPX234" s="273"/>
      <c r="SPY234" s="273"/>
      <c r="SPZ234" s="273"/>
      <c r="SQA234" s="273"/>
      <c r="SQB234" s="273"/>
      <c r="SQC234" s="273"/>
      <c r="SQD234" s="273"/>
      <c r="SQE234" s="273"/>
      <c r="SQF234" s="273"/>
      <c r="SQG234" s="273"/>
      <c r="SQH234" s="273"/>
      <c r="SQI234" s="273"/>
      <c r="SQJ234" s="273"/>
      <c r="SQK234" s="273"/>
      <c r="SQL234" s="273"/>
      <c r="SQM234" s="273"/>
      <c r="SQN234" s="273"/>
      <c r="SQO234" s="273"/>
      <c r="SQP234" s="273"/>
      <c r="SQQ234" s="273"/>
      <c r="SQR234" s="273"/>
      <c r="SQS234" s="273"/>
      <c r="SQT234" s="273"/>
      <c r="SQU234" s="273"/>
      <c r="SQV234" s="273"/>
      <c r="SQW234" s="273"/>
      <c r="SQX234" s="273"/>
      <c r="SQY234" s="273"/>
      <c r="SQZ234" s="273"/>
      <c r="SRA234" s="273"/>
      <c r="SRB234" s="273"/>
      <c r="SRC234" s="273"/>
      <c r="SRD234" s="273"/>
      <c r="SRE234" s="273"/>
      <c r="SRF234" s="273"/>
      <c r="SRG234" s="273"/>
      <c r="SRH234" s="273"/>
      <c r="SRI234" s="273"/>
      <c r="SRJ234" s="273"/>
      <c r="SRK234" s="273"/>
      <c r="SRL234" s="273"/>
      <c r="SRM234" s="273"/>
      <c r="SRN234" s="273"/>
      <c r="SRO234" s="273"/>
      <c r="SRP234" s="273"/>
      <c r="SRQ234" s="273"/>
      <c r="SRR234" s="273"/>
      <c r="SRS234" s="273"/>
      <c r="SRT234" s="273"/>
      <c r="SRU234" s="273"/>
      <c r="SRV234" s="273"/>
      <c r="SRW234" s="273"/>
      <c r="SRX234" s="273"/>
      <c r="SRY234" s="273"/>
      <c r="SRZ234" s="273"/>
      <c r="SSA234" s="273"/>
      <c r="SSB234" s="273"/>
      <c r="SSC234" s="273"/>
      <c r="SSD234" s="273"/>
      <c r="SSE234" s="273"/>
      <c r="SSF234" s="273"/>
      <c r="SSG234" s="273"/>
      <c r="SSH234" s="273"/>
      <c r="SSI234" s="273"/>
      <c r="SSJ234" s="273"/>
      <c r="SSK234" s="273"/>
      <c r="SSL234" s="273"/>
      <c r="SSM234" s="273"/>
      <c r="SSN234" s="273"/>
      <c r="SSO234" s="273"/>
      <c r="SSP234" s="273"/>
      <c r="SSQ234" s="273"/>
      <c r="SSR234" s="273"/>
      <c r="SSS234" s="273"/>
      <c r="SST234" s="273"/>
      <c r="SSU234" s="273"/>
      <c r="SSV234" s="273"/>
      <c r="SSW234" s="273"/>
      <c r="SSX234" s="273"/>
      <c r="SSY234" s="273"/>
      <c r="SSZ234" s="273"/>
      <c r="STA234" s="273"/>
      <c r="STB234" s="273"/>
      <c r="STC234" s="273"/>
      <c r="STD234" s="273"/>
      <c r="STE234" s="273"/>
      <c r="STF234" s="273"/>
      <c r="STG234" s="273"/>
      <c r="STH234" s="273"/>
      <c r="STI234" s="273"/>
      <c r="STJ234" s="273"/>
      <c r="STK234" s="273"/>
      <c r="STL234" s="273"/>
      <c r="STM234" s="273"/>
      <c r="STN234" s="273"/>
      <c r="STO234" s="273"/>
      <c r="STP234" s="273"/>
      <c r="STQ234" s="273"/>
      <c r="STR234" s="273"/>
      <c r="STS234" s="273"/>
      <c r="STT234" s="273"/>
      <c r="STU234" s="273"/>
      <c r="STV234" s="273"/>
      <c r="STW234" s="273"/>
      <c r="STX234" s="273"/>
      <c r="STY234" s="273"/>
      <c r="STZ234" s="273"/>
      <c r="SUA234" s="273"/>
      <c r="SUB234" s="273"/>
      <c r="SUC234" s="273"/>
      <c r="SUD234" s="273"/>
      <c r="SUE234" s="273"/>
      <c r="SUF234" s="273"/>
      <c r="SUG234" s="273"/>
      <c r="SUH234" s="273"/>
      <c r="SUI234" s="273"/>
      <c r="SUJ234" s="273"/>
      <c r="SUK234" s="273"/>
      <c r="SUL234" s="273"/>
      <c r="SUM234" s="273"/>
      <c r="SUN234" s="273"/>
      <c r="SUO234" s="273"/>
      <c r="SUP234" s="273"/>
      <c r="SUQ234" s="273"/>
      <c r="SUR234" s="273"/>
      <c r="SUS234" s="273"/>
      <c r="SUT234" s="273"/>
      <c r="SUU234" s="273"/>
      <c r="SUV234" s="273"/>
      <c r="SUW234" s="273"/>
      <c r="SUX234" s="273"/>
      <c r="SUY234" s="273"/>
      <c r="SUZ234" s="273"/>
      <c r="SVA234" s="273"/>
      <c r="SVB234" s="273"/>
      <c r="SVC234" s="273"/>
      <c r="SVD234" s="273"/>
      <c r="SVE234" s="273"/>
      <c r="SVF234" s="273"/>
      <c r="SVG234" s="273"/>
      <c r="SVH234" s="273"/>
      <c r="SVI234" s="273"/>
      <c r="SVJ234" s="273"/>
      <c r="SVK234" s="273"/>
      <c r="SVL234" s="273"/>
      <c r="SVM234" s="273"/>
      <c r="SVN234" s="273"/>
      <c r="SVO234" s="273"/>
      <c r="SVP234" s="273"/>
      <c r="SVQ234" s="273"/>
      <c r="SVR234" s="273"/>
      <c r="SVS234" s="273"/>
      <c r="SVT234" s="273"/>
      <c r="SVU234" s="273"/>
      <c r="SVV234" s="273"/>
      <c r="SVW234" s="273"/>
      <c r="SVX234" s="273"/>
      <c r="SVY234" s="273"/>
      <c r="SVZ234" s="273"/>
      <c r="SWA234" s="273"/>
      <c r="SWB234" s="273"/>
      <c r="SWC234" s="273"/>
      <c r="SWD234" s="273"/>
      <c r="SWE234" s="273"/>
      <c r="SWF234" s="273"/>
      <c r="SWG234" s="273"/>
      <c r="SWH234" s="273"/>
      <c r="SWI234" s="273"/>
      <c r="SWJ234" s="273"/>
      <c r="SWK234" s="273"/>
      <c r="SWL234" s="273"/>
      <c r="SWM234" s="273"/>
      <c r="SWN234" s="273"/>
      <c r="SWO234" s="273"/>
      <c r="SWP234" s="273"/>
      <c r="SWQ234" s="273"/>
      <c r="SWR234" s="273"/>
      <c r="SWS234" s="273"/>
      <c r="SWT234" s="273"/>
      <c r="SWU234" s="273"/>
      <c r="SWV234" s="273"/>
      <c r="SWW234" s="273"/>
      <c r="SWX234" s="273"/>
      <c r="SWY234" s="273"/>
      <c r="SWZ234" s="273"/>
      <c r="SXA234" s="273"/>
      <c r="SXB234" s="273"/>
      <c r="SXC234" s="273"/>
      <c r="SXD234" s="273"/>
      <c r="SXE234" s="273"/>
      <c r="SXF234" s="273"/>
      <c r="SXG234" s="273"/>
      <c r="SXH234" s="273"/>
      <c r="SXI234" s="273"/>
      <c r="SXJ234" s="273"/>
      <c r="SXK234" s="273"/>
      <c r="SXL234" s="273"/>
      <c r="SXM234" s="273"/>
      <c r="SXN234" s="273"/>
      <c r="SXO234" s="273"/>
      <c r="SXP234" s="273"/>
      <c r="SXQ234" s="273"/>
      <c r="SXR234" s="273"/>
      <c r="SXS234" s="273"/>
      <c r="SXT234" s="273"/>
      <c r="SXU234" s="273"/>
      <c r="SXV234" s="273"/>
      <c r="SXW234" s="273"/>
      <c r="SXX234" s="273"/>
      <c r="SXY234" s="273"/>
      <c r="SXZ234" s="273"/>
      <c r="SYA234" s="273"/>
      <c r="SYB234" s="273"/>
      <c r="SYC234" s="273"/>
      <c r="SYD234" s="273"/>
      <c r="SYE234" s="273"/>
      <c r="SYF234" s="273"/>
      <c r="SYG234" s="273"/>
      <c r="SYH234" s="273"/>
      <c r="SYI234" s="273"/>
      <c r="SYJ234" s="273"/>
      <c r="SYK234" s="273"/>
      <c r="SYL234" s="273"/>
      <c r="SYM234" s="273"/>
      <c r="SYN234" s="273"/>
      <c r="SYO234" s="273"/>
      <c r="SYP234" s="273"/>
      <c r="SYQ234" s="273"/>
      <c r="SYR234" s="273"/>
      <c r="SYS234" s="273"/>
      <c r="SYT234" s="273"/>
      <c r="SYU234" s="273"/>
      <c r="SYV234" s="273"/>
      <c r="SYW234" s="273"/>
      <c r="SYX234" s="273"/>
      <c r="SYY234" s="273"/>
      <c r="SYZ234" s="273"/>
      <c r="SZA234" s="273"/>
      <c r="SZB234" s="273"/>
      <c r="SZC234" s="273"/>
      <c r="SZD234" s="273"/>
      <c r="SZE234" s="273"/>
      <c r="SZF234" s="273"/>
      <c r="SZG234" s="273"/>
      <c r="SZH234" s="273"/>
      <c r="SZI234" s="273"/>
      <c r="SZJ234" s="273"/>
      <c r="SZK234" s="273"/>
      <c r="SZL234" s="273"/>
      <c r="SZM234" s="273"/>
      <c r="SZN234" s="273"/>
      <c r="SZO234" s="273"/>
      <c r="SZP234" s="273"/>
      <c r="SZQ234" s="273"/>
      <c r="SZR234" s="273"/>
      <c r="SZS234" s="273"/>
      <c r="SZT234" s="273"/>
      <c r="SZU234" s="273"/>
      <c r="SZV234" s="273"/>
      <c r="SZW234" s="273"/>
      <c r="SZX234" s="273"/>
      <c r="SZY234" s="273"/>
      <c r="SZZ234" s="273"/>
      <c r="TAA234" s="273"/>
      <c r="TAB234" s="273"/>
      <c r="TAC234" s="273"/>
      <c r="TAD234" s="273"/>
      <c r="TAE234" s="273"/>
      <c r="TAF234" s="273"/>
      <c r="TAG234" s="273"/>
      <c r="TAH234" s="273"/>
      <c r="TAI234" s="273"/>
      <c r="TAJ234" s="273"/>
      <c r="TAK234" s="273"/>
      <c r="TAL234" s="273"/>
      <c r="TAM234" s="273"/>
      <c r="TAN234" s="273"/>
      <c r="TAO234" s="273"/>
      <c r="TAP234" s="273"/>
      <c r="TAQ234" s="273"/>
      <c r="TAR234" s="273"/>
      <c r="TAS234" s="273"/>
      <c r="TAT234" s="273"/>
      <c r="TAU234" s="273"/>
      <c r="TAV234" s="273"/>
      <c r="TAW234" s="273"/>
      <c r="TAX234" s="273"/>
      <c r="TAY234" s="273"/>
      <c r="TAZ234" s="273"/>
      <c r="TBA234" s="273"/>
      <c r="TBB234" s="273"/>
      <c r="TBC234" s="273"/>
      <c r="TBD234" s="273"/>
      <c r="TBE234" s="273"/>
      <c r="TBF234" s="273"/>
      <c r="TBG234" s="273"/>
      <c r="TBH234" s="273"/>
      <c r="TBI234" s="273"/>
      <c r="TBJ234" s="273"/>
      <c r="TBK234" s="273"/>
      <c r="TBL234" s="273"/>
      <c r="TBM234" s="273"/>
      <c r="TBN234" s="273"/>
      <c r="TBO234" s="273"/>
      <c r="TBP234" s="273"/>
      <c r="TBQ234" s="273"/>
      <c r="TBR234" s="273"/>
      <c r="TBS234" s="273"/>
      <c r="TBT234" s="273"/>
      <c r="TBU234" s="273"/>
      <c r="TBV234" s="273"/>
      <c r="TBW234" s="273"/>
      <c r="TBX234" s="273"/>
      <c r="TBY234" s="273"/>
      <c r="TBZ234" s="273"/>
      <c r="TCA234" s="273"/>
      <c r="TCB234" s="273"/>
      <c r="TCC234" s="273"/>
      <c r="TCD234" s="273"/>
      <c r="TCE234" s="273"/>
      <c r="TCF234" s="273"/>
      <c r="TCG234" s="273"/>
      <c r="TCH234" s="273"/>
      <c r="TCI234" s="273"/>
      <c r="TCJ234" s="273"/>
      <c r="TCK234" s="273"/>
      <c r="TCL234" s="273"/>
      <c r="TCM234" s="273"/>
      <c r="TCN234" s="273"/>
      <c r="TCO234" s="273"/>
      <c r="TCP234" s="273"/>
      <c r="TCQ234" s="273"/>
      <c r="TCR234" s="273"/>
      <c r="TCS234" s="273"/>
      <c r="TCT234" s="273"/>
      <c r="TCU234" s="273"/>
      <c r="TCV234" s="273"/>
      <c r="TCW234" s="273"/>
      <c r="TCX234" s="273"/>
      <c r="TCY234" s="273"/>
      <c r="TCZ234" s="273"/>
      <c r="TDA234" s="273"/>
      <c r="TDB234" s="273"/>
      <c r="TDC234" s="273"/>
      <c r="TDD234" s="273"/>
      <c r="TDE234" s="273"/>
      <c r="TDF234" s="273"/>
      <c r="TDG234" s="273"/>
      <c r="TDH234" s="273"/>
      <c r="TDI234" s="273"/>
      <c r="TDJ234" s="273"/>
      <c r="TDK234" s="273"/>
      <c r="TDL234" s="273"/>
      <c r="TDM234" s="273"/>
      <c r="TDN234" s="273"/>
      <c r="TDO234" s="273"/>
      <c r="TDP234" s="273"/>
      <c r="TDQ234" s="273"/>
      <c r="TDR234" s="273"/>
      <c r="TDS234" s="273"/>
      <c r="TDT234" s="273"/>
      <c r="TDU234" s="273"/>
      <c r="TDV234" s="273"/>
      <c r="TDW234" s="273"/>
      <c r="TDX234" s="273"/>
      <c r="TDY234" s="273"/>
      <c r="TDZ234" s="273"/>
      <c r="TEA234" s="273"/>
      <c r="TEB234" s="273"/>
      <c r="TEC234" s="273"/>
      <c r="TED234" s="273"/>
      <c r="TEE234" s="273"/>
      <c r="TEF234" s="273"/>
      <c r="TEG234" s="273"/>
      <c r="TEH234" s="273"/>
      <c r="TEI234" s="273"/>
      <c r="TEJ234" s="273"/>
      <c r="TEK234" s="273"/>
      <c r="TEL234" s="273"/>
      <c r="TEM234" s="273"/>
      <c r="TEN234" s="273"/>
      <c r="TEO234" s="273"/>
      <c r="TEP234" s="273"/>
      <c r="TEQ234" s="273"/>
      <c r="TER234" s="273"/>
      <c r="TES234" s="273"/>
      <c r="TET234" s="273"/>
      <c r="TEU234" s="273"/>
      <c r="TEV234" s="273"/>
      <c r="TEW234" s="273"/>
      <c r="TEX234" s="273"/>
      <c r="TEY234" s="273"/>
      <c r="TEZ234" s="273"/>
      <c r="TFA234" s="273"/>
      <c r="TFB234" s="273"/>
      <c r="TFC234" s="273"/>
      <c r="TFD234" s="273"/>
      <c r="TFE234" s="273"/>
      <c r="TFF234" s="273"/>
      <c r="TFG234" s="273"/>
      <c r="TFH234" s="273"/>
      <c r="TFI234" s="273"/>
      <c r="TFJ234" s="273"/>
      <c r="TFK234" s="273"/>
      <c r="TFL234" s="273"/>
      <c r="TFM234" s="273"/>
      <c r="TFN234" s="273"/>
      <c r="TFO234" s="273"/>
      <c r="TFP234" s="273"/>
      <c r="TFQ234" s="273"/>
      <c r="TFR234" s="273"/>
      <c r="TFS234" s="273"/>
      <c r="TFT234" s="273"/>
      <c r="TFU234" s="273"/>
      <c r="TFV234" s="273"/>
      <c r="TFW234" s="273"/>
      <c r="TFX234" s="273"/>
      <c r="TFY234" s="273"/>
      <c r="TFZ234" s="273"/>
      <c r="TGA234" s="273"/>
      <c r="TGB234" s="273"/>
      <c r="TGC234" s="273"/>
      <c r="TGD234" s="273"/>
      <c r="TGE234" s="273"/>
      <c r="TGF234" s="273"/>
      <c r="TGG234" s="273"/>
      <c r="TGH234" s="273"/>
      <c r="TGI234" s="273"/>
      <c r="TGJ234" s="273"/>
      <c r="TGK234" s="273"/>
      <c r="TGL234" s="273"/>
      <c r="TGM234" s="273"/>
      <c r="TGN234" s="273"/>
      <c r="TGO234" s="273"/>
      <c r="TGP234" s="273"/>
      <c r="TGQ234" s="273"/>
      <c r="TGR234" s="273"/>
      <c r="TGS234" s="273"/>
      <c r="TGT234" s="273"/>
      <c r="TGU234" s="273"/>
      <c r="TGV234" s="273"/>
      <c r="TGW234" s="273"/>
      <c r="TGX234" s="273"/>
      <c r="TGY234" s="273"/>
      <c r="TGZ234" s="273"/>
      <c r="THA234" s="273"/>
      <c r="THB234" s="273"/>
      <c r="THC234" s="273"/>
      <c r="THD234" s="273"/>
      <c r="THE234" s="273"/>
      <c r="THF234" s="273"/>
      <c r="THG234" s="273"/>
      <c r="THH234" s="273"/>
      <c r="THI234" s="273"/>
      <c r="THJ234" s="273"/>
      <c r="THK234" s="273"/>
      <c r="THL234" s="273"/>
      <c r="THM234" s="273"/>
      <c r="THN234" s="273"/>
      <c r="THO234" s="273"/>
      <c r="THP234" s="273"/>
      <c r="THQ234" s="273"/>
      <c r="THR234" s="273"/>
      <c r="THS234" s="273"/>
      <c r="THT234" s="273"/>
      <c r="THU234" s="273"/>
      <c r="THV234" s="273"/>
      <c r="THW234" s="273"/>
      <c r="THX234" s="273"/>
      <c r="THY234" s="273"/>
      <c r="THZ234" s="273"/>
      <c r="TIA234" s="273"/>
      <c r="TIB234" s="273"/>
      <c r="TIC234" s="273"/>
      <c r="TID234" s="273"/>
      <c r="TIE234" s="273"/>
      <c r="TIF234" s="273"/>
      <c r="TIG234" s="273"/>
      <c r="TIH234" s="273"/>
      <c r="TII234" s="273"/>
      <c r="TIJ234" s="273"/>
      <c r="TIK234" s="273"/>
      <c r="TIL234" s="273"/>
      <c r="TIM234" s="273"/>
      <c r="TIN234" s="273"/>
      <c r="TIO234" s="273"/>
      <c r="TIP234" s="273"/>
      <c r="TIQ234" s="273"/>
      <c r="TIR234" s="273"/>
      <c r="TIS234" s="273"/>
      <c r="TIT234" s="273"/>
      <c r="TIU234" s="273"/>
      <c r="TIV234" s="273"/>
      <c r="TIW234" s="273"/>
      <c r="TIX234" s="273"/>
      <c r="TIY234" s="273"/>
      <c r="TIZ234" s="273"/>
      <c r="TJA234" s="273"/>
      <c r="TJB234" s="273"/>
      <c r="TJC234" s="273"/>
      <c r="TJD234" s="273"/>
      <c r="TJE234" s="273"/>
      <c r="TJF234" s="273"/>
      <c r="TJG234" s="273"/>
      <c r="TJH234" s="273"/>
      <c r="TJI234" s="273"/>
      <c r="TJJ234" s="273"/>
      <c r="TJK234" s="273"/>
      <c r="TJL234" s="273"/>
      <c r="TJM234" s="273"/>
      <c r="TJN234" s="273"/>
      <c r="TJO234" s="273"/>
      <c r="TJP234" s="273"/>
      <c r="TJQ234" s="273"/>
      <c r="TJR234" s="273"/>
      <c r="TJS234" s="273"/>
      <c r="TJT234" s="273"/>
      <c r="TJU234" s="273"/>
      <c r="TJV234" s="273"/>
      <c r="TJW234" s="273"/>
      <c r="TJX234" s="273"/>
      <c r="TJY234" s="273"/>
      <c r="TJZ234" s="273"/>
      <c r="TKA234" s="273"/>
      <c r="TKB234" s="273"/>
      <c r="TKC234" s="273"/>
      <c r="TKD234" s="273"/>
      <c r="TKE234" s="273"/>
      <c r="TKF234" s="273"/>
      <c r="TKG234" s="273"/>
      <c r="TKH234" s="273"/>
      <c r="TKI234" s="273"/>
      <c r="TKJ234" s="273"/>
      <c r="TKK234" s="273"/>
      <c r="TKL234" s="273"/>
      <c r="TKM234" s="273"/>
      <c r="TKN234" s="273"/>
      <c r="TKO234" s="273"/>
      <c r="TKP234" s="273"/>
      <c r="TKQ234" s="273"/>
      <c r="TKR234" s="273"/>
      <c r="TKS234" s="273"/>
      <c r="TKT234" s="273"/>
      <c r="TKU234" s="273"/>
      <c r="TKV234" s="273"/>
      <c r="TKW234" s="273"/>
      <c r="TKX234" s="273"/>
      <c r="TKY234" s="273"/>
      <c r="TKZ234" s="273"/>
      <c r="TLA234" s="273"/>
      <c r="TLB234" s="273"/>
      <c r="TLC234" s="273"/>
      <c r="TLD234" s="273"/>
      <c r="TLE234" s="273"/>
      <c r="TLF234" s="273"/>
      <c r="TLG234" s="273"/>
      <c r="TLH234" s="273"/>
      <c r="TLI234" s="273"/>
      <c r="TLJ234" s="273"/>
      <c r="TLK234" s="273"/>
      <c r="TLL234" s="273"/>
      <c r="TLM234" s="273"/>
      <c r="TLN234" s="273"/>
      <c r="TLO234" s="273"/>
      <c r="TLP234" s="273"/>
      <c r="TLQ234" s="273"/>
      <c r="TLR234" s="273"/>
      <c r="TLS234" s="273"/>
      <c r="TLT234" s="273"/>
      <c r="TLU234" s="273"/>
      <c r="TLV234" s="273"/>
      <c r="TLW234" s="273"/>
      <c r="TLX234" s="273"/>
      <c r="TLY234" s="273"/>
      <c r="TLZ234" s="273"/>
      <c r="TMA234" s="273"/>
      <c r="TMB234" s="273"/>
      <c r="TMC234" s="273"/>
      <c r="TMD234" s="273"/>
      <c r="TME234" s="273"/>
      <c r="TMF234" s="273"/>
      <c r="TMG234" s="273"/>
      <c r="TMH234" s="273"/>
      <c r="TMI234" s="273"/>
      <c r="TMJ234" s="273"/>
      <c r="TMK234" s="273"/>
      <c r="TML234" s="273"/>
      <c r="TMM234" s="273"/>
      <c r="TMN234" s="273"/>
      <c r="TMO234" s="273"/>
      <c r="TMP234" s="273"/>
      <c r="TMQ234" s="273"/>
      <c r="TMR234" s="273"/>
      <c r="TMS234" s="273"/>
      <c r="TMT234" s="273"/>
      <c r="TMU234" s="273"/>
      <c r="TMV234" s="273"/>
      <c r="TMW234" s="273"/>
      <c r="TMX234" s="273"/>
      <c r="TMY234" s="273"/>
      <c r="TMZ234" s="273"/>
      <c r="TNA234" s="273"/>
      <c r="TNB234" s="273"/>
      <c r="TNC234" s="273"/>
      <c r="TND234" s="273"/>
      <c r="TNE234" s="273"/>
      <c r="TNF234" s="273"/>
      <c r="TNG234" s="273"/>
      <c r="TNH234" s="273"/>
      <c r="TNI234" s="273"/>
      <c r="TNJ234" s="273"/>
      <c r="TNK234" s="273"/>
      <c r="TNL234" s="273"/>
      <c r="TNM234" s="273"/>
      <c r="TNN234" s="273"/>
      <c r="TNO234" s="273"/>
      <c r="TNP234" s="273"/>
      <c r="TNQ234" s="273"/>
      <c r="TNR234" s="273"/>
      <c r="TNS234" s="273"/>
      <c r="TNT234" s="273"/>
      <c r="TNU234" s="273"/>
      <c r="TNV234" s="273"/>
      <c r="TNW234" s="273"/>
      <c r="TNX234" s="273"/>
      <c r="TNY234" s="273"/>
      <c r="TNZ234" s="273"/>
      <c r="TOA234" s="273"/>
      <c r="TOB234" s="273"/>
      <c r="TOC234" s="273"/>
      <c r="TOD234" s="273"/>
      <c r="TOE234" s="273"/>
      <c r="TOF234" s="273"/>
      <c r="TOG234" s="273"/>
      <c r="TOH234" s="273"/>
      <c r="TOI234" s="273"/>
      <c r="TOJ234" s="273"/>
      <c r="TOK234" s="273"/>
      <c r="TOL234" s="273"/>
      <c r="TOM234" s="273"/>
      <c r="TON234" s="273"/>
      <c r="TOO234" s="273"/>
      <c r="TOP234" s="273"/>
      <c r="TOQ234" s="273"/>
      <c r="TOR234" s="273"/>
      <c r="TOS234" s="273"/>
      <c r="TOT234" s="273"/>
      <c r="TOU234" s="273"/>
      <c r="TOV234" s="273"/>
      <c r="TOW234" s="273"/>
      <c r="TOX234" s="273"/>
      <c r="TOY234" s="273"/>
      <c r="TOZ234" s="273"/>
      <c r="TPA234" s="273"/>
      <c r="TPB234" s="273"/>
      <c r="TPC234" s="273"/>
      <c r="TPD234" s="273"/>
      <c r="TPE234" s="273"/>
      <c r="TPF234" s="273"/>
      <c r="TPG234" s="273"/>
      <c r="TPH234" s="273"/>
      <c r="TPI234" s="273"/>
      <c r="TPJ234" s="273"/>
      <c r="TPK234" s="273"/>
      <c r="TPL234" s="273"/>
      <c r="TPM234" s="273"/>
      <c r="TPN234" s="273"/>
      <c r="TPO234" s="273"/>
      <c r="TPP234" s="273"/>
      <c r="TPQ234" s="273"/>
      <c r="TPR234" s="273"/>
      <c r="TPS234" s="273"/>
      <c r="TPT234" s="273"/>
      <c r="TPU234" s="273"/>
      <c r="TPV234" s="273"/>
      <c r="TPW234" s="273"/>
      <c r="TPX234" s="273"/>
      <c r="TPY234" s="273"/>
      <c r="TPZ234" s="273"/>
      <c r="TQA234" s="273"/>
      <c r="TQB234" s="273"/>
      <c r="TQC234" s="273"/>
      <c r="TQD234" s="273"/>
      <c r="TQE234" s="273"/>
      <c r="TQF234" s="273"/>
      <c r="TQG234" s="273"/>
      <c r="TQH234" s="273"/>
      <c r="TQI234" s="273"/>
      <c r="TQJ234" s="273"/>
      <c r="TQK234" s="273"/>
      <c r="TQL234" s="273"/>
      <c r="TQM234" s="273"/>
      <c r="TQN234" s="273"/>
      <c r="TQO234" s="273"/>
      <c r="TQP234" s="273"/>
      <c r="TQQ234" s="273"/>
      <c r="TQR234" s="273"/>
      <c r="TQS234" s="273"/>
      <c r="TQT234" s="273"/>
      <c r="TQU234" s="273"/>
      <c r="TQV234" s="273"/>
      <c r="TQW234" s="273"/>
      <c r="TQX234" s="273"/>
      <c r="TQY234" s="273"/>
      <c r="TQZ234" s="273"/>
      <c r="TRA234" s="273"/>
      <c r="TRB234" s="273"/>
      <c r="TRC234" s="273"/>
      <c r="TRD234" s="273"/>
      <c r="TRE234" s="273"/>
      <c r="TRF234" s="273"/>
      <c r="TRG234" s="273"/>
      <c r="TRH234" s="273"/>
      <c r="TRI234" s="273"/>
      <c r="TRJ234" s="273"/>
      <c r="TRK234" s="273"/>
      <c r="TRL234" s="273"/>
      <c r="TRM234" s="273"/>
      <c r="TRN234" s="273"/>
      <c r="TRO234" s="273"/>
      <c r="TRP234" s="273"/>
      <c r="TRQ234" s="273"/>
      <c r="TRR234" s="273"/>
      <c r="TRS234" s="273"/>
      <c r="TRT234" s="273"/>
      <c r="TRU234" s="273"/>
      <c r="TRV234" s="273"/>
      <c r="TRW234" s="273"/>
      <c r="TRX234" s="273"/>
      <c r="TRY234" s="273"/>
      <c r="TRZ234" s="273"/>
      <c r="TSA234" s="273"/>
      <c r="TSB234" s="273"/>
      <c r="TSC234" s="273"/>
      <c r="TSD234" s="273"/>
      <c r="TSE234" s="273"/>
      <c r="TSF234" s="273"/>
      <c r="TSG234" s="273"/>
      <c r="TSH234" s="273"/>
      <c r="TSI234" s="273"/>
      <c r="TSJ234" s="273"/>
      <c r="TSK234" s="273"/>
      <c r="TSL234" s="273"/>
      <c r="TSM234" s="273"/>
      <c r="TSN234" s="273"/>
      <c r="TSO234" s="273"/>
      <c r="TSP234" s="273"/>
      <c r="TSQ234" s="273"/>
      <c r="TSR234" s="273"/>
      <c r="TSS234" s="273"/>
      <c r="TST234" s="273"/>
      <c r="TSU234" s="273"/>
      <c r="TSV234" s="273"/>
      <c r="TSW234" s="273"/>
      <c r="TSX234" s="273"/>
      <c r="TSY234" s="273"/>
      <c r="TSZ234" s="273"/>
      <c r="TTA234" s="273"/>
      <c r="TTB234" s="273"/>
      <c r="TTC234" s="273"/>
      <c r="TTD234" s="273"/>
      <c r="TTE234" s="273"/>
      <c r="TTF234" s="273"/>
      <c r="TTG234" s="273"/>
      <c r="TTH234" s="273"/>
      <c r="TTI234" s="273"/>
      <c r="TTJ234" s="273"/>
      <c r="TTK234" s="273"/>
      <c r="TTL234" s="273"/>
      <c r="TTM234" s="273"/>
      <c r="TTN234" s="273"/>
      <c r="TTO234" s="273"/>
      <c r="TTP234" s="273"/>
      <c r="TTQ234" s="273"/>
      <c r="TTR234" s="273"/>
      <c r="TTS234" s="273"/>
      <c r="TTT234" s="273"/>
      <c r="TTU234" s="273"/>
      <c r="TTV234" s="273"/>
      <c r="TTW234" s="273"/>
      <c r="TTX234" s="273"/>
      <c r="TTY234" s="273"/>
      <c r="TTZ234" s="273"/>
      <c r="TUA234" s="273"/>
      <c r="TUB234" s="273"/>
      <c r="TUC234" s="273"/>
      <c r="TUD234" s="273"/>
      <c r="TUE234" s="273"/>
      <c r="TUF234" s="273"/>
      <c r="TUG234" s="273"/>
      <c r="TUH234" s="273"/>
      <c r="TUI234" s="273"/>
      <c r="TUJ234" s="273"/>
      <c r="TUK234" s="273"/>
      <c r="TUL234" s="273"/>
      <c r="TUM234" s="273"/>
      <c r="TUN234" s="273"/>
      <c r="TUO234" s="273"/>
      <c r="TUP234" s="273"/>
      <c r="TUQ234" s="273"/>
      <c r="TUR234" s="273"/>
      <c r="TUS234" s="273"/>
      <c r="TUT234" s="273"/>
      <c r="TUU234" s="273"/>
      <c r="TUV234" s="273"/>
      <c r="TUW234" s="273"/>
      <c r="TUX234" s="273"/>
      <c r="TUY234" s="273"/>
      <c r="TUZ234" s="273"/>
      <c r="TVA234" s="273"/>
      <c r="TVB234" s="273"/>
      <c r="TVC234" s="273"/>
      <c r="TVD234" s="273"/>
      <c r="TVE234" s="273"/>
      <c r="TVF234" s="273"/>
      <c r="TVG234" s="273"/>
      <c r="TVH234" s="273"/>
      <c r="TVI234" s="273"/>
      <c r="TVJ234" s="273"/>
      <c r="TVK234" s="273"/>
      <c r="TVL234" s="273"/>
      <c r="TVM234" s="273"/>
      <c r="TVN234" s="273"/>
      <c r="TVO234" s="273"/>
      <c r="TVP234" s="273"/>
      <c r="TVQ234" s="273"/>
      <c r="TVR234" s="273"/>
      <c r="TVS234" s="273"/>
      <c r="TVT234" s="273"/>
      <c r="TVU234" s="273"/>
      <c r="TVV234" s="273"/>
      <c r="TVW234" s="273"/>
      <c r="TVX234" s="273"/>
      <c r="TVY234" s="273"/>
      <c r="TVZ234" s="273"/>
      <c r="TWA234" s="273"/>
      <c r="TWB234" s="273"/>
      <c r="TWC234" s="273"/>
      <c r="TWD234" s="273"/>
      <c r="TWE234" s="273"/>
      <c r="TWF234" s="273"/>
      <c r="TWG234" s="273"/>
      <c r="TWH234" s="273"/>
      <c r="TWI234" s="273"/>
      <c r="TWJ234" s="273"/>
      <c r="TWK234" s="273"/>
      <c r="TWL234" s="273"/>
      <c r="TWM234" s="273"/>
      <c r="TWN234" s="273"/>
      <c r="TWO234" s="273"/>
      <c r="TWP234" s="273"/>
      <c r="TWQ234" s="273"/>
      <c r="TWR234" s="273"/>
      <c r="TWS234" s="273"/>
      <c r="TWT234" s="273"/>
      <c r="TWU234" s="273"/>
      <c r="TWV234" s="273"/>
      <c r="TWW234" s="273"/>
      <c r="TWX234" s="273"/>
      <c r="TWY234" s="273"/>
      <c r="TWZ234" s="273"/>
      <c r="TXA234" s="273"/>
      <c r="TXB234" s="273"/>
      <c r="TXC234" s="273"/>
      <c r="TXD234" s="273"/>
      <c r="TXE234" s="273"/>
      <c r="TXF234" s="273"/>
      <c r="TXG234" s="273"/>
      <c r="TXH234" s="273"/>
      <c r="TXI234" s="273"/>
      <c r="TXJ234" s="273"/>
      <c r="TXK234" s="273"/>
      <c r="TXL234" s="273"/>
      <c r="TXM234" s="273"/>
      <c r="TXN234" s="273"/>
      <c r="TXO234" s="273"/>
      <c r="TXP234" s="273"/>
      <c r="TXQ234" s="273"/>
      <c r="TXR234" s="273"/>
      <c r="TXS234" s="273"/>
      <c r="TXT234" s="273"/>
      <c r="TXU234" s="273"/>
      <c r="TXV234" s="273"/>
      <c r="TXW234" s="273"/>
      <c r="TXX234" s="273"/>
      <c r="TXY234" s="273"/>
      <c r="TXZ234" s="273"/>
      <c r="TYA234" s="273"/>
      <c r="TYB234" s="273"/>
      <c r="TYC234" s="273"/>
      <c r="TYD234" s="273"/>
      <c r="TYE234" s="273"/>
      <c r="TYF234" s="273"/>
      <c r="TYG234" s="273"/>
      <c r="TYH234" s="273"/>
      <c r="TYI234" s="273"/>
      <c r="TYJ234" s="273"/>
      <c r="TYK234" s="273"/>
      <c r="TYL234" s="273"/>
      <c r="TYM234" s="273"/>
      <c r="TYN234" s="273"/>
      <c r="TYO234" s="273"/>
      <c r="TYP234" s="273"/>
      <c r="TYQ234" s="273"/>
      <c r="TYR234" s="273"/>
      <c r="TYS234" s="273"/>
      <c r="TYT234" s="273"/>
      <c r="TYU234" s="273"/>
      <c r="TYV234" s="273"/>
      <c r="TYW234" s="273"/>
      <c r="TYX234" s="273"/>
      <c r="TYY234" s="273"/>
      <c r="TYZ234" s="273"/>
      <c r="TZA234" s="273"/>
      <c r="TZB234" s="273"/>
      <c r="TZC234" s="273"/>
      <c r="TZD234" s="273"/>
      <c r="TZE234" s="273"/>
      <c r="TZF234" s="273"/>
      <c r="TZG234" s="273"/>
      <c r="TZH234" s="273"/>
      <c r="TZI234" s="273"/>
      <c r="TZJ234" s="273"/>
      <c r="TZK234" s="273"/>
      <c r="TZL234" s="273"/>
      <c r="TZM234" s="273"/>
      <c r="TZN234" s="273"/>
      <c r="TZO234" s="273"/>
      <c r="TZP234" s="273"/>
      <c r="TZQ234" s="273"/>
      <c r="TZR234" s="273"/>
      <c r="TZS234" s="273"/>
      <c r="TZT234" s="273"/>
      <c r="TZU234" s="273"/>
      <c r="TZV234" s="273"/>
      <c r="TZW234" s="273"/>
      <c r="TZX234" s="273"/>
      <c r="TZY234" s="273"/>
      <c r="TZZ234" s="273"/>
      <c r="UAA234" s="273"/>
      <c r="UAB234" s="273"/>
      <c r="UAC234" s="273"/>
      <c r="UAD234" s="273"/>
      <c r="UAE234" s="273"/>
      <c r="UAF234" s="273"/>
      <c r="UAG234" s="273"/>
      <c r="UAH234" s="273"/>
      <c r="UAI234" s="273"/>
      <c r="UAJ234" s="273"/>
      <c r="UAK234" s="273"/>
      <c r="UAL234" s="273"/>
      <c r="UAM234" s="273"/>
      <c r="UAN234" s="273"/>
      <c r="UAO234" s="273"/>
      <c r="UAP234" s="273"/>
      <c r="UAQ234" s="273"/>
      <c r="UAR234" s="273"/>
      <c r="UAS234" s="273"/>
      <c r="UAT234" s="273"/>
      <c r="UAU234" s="273"/>
      <c r="UAV234" s="273"/>
      <c r="UAW234" s="273"/>
      <c r="UAX234" s="273"/>
      <c r="UAY234" s="273"/>
      <c r="UAZ234" s="273"/>
      <c r="UBA234" s="273"/>
      <c r="UBB234" s="273"/>
      <c r="UBC234" s="273"/>
      <c r="UBD234" s="273"/>
      <c r="UBE234" s="273"/>
      <c r="UBF234" s="273"/>
      <c r="UBG234" s="273"/>
      <c r="UBH234" s="273"/>
      <c r="UBI234" s="273"/>
      <c r="UBJ234" s="273"/>
      <c r="UBK234" s="273"/>
      <c r="UBL234" s="273"/>
      <c r="UBM234" s="273"/>
      <c r="UBN234" s="273"/>
      <c r="UBO234" s="273"/>
      <c r="UBP234" s="273"/>
      <c r="UBQ234" s="273"/>
      <c r="UBR234" s="273"/>
      <c r="UBS234" s="273"/>
      <c r="UBT234" s="273"/>
      <c r="UBU234" s="273"/>
      <c r="UBV234" s="273"/>
      <c r="UBW234" s="273"/>
      <c r="UBX234" s="273"/>
      <c r="UBY234" s="273"/>
      <c r="UBZ234" s="273"/>
      <c r="UCA234" s="273"/>
      <c r="UCB234" s="273"/>
      <c r="UCC234" s="273"/>
      <c r="UCD234" s="273"/>
      <c r="UCE234" s="273"/>
      <c r="UCF234" s="273"/>
      <c r="UCG234" s="273"/>
      <c r="UCH234" s="273"/>
      <c r="UCI234" s="273"/>
      <c r="UCJ234" s="273"/>
      <c r="UCK234" s="273"/>
      <c r="UCL234" s="273"/>
      <c r="UCM234" s="273"/>
      <c r="UCN234" s="273"/>
      <c r="UCO234" s="273"/>
      <c r="UCP234" s="273"/>
      <c r="UCQ234" s="273"/>
      <c r="UCR234" s="273"/>
      <c r="UCS234" s="273"/>
      <c r="UCT234" s="273"/>
      <c r="UCU234" s="273"/>
      <c r="UCV234" s="273"/>
      <c r="UCW234" s="273"/>
      <c r="UCX234" s="273"/>
      <c r="UCY234" s="273"/>
      <c r="UCZ234" s="273"/>
      <c r="UDA234" s="273"/>
      <c r="UDB234" s="273"/>
      <c r="UDC234" s="273"/>
      <c r="UDD234" s="273"/>
      <c r="UDE234" s="273"/>
      <c r="UDF234" s="273"/>
      <c r="UDG234" s="273"/>
      <c r="UDH234" s="273"/>
      <c r="UDI234" s="273"/>
      <c r="UDJ234" s="273"/>
      <c r="UDK234" s="273"/>
      <c r="UDL234" s="273"/>
      <c r="UDM234" s="273"/>
      <c r="UDN234" s="273"/>
      <c r="UDO234" s="273"/>
      <c r="UDP234" s="273"/>
      <c r="UDQ234" s="273"/>
      <c r="UDR234" s="273"/>
      <c r="UDS234" s="273"/>
      <c r="UDT234" s="273"/>
      <c r="UDU234" s="273"/>
      <c r="UDV234" s="273"/>
      <c r="UDW234" s="273"/>
      <c r="UDX234" s="273"/>
      <c r="UDY234" s="273"/>
      <c r="UDZ234" s="273"/>
      <c r="UEA234" s="273"/>
      <c r="UEB234" s="273"/>
      <c r="UEC234" s="273"/>
      <c r="UED234" s="273"/>
      <c r="UEE234" s="273"/>
      <c r="UEF234" s="273"/>
      <c r="UEG234" s="273"/>
      <c r="UEH234" s="273"/>
      <c r="UEI234" s="273"/>
      <c r="UEJ234" s="273"/>
      <c r="UEK234" s="273"/>
      <c r="UEL234" s="273"/>
      <c r="UEM234" s="273"/>
      <c r="UEN234" s="273"/>
      <c r="UEO234" s="273"/>
      <c r="UEP234" s="273"/>
      <c r="UEQ234" s="273"/>
      <c r="UER234" s="273"/>
      <c r="UES234" s="273"/>
      <c r="UET234" s="273"/>
      <c r="UEU234" s="273"/>
      <c r="UEV234" s="273"/>
      <c r="UEW234" s="273"/>
      <c r="UEX234" s="273"/>
      <c r="UEY234" s="273"/>
      <c r="UEZ234" s="273"/>
      <c r="UFA234" s="273"/>
      <c r="UFB234" s="273"/>
      <c r="UFC234" s="273"/>
      <c r="UFD234" s="273"/>
      <c r="UFE234" s="273"/>
      <c r="UFF234" s="273"/>
      <c r="UFG234" s="273"/>
      <c r="UFH234" s="273"/>
      <c r="UFI234" s="273"/>
      <c r="UFJ234" s="273"/>
      <c r="UFK234" s="273"/>
      <c r="UFL234" s="273"/>
      <c r="UFM234" s="273"/>
      <c r="UFN234" s="273"/>
      <c r="UFO234" s="273"/>
      <c r="UFP234" s="273"/>
      <c r="UFQ234" s="273"/>
      <c r="UFR234" s="273"/>
      <c r="UFS234" s="273"/>
      <c r="UFT234" s="273"/>
      <c r="UFU234" s="273"/>
      <c r="UFV234" s="273"/>
      <c r="UFW234" s="273"/>
      <c r="UFX234" s="273"/>
      <c r="UFY234" s="273"/>
      <c r="UFZ234" s="273"/>
      <c r="UGA234" s="273"/>
      <c r="UGB234" s="273"/>
      <c r="UGC234" s="273"/>
      <c r="UGD234" s="273"/>
      <c r="UGE234" s="273"/>
      <c r="UGF234" s="273"/>
      <c r="UGG234" s="273"/>
      <c r="UGH234" s="273"/>
      <c r="UGI234" s="273"/>
      <c r="UGJ234" s="273"/>
      <c r="UGK234" s="273"/>
      <c r="UGL234" s="273"/>
      <c r="UGM234" s="273"/>
      <c r="UGN234" s="273"/>
      <c r="UGO234" s="273"/>
      <c r="UGP234" s="273"/>
      <c r="UGQ234" s="273"/>
      <c r="UGR234" s="273"/>
      <c r="UGS234" s="273"/>
      <c r="UGT234" s="273"/>
      <c r="UGU234" s="273"/>
      <c r="UGV234" s="273"/>
      <c r="UGW234" s="273"/>
      <c r="UGX234" s="273"/>
      <c r="UGY234" s="273"/>
      <c r="UGZ234" s="273"/>
      <c r="UHA234" s="273"/>
      <c r="UHB234" s="273"/>
      <c r="UHC234" s="273"/>
      <c r="UHD234" s="273"/>
      <c r="UHE234" s="273"/>
      <c r="UHF234" s="273"/>
      <c r="UHG234" s="273"/>
      <c r="UHH234" s="273"/>
      <c r="UHI234" s="273"/>
      <c r="UHJ234" s="273"/>
      <c r="UHK234" s="273"/>
      <c r="UHL234" s="273"/>
      <c r="UHM234" s="273"/>
      <c r="UHN234" s="273"/>
      <c r="UHO234" s="273"/>
      <c r="UHP234" s="273"/>
      <c r="UHQ234" s="273"/>
      <c r="UHR234" s="273"/>
      <c r="UHS234" s="273"/>
      <c r="UHT234" s="273"/>
      <c r="UHU234" s="273"/>
      <c r="UHV234" s="273"/>
      <c r="UHW234" s="273"/>
      <c r="UHX234" s="273"/>
      <c r="UHY234" s="273"/>
      <c r="UHZ234" s="273"/>
      <c r="UIA234" s="273"/>
      <c r="UIB234" s="273"/>
      <c r="UIC234" s="273"/>
      <c r="UID234" s="273"/>
      <c r="UIE234" s="273"/>
      <c r="UIF234" s="273"/>
      <c r="UIG234" s="273"/>
      <c r="UIH234" s="273"/>
      <c r="UII234" s="273"/>
      <c r="UIJ234" s="273"/>
      <c r="UIK234" s="273"/>
      <c r="UIL234" s="273"/>
      <c r="UIM234" s="273"/>
      <c r="UIN234" s="273"/>
      <c r="UIO234" s="273"/>
      <c r="UIP234" s="273"/>
      <c r="UIQ234" s="273"/>
      <c r="UIR234" s="273"/>
      <c r="UIS234" s="273"/>
      <c r="UIT234" s="273"/>
      <c r="UIU234" s="273"/>
      <c r="UIV234" s="273"/>
      <c r="UIW234" s="273"/>
      <c r="UIX234" s="273"/>
      <c r="UIY234" s="273"/>
      <c r="UIZ234" s="273"/>
      <c r="UJA234" s="273"/>
      <c r="UJB234" s="273"/>
      <c r="UJC234" s="273"/>
      <c r="UJD234" s="273"/>
      <c r="UJE234" s="273"/>
      <c r="UJF234" s="273"/>
      <c r="UJG234" s="273"/>
      <c r="UJH234" s="273"/>
      <c r="UJI234" s="273"/>
      <c r="UJJ234" s="273"/>
      <c r="UJK234" s="273"/>
      <c r="UJL234" s="273"/>
      <c r="UJM234" s="273"/>
      <c r="UJN234" s="273"/>
      <c r="UJO234" s="273"/>
      <c r="UJP234" s="273"/>
      <c r="UJQ234" s="273"/>
      <c r="UJR234" s="273"/>
      <c r="UJS234" s="273"/>
      <c r="UJT234" s="273"/>
      <c r="UJU234" s="273"/>
      <c r="UJV234" s="273"/>
      <c r="UJW234" s="273"/>
      <c r="UJX234" s="273"/>
      <c r="UJY234" s="273"/>
      <c r="UJZ234" s="273"/>
      <c r="UKA234" s="273"/>
      <c r="UKB234" s="273"/>
      <c r="UKC234" s="273"/>
      <c r="UKD234" s="273"/>
      <c r="UKE234" s="273"/>
      <c r="UKF234" s="273"/>
      <c r="UKG234" s="273"/>
      <c r="UKH234" s="273"/>
      <c r="UKI234" s="273"/>
      <c r="UKJ234" s="273"/>
      <c r="UKK234" s="273"/>
      <c r="UKL234" s="273"/>
      <c r="UKM234" s="273"/>
      <c r="UKN234" s="273"/>
      <c r="UKO234" s="273"/>
      <c r="UKP234" s="273"/>
      <c r="UKQ234" s="273"/>
      <c r="UKR234" s="273"/>
      <c r="UKS234" s="273"/>
      <c r="UKT234" s="273"/>
      <c r="UKU234" s="273"/>
      <c r="UKV234" s="273"/>
      <c r="UKW234" s="273"/>
      <c r="UKX234" s="273"/>
      <c r="UKY234" s="273"/>
      <c r="UKZ234" s="273"/>
      <c r="ULA234" s="273"/>
      <c r="ULB234" s="273"/>
      <c r="ULC234" s="273"/>
      <c r="ULD234" s="273"/>
      <c r="ULE234" s="273"/>
      <c r="ULF234" s="273"/>
      <c r="ULG234" s="273"/>
      <c r="ULH234" s="273"/>
      <c r="ULI234" s="273"/>
      <c r="ULJ234" s="273"/>
      <c r="ULK234" s="273"/>
      <c r="ULL234" s="273"/>
      <c r="ULM234" s="273"/>
      <c r="ULN234" s="273"/>
      <c r="ULO234" s="273"/>
      <c r="ULP234" s="273"/>
      <c r="ULQ234" s="273"/>
      <c r="ULR234" s="273"/>
      <c r="ULS234" s="273"/>
      <c r="ULT234" s="273"/>
      <c r="ULU234" s="273"/>
      <c r="ULV234" s="273"/>
      <c r="ULW234" s="273"/>
      <c r="ULX234" s="273"/>
      <c r="ULY234" s="273"/>
      <c r="ULZ234" s="273"/>
      <c r="UMA234" s="273"/>
      <c r="UMB234" s="273"/>
      <c r="UMC234" s="273"/>
      <c r="UMD234" s="273"/>
      <c r="UME234" s="273"/>
      <c r="UMF234" s="273"/>
      <c r="UMG234" s="273"/>
      <c r="UMH234" s="273"/>
      <c r="UMI234" s="273"/>
      <c r="UMJ234" s="273"/>
      <c r="UMK234" s="273"/>
      <c r="UML234" s="273"/>
      <c r="UMM234" s="273"/>
      <c r="UMN234" s="273"/>
      <c r="UMO234" s="273"/>
      <c r="UMP234" s="273"/>
      <c r="UMQ234" s="273"/>
      <c r="UMR234" s="273"/>
      <c r="UMS234" s="273"/>
      <c r="UMT234" s="273"/>
      <c r="UMU234" s="273"/>
      <c r="UMV234" s="273"/>
      <c r="UMW234" s="273"/>
      <c r="UMX234" s="273"/>
      <c r="UMY234" s="273"/>
      <c r="UMZ234" s="273"/>
      <c r="UNA234" s="273"/>
      <c r="UNB234" s="273"/>
      <c r="UNC234" s="273"/>
      <c r="UND234" s="273"/>
      <c r="UNE234" s="273"/>
      <c r="UNF234" s="273"/>
      <c r="UNG234" s="273"/>
      <c r="UNH234" s="273"/>
      <c r="UNI234" s="273"/>
      <c r="UNJ234" s="273"/>
      <c r="UNK234" s="273"/>
      <c r="UNL234" s="273"/>
      <c r="UNM234" s="273"/>
      <c r="UNN234" s="273"/>
      <c r="UNO234" s="273"/>
      <c r="UNP234" s="273"/>
      <c r="UNQ234" s="273"/>
      <c r="UNR234" s="273"/>
      <c r="UNS234" s="273"/>
      <c r="UNT234" s="273"/>
      <c r="UNU234" s="273"/>
      <c r="UNV234" s="273"/>
      <c r="UNW234" s="273"/>
      <c r="UNX234" s="273"/>
      <c r="UNY234" s="273"/>
      <c r="UNZ234" s="273"/>
      <c r="UOA234" s="273"/>
      <c r="UOB234" s="273"/>
      <c r="UOC234" s="273"/>
      <c r="UOD234" s="273"/>
      <c r="UOE234" s="273"/>
      <c r="UOF234" s="273"/>
      <c r="UOG234" s="273"/>
      <c r="UOH234" s="273"/>
      <c r="UOI234" s="273"/>
      <c r="UOJ234" s="273"/>
      <c r="UOK234" s="273"/>
      <c r="UOL234" s="273"/>
      <c r="UOM234" s="273"/>
      <c r="UON234" s="273"/>
      <c r="UOO234" s="273"/>
      <c r="UOP234" s="273"/>
      <c r="UOQ234" s="273"/>
      <c r="UOR234" s="273"/>
      <c r="UOS234" s="273"/>
      <c r="UOT234" s="273"/>
      <c r="UOU234" s="273"/>
      <c r="UOV234" s="273"/>
      <c r="UOW234" s="273"/>
      <c r="UOX234" s="273"/>
      <c r="UOY234" s="273"/>
      <c r="UOZ234" s="273"/>
      <c r="UPA234" s="273"/>
      <c r="UPB234" s="273"/>
      <c r="UPC234" s="273"/>
      <c r="UPD234" s="273"/>
      <c r="UPE234" s="273"/>
      <c r="UPF234" s="273"/>
      <c r="UPG234" s="273"/>
      <c r="UPH234" s="273"/>
      <c r="UPI234" s="273"/>
      <c r="UPJ234" s="273"/>
      <c r="UPK234" s="273"/>
      <c r="UPL234" s="273"/>
      <c r="UPM234" s="273"/>
      <c r="UPN234" s="273"/>
      <c r="UPO234" s="273"/>
      <c r="UPP234" s="273"/>
      <c r="UPQ234" s="273"/>
      <c r="UPR234" s="273"/>
      <c r="UPS234" s="273"/>
      <c r="UPT234" s="273"/>
      <c r="UPU234" s="273"/>
      <c r="UPV234" s="273"/>
      <c r="UPW234" s="273"/>
      <c r="UPX234" s="273"/>
      <c r="UPY234" s="273"/>
      <c r="UPZ234" s="273"/>
      <c r="UQA234" s="273"/>
      <c r="UQB234" s="273"/>
      <c r="UQC234" s="273"/>
      <c r="UQD234" s="273"/>
      <c r="UQE234" s="273"/>
      <c r="UQF234" s="273"/>
      <c r="UQG234" s="273"/>
      <c r="UQH234" s="273"/>
      <c r="UQI234" s="273"/>
      <c r="UQJ234" s="273"/>
      <c r="UQK234" s="273"/>
      <c r="UQL234" s="273"/>
      <c r="UQM234" s="273"/>
      <c r="UQN234" s="273"/>
      <c r="UQO234" s="273"/>
      <c r="UQP234" s="273"/>
      <c r="UQQ234" s="273"/>
      <c r="UQR234" s="273"/>
      <c r="UQS234" s="273"/>
      <c r="UQT234" s="273"/>
      <c r="UQU234" s="273"/>
      <c r="UQV234" s="273"/>
      <c r="UQW234" s="273"/>
      <c r="UQX234" s="273"/>
      <c r="UQY234" s="273"/>
      <c r="UQZ234" s="273"/>
      <c r="URA234" s="273"/>
      <c r="URB234" s="273"/>
      <c r="URC234" s="273"/>
      <c r="URD234" s="273"/>
      <c r="URE234" s="273"/>
      <c r="URF234" s="273"/>
      <c r="URG234" s="273"/>
      <c r="URH234" s="273"/>
      <c r="URI234" s="273"/>
      <c r="URJ234" s="273"/>
      <c r="URK234" s="273"/>
      <c r="URL234" s="273"/>
      <c r="URM234" s="273"/>
      <c r="URN234" s="273"/>
      <c r="URO234" s="273"/>
      <c r="URP234" s="273"/>
      <c r="URQ234" s="273"/>
      <c r="URR234" s="273"/>
      <c r="URS234" s="273"/>
      <c r="URT234" s="273"/>
      <c r="URU234" s="273"/>
      <c r="URV234" s="273"/>
      <c r="URW234" s="273"/>
      <c r="URX234" s="273"/>
      <c r="URY234" s="273"/>
      <c r="URZ234" s="273"/>
      <c r="USA234" s="273"/>
      <c r="USB234" s="273"/>
      <c r="USC234" s="273"/>
      <c r="USD234" s="273"/>
      <c r="USE234" s="273"/>
      <c r="USF234" s="273"/>
      <c r="USG234" s="273"/>
      <c r="USH234" s="273"/>
      <c r="USI234" s="273"/>
      <c r="USJ234" s="273"/>
      <c r="USK234" s="273"/>
      <c r="USL234" s="273"/>
      <c r="USM234" s="273"/>
      <c r="USN234" s="273"/>
      <c r="USO234" s="273"/>
      <c r="USP234" s="273"/>
      <c r="USQ234" s="273"/>
      <c r="USR234" s="273"/>
      <c r="USS234" s="273"/>
      <c r="UST234" s="273"/>
      <c r="USU234" s="273"/>
      <c r="USV234" s="273"/>
      <c r="USW234" s="273"/>
      <c r="USX234" s="273"/>
      <c r="USY234" s="273"/>
      <c r="USZ234" s="273"/>
      <c r="UTA234" s="273"/>
      <c r="UTB234" s="273"/>
      <c r="UTC234" s="273"/>
      <c r="UTD234" s="273"/>
      <c r="UTE234" s="273"/>
      <c r="UTF234" s="273"/>
      <c r="UTG234" s="273"/>
      <c r="UTH234" s="273"/>
      <c r="UTI234" s="273"/>
      <c r="UTJ234" s="273"/>
      <c r="UTK234" s="273"/>
      <c r="UTL234" s="273"/>
      <c r="UTM234" s="273"/>
      <c r="UTN234" s="273"/>
      <c r="UTO234" s="273"/>
      <c r="UTP234" s="273"/>
      <c r="UTQ234" s="273"/>
      <c r="UTR234" s="273"/>
      <c r="UTS234" s="273"/>
      <c r="UTT234" s="273"/>
      <c r="UTU234" s="273"/>
      <c r="UTV234" s="273"/>
      <c r="UTW234" s="273"/>
      <c r="UTX234" s="273"/>
      <c r="UTY234" s="273"/>
      <c r="UTZ234" s="273"/>
      <c r="UUA234" s="273"/>
      <c r="UUB234" s="273"/>
      <c r="UUC234" s="273"/>
      <c r="UUD234" s="273"/>
      <c r="UUE234" s="273"/>
      <c r="UUF234" s="273"/>
      <c r="UUG234" s="273"/>
      <c r="UUH234" s="273"/>
      <c r="UUI234" s="273"/>
      <c r="UUJ234" s="273"/>
      <c r="UUK234" s="273"/>
      <c r="UUL234" s="273"/>
      <c r="UUM234" s="273"/>
      <c r="UUN234" s="273"/>
      <c r="UUO234" s="273"/>
      <c r="UUP234" s="273"/>
      <c r="UUQ234" s="273"/>
      <c r="UUR234" s="273"/>
      <c r="UUS234" s="273"/>
      <c r="UUT234" s="273"/>
      <c r="UUU234" s="273"/>
      <c r="UUV234" s="273"/>
      <c r="UUW234" s="273"/>
      <c r="UUX234" s="273"/>
      <c r="UUY234" s="273"/>
      <c r="UUZ234" s="273"/>
      <c r="UVA234" s="273"/>
      <c r="UVB234" s="273"/>
      <c r="UVC234" s="273"/>
      <c r="UVD234" s="273"/>
      <c r="UVE234" s="273"/>
      <c r="UVF234" s="273"/>
      <c r="UVG234" s="273"/>
      <c r="UVH234" s="273"/>
      <c r="UVI234" s="273"/>
      <c r="UVJ234" s="273"/>
      <c r="UVK234" s="273"/>
      <c r="UVL234" s="273"/>
      <c r="UVM234" s="273"/>
      <c r="UVN234" s="273"/>
      <c r="UVO234" s="273"/>
      <c r="UVP234" s="273"/>
      <c r="UVQ234" s="273"/>
      <c r="UVR234" s="273"/>
      <c r="UVS234" s="273"/>
      <c r="UVT234" s="273"/>
      <c r="UVU234" s="273"/>
      <c r="UVV234" s="273"/>
      <c r="UVW234" s="273"/>
      <c r="UVX234" s="273"/>
      <c r="UVY234" s="273"/>
      <c r="UVZ234" s="273"/>
      <c r="UWA234" s="273"/>
      <c r="UWB234" s="273"/>
      <c r="UWC234" s="273"/>
      <c r="UWD234" s="273"/>
      <c r="UWE234" s="273"/>
      <c r="UWF234" s="273"/>
      <c r="UWG234" s="273"/>
      <c r="UWH234" s="273"/>
      <c r="UWI234" s="273"/>
      <c r="UWJ234" s="273"/>
      <c r="UWK234" s="273"/>
      <c r="UWL234" s="273"/>
      <c r="UWM234" s="273"/>
      <c r="UWN234" s="273"/>
      <c r="UWO234" s="273"/>
      <c r="UWP234" s="273"/>
      <c r="UWQ234" s="273"/>
      <c r="UWR234" s="273"/>
      <c r="UWS234" s="273"/>
      <c r="UWT234" s="273"/>
      <c r="UWU234" s="273"/>
      <c r="UWV234" s="273"/>
      <c r="UWW234" s="273"/>
      <c r="UWX234" s="273"/>
      <c r="UWY234" s="273"/>
      <c r="UWZ234" s="273"/>
      <c r="UXA234" s="273"/>
      <c r="UXB234" s="273"/>
      <c r="UXC234" s="273"/>
      <c r="UXD234" s="273"/>
      <c r="UXE234" s="273"/>
      <c r="UXF234" s="273"/>
      <c r="UXG234" s="273"/>
      <c r="UXH234" s="273"/>
      <c r="UXI234" s="273"/>
      <c r="UXJ234" s="273"/>
      <c r="UXK234" s="273"/>
      <c r="UXL234" s="273"/>
      <c r="UXM234" s="273"/>
      <c r="UXN234" s="273"/>
      <c r="UXO234" s="273"/>
      <c r="UXP234" s="273"/>
      <c r="UXQ234" s="273"/>
      <c r="UXR234" s="273"/>
      <c r="UXS234" s="273"/>
      <c r="UXT234" s="273"/>
      <c r="UXU234" s="273"/>
      <c r="UXV234" s="273"/>
      <c r="UXW234" s="273"/>
      <c r="UXX234" s="273"/>
      <c r="UXY234" s="273"/>
      <c r="UXZ234" s="273"/>
      <c r="UYA234" s="273"/>
      <c r="UYB234" s="273"/>
      <c r="UYC234" s="273"/>
      <c r="UYD234" s="273"/>
      <c r="UYE234" s="273"/>
      <c r="UYF234" s="273"/>
      <c r="UYG234" s="273"/>
      <c r="UYH234" s="273"/>
      <c r="UYI234" s="273"/>
      <c r="UYJ234" s="273"/>
      <c r="UYK234" s="273"/>
      <c r="UYL234" s="273"/>
      <c r="UYM234" s="273"/>
      <c r="UYN234" s="273"/>
      <c r="UYO234" s="273"/>
      <c r="UYP234" s="273"/>
      <c r="UYQ234" s="273"/>
      <c r="UYR234" s="273"/>
      <c r="UYS234" s="273"/>
      <c r="UYT234" s="273"/>
      <c r="UYU234" s="273"/>
      <c r="UYV234" s="273"/>
      <c r="UYW234" s="273"/>
      <c r="UYX234" s="273"/>
      <c r="UYY234" s="273"/>
      <c r="UYZ234" s="273"/>
      <c r="UZA234" s="273"/>
      <c r="UZB234" s="273"/>
      <c r="UZC234" s="273"/>
      <c r="UZD234" s="273"/>
      <c r="UZE234" s="273"/>
      <c r="UZF234" s="273"/>
      <c r="UZG234" s="273"/>
      <c r="UZH234" s="273"/>
      <c r="UZI234" s="273"/>
      <c r="UZJ234" s="273"/>
      <c r="UZK234" s="273"/>
      <c r="UZL234" s="273"/>
      <c r="UZM234" s="273"/>
      <c r="UZN234" s="273"/>
      <c r="UZO234" s="273"/>
      <c r="UZP234" s="273"/>
      <c r="UZQ234" s="273"/>
      <c r="UZR234" s="273"/>
      <c r="UZS234" s="273"/>
      <c r="UZT234" s="273"/>
      <c r="UZU234" s="273"/>
      <c r="UZV234" s="273"/>
      <c r="UZW234" s="273"/>
      <c r="UZX234" s="273"/>
      <c r="UZY234" s="273"/>
      <c r="UZZ234" s="273"/>
      <c r="VAA234" s="273"/>
      <c r="VAB234" s="273"/>
      <c r="VAC234" s="273"/>
      <c r="VAD234" s="273"/>
      <c r="VAE234" s="273"/>
      <c r="VAF234" s="273"/>
      <c r="VAG234" s="273"/>
      <c r="VAH234" s="273"/>
      <c r="VAI234" s="273"/>
      <c r="VAJ234" s="273"/>
      <c r="VAK234" s="273"/>
      <c r="VAL234" s="273"/>
      <c r="VAM234" s="273"/>
      <c r="VAN234" s="273"/>
      <c r="VAO234" s="273"/>
      <c r="VAP234" s="273"/>
      <c r="VAQ234" s="273"/>
      <c r="VAR234" s="273"/>
      <c r="VAS234" s="273"/>
      <c r="VAT234" s="273"/>
      <c r="VAU234" s="273"/>
      <c r="VAV234" s="273"/>
      <c r="VAW234" s="273"/>
      <c r="VAX234" s="273"/>
      <c r="VAY234" s="273"/>
      <c r="VAZ234" s="273"/>
      <c r="VBA234" s="273"/>
      <c r="VBB234" s="273"/>
      <c r="VBC234" s="273"/>
      <c r="VBD234" s="273"/>
      <c r="VBE234" s="273"/>
      <c r="VBF234" s="273"/>
      <c r="VBG234" s="273"/>
      <c r="VBH234" s="273"/>
      <c r="VBI234" s="273"/>
      <c r="VBJ234" s="273"/>
      <c r="VBK234" s="273"/>
      <c r="VBL234" s="273"/>
      <c r="VBM234" s="273"/>
      <c r="VBN234" s="273"/>
      <c r="VBO234" s="273"/>
      <c r="VBP234" s="273"/>
      <c r="VBQ234" s="273"/>
      <c r="VBR234" s="273"/>
      <c r="VBS234" s="273"/>
      <c r="VBT234" s="273"/>
      <c r="VBU234" s="273"/>
      <c r="VBV234" s="273"/>
      <c r="VBW234" s="273"/>
      <c r="VBX234" s="273"/>
      <c r="VBY234" s="273"/>
      <c r="VBZ234" s="273"/>
      <c r="VCA234" s="273"/>
      <c r="VCB234" s="273"/>
      <c r="VCC234" s="273"/>
      <c r="VCD234" s="273"/>
      <c r="VCE234" s="273"/>
      <c r="VCF234" s="273"/>
      <c r="VCG234" s="273"/>
      <c r="VCH234" s="273"/>
      <c r="VCI234" s="273"/>
      <c r="VCJ234" s="273"/>
      <c r="VCK234" s="273"/>
      <c r="VCL234" s="273"/>
      <c r="VCM234" s="273"/>
      <c r="VCN234" s="273"/>
      <c r="VCO234" s="273"/>
      <c r="VCP234" s="273"/>
      <c r="VCQ234" s="273"/>
      <c r="VCR234" s="273"/>
      <c r="VCS234" s="273"/>
      <c r="VCT234" s="273"/>
      <c r="VCU234" s="273"/>
      <c r="VCV234" s="273"/>
      <c r="VCW234" s="273"/>
      <c r="VCX234" s="273"/>
      <c r="VCY234" s="273"/>
      <c r="VCZ234" s="273"/>
      <c r="VDA234" s="273"/>
      <c r="VDB234" s="273"/>
      <c r="VDC234" s="273"/>
      <c r="VDD234" s="273"/>
      <c r="VDE234" s="273"/>
      <c r="VDF234" s="273"/>
      <c r="VDG234" s="273"/>
      <c r="VDH234" s="273"/>
      <c r="VDI234" s="273"/>
      <c r="VDJ234" s="273"/>
      <c r="VDK234" s="273"/>
      <c r="VDL234" s="273"/>
      <c r="VDM234" s="273"/>
      <c r="VDN234" s="273"/>
      <c r="VDO234" s="273"/>
      <c r="VDP234" s="273"/>
      <c r="VDQ234" s="273"/>
      <c r="VDR234" s="273"/>
      <c r="VDS234" s="273"/>
      <c r="VDT234" s="273"/>
      <c r="VDU234" s="273"/>
      <c r="VDV234" s="273"/>
      <c r="VDW234" s="273"/>
      <c r="VDX234" s="273"/>
      <c r="VDY234" s="273"/>
      <c r="VDZ234" s="273"/>
      <c r="VEA234" s="273"/>
      <c r="VEB234" s="273"/>
      <c r="VEC234" s="273"/>
      <c r="VED234" s="273"/>
      <c r="VEE234" s="273"/>
      <c r="VEF234" s="273"/>
      <c r="VEG234" s="273"/>
      <c r="VEH234" s="273"/>
      <c r="VEI234" s="273"/>
      <c r="VEJ234" s="273"/>
      <c r="VEK234" s="273"/>
      <c r="VEL234" s="273"/>
      <c r="VEM234" s="273"/>
      <c r="VEN234" s="273"/>
      <c r="VEO234" s="273"/>
      <c r="VEP234" s="273"/>
      <c r="VEQ234" s="273"/>
      <c r="VER234" s="273"/>
      <c r="VES234" s="273"/>
      <c r="VET234" s="273"/>
      <c r="VEU234" s="273"/>
      <c r="VEV234" s="273"/>
      <c r="VEW234" s="273"/>
      <c r="VEX234" s="273"/>
      <c r="VEY234" s="273"/>
      <c r="VEZ234" s="273"/>
      <c r="VFA234" s="273"/>
      <c r="VFB234" s="273"/>
      <c r="VFC234" s="273"/>
      <c r="VFD234" s="273"/>
      <c r="VFE234" s="273"/>
      <c r="VFF234" s="273"/>
      <c r="VFG234" s="273"/>
      <c r="VFH234" s="273"/>
      <c r="VFI234" s="273"/>
      <c r="VFJ234" s="273"/>
      <c r="VFK234" s="273"/>
      <c r="VFL234" s="273"/>
      <c r="VFM234" s="273"/>
      <c r="VFN234" s="273"/>
      <c r="VFO234" s="273"/>
      <c r="VFP234" s="273"/>
      <c r="VFQ234" s="273"/>
      <c r="VFR234" s="273"/>
      <c r="VFS234" s="273"/>
      <c r="VFT234" s="273"/>
      <c r="VFU234" s="273"/>
      <c r="VFV234" s="273"/>
      <c r="VFW234" s="273"/>
      <c r="VFX234" s="273"/>
      <c r="VFY234" s="273"/>
      <c r="VFZ234" s="273"/>
      <c r="VGA234" s="273"/>
      <c r="VGB234" s="273"/>
      <c r="VGC234" s="273"/>
      <c r="VGD234" s="273"/>
      <c r="VGE234" s="273"/>
      <c r="VGF234" s="273"/>
      <c r="VGG234" s="273"/>
      <c r="VGH234" s="273"/>
      <c r="VGI234" s="273"/>
      <c r="VGJ234" s="273"/>
      <c r="VGK234" s="273"/>
      <c r="VGL234" s="273"/>
      <c r="VGM234" s="273"/>
      <c r="VGN234" s="273"/>
      <c r="VGO234" s="273"/>
      <c r="VGP234" s="273"/>
      <c r="VGQ234" s="273"/>
      <c r="VGR234" s="273"/>
      <c r="VGS234" s="273"/>
      <c r="VGT234" s="273"/>
      <c r="VGU234" s="273"/>
      <c r="VGV234" s="273"/>
      <c r="VGW234" s="273"/>
      <c r="VGX234" s="273"/>
      <c r="VGY234" s="273"/>
      <c r="VGZ234" s="273"/>
      <c r="VHA234" s="273"/>
      <c r="VHB234" s="273"/>
      <c r="VHC234" s="273"/>
      <c r="VHD234" s="273"/>
      <c r="VHE234" s="273"/>
      <c r="VHF234" s="273"/>
      <c r="VHG234" s="273"/>
      <c r="VHH234" s="273"/>
      <c r="VHI234" s="273"/>
      <c r="VHJ234" s="273"/>
      <c r="VHK234" s="273"/>
      <c r="VHL234" s="273"/>
      <c r="VHM234" s="273"/>
      <c r="VHN234" s="273"/>
      <c r="VHO234" s="273"/>
      <c r="VHP234" s="273"/>
      <c r="VHQ234" s="273"/>
      <c r="VHR234" s="273"/>
      <c r="VHS234" s="273"/>
      <c r="VHT234" s="273"/>
      <c r="VHU234" s="273"/>
      <c r="VHV234" s="273"/>
      <c r="VHW234" s="273"/>
      <c r="VHX234" s="273"/>
      <c r="VHY234" s="273"/>
      <c r="VHZ234" s="273"/>
      <c r="VIA234" s="273"/>
      <c r="VIB234" s="273"/>
      <c r="VIC234" s="273"/>
      <c r="VID234" s="273"/>
      <c r="VIE234" s="273"/>
      <c r="VIF234" s="273"/>
      <c r="VIG234" s="273"/>
      <c r="VIH234" s="273"/>
      <c r="VII234" s="273"/>
      <c r="VIJ234" s="273"/>
      <c r="VIK234" s="273"/>
      <c r="VIL234" s="273"/>
      <c r="VIM234" s="273"/>
      <c r="VIN234" s="273"/>
      <c r="VIO234" s="273"/>
      <c r="VIP234" s="273"/>
      <c r="VIQ234" s="273"/>
      <c r="VIR234" s="273"/>
      <c r="VIS234" s="273"/>
      <c r="VIT234" s="273"/>
      <c r="VIU234" s="273"/>
      <c r="VIV234" s="273"/>
      <c r="VIW234" s="273"/>
      <c r="VIX234" s="273"/>
      <c r="VIY234" s="273"/>
      <c r="VIZ234" s="273"/>
      <c r="VJA234" s="273"/>
      <c r="VJB234" s="273"/>
      <c r="VJC234" s="273"/>
      <c r="VJD234" s="273"/>
      <c r="VJE234" s="273"/>
      <c r="VJF234" s="273"/>
      <c r="VJG234" s="273"/>
      <c r="VJH234" s="273"/>
      <c r="VJI234" s="273"/>
      <c r="VJJ234" s="273"/>
      <c r="VJK234" s="273"/>
      <c r="VJL234" s="273"/>
      <c r="VJM234" s="273"/>
      <c r="VJN234" s="273"/>
      <c r="VJO234" s="273"/>
      <c r="VJP234" s="273"/>
      <c r="VJQ234" s="273"/>
      <c r="VJR234" s="273"/>
      <c r="VJS234" s="273"/>
      <c r="VJT234" s="273"/>
      <c r="VJU234" s="273"/>
      <c r="VJV234" s="273"/>
      <c r="VJW234" s="273"/>
      <c r="VJX234" s="273"/>
      <c r="VJY234" s="273"/>
      <c r="VJZ234" s="273"/>
      <c r="VKA234" s="273"/>
      <c r="VKB234" s="273"/>
      <c r="VKC234" s="273"/>
      <c r="VKD234" s="273"/>
      <c r="VKE234" s="273"/>
      <c r="VKF234" s="273"/>
      <c r="VKG234" s="273"/>
      <c r="VKH234" s="273"/>
      <c r="VKI234" s="273"/>
      <c r="VKJ234" s="273"/>
      <c r="VKK234" s="273"/>
      <c r="VKL234" s="273"/>
      <c r="VKM234" s="273"/>
      <c r="VKN234" s="273"/>
      <c r="VKO234" s="273"/>
      <c r="VKP234" s="273"/>
      <c r="VKQ234" s="273"/>
      <c r="VKR234" s="273"/>
      <c r="VKS234" s="273"/>
      <c r="VKT234" s="273"/>
      <c r="VKU234" s="273"/>
      <c r="VKV234" s="273"/>
      <c r="VKW234" s="273"/>
      <c r="VKX234" s="273"/>
      <c r="VKY234" s="273"/>
      <c r="VKZ234" s="273"/>
      <c r="VLA234" s="273"/>
      <c r="VLB234" s="273"/>
      <c r="VLC234" s="273"/>
      <c r="VLD234" s="273"/>
      <c r="VLE234" s="273"/>
      <c r="VLF234" s="273"/>
      <c r="VLG234" s="273"/>
      <c r="VLH234" s="273"/>
      <c r="VLI234" s="273"/>
      <c r="VLJ234" s="273"/>
      <c r="VLK234" s="273"/>
      <c r="VLL234" s="273"/>
      <c r="VLM234" s="273"/>
      <c r="VLN234" s="273"/>
      <c r="VLO234" s="273"/>
      <c r="VLP234" s="273"/>
      <c r="VLQ234" s="273"/>
      <c r="VLR234" s="273"/>
      <c r="VLS234" s="273"/>
      <c r="VLT234" s="273"/>
      <c r="VLU234" s="273"/>
      <c r="VLV234" s="273"/>
      <c r="VLW234" s="273"/>
      <c r="VLX234" s="273"/>
      <c r="VLY234" s="273"/>
      <c r="VLZ234" s="273"/>
      <c r="VMA234" s="273"/>
      <c r="VMB234" s="273"/>
      <c r="VMC234" s="273"/>
      <c r="VMD234" s="273"/>
      <c r="VME234" s="273"/>
      <c r="VMF234" s="273"/>
      <c r="VMG234" s="273"/>
      <c r="VMH234" s="273"/>
      <c r="VMI234" s="273"/>
      <c r="VMJ234" s="273"/>
      <c r="VMK234" s="273"/>
      <c r="VML234" s="273"/>
      <c r="VMM234" s="273"/>
      <c r="VMN234" s="273"/>
      <c r="VMO234" s="273"/>
      <c r="VMP234" s="273"/>
      <c r="VMQ234" s="273"/>
      <c r="VMR234" s="273"/>
      <c r="VMS234" s="273"/>
      <c r="VMT234" s="273"/>
      <c r="VMU234" s="273"/>
      <c r="VMV234" s="273"/>
      <c r="VMW234" s="273"/>
      <c r="VMX234" s="273"/>
      <c r="VMY234" s="273"/>
      <c r="VMZ234" s="273"/>
      <c r="VNA234" s="273"/>
      <c r="VNB234" s="273"/>
      <c r="VNC234" s="273"/>
      <c r="VND234" s="273"/>
      <c r="VNE234" s="273"/>
      <c r="VNF234" s="273"/>
      <c r="VNG234" s="273"/>
      <c r="VNH234" s="273"/>
      <c r="VNI234" s="273"/>
      <c r="VNJ234" s="273"/>
      <c r="VNK234" s="273"/>
      <c r="VNL234" s="273"/>
      <c r="VNM234" s="273"/>
      <c r="VNN234" s="273"/>
      <c r="VNO234" s="273"/>
      <c r="VNP234" s="273"/>
      <c r="VNQ234" s="273"/>
      <c r="VNR234" s="273"/>
      <c r="VNS234" s="273"/>
      <c r="VNT234" s="273"/>
      <c r="VNU234" s="273"/>
      <c r="VNV234" s="273"/>
      <c r="VNW234" s="273"/>
      <c r="VNX234" s="273"/>
      <c r="VNY234" s="273"/>
      <c r="VNZ234" s="273"/>
      <c r="VOA234" s="273"/>
      <c r="VOB234" s="273"/>
      <c r="VOC234" s="273"/>
      <c r="VOD234" s="273"/>
      <c r="VOE234" s="273"/>
      <c r="VOF234" s="273"/>
      <c r="VOG234" s="273"/>
      <c r="VOH234" s="273"/>
      <c r="VOI234" s="273"/>
      <c r="VOJ234" s="273"/>
      <c r="VOK234" s="273"/>
      <c r="VOL234" s="273"/>
      <c r="VOM234" s="273"/>
      <c r="VON234" s="273"/>
      <c r="VOO234" s="273"/>
      <c r="VOP234" s="273"/>
      <c r="VOQ234" s="273"/>
      <c r="VOR234" s="273"/>
      <c r="VOS234" s="273"/>
      <c r="VOT234" s="273"/>
      <c r="VOU234" s="273"/>
      <c r="VOV234" s="273"/>
      <c r="VOW234" s="273"/>
      <c r="VOX234" s="273"/>
      <c r="VOY234" s="273"/>
      <c r="VOZ234" s="273"/>
      <c r="VPA234" s="273"/>
      <c r="VPB234" s="273"/>
      <c r="VPC234" s="273"/>
      <c r="VPD234" s="273"/>
      <c r="VPE234" s="273"/>
      <c r="VPF234" s="273"/>
      <c r="VPG234" s="273"/>
      <c r="VPH234" s="273"/>
      <c r="VPI234" s="273"/>
      <c r="VPJ234" s="273"/>
      <c r="VPK234" s="273"/>
      <c r="VPL234" s="273"/>
      <c r="VPM234" s="273"/>
      <c r="VPN234" s="273"/>
      <c r="VPO234" s="273"/>
      <c r="VPP234" s="273"/>
      <c r="VPQ234" s="273"/>
      <c r="VPR234" s="273"/>
      <c r="VPS234" s="273"/>
      <c r="VPT234" s="273"/>
      <c r="VPU234" s="273"/>
      <c r="VPV234" s="273"/>
      <c r="VPW234" s="273"/>
      <c r="VPX234" s="273"/>
      <c r="VPY234" s="273"/>
      <c r="VPZ234" s="273"/>
      <c r="VQA234" s="273"/>
      <c r="VQB234" s="273"/>
      <c r="VQC234" s="273"/>
      <c r="VQD234" s="273"/>
      <c r="VQE234" s="273"/>
      <c r="VQF234" s="273"/>
      <c r="VQG234" s="273"/>
      <c r="VQH234" s="273"/>
      <c r="VQI234" s="273"/>
      <c r="VQJ234" s="273"/>
      <c r="VQK234" s="273"/>
      <c r="VQL234" s="273"/>
      <c r="VQM234" s="273"/>
      <c r="VQN234" s="273"/>
      <c r="VQO234" s="273"/>
      <c r="VQP234" s="273"/>
      <c r="VQQ234" s="273"/>
      <c r="VQR234" s="273"/>
      <c r="VQS234" s="273"/>
      <c r="VQT234" s="273"/>
      <c r="VQU234" s="273"/>
      <c r="VQV234" s="273"/>
      <c r="VQW234" s="273"/>
      <c r="VQX234" s="273"/>
      <c r="VQY234" s="273"/>
      <c r="VQZ234" s="273"/>
      <c r="VRA234" s="273"/>
      <c r="VRB234" s="273"/>
      <c r="VRC234" s="273"/>
      <c r="VRD234" s="273"/>
      <c r="VRE234" s="273"/>
      <c r="VRF234" s="273"/>
      <c r="VRG234" s="273"/>
      <c r="VRH234" s="273"/>
      <c r="VRI234" s="273"/>
      <c r="VRJ234" s="273"/>
      <c r="VRK234" s="273"/>
      <c r="VRL234" s="273"/>
      <c r="VRM234" s="273"/>
      <c r="VRN234" s="273"/>
      <c r="VRO234" s="273"/>
      <c r="VRP234" s="273"/>
      <c r="VRQ234" s="273"/>
      <c r="VRR234" s="273"/>
      <c r="VRS234" s="273"/>
      <c r="VRT234" s="273"/>
      <c r="VRU234" s="273"/>
      <c r="VRV234" s="273"/>
      <c r="VRW234" s="273"/>
      <c r="VRX234" s="273"/>
      <c r="VRY234" s="273"/>
      <c r="VRZ234" s="273"/>
      <c r="VSA234" s="273"/>
      <c r="VSB234" s="273"/>
      <c r="VSC234" s="273"/>
      <c r="VSD234" s="273"/>
      <c r="VSE234" s="273"/>
      <c r="VSF234" s="273"/>
      <c r="VSG234" s="273"/>
      <c r="VSH234" s="273"/>
      <c r="VSI234" s="273"/>
      <c r="VSJ234" s="273"/>
      <c r="VSK234" s="273"/>
      <c r="VSL234" s="273"/>
      <c r="VSM234" s="273"/>
      <c r="VSN234" s="273"/>
      <c r="VSO234" s="273"/>
      <c r="VSP234" s="273"/>
      <c r="VSQ234" s="273"/>
      <c r="VSR234" s="273"/>
      <c r="VSS234" s="273"/>
      <c r="VST234" s="273"/>
      <c r="VSU234" s="273"/>
      <c r="VSV234" s="273"/>
      <c r="VSW234" s="273"/>
      <c r="VSX234" s="273"/>
      <c r="VSY234" s="273"/>
      <c r="VSZ234" s="273"/>
      <c r="VTA234" s="273"/>
      <c r="VTB234" s="273"/>
      <c r="VTC234" s="273"/>
      <c r="VTD234" s="273"/>
      <c r="VTE234" s="273"/>
      <c r="VTF234" s="273"/>
      <c r="VTG234" s="273"/>
      <c r="VTH234" s="273"/>
      <c r="VTI234" s="273"/>
      <c r="VTJ234" s="273"/>
      <c r="VTK234" s="273"/>
      <c r="VTL234" s="273"/>
      <c r="VTM234" s="273"/>
      <c r="VTN234" s="273"/>
      <c r="VTO234" s="273"/>
      <c r="VTP234" s="273"/>
      <c r="VTQ234" s="273"/>
      <c r="VTR234" s="273"/>
      <c r="VTS234" s="273"/>
      <c r="VTT234" s="273"/>
      <c r="VTU234" s="273"/>
      <c r="VTV234" s="273"/>
      <c r="VTW234" s="273"/>
      <c r="VTX234" s="273"/>
      <c r="VTY234" s="273"/>
      <c r="VTZ234" s="273"/>
      <c r="VUA234" s="273"/>
      <c r="VUB234" s="273"/>
      <c r="VUC234" s="273"/>
      <c r="VUD234" s="273"/>
      <c r="VUE234" s="273"/>
      <c r="VUF234" s="273"/>
      <c r="VUG234" s="273"/>
      <c r="VUH234" s="273"/>
      <c r="VUI234" s="273"/>
      <c r="VUJ234" s="273"/>
      <c r="VUK234" s="273"/>
      <c r="VUL234" s="273"/>
      <c r="VUM234" s="273"/>
      <c r="VUN234" s="273"/>
      <c r="VUO234" s="273"/>
      <c r="VUP234" s="273"/>
      <c r="VUQ234" s="273"/>
      <c r="VUR234" s="273"/>
      <c r="VUS234" s="273"/>
      <c r="VUT234" s="273"/>
      <c r="VUU234" s="273"/>
      <c r="VUV234" s="273"/>
      <c r="VUW234" s="273"/>
      <c r="VUX234" s="273"/>
      <c r="VUY234" s="273"/>
      <c r="VUZ234" s="273"/>
      <c r="VVA234" s="273"/>
      <c r="VVB234" s="273"/>
      <c r="VVC234" s="273"/>
      <c r="VVD234" s="273"/>
      <c r="VVE234" s="273"/>
      <c r="VVF234" s="273"/>
      <c r="VVG234" s="273"/>
      <c r="VVH234" s="273"/>
      <c r="VVI234" s="273"/>
      <c r="VVJ234" s="273"/>
      <c r="VVK234" s="273"/>
      <c r="VVL234" s="273"/>
      <c r="VVM234" s="273"/>
      <c r="VVN234" s="273"/>
      <c r="VVO234" s="273"/>
      <c r="VVP234" s="273"/>
      <c r="VVQ234" s="273"/>
      <c r="VVR234" s="273"/>
      <c r="VVS234" s="273"/>
      <c r="VVT234" s="273"/>
      <c r="VVU234" s="273"/>
      <c r="VVV234" s="273"/>
      <c r="VVW234" s="273"/>
      <c r="VVX234" s="273"/>
      <c r="VVY234" s="273"/>
      <c r="VVZ234" s="273"/>
      <c r="VWA234" s="273"/>
      <c r="VWB234" s="273"/>
      <c r="VWC234" s="273"/>
      <c r="VWD234" s="273"/>
      <c r="VWE234" s="273"/>
      <c r="VWF234" s="273"/>
      <c r="VWG234" s="273"/>
      <c r="VWH234" s="273"/>
      <c r="VWI234" s="273"/>
      <c r="VWJ234" s="273"/>
      <c r="VWK234" s="273"/>
      <c r="VWL234" s="273"/>
      <c r="VWM234" s="273"/>
      <c r="VWN234" s="273"/>
      <c r="VWO234" s="273"/>
      <c r="VWP234" s="273"/>
      <c r="VWQ234" s="273"/>
      <c r="VWR234" s="273"/>
      <c r="VWS234" s="273"/>
      <c r="VWT234" s="273"/>
      <c r="VWU234" s="273"/>
      <c r="VWV234" s="273"/>
      <c r="VWW234" s="273"/>
      <c r="VWX234" s="273"/>
      <c r="VWY234" s="273"/>
      <c r="VWZ234" s="273"/>
      <c r="VXA234" s="273"/>
      <c r="VXB234" s="273"/>
      <c r="VXC234" s="273"/>
      <c r="VXD234" s="273"/>
      <c r="VXE234" s="273"/>
      <c r="VXF234" s="273"/>
      <c r="VXG234" s="273"/>
      <c r="VXH234" s="273"/>
      <c r="VXI234" s="273"/>
      <c r="VXJ234" s="273"/>
      <c r="VXK234" s="273"/>
      <c r="VXL234" s="273"/>
      <c r="VXM234" s="273"/>
      <c r="VXN234" s="273"/>
      <c r="VXO234" s="273"/>
      <c r="VXP234" s="273"/>
      <c r="VXQ234" s="273"/>
      <c r="VXR234" s="273"/>
      <c r="VXS234" s="273"/>
      <c r="VXT234" s="273"/>
      <c r="VXU234" s="273"/>
      <c r="VXV234" s="273"/>
      <c r="VXW234" s="273"/>
      <c r="VXX234" s="273"/>
      <c r="VXY234" s="273"/>
      <c r="VXZ234" s="273"/>
      <c r="VYA234" s="273"/>
      <c r="VYB234" s="273"/>
      <c r="VYC234" s="273"/>
      <c r="VYD234" s="273"/>
      <c r="VYE234" s="273"/>
      <c r="VYF234" s="273"/>
      <c r="VYG234" s="273"/>
      <c r="VYH234" s="273"/>
      <c r="VYI234" s="273"/>
      <c r="VYJ234" s="273"/>
      <c r="VYK234" s="273"/>
      <c r="VYL234" s="273"/>
      <c r="VYM234" s="273"/>
      <c r="VYN234" s="273"/>
      <c r="VYO234" s="273"/>
      <c r="VYP234" s="273"/>
      <c r="VYQ234" s="273"/>
      <c r="VYR234" s="273"/>
      <c r="VYS234" s="273"/>
      <c r="VYT234" s="273"/>
      <c r="VYU234" s="273"/>
      <c r="VYV234" s="273"/>
      <c r="VYW234" s="273"/>
      <c r="VYX234" s="273"/>
      <c r="VYY234" s="273"/>
      <c r="VYZ234" s="273"/>
      <c r="VZA234" s="273"/>
      <c r="VZB234" s="273"/>
      <c r="VZC234" s="273"/>
      <c r="VZD234" s="273"/>
      <c r="VZE234" s="273"/>
      <c r="VZF234" s="273"/>
      <c r="VZG234" s="273"/>
      <c r="VZH234" s="273"/>
      <c r="VZI234" s="273"/>
      <c r="VZJ234" s="273"/>
      <c r="VZK234" s="273"/>
      <c r="VZL234" s="273"/>
      <c r="VZM234" s="273"/>
      <c r="VZN234" s="273"/>
      <c r="VZO234" s="273"/>
      <c r="VZP234" s="273"/>
      <c r="VZQ234" s="273"/>
      <c r="VZR234" s="273"/>
      <c r="VZS234" s="273"/>
      <c r="VZT234" s="273"/>
      <c r="VZU234" s="273"/>
      <c r="VZV234" s="273"/>
      <c r="VZW234" s="273"/>
      <c r="VZX234" s="273"/>
      <c r="VZY234" s="273"/>
      <c r="VZZ234" s="273"/>
      <c r="WAA234" s="273"/>
      <c r="WAB234" s="273"/>
      <c r="WAC234" s="273"/>
      <c r="WAD234" s="273"/>
      <c r="WAE234" s="273"/>
      <c r="WAF234" s="273"/>
      <c r="WAG234" s="273"/>
      <c r="WAH234" s="273"/>
      <c r="WAI234" s="273"/>
      <c r="WAJ234" s="273"/>
      <c r="WAK234" s="273"/>
      <c r="WAL234" s="273"/>
      <c r="WAM234" s="273"/>
      <c r="WAN234" s="273"/>
      <c r="WAO234" s="273"/>
      <c r="WAP234" s="273"/>
      <c r="WAQ234" s="273"/>
      <c r="WAR234" s="273"/>
      <c r="WAS234" s="273"/>
      <c r="WAT234" s="273"/>
      <c r="WAU234" s="273"/>
      <c r="WAV234" s="273"/>
      <c r="WAW234" s="273"/>
      <c r="WAX234" s="273"/>
      <c r="WAY234" s="273"/>
      <c r="WAZ234" s="273"/>
      <c r="WBA234" s="273"/>
      <c r="WBB234" s="273"/>
      <c r="WBC234" s="273"/>
      <c r="WBD234" s="273"/>
      <c r="WBE234" s="273"/>
      <c r="WBF234" s="273"/>
      <c r="WBG234" s="273"/>
      <c r="WBH234" s="273"/>
      <c r="WBI234" s="273"/>
      <c r="WBJ234" s="273"/>
      <c r="WBK234" s="273"/>
      <c r="WBL234" s="273"/>
      <c r="WBM234" s="273"/>
      <c r="WBN234" s="273"/>
      <c r="WBO234" s="273"/>
      <c r="WBP234" s="273"/>
      <c r="WBQ234" s="273"/>
      <c r="WBR234" s="273"/>
      <c r="WBS234" s="273"/>
      <c r="WBT234" s="273"/>
      <c r="WBU234" s="273"/>
      <c r="WBV234" s="273"/>
      <c r="WBW234" s="273"/>
      <c r="WBX234" s="273"/>
      <c r="WBY234" s="273"/>
      <c r="WBZ234" s="273"/>
      <c r="WCA234" s="273"/>
      <c r="WCB234" s="273"/>
      <c r="WCC234" s="273"/>
      <c r="WCD234" s="273"/>
      <c r="WCE234" s="273"/>
      <c r="WCF234" s="273"/>
      <c r="WCG234" s="273"/>
      <c r="WCH234" s="273"/>
      <c r="WCI234" s="273"/>
      <c r="WCJ234" s="273"/>
      <c r="WCK234" s="273"/>
      <c r="WCL234" s="273"/>
      <c r="WCM234" s="273"/>
      <c r="WCN234" s="273"/>
      <c r="WCO234" s="273"/>
      <c r="WCP234" s="273"/>
      <c r="WCQ234" s="273"/>
      <c r="WCR234" s="273"/>
      <c r="WCS234" s="273"/>
      <c r="WCT234" s="273"/>
      <c r="WCU234" s="273"/>
      <c r="WCV234" s="273"/>
      <c r="WCW234" s="273"/>
      <c r="WCX234" s="273"/>
      <c r="WCY234" s="273"/>
      <c r="WCZ234" s="273"/>
      <c r="WDA234" s="273"/>
      <c r="WDB234" s="273"/>
      <c r="WDC234" s="273"/>
      <c r="WDD234" s="273"/>
      <c r="WDE234" s="273"/>
      <c r="WDF234" s="273"/>
      <c r="WDG234" s="273"/>
      <c r="WDH234" s="273"/>
      <c r="WDI234" s="273"/>
      <c r="WDJ234" s="273"/>
      <c r="WDK234" s="273"/>
      <c r="WDL234" s="273"/>
      <c r="WDM234" s="273"/>
      <c r="WDN234" s="273"/>
      <c r="WDO234" s="273"/>
      <c r="WDP234" s="273"/>
      <c r="WDQ234" s="273"/>
      <c r="WDR234" s="273"/>
      <c r="WDS234" s="273"/>
      <c r="WDT234" s="273"/>
      <c r="WDU234" s="273"/>
      <c r="WDV234" s="273"/>
      <c r="WDW234" s="273"/>
      <c r="WDX234" s="273"/>
      <c r="WDY234" s="273"/>
      <c r="WDZ234" s="273"/>
      <c r="WEA234" s="273"/>
      <c r="WEB234" s="273"/>
      <c r="WEC234" s="273"/>
      <c r="WED234" s="273"/>
      <c r="WEE234" s="273"/>
      <c r="WEF234" s="273"/>
      <c r="WEG234" s="273"/>
      <c r="WEH234" s="273"/>
      <c r="WEI234" s="273"/>
      <c r="WEJ234" s="273"/>
      <c r="WEK234" s="273"/>
      <c r="WEL234" s="273"/>
      <c r="WEM234" s="273"/>
      <c r="WEN234" s="273"/>
      <c r="WEO234" s="273"/>
      <c r="WEP234" s="273"/>
      <c r="WEQ234" s="273"/>
      <c r="WER234" s="273"/>
      <c r="WES234" s="273"/>
      <c r="WET234" s="273"/>
      <c r="WEU234" s="273"/>
      <c r="WEV234" s="273"/>
      <c r="WEW234" s="273"/>
      <c r="WEX234" s="273"/>
      <c r="WEY234" s="273"/>
      <c r="WEZ234" s="273"/>
      <c r="WFA234" s="273"/>
      <c r="WFB234" s="273"/>
      <c r="WFC234" s="273"/>
      <c r="WFD234" s="273"/>
      <c r="WFE234" s="273"/>
      <c r="WFF234" s="273"/>
      <c r="WFG234" s="273"/>
      <c r="WFH234" s="273"/>
      <c r="WFI234" s="273"/>
      <c r="WFJ234" s="273"/>
      <c r="WFK234" s="273"/>
      <c r="WFL234" s="273"/>
      <c r="WFM234" s="273"/>
      <c r="WFN234" s="273"/>
      <c r="WFO234" s="273"/>
      <c r="WFP234" s="273"/>
      <c r="WFQ234" s="273"/>
      <c r="WFR234" s="273"/>
      <c r="WFS234" s="273"/>
      <c r="WFT234" s="273"/>
      <c r="WFU234" s="273"/>
      <c r="WFV234" s="273"/>
      <c r="WFW234" s="273"/>
      <c r="WFX234" s="273"/>
      <c r="WFY234" s="273"/>
      <c r="WFZ234" s="273"/>
      <c r="WGA234" s="273"/>
      <c r="WGB234" s="273"/>
      <c r="WGC234" s="273"/>
      <c r="WGD234" s="273"/>
      <c r="WGE234" s="273"/>
      <c r="WGF234" s="273"/>
      <c r="WGG234" s="273"/>
      <c r="WGH234" s="273"/>
      <c r="WGI234" s="273"/>
      <c r="WGJ234" s="273"/>
      <c r="WGK234" s="273"/>
      <c r="WGL234" s="273"/>
      <c r="WGM234" s="273"/>
      <c r="WGN234" s="273"/>
      <c r="WGO234" s="273"/>
      <c r="WGP234" s="273"/>
      <c r="WGQ234" s="273"/>
      <c r="WGR234" s="273"/>
      <c r="WGS234" s="273"/>
      <c r="WGT234" s="273"/>
      <c r="WGU234" s="273"/>
      <c r="WGV234" s="273"/>
      <c r="WGW234" s="273"/>
      <c r="WGX234" s="273"/>
      <c r="WGY234" s="273"/>
      <c r="WGZ234" s="273"/>
      <c r="WHA234" s="273"/>
      <c r="WHB234" s="273"/>
      <c r="WHC234" s="273"/>
      <c r="WHD234" s="273"/>
      <c r="WHE234" s="273"/>
      <c r="WHF234" s="273"/>
      <c r="WHG234" s="273"/>
      <c r="WHH234" s="273"/>
      <c r="WHI234" s="273"/>
      <c r="WHJ234" s="273"/>
      <c r="WHK234" s="273"/>
      <c r="WHL234" s="273"/>
      <c r="WHM234" s="273"/>
      <c r="WHN234" s="273"/>
      <c r="WHO234" s="273"/>
      <c r="WHP234" s="273"/>
      <c r="WHQ234" s="273"/>
      <c r="WHR234" s="273"/>
      <c r="WHS234" s="273"/>
      <c r="WHT234" s="273"/>
      <c r="WHU234" s="273"/>
      <c r="WHV234" s="273"/>
      <c r="WHW234" s="273"/>
      <c r="WHX234" s="273"/>
      <c r="WHY234" s="273"/>
      <c r="WHZ234" s="273"/>
      <c r="WIA234" s="273"/>
      <c r="WIB234" s="273"/>
      <c r="WIC234" s="273"/>
      <c r="WID234" s="273"/>
      <c r="WIE234" s="273"/>
      <c r="WIF234" s="273"/>
      <c r="WIG234" s="273"/>
      <c r="WIH234" s="273"/>
      <c r="WII234" s="273"/>
      <c r="WIJ234" s="273"/>
      <c r="WIK234" s="273"/>
      <c r="WIL234" s="273"/>
      <c r="WIM234" s="273"/>
      <c r="WIN234" s="273"/>
      <c r="WIO234" s="273"/>
      <c r="WIP234" s="273"/>
      <c r="WIQ234" s="273"/>
      <c r="WIR234" s="273"/>
      <c r="WIS234" s="273"/>
      <c r="WIT234" s="273"/>
      <c r="WIU234" s="273"/>
      <c r="WIV234" s="273"/>
      <c r="WIW234" s="273"/>
      <c r="WIX234" s="273"/>
      <c r="WIY234" s="273"/>
      <c r="WIZ234" s="273"/>
      <c r="WJA234" s="273"/>
      <c r="WJB234" s="273"/>
      <c r="WJC234" s="273"/>
      <c r="WJD234" s="273"/>
      <c r="WJE234" s="273"/>
      <c r="WJF234" s="273"/>
      <c r="WJG234" s="273"/>
      <c r="WJH234" s="273"/>
      <c r="WJI234" s="273"/>
      <c r="WJJ234" s="273"/>
      <c r="WJK234" s="273"/>
      <c r="WJL234" s="273"/>
      <c r="WJM234" s="273"/>
      <c r="WJN234" s="273"/>
      <c r="WJO234" s="273"/>
      <c r="WJP234" s="273"/>
      <c r="WJQ234" s="273"/>
      <c r="WJR234" s="273"/>
      <c r="WJS234" s="273"/>
      <c r="WJT234" s="273"/>
      <c r="WJU234" s="273"/>
      <c r="WJV234" s="273"/>
      <c r="WJW234" s="273"/>
      <c r="WJX234" s="273"/>
      <c r="WJY234" s="273"/>
      <c r="WJZ234" s="273"/>
      <c r="WKA234" s="273"/>
      <c r="WKB234" s="273"/>
      <c r="WKC234" s="273"/>
      <c r="WKD234" s="273"/>
      <c r="WKE234" s="273"/>
      <c r="WKF234" s="273"/>
      <c r="WKG234" s="273"/>
      <c r="WKH234" s="273"/>
      <c r="WKI234" s="273"/>
      <c r="WKJ234" s="273"/>
      <c r="WKK234" s="273"/>
      <c r="WKL234" s="273"/>
      <c r="WKM234" s="273"/>
      <c r="WKN234" s="273"/>
      <c r="WKO234" s="273"/>
      <c r="WKP234" s="273"/>
      <c r="WKQ234" s="273"/>
      <c r="WKR234" s="273"/>
      <c r="WKS234" s="273"/>
      <c r="WKT234" s="273"/>
      <c r="WKU234" s="273"/>
      <c r="WKV234" s="273"/>
      <c r="WKW234" s="273"/>
      <c r="WKX234" s="273"/>
      <c r="WKY234" s="273"/>
      <c r="WKZ234" s="273"/>
      <c r="WLA234" s="273"/>
      <c r="WLB234" s="273"/>
      <c r="WLC234" s="273"/>
      <c r="WLD234" s="273"/>
      <c r="WLE234" s="273"/>
      <c r="WLF234" s="273"/>
      <c r="WLG234" s="273"/>
      <c r="WLH234" s="273"/>
      <c r="WLI234" s="273"/>
      <c r="WLJ234" s="273"/>
      <c r="WLK234" s="273"/>
      <c r="WLL234" s="273"/>
      <c r="WLM234" s="273"/>
      <c r="WLN234" s="273"/>
      <c r="WLO234" s="273"/>
      <c r="WLP234" s="273"/>
      <c r="WLQ234" s="273"/>
      <c r="WLR234" s="273"/>
      <c r="WLS234" s="273"/>
      <c r="WLT234" s="273"/>
      <c r="WLU234" s="273"/>
      <c r="WLV234" s="273"/>
      <c r="WLW234" s="273"/>
      <c r="WLX234" s="273"/>
      <c r="WLY234" s="273"/>
      <c r="WLZ234" s="273"/>
      <c r="WMA234" s="273"/>
      <c r="WMB234" s="273"/>
      <c r="WMC234" s="273"/>
      <c r="WMD234" s="273"/>
      <c r="WME234" s="273"/>
      <c r="WMF234" s="273"/>
      <c r="WMG234" s="273"/>
      <c r="WMH234" s="273"/>
      <c r="WMI234" s="273"/>
      <c r="WMJ234" s="273"/>
      <c r="WMK234" s="273"/>
      <c r="WML234" s="273"/>
      <c r="WMM234" s="273"/>
      <c r="WMN234" s="273"/>
      <c r="WMO234" s="273"/>
      <c r="WMP234" s="273"/>
      <c r="WMQ234" s="273"/>
      <c r="WMR234" s="273"/>
      <c r="WMS234" s="273"/>
      <c r="WMT234" s="273"/>
      <c r="WMU234" s="273"/>
      <c r="WMV234" s="273"/>
      <c r="WMW234" s="273"/>
      <c r="WMX234" s="273"/>
      <c r="WMY234" s="273"/>
      <c r="WMZ234" s="273"/>
      <c r="WNA234" s="273"/>
      <c r="WNB234" s="273"/>
      <c r="WNC234" s="273"/>
      <c r="WND234" s="273"/>
      <c r="WNE234" s="273"/>
      <c r="WNF234" s="273"/>
      <c r="WNG234" s="273"/>
      <c r="WNH234" s="273"/>
      <c r="WNI234" s="273"/>
      <c r="WNJ234" s="273"/>
      <c r="WNK234" s="273"/>
      <c r="WNL234" s="273"/>
      <c r="WNM234" s="273"/>
      <c r="WNN234" s="273"/>
      <c r="WNO234" s="273"/>
      <c r="WNP234" s="273"/>
      <c r="WNQ234" s="273"/>
      <c r="WNR234" s="273"/>
      <c r="WNS234" s="273"/>
      <c r="WNT234" s="273"/>
      <c r="WNU234" s="273"/>
      <c r="WNV234" s="273"/>
      <c r="WNW234" s="273"/>
      <c r="WNX234" s="273"/>
      <c r="WNY234" s="273"/>
      <c r="WNZ234" s="273"/>
      <c r="WOA234" s="273"/>
      <c r="WOB234" s="273"/>
      <c r="WOC234" s="273"/>
      <c r="WOD234" s="273"/>
      <c r="WOE234" s="273"/>
      <c r="WOF234" s="273"/>
      <c r="WOG234" s="273"/>
      <c r="WOH234" s="273"/>
      <c r="WOI234" s="273"/>
      <c r="WOJ234" s="273"/>
      <c r="WOK234" s="273"/>
      <c r="WOL234" s="273"/>
      <c r="WOM234" s="273"/>
      <c r="WON234" s="273"/>
      <c r="WOO234" s="273"/>
      <c r="WOP234" s="273"/>
      <c r="WOQ234" s="273"/>
      <c r="WOR234" s="273"/>
      <c r="WOS234" s="273"/>
      <c r="WOT234" s="273"/>
      <c r="WOU234" s="273"/>
      <c r="WOV234" s="273"/>
      <c r="WOW234" s="273"/>
      <c r="WOX234" s="273"/>
      <c r="WOY234" s="273"/>
      <c r="WOZ234" s="273"/>
      <c r="WPA234" s="273"/>
      <c r="WPB234" s="273"/>
      <c r="WPC234" s="273"/>
      <c r="WPD234" s="273"/>
      <c r="WPE234" s="273"/>
      <c r="WPF234" s="273"/>
      <c r="WPG234" s="273"/>
      <c r="WPH234" s="273"/>
      <c r="WPI234" s="273"/>
      <c r="WPJ234" s="273"/>
      <c r="WPK234" s="273"/>
      <c r="WPL234" s="273"/>
      <c r="WPM234" s="273"/>
      <c r="WPN234" s="273"/>
      <c r="WPO234" s="273"/>
      <c r="WPP234" s="273"/>
      <c r="WPQ234" s="273"/>
      <c r="WPR234" s="273"/>
      <c r="WPS234" s="273"/>
      <c r="WPT234" s="273"/>
      <c r="WPU234" s="273"/>
      <c r="WPV234" s="273"/>
      <c r="WPW234" s="273"/>
      <c r="WPX234" s="273"/>
      <c r="WPY234" s="273"/>
      <c r="WPZ234" s="273"/>
      <c r="WQA234" s="273"/>
      <c r="WQB234" s="273"/>
      <c r="WQC234" s="273"/>
      <c r="WQD234" s="273"/>
      <c r="WQE234" s="273"/>
      <c r="WQF234" s="273"/>
      <c r="WQG234" s="273"/>
      <c r="WQH234" s="273"/>
      <c r="WQI234" s="273"/>
      <c r="WQJ234" s="273"/>
      <c r="WQK234" s="273"/>
      <c r="WQL234" s="273"/>
      <c r="WQM234" s="273"/>
      <c r="WQN234" s="273"/>
      <c r="WQO234" s="273"/>
      <c r="WQP234" s="273"/>
      <c r="WQQ234" s="273"/>
      <c r="WQR234" s="273"/>
      <c r="WQS234" s="273"/>
      <c r="WQT234" s="273"/>
      <c r="WQU234" s="273"/>
      <c r="WQV234" s="273"/>
      <c r="WQW234" s="273"/>
      <c r="WQX234" s="273"/>
      <c r="WQY234" s="273"/>
      <c r="WQZ234" s="273"/>
      <c r="WRA234" s="273"/>
      <c r="WRB234" s="273"/>
      <c r="WRC234" s="273"/>
      <c r="WRD234" s="273"/>
      <c r="WRE234" s="273"/>
      <c r="WRF234" s="273"/>
      <c r="WRG234" s="273"/>
      <c r="WRH234" s="273"/>
      <c r="WRI234" s="273"/>
      <c r="WRJ234" s="273"/>
      <c r="WRK234" s="273"/>
      <c r="WRL234" s="273"/>
      <c r="WRM234" s="273"/>
      <c r="WRN234" s="273"/>
      <c r="WRO234" s="273"/>
      <c r="WRP234" s="273"/>
      <c r="WRQ234" s="273"/>
      <c r="WRR234" s="273"/>
      <c r="WRS234" s="273"/>
      <c r="WRT234" s="273"/>
      <c r="WRU234" s="273"/>
      <c r="WRV234" s="273"/>
      <c r="WRW234" s="273"/>
      <c r="WRX234" s="273"/>
      <c r="WRY234" s="273"/>
      <c r="WRZ234" s="273"/>
      <c r="WSA234" s="273"/>
      <c r="WSB234" s="273"/>
      <c r="WSC234" s="273"/>
      <c r="WSD234" s="273"/>
      <c r="WSE234" s="273"/>
      <c r="WSF234" s="273"/>
      <c r="WSG234" s="273"/>
      <c r="WSH234" s="273"/>
      <c r="WSI234" s="273"/>
      <c r="WSJ234" s="273"/>
      <c r="WSK234" s="273"/>
      <c r="WSL234" s="273"/>
      <c r="WSM234" s="273"/>
      <c r="WSN234" s="273"/>
      <c r="WSO234" s="273"/>
      <c r="WSP234" s="273"/>
      <c r="WSQ234" s="273"/>
      <c r="WSR234" s="273"/>
      <c r="WSS234" s="273"/>
      <c r="WST234" s="273"/>
      <c r="WSU234" s="273"/>
      <c r="WSV234" s="273"/>
      <c r="WSW234" s="273"/>
      <c r="WSX234" s="273"/>
      <c r="WSY234" s="273"/>
      <c r="WSZ234" s="273"/>
      <c r="WTA234" s="273"/>
      <c r="WTB234" s="273"/>
      <c r="WTC234" s="273"/>
      <c r="WTD234" s="273"/>
      <c r="WTE234" s="273"/>
      <c r="WTF234" s="273"/>
      <c r="WTG234" s="273"/>
      <c r="WTH234" s="273"/>
      <c r="WTI234" s="273"/>
      <c r="WTJ234" s="273"/>
      <c r="WTK234" s="273"/>
      <c r="WTL234" s="273"/>
      <c r="WTM234" s="273"/>
      <c r="WTN234" s="273"/>
      <c r="WTO234" s="273"/>
      <c r="WTP234" s="273"/>
      <c r="WTQ234" s="273"/>
      <c r="WTR234" s="273"/>
      <c r="WTS234" s="273"/>
      <c r="WTT234" s="273"/>
      <c r="WTU234" s="273"/>
      <c r="WTV234" s="273"/>
      <c r="WTW234" s="273"/>
      <c r="WTX234" s="273"/>
      <c r="WTY234" s="273"/>
      <c r="WTZ234" s="273"/>
      <c r="WUA234" s="273"/>
      <c r="WUB234" s="273"/>
      <c r="WUC234" s="273"/>
      <c r="WUD234" s="273"/>
      <c r="WUE234" s="273"/>
      <c r="WUF234" s="273"/>
      <c r="WUG234" s="273"/>
      <c r="WUH234" s="273"/>
      <c r="WUI234" s="273"/>
      <c r="WUJ234" s="273"/>
      <c r="WUK234" s="273"/>
      <c r="WUL234" s="273"/>
      <c r="WUM234" s="273"/>
      <c r="WUN234" s="273"/>
      <c r="WUO234" s="273"/>
      <c r="WUP234" s="273"/>
      <c r="WUQ234" s="273"/>
      <c r="WUR234" s="273"/>
      <c r="WUS234" s="273"/>
      <c r="WUT234" s="273"/>
      <c r="WUU234" s="273"/>
      <c r="WUV234" s="273"/>
      <c r="WUW234" s="273"/>
      <c r="WUX234" s="273"/>
      <c r="WUY234" s="273"/>
      <c r="WUZ234" s="273"/>
      <c r="WVA234" s="273"/>
      <c r="WVB234" s="273"/>
      <c r="WVC234" s="273"/>
      <c r="WVD234" s="273"/>
      <c r="WVE234" s="273"/>
      <c r="WVF234" s="273"/>
      <c r="WVG234" s="273"/>
      <c r="WVH234" s="273"/>
      <c r="WVI234" s="273"/>
      <c r="WVJ234" s="273"/>
      <c r="WVK234" s="273"/>
      <c r="WVL234" s="273"/>
      <c r="WVM234" s="273"/>
      <c r="WVN234" s="273"/>
      <c r="WVO234" s="273"/>
      <c r="WVP234" s="273"/>
      <c r="WVQ234" s="273"/>
      <c r="WVR234" s="273"/>
      <c r="WVS234" s="273"/>
      <c r="WVT234" s="273"/>
      <c r="WVU234" s="273"/>
      <c r="WVV234" s="273"/>
      <c r="WVW234" s="273"/>
      <c r="WVX234" s="273"/>
      <c r="WVY234" s="273"/>
      <c r="WVZ234" s="273"/>
      <c r="WWA234" s="273"/>
      <c r="WWB234" s="273"/>
      <c r="WWC234" s="273"/>
      <c r="WWD234" s="273"/>
      <c r="WWE234" s="273"/>
      <c r="WWF234" s="273"/>
      <c r="WWG234" s="273"/>
      <c r="WWH234" s="273"/>
      <c r="WWI234" s="273"/>
      <c r="WWJ234" s="273"/>
      <c r="WWK234" s="273"/>
      <c r="WWL234" s="273"/>
      <c r="WWM234" s="273"/>
      <c r="WWN234" s="273"/>
      <c r="WWO234" s="273"/>
      <c r="WWP234" s="273"/>
      <c r="WWQ234" s="273"/>
      <c r="WWR234" s="273"/>
      <c r="WWS234" s="273"/>
      <c r="WWT234" s="273"/>
      <c r="WWU234" s="273"/>
      <c r="WWV234" s="273"/>
      <c r="WWW234" s="273"/>
      <c r="WWX234" s="273"/>
      <c r="WWY234" s="273"/>
      <c r="WWZ234" s="273"/>
      <c r="WXA234" s="273"/>
      <c r="WXB234" s="273"/>
      <c r="WXC234" s="273"/>
      <c r="WXD234" s="273"/>
      <c r="WXE234" s="273"/>
      <c r="WXF234" s="273"/>
      <c r="WXG234" s="273"/>
      <c r="WXH234" s="273"/>
      <c r="WXI234" s="273"/>
      <c r="WXJ234" s="273"/>
      <c r="WXK234" s="273"/>
      <c r="WXL234" s="273"/>
      <c r="WXM234" s="273"/>
      <c r="WXN234" s="273"/>
      <c r="WXO234" s="273"/>
      <c r="WXP234" s="273"/>
      <c r="WXQ234" s="273"/>
      <c r="WXR234" s="273"/>
      <c r="WXS234" s="273"/>
      <c r="WXT234" s="273"/>
      <c r="WXU234" s="273"/>
      <c r="WXV234" s="273"/>
      <c r="WXW234" s="273"/>
      <c r="WXX234" s="273"/>
      <c r="WXY234" s="273"/>
      <c r="WXZ234" s="273"/>
      <c r="WYA234" s="273"/>
      <c r="WYB234" s="273"/>
      <c r="WYC234" s="273"/>
      <c r="WYD234" s="273"/>
      <c r="WYE234" s="273"/>
      <c r="WYF234" s="273"/>
      <c r="WYG234" s="273"/>
      <c r="WYH234" s="273"/>
      <c r="WYI234" s="273"/>
      <c r="WYJ234" s="273"/>
      <c r="WYK234" s="273"/>
      <c r="WYL234" s="273"/>
      <c r="WYM234" s="273"/>
      <c r="WYN234" s="273"/>
      <c r="WYO234" s="273"/>
      <c r="WYP234" s="273"/>
      <c r="WYQ234" s="273"/>
      <c r="WYR234" s="273"/>
      <c r="WYS234" s="273"/>
      <c r="WYT234" s="273"/>
      <c r="WYU234" s="273"/>
      <c r="WYV234" s="273"/>
      <c r="WYW234" s="273"/>
      <c r="WYX234" s="273"/>
      <c r="WYY234" s="273"/>
      <c r="WYZ234" s="273"/>
      <c r="WZA234" s="273"/>
      <c r="WZB234" s="273"/>
      <c r="WZC234" s="273"/>
      <c r="WZD234" s="273"/>
      <c r="WZE234" s="273"/>
      <c r="WZF234" s="273"/>
      <c r="WZG234" s="273"/>
      <c r="WZH234" s="273"/>
      <c r="WZI234" s="273"/>
      <c r="WZJ234" s="273"/>
      <c r="WZK234" s="273"/>
      <c r="WZL234" s="273"/>
      <c r="WZM234" s="273"/>
      <c r="WZN234" s="273"/>
      <c r="WZO234" s="273"/>
      <c r="WZP234" s="273"/>
      <c r="WZQ234" s="273"/>
      <c r="WZR234" s="273"/>
      <c r="WZS234" s="273"/>
      <c r="WZT234" s="273"/>
      <c r="WZU234" s="273"/>
      <c r="WZV234" s="273"/>
      <c r="WZW234" s="273"/>
      <c r="WZX234" s="273"/>
      <c r="WZY234" s="273"/>
      <c r="WZZ234" s="273"/>
      <c r="XAA234" s="273"/>
      <c r="XAB234" s="273"/>
      <c r="XAC234" s="273"/>
      <c r="XAD234" s="273"/>
      <c r="XAE234" s="273"/>
      <c r="XAF234" s="273"/>
      <c r="XAG234" s="273"/>
      <c r="XAH234" s="273"/>
      <c r="XAI234" s="273"/>
      <c r="XAJ234" s="273"/>
      <c r="XAK234" s="273"/>
      <c r="XAL234" s="273"/>
      <c r="XAM234" s="273"/>
      <c r="XAN234" s="273"/>
      <c r="XAO234" s="273"/>
      <c r="XAP234" s="273"/>
      <c r="XAQ234" s="273"/>
      <c r="XAR234" s="273"/>
      <c r="XAS234" s="273"/>
      <c r="XAT234" s="273"/>
      <c r="XAU234" s="273"/>
      <c r="XAV234" s="273"/>
      <c r="XAW234" s="273"/>
      <c r="XAX234" s="273"/>
      <c r="XAY234" s="273"/>
      <c r="XAZ234" s="273"/>
      <c r="XBA234" s="273"/>
      <c r="XBB234" s="273"/>
      <c r="XBC234" s="273"/>
      <c r="XBD234" s="273"/>
      <c r="XBE234" s="273"/>
      <c r="XBF234" s="273"/>
      <c r="XBG234" s="273"/>
      <c r="XBH234" s="273"/>
      <c r="XBI234" s="273"/>
      <c r="XBJ234" s="273"/>
      <c r="XBK234" s="273"/>
      <c r="XBL234" s="273"/>
      <c r="XBM234" s="273"/>
      <c r="XBN234" s="273"/>
      <c r="XBO234" s="273"/>
      <c r="XBP234" s="273"/>
      <c r="XBQ234" s="273"/>
      <c r="XBR234" s="273"/>
      <c r="XBS234" s="273"/>
      <c r="XBT234" s="273"/>
      <c r="XBU234" s="273"/>
      <c r="XBV234" s="273"/>
      <c r="XBW234" s="273"/>
      <c r="XBX234" s="273"/>
      <c r="XBY234" s="273"/>
      <c r="XBZ234" s="273"/>
      <c r="XCA234" s="273"/>
      <c r="XCB234" s="273"/>
      <c r="XCC234" s="273"/>
      <c r="XCD234" s="273"/>
      <c r="XCE234" s="273"/>
      <c r="XCF234" s="273"/>
      <c r="XCG234" s="273"/>
      <c r="XCH234" s="273"/>
      <c r="XCI234" s="273"/>
      <c r="XCJ234" s="273"/>
      <c r="XCK234" s="273"/>
      <c r="XCL234" s="273"/>
      <c r="XCM234" s="273"/>
      <c r="XCN234" s="273"/>
      <c r="XCO234" s="273"/>
      <c r="XCP234" s="273"/>
      <c r="XCQ234" s="273"/>
      <c r="XCR234" s="273"/>
      <c r="XCS234" s="273"/>
      <c r="XCT234" s="273"/>
      <c r="XCU234" s="273"/>
      <c r="XCV234" s="273"/>
      <c r="XCW234" s="273"/>
      <c r="XCX234" s="273"/>
      <c r="XCY234" s="273"/>
      <c r="XCZ234" s="273"/>
      <c r="XDA234" s="273"/>
      <c r="XDB234" s="273"/>
      <c r="XDC234" s="273"/>
      <c r="XDD234" s="273"/>
      <c r="XDE234" s="273"/>
      <c r="XDF234" s="273"/>
      <c r="XDG234" s="273"/>
      <c r="XDH234" s="273"/>
      <c r="XDI234" s="273"/>
      <c r="XDJ234" s="273"/>
      <c r="XDK234" s="273"/>
      <c r="XDL234" s="273"/>
      <c r="XDM234" s="273"/>
      <c r="XDN234" s="273"/>
      <c r="XDO234" s="273"/>
      <c r="XDP234" s="273"/>
      <c r="XDQ234" s="273"/>
      <c r="XDR234" s="273"/>
      <c r="XDS234" s="273"/>
      <c r="XDT234" s="273"/>
      <c r="XDU234" s="273"/>
      <c r="XDV234" s="273"/>
      <c r="XDW234" s="273"/>
      <c r="XDX234" s="273"/>
      <c r="XDY234" s="273"/>
      <c r="XDZ234" s="273"/>
      <c r="XEA234" s="273"/>
      <c r="XEB234" s="273"/>
      <c r="XEC234" s="273"/>
      <c r="XED234" s="273"/>
      <c r="XEE234" s="273"/>
      <c r="XEF234" s="273"/>
      <c r="XEG234" s="273"/>
    </row>
    <row r="235" spans="1:16361" s="256" customFormat="1" ht="20.100000000000001" customHeight="1">
      <c r="A235" s="261" t="s">
        <v>907</v>
      </c>
      <c r="B235" s="258" t="s">
        <v>883</v>
      </c>
      <c r="C235" s="260" t="s">
        <v>898</v>
      </c>
      <c r="D235" s="260" t="s">
        <v>815</v>
      </c>
      <c r="E235" s="258"/>
      <c r="F235" s="258" t="s">
        <v>3142</v>
      </c>
      <c r="G235" s="260" t="s">
        <v>3141</v>
      </c>
      <c r="H235" s="260" t="s">
        <v>4516</v>
      </c>
      <c r="I235" s="258">
        <v>71040009</v>
      </c>
      <c r="J235" s="255" t="str">
        <f t="shared" si="3"/>
        <v>张伟</v>
      </c>
      <c r="K235" s="258" t="s">
        <v>1727</v>
      </c>
      <c r="L235" s="272">
        <v>43495</v>
      </c>
      <c r="M235" s="273"/>
      <c r="N235" s="273"/>
      <c r="P235" s="273"/>
      <c r="Q235" s="273"/>
      <c r="R235" s="273"/>
      <c r="S235" s="273"/>
      <c r="T235" s="273"/>
      <c r="U235" s="273"/>
      <c r="V235" s="273"/>
      <c r="W235" s="273"/>
      <c r="X235" s="273"/>
      <c r="Y235" s="273"/>
      <c r="Z235" s="273"/>
      <c r="AA235" s="273"/>
      <c r="AB235" s="273"/>
      <c r="AC235" s="273"/>
      <c r="AD235" s="273"/>
      <c r="AE235" s="273"/>
      <c r="AF235" s="273"/>
      <c r="AG235" s="273"/>
      <c r="AH235" s="273"/>
      <c r="AI235" s="273"/>
      <c r="AJ235" s="273"/>
      <c r="AK235" s="273"/>
      <c r="AL235" s="273"/>
      <c r="AM235" s="273"/>
      <c r="AN235" s="273"/>
      <c r="AO235" s="273"/>
      <c r="AP235" s="273"/>
      <c r="AQ235" s="273"/>
      <c r="AR235" s="273"/>
      <c r="AS235" s="273"/>
      <c r="AT235" s="273"/>
      <c r="AU235" s="273"/>
      <c r="AV235" s="273"/>
      <c r="AW235" s="273"/>
      <c r="AX235" s="273"/>
      <c r="AY235" s="273"/>
      <c r="AZ235" s="273"/>
      <c r="BA235" s="273"/>
      <c r="BB235" s="273"/>
      <c r="BC235" s="273"/>
      <c r="BD235" s="273"/>
      <c r="BE235" s="273"/>
      <c r="BF235" s="273"/>
      <c r="BG235" s="273"/>
      <c r="BH235" s="273"/>
      <c r="BI235" s="273"/>
      <c r="BJ235" s="273"/>
      <c r="BK235" s="273"/>
      <c r="BL235" s="273"/>
      <c r="BM235" s="273"/>
      <c r="BN235" s="273"/>
      <c r="BO235" s="273"/>
      <c r="BP235" s="273"/>
      <c r="BQ235" s="273"/>
      <c r="BR235" s="273"/>
      <c r="BS235" s="273"/>
      <c r="BT235" s="273"/>
      <c r="BU235" s="273"/>
      <c r="BV235" s="273"/>
      <c r="BW235" s="273"/>
      <c r="BX235" s="273"/>
      <c r="BY235" s="273"/>
      <c r="BZ235" s="273"/>
      <c r="CA235" s="273"/>
      <c r="CB235" s="273"/>
      <c r="CC235" s="273"/>
      <c r="CD235" s="273"/>
      <c r="CE235" s="273"/>
      <c r="CF235" s="273"/>
      <c r="CG235" s="273"/>
      <c r="CH235" s="273"/>
      <c r="CI235" s="273"/>
      <c r="CJ235" s="273"/>
      <c r="CK235" s="273"/>
      <c r="CL235" s="273"/>
      <c r="CM235" s="273"/>
      <c r="CN235" s="273"/>
      <c r="CO235" s="273"/>
      <c r="CP235" s="273"/>
      <c r="CQ235" s="273"/>
      <c r="CR235" s="273"/>
      <c r="CS235" s="273"/>
      <c r="CT235" s="273"/>
      <c r="CU235" s="273"/>
      <c r="CV235" s="273"/>
      <c r="CW235" s="273"/>
      <c r="CX235" s="273"/>
      <c r="CY235" s="273"/>
      <c r="CZ235" s="273"/>
      <c r="DA235" s="273"/>
      <c r="DB235" s="273"/>
      <c r="DC235" s="273"/>
      <c r="DD235" s="273"/>
      <c r="DE235" s="273"/>
      <c r="DF235" s="273"/>
      <c r="DG235" s="273"/>
      <c r="DH235" s="273"/>
      <c r="DI235" s="273"/>
      <c r="DJ235" s="273"/>
      <c r="DK235" s="273"/>
      <c r="DL235" s="273"/>
      <c r="DM235" s="273"/>
      <c r="DN235" s="273"/>
      <c r="DO235" s="273"/>
      <c r="DP235" s="273"/>
      <c r="DQ235" s="273"/>
      <c r="DR235" s="273"/>
      <c r="DS235" s="273"/>
      <c r="DT235" s="273"/>
      <c r="DU235" s="273"/>
      <c r="DV235" s="273"/>
      <c r="DW235" s="273"/>
      <c r="DX235" s="273"/>
      <c r="DY235" s="273"/>
      <c r="DZ235" s="273"/>
      <c r="EA235" s="273"/>
      <c r="EB235" s="273"/>
      <c r="EC235" s="273"/>
      <c r="ED235" s="273"/>
      <c r="EE235" s="273"/>
      <c r="EF235" s="273"/>
      <c r="EG235" s="273"/>
      <c r="EH235" s="273"/>
      <c r="EI235" s="273"/>
      <c r="EJ235" s="273"/>
      <c r="EK235" s="273"/>
      <c r="EL235" s="273"/>
      <c r="EM235" s="273"/>
      <c r="EN235" s="273"/>
      <c r="EO235" s="273"/>
      <c r="EP235" s="273"/>
      <c r="EQ235" s="273"/>
      <c r="ER235" s="273"/>
      <c r="ES235" s="273"/>
      <c r="ET235" s="273"/>
      <c r="EU235" s="273"/>
      <c r="EV235" s="273"/>
      <c r="EW235" s="273"/>
      <c r="EX235" s="273"/>
      <c r="EY235" s="273"/>
      <c r="EZ235" s="273"/>
      <c r="FA235" s="273"/>
      <c r="FB235" s="273"/>
      <c r="FC235" s="273"/>
      <c r="FD235" s="273"/>
      <c r="FE235" s="273"/>
      <c r="FF235" s="273"/>
      <c r="FG235" s="273"/>
      <c r="FH235" s="273"/>
      <c r="FI235" s="273"/>
      <c r="FJ235" s="273"/>
      <c r="FK235" s="273"/>
      <c r="FL235" s="273"/>
      <c r="FM235" s="273"/>
      <c r="FN235" s="273"/>
      <c r="FO235" s="273"/>
      <c r="FP235" s="273"/>
      <c r="FQ235" s="273"/>
      <c r="FR235" s="273"/>
      <c r="FS235" s="273"/>
      <c r="FT235" s="273"/>
      <c r="FU235" s="273"/>
      <c r="FV235" s="273"/>
      <c r="FW235" s="273"/>
      <c r="FX235" s="273"/>
      <c r="FY235" s="273"/>
      <c r="FZ235" s="273"/>
      <c r="GA235" s="273"/>
      <c r="GB235" s="273"/>
      <c r="GC235" s="273"/>
      <c r="GD235" s="273"/>
      <c r="GE235" s="273"/>
      <c r="GF235" s="273"/>
      <c r="GG235" s="273"/>
      <c r="GH235" s="273"/>
      <c r="GI235" s="273"/>
      <c r="GJ235" s="273"/>
      <c r="GK235" s="273"/>
      <c r="GL235" s="273"/>
      <c r="GM235" s="273"/>
      <c r="GN235" s="273"/>
      <c r="GO235" s="273"/>
      <c r="GP235" s="273"/>
      <c r="GQ235" s="273"/>
      <c r="GR235" s="273"/>
      <c r="GS235" s="273"/>
      <c r="GT235" s="273"/>
      <c r="GU235" s="273"/>
      <c r="GV235" s="273"/>
      <c r="GW235" s="273"/>
      <c r="GX235" s="273"/>
      <c r="GY235" s="273"/>
      <c r="GZ235" s="273"/>
      <c r="HA235" s="273"/>
      <c r="HB235" s="273"/>
      <c r="HC235" s="273"/>
      <c r="HD235" s="273"/>
      <c r="HE235" s="273"/>
      <c r="HF235" s="273"/>
      <c r="HG235" s="273"/>
      <c r="HH235" s="273"/>
      <c r="HI235" s="273"/>
      <c r="HJ235" s="273"/>
      <c r="HK235" s="273"/>
      <c r="HL235" s="273"/>
      <c r="HM235" s="273"/>
      <c r="HN235" s="273"/>
      <c r="HO235" s="273"/>
      <c r="HP235" s="273"/>
      <c r="HQ235" s="273"/>
      <c r="HR235" s="273"/>
      <c r="HS235" s="273"/>
      <c r="HT235" s="273"/>
      <c r="HU235" s="273"/>
      <c r="HV235" s="273"/>
      <c r="HW235" s="273"/>
      <c r="HX235" s="273"/>
      <c r="HY235" s="273"/>
      <c r="HZ235" s="273"/>
      <c r="IA235" s="273"/>
      <c r="IB235" s="273"/>
      <c r="IC235" s="273"/>
      <c r="ID235" s="273"/>
      <c r="IE235" s="273"/>
      <c r="IF235" s="273"/>
      <c r="IG235" s="273"/>
      <c r="IH235" s="273"/>
      <c r="II235" s="273"/>
      <c r="IJ235" s="273"/>
      <c r="IK235" s="273"/>
      <c r="IL235" s="273"/>
      <c r="IM235" s="273"/>
      <c r="IN235" s="273"/>
      <c r="IO235" s="273"/>
      <c r="IP235" s="273"/>
      <c r="IQ235" s="273"/>
      <c r="IR235" s="273"/>
      <c r="IS235" s="273"/>
      <c r="IT235" s="273"/>
      <c r="IU235" s="273"/>
      <c r="IV235" s="273"/>
      <c r="IW235" s="273"/>
      <c r="IX235" s="273"/>
      <c r="IY235" s="273"/>
      <c r="IZ235" s="273"/>
      <c r="JA235" s="273"/>
      <c r="JB235" s="273"/>
      <c r="JC235" s="273"/>
      <c r="JD235" s="273"/>
      <c r="JE235" s="273"/>
      <c r="JF235" s="273"/>
      <c r="JG235" s="273"/>
      <c r="JH235" s="273"/>
      <c r="JI235" s="273"/>
      <c r="JJ235" s="273"/>
      <c r="JK235" s="273"/>
      <c r="JL235" s="273"/>
      <c r="JM235" s="273"/>
      <c r="JN235" s="273"/>
      <c r="JO235" s="273"/>
      <c r="JP235" s="273"/>
      <c r="JQ235" s="273"/>
      <c r="JR235" s="273"/>
      <c r="JS235" s="273"/>
      <c r="JT235" s="273"/>
      <c r="JU235" s="273"/>
      <c r="JV235" s="273"/>
      <c r="JW235" s="273"/>
      <c r="JX235" s="273"/>
      <c r="JY235" s="273"/>
      <c r="JZ235" s="273"/>
      <c r="KA235" s="273"/>
      <c r="KB235" s="273"/>
      <c r="KC235" s="273"/>
      <c r="KD235" s="273"/>
      <c r="KE235" s="273"/>
      <c r="KF235" s="273"/>
      <c r="KG235" s="273"/>
      <c r="KH235" s="273"/>
      <c r="KI235" s="273"/>
      <c r="KJ235" s="273"/>
      <c r="KK235" s="273"/>
      <c r="KL235" s="273"/>
      <c r="KM235" s="273"/>
      <c r="KN235" s="273"/>
      <c r="KO235" s="273"/>
      <c r="KP235" s="273"/>
      <c r="KQ235" s="273"/>
      <c r="KR235" s="273"/>
      <c r="KS235" s="273"/>
      <c r="KT235" s="273"/>
      <c r="KU235" s="273"/>
      <c r="KV235" s="273"/>
      <c r="KW235" s="273"/>
      <c r="KX235" s="273"/>
      <c r="KY235" s="273"/>
      <c r="KZ235" s="273"/>
      <c r="LA235" s="273"/>
      <c r="LB235" s="273"/>
      <c r="LC235" s="273"/>
      <c r="LD235" s="273"/>
      <c r="LE235" s="273"/>
      <c r="LF235" s="273"/>
      <c r="LG235" s="273"/>
      <c r="LH235" s="273"/>
      <c r="LI235" s="273"/>
      <c r="LJ235" s="273"/>
      <c r="LK235" s="273"/>
      <c r="LL235" s="273"/>
      <c r="LM235" s="273"/>
      <c r="LN235" s="273"/>
      <c r="LO235" s="273"/>
      <c r="LP235" s="273"/>
      <c r="LQ235" s="273"/>
      <c r="LR235" s="273"/>
      <c r="LS235" s="273"/>
      <c r="LT235" s="273"/>
      <c r="LU235" s="273"/>
      <c r="LV235" s="273"/>
      <c r="LW235" s="273"/>
      <c r="LX235" s="273"/>
      <c r="LY235" s="273"/>
      <c r="LZ235" s="273"/>
      <c r="MA235" s="273"/>
      <c r="MB235" s="273"/>
      <c r="MC235" s="273"/>
      <c r="MD235" s="273"/>
      <c r="ME235" s="273"/>
      <c r="MF235" s="273"/>
      <c r="MG235" s="273"/>
      <c r="MH235" s="273"/>
      <c r="MI235" s="273"/>
      <c r="MJ235" s="273"/>
      <c r="MK235" s="273"/>
      <c r="ML235" s="273"/>
      <c r="MM235" s="273"/>
      <c r="MN235" s="273"/>
      <c r="MO235" s="273"/>
      <c r="MP235" s="273"/>
      <c r="MQ235" s="273"/>
      <c r="MR235" s="273"/>
      <c r="MS235" s="273"/>
      <c r="MT235" s="273"/>
      <c r="MU235" s="273"/>
      <c r="MV235" s="273"/>
      <c r="MW235" s="273"/>
      <c r="MX235" s="273"/>
      <c r="MY235" s="273"/>
      <c r="MZ235" s="273"/>
      <c r="NA235" s="273"/>
      <c r="NB235" s="273"/>
      <c r="NC235" s="273"/>
      <c r="ND235" s="273"/>
      <c r="NE235" s="273"/>
      <c r="NF235" s="273"/>
      <c r="NG235" s="273"/>
      <c r="NH235" s="273"/>
      <c r="NI235" s="273"/>
      <c r="NJ235" s="273"/>
      <c r="NK235" s="273"/>
      <c r="NL235" s="273"/>
      <c r="NM235" s="273"/>
      <c r="NN235" s="273"/>
      <c r="NO235" s="273"/>
      <c r="NP235" s="273"/>
      <c r="NQ235" s="273"/>
      <c r="NR235" s="273"/>
      <c r="NS235" s="273"/>
      <c r="NT235" s="273"/>
      <c r="NU235" s="273"/>
      <c r="NV235" s="273"/>
      <c r="NW235" s="273"/>
      <c r="NX235" s="273"/>
      <c r="NY235" s="273"/>
      <c r="NZ235" s="273"/>
      <c r="OA235" s="273"/>
      <c r="OB235" s="273"/>
      <c r="OC235" s="273"/>
      <c r="OD235" s="273"/>
      <c r="OE235" s="273"/>
      <c r="OF235" s="273"/>
      <c r="OG235" s="273"/>
      <c r="OH235" s="273"/>
      <c r="OI235" s="273"/>
      <c r="OJ235" s="273"/>
      <c r="OK235" s="273"/>
      <c r="OL235" s="273"/>
      <c r="OM235" s="273"/>
      <c r="ON235" s="273"/>
      <c r="OO235" s="273"/>
      <c r="OP235" s="273"/>
      <c r="OQ235" s="273"/>
      <c r="OR235" s="273"/>
      <c r="OS235" s="273"/>
      <c r="OT235" s="273"/>
      <c r="OU235" s="273"/>
      <c r="OV235" s="273"/>
      <c r="OW235" s="273"/>
      <c r="OX235" s="273"/>
      <c r="OY235" s="273"/>
      <c r="OZ235" s="273"/>
      <c r="PA235" s="273"/>
      <c r="PB235" s="273"/>
      <c r="PC235" s="273"/>
      <c r="PD235" s="273"/>
      <c r="PE235" s="273"/>
      <c r="PF235" s="273"/>
      <c r="PG235" s="273"/>
      <c r="PH235" s="273"/>
      <c r="PI235" s="273"/>
      <c r="PJ235" s="273"/>
      <c r="PK235" s="273"/>
      <c r="PL235" s="273"/>
      <c r="PM235" s="273"/>
      <c r="PN235" s="273"/>
      <c r="PO235" s="273"/>
      <c r="PP235" s="273"/>
      <c r="PQ235" s="273"/>
      <c r="PR235" s="273"/>
      <c r="PS235" s="273"/>
      <c r="PT235" s="273"/>
      <c r="PU235" s="273"/>
      <c r="PV235" s="273"/>
      <c r="PW235" s="273"/>
      <c r="PX235" s="273"/>
      <c r="PY235" s="273"/>
      <c r="PZ235" s="273"/>
      <c r="QA235" s="273"/>
      <c r="QB235" s="273"/>
      <c r="QC235" s="273"/>
      <c r="QD235" s="273"/>
      <c r="QE235" s="273"/>
      <c r="QF235" s="273"/>
      <c r="QG235" s="273"/>
      <c r="QH235" s="273"/>
      <c r="QI235" s="273"/>
      <c r="QJ235" s="273"/>
      <c r="QK235" s="273"/>
      <c r="QL235" s="273"/>
      <c r="QM235" s="273"/>
      <c r="QN235" s="273"/>
      <c r="QO235" s="273"/>
      <c r="QP235" s="273"/>
      <c r="QQ235" s="273"/>
      <c r="QR235" s="273"/>
      <c r="QS235" s="273"/>
      <c r="QT235" s="273"/>
      <c r="QU235" s="273"/>
      <c r="QV235" s="273"/>
      <c r="QW235" s="273"/>
      <c r="QX235" s="273"/>
      <c r="QY235" s="273"/>
      <c r="QZ235" s="273"/>
      <c r="RA235" s="273"/>
      <c r="RB235" s="273"/>
      <c r="RC235" s="273"/>
      <c r="RD235" s="273"/>
      <c r="RE235" s="273"/>
      <c r="RF235" s="273"/>
      <c r="RG235" s="273"/>
      <c r="RH235" s="273"/>
      <c r="RI235" s="273"/>
      <c r="RJ235" s="273"/>
      <c r="RK235" s="273"/>
      <c r="RL235" s="273"/>
      <c r="RM235" s="273"/>
      <c r="RN235" s="273"/>
      <c r="RO235" s="273"/>
      <c r="RP235" s="273"/>
      <c r="RQ235" s="273"/>
      <c r="RR235" s="273"/>
      <c r="RS235" s="273"/>
      <c r="RT235" s="273"/>
      <c r="RU235" s="273"/>
      <c r="RV235" s="273"/>
      <c r="RW235" s="273"/>
      <c r="RX235" s="273"/>
      <c r="RY235" s="273"/>
      <c r="RZ235" s="273"/>
      <c r="SA235" s="273"/>
      <c r="SB235" s="273"/>
      <c r="SC235" s="273"/>
      <c r="SD235" s="273"/>
      <c r="SE235" s="273"/>
      <c r="SF235" s="273"/>
      <c r="SG235" s="273"/>
      <c r="SH235" s="273"/>
      <c r="SI235" s="273"/>
      <c r="SJ235" s="273"/>
      <c r="SK235" s="273"/>
      <c r="SL235" s="273"/>
      <c r="SM235" s="273"/>
      <c r="SN235" s="273"/>
      <c r="SO235" s="273"/>
      <c r="SP235" s="273"/>
      <c r="SQ235" s="273"/>
      <c r="SR235" s="273"/>
      <c r="SS235" s="273"/>
      <c r="ST235" s="273"/>
      <c r="SU235" s="273"/>
      <c r="SV235" s="273"/>
      <c r="SW235" s="273"/>
      <c r="SX235" s="273"/>
      <c r="SY235" s="273"/>
      <c r="SZ235" s="273"/>
      <c r="TA235" s="273"/>
      <c r="TB235" s="273"/>
      <c r="TC235" s="273"/>
      <c r="TD235" s="273"/>
      <c r="TE235" s="273"/>
      <c r="TF235" s="273"/>
      <c r="TG235" s="273"/>
      <c r="TH235" s="273"/>
      <c r="TI235" s="273"/>
      <c r="TJ235" s="273"/>
      <c r="TK235" s="273"/>
      <c r="TL235" s="273"/>
      <c r="TM235" s="273"/>
      <c r="TN235" s="273"/>
      <c r="TO235" s="273"/>
      <c r="TP235" s="273"/>
      <c r="TQ235" s="273"/>
      <c r="TR235" s="273"/>
      <c r="TS235" s="273"/>
      <c r="TT235" s="273"/>
      <c r="TU235" s="273"/>
      <c r="TV235" s="273"/>
      <c r="TW235" s="273"/>
      <c r="TX235" s="273"/>
      <c r="TY235" s="273"/>
      <c r="TZ235" s="273"/>
      <c r="UA235" s="273"/>
      <c r="UB235" s="273"/>
      <c r="UC235" s="273"/>
      <c r="UD235" s="273"/>
      <c r="UE235" s="273"/>
      <c r="UF235" s="273"/>
      <c r="UG235" s="273"/>
      <c r="UH235" s="273"/>
      <c r="UI235" s="273"/>
      <c r="UJ235" s="273"/>
      <c r="UK235" s="273"/>
      <c r="UL235" s="273"/>
      <c r="UM235" s="273"/>
      <c r="UN235" s="273"/>
      <c r="UO235" s="273"/>
      <c r="UP235" s="273"/>
      <c r="UQ235" s="273"/>
      <c r="UR235" s="273"/>
      <c r="US235" s="273"/>
      <c r="UT235" s="273"/>
      <c r="UU235" s="273"/>
      <c r="UV235" s="273"/>
      <c r="UW235" s="273"/>
      <c r="UX235" s="273"/>
      <c r="UY235" s="273"/>
      <c r="UZ235" s="273"/>
      <c r="VA235" s="273"/>
      <c r="VB235" s="273"/>
      <c r="VC235" s="273"/>
      <c r="VD235" s="273"/>
      <c r="VE235" s="273"/>
      <c r="VF235" s="273"/>
      <c r="VG235" s="273"/>
      <c r="VH235" s="273"/>
      <c r="VI235" s="273"/>
      <c r="VJ235" s="273"/>
      <c r="VK235" s="273"/>
      <c r="VL235" s="273"/>
      <c r="VM235" s="273"/>
      <c r="VN235" s="273"/>
      <c r="VO235" s="273"/>
      <c r="VP235" s="273"/>
      <c r="VQ235" s="273"/>
      <c r="VR235" s="273"/>
      <c r="VS235" s="273"/>
      <c r="VT235" s="273"/>
      <c r="VU235" s="273"/>
      <c r="VV235" s="273"/>
      <c r="VW235" s="273"/>
      <c r="VX235" s="273"/>
      <c r="VY235" s="273"/>
      <c r="VZ235" s="273"/>
      <c r="WA235" s="273"/>
      <c r="WB235" s="273"/>
      <c r="WC235" s="273"/>
      <c r="WD235" s="273"/>
      <c r="WE235" s="273"/>
      <c r="WF235" s="273"/>
      <c r="WG235" s="273"/>
      <c r="WH235" s="273"/>
      <c r="WI235" s="273"/>
      <c r="WJ235" s="273"/>
      <c r="WK235" s="273"/>
      <c r="WL235" s="273"/>
      <c r="WM235" s="273"/>
      <c r="WN235" s="273"/>
      <c r="WO235" s="273"/>
      <c r="WP235" s="273"/>
      <c r="WQ235" s="273"/>
      <c r="WR235" s="273"/>
      <c r="WS235" s="273"/>
      <c r="WT235" s="273"/>
      <c r="WU235" s="273"/>
      <c r="WV235" s="273"/>
      <c r="WW235" s="273"/>
      <c r="WX235" s="273"/>
      <c r="WY235" s="273"/>
      <c r="WZ235" s="273"/>
      <c r="XA235" s="273"/>
      <c r="XB235" s="273"/>
      <c r="XC235" s="273"/>
      <c r="XD235" s="273"/>
      <c r="XE235" s="273"/>
      <c r="XF235" s="273"/>
      <c r="XG235" s="273"/>
      <c r="XH235" s="273"/>
      <c r="XI235" s="273"/>
      <c r="XJ235" s="273"/>
      <c r="XK235" s="273"/>
      <c r="XL235" s="273"/>
      <c r="XM235" s="273"/>
      <c r="XN235" s="273"/>
      <c r="XO235" s="273"/>
      <c r="XP235" s="273"/>
      <c r="XQ235" s="273"/>
      <c r="XR235" s="273"/>
      <c r="XS235" s="273"/>
      <c r="XT235" s="273"/>
      <c r="XU235" s="273"/>
      <c r="XV235" s="273"/>
      <c r="XW235" s="273"/>
      <c r="XX235" s="273"/>
      <c r="XY235" s="273"/>
      <c r="XZ235" s="273"/>
      <c r="YA235" s="273"/>
      <c r="YB235" s="273"/>
      <c r="YC235" s="273"/>
      <c r="YD235" s="273"/>
      <c r="YE235" s="273"/>
      <c r="YF235" s="273"/>
      <c r="YG235" s="273"/>
      <c r="YH235" s="273"/>
      <c r="YI235" s="273"/>
      <c r="YJ235" s="273"/>
      <c r="YK235" s="273"/>
      <c r="YL235" s="273"/>
      <c r="YM235" s="273"/>
      <c r="YN235" s="273"/>
      <c r="YO235" s="273"/>
      <c r="YP235" s="273"/>
      <c r="YQ235" s="273"/>
      <c r="YR235" s="273"/>
      <c r="YS235" s="273"/>
      <c r="YT235" s="273"/>
      <c r="YU235" s="273"/>
      <c r="YV235" s="273"/>
      <c r="YW235" s="273"/>
      <c r="YX235" s="273"/>
      <c r="YY235" s="273"/>
      <c r="YZ235" s="273"/>
      <c r="ZA235" s="273"/>
      <c r="ZB235" s="273"/>
      <c r="ZC235" s="273"/>
      <c r="ZD235" s="273"/>
      <c r="ZE235" s="273"/>
      <c r="ZF235" s="273"/>
      <c r="ZG235" s="273"/>
      <c r="ZH235" s="273"/>
      <c r="ZI235" s="273"/>
      <c r="ZJ235" s="273"/>
      <c r="ZK235" s="273"/>
      <c r="ZL235" s="273"/>
      <c r="ZM235" s="273"/>
      <c r="ZN235" s="273"/>
      <c r="ZO235" s="273"/>
      <c r="ZP235" s="273"/>
      <c r="ZQ235" s="273"/>
      <c r="ZR235" s="273"/>
      <c r="ZS235" s="273"/>
      <c r="ZT235" s="273"/>
      <c r="ZU235" s="273"/>
      <c r="ZV235" s="273"/>
      <c r="ZW235" s="273"/>
      <c r="ZX235" s="273"/>
      <c r="ZY235" s="273"/>
      <c r="ZZ235" s="273"/>
      <c r="AAA235" s="273"/>
      <c r="AAB235" s="273"/>
      <c r="AAC235" s="273"/>
      <c r="AAD235" s="273"/>
      <c r="AAE235" s="273"/>
      <c r="AAF235" s="273"/>
      <c r="AAG235" s="273"/>
      <c r="AAH235" s="273"/>
      <c r="AAI235" s="273"/>
      <c r="AAJ235" s="273"/>
      <c r="AAK235" s="273"/>
      <c r="AAL235" s="273"/>
      <c r="AAM235" s="273"/>
      <c r="AAN235" s="273"/>
      <c r="AAO235" s="273"/>
      <c r="AAP235" s="273"/>
      <c r="AAQ235" s="273"/>
      <c r="AAR235" s="273"/>
      <c r="AAS235" s="273"/>
      <c r="AAT235" s="273"/>
      <c r="AAU235" s="273"/>
      <c r="AAV235" s="273"/>
      <c r="AAW235" s="273"/>
      <c r="AAX235" s="273"/>
      <c r="AAY235" s="273"/>
      <c r="AAZ235" s="273"/>
      <c r="ABA235" s="273"/>
      <c r="ABB235" s="273"/>
      <c r="ABC235" s="273"/>
      <c r="ABD235" s="273"/>
      <c r="ABE235" s="273"/>
      <c r="ABF235" s="273"/>
      <c r="ABG235" s="273"/>
      <c r="ABH235" s="273"/>
      <c r="ABI235" s="273"/>
      <c r="ABJ235" s="273"/>
      <c r="ABK235" s="273"/>
      <c r="ABL235" s="273"/>
      <c r="ABM235" s="273"/>
      <c r="ABN235" s="273"/>
      <c r="ABO235" s="273"/>
      <c r="ABP235" s="273"/>
      <c r="ABQ235" s="273"/>
      <c r="ABR235" s="273"/>
      <c r="ABS235" s="273"/>
      <c r="ABT235" s="273"/>
      <c r="ABU235" s="273"/>
      <c r="ABV235" s="273"/>
      <c r="ABW235" s="273"/>
      <c r="ABX235" s="273"/>
      <c r="ABY235" s="273"/>
      <c r="ABZ235" s="273"/>
      <c r="ACA235" s="273"/>
      <c r="ACB235" s="273"/>
      <c r="ACC235" s="273"/>
      <c r="ACD235" s="273"/>
      <c r="ACE235" s="273"/>
      <c r="ACF235" s="273"/>
      <c r="ACG235" s="273"/>
      <c r="ACH235" s="273"/>
      <c r="ACI235" s="273"/>
      <c r="ACJ235" s="273"/>
      <c r="ACK235" s="273"/>
      <c r="ACL235" s="273"/>
      <c r="ACM235" s="273"/>
      <c r="ACN235" s="273"/>
      <c r="ACO235" s="273"/>
      <c r="ACP235" s="273"/>
      <c r="ACQ235" s="273"/>
      <c r="ACR235" s="273"/>
      <c r="ACS235" s="273"/>
      <c r="ACT235" s="273"/>
      <c r="ACU235" s="273"/>
      <c r="ACV235" s="273"/>
      <c r="ACW235" s="273"/>
      <c r="ACX235" s="273"/>
      <c r="ACY235" s="273"/>
      <c r="ACZ235" s="273"/>
      <c r="ADA235" s="273"/>
      <c r="ADB235" s="273"/>
      <c r="ADC235" s="273"/>
      <c r="ADD235" s="273"/>
      <c r="ADE235" s="273"/>
      <c r="ADF235" s="273"/>
      <c r="ADG235" s="273"/>
      <c r="ADH235" s="273"/>
      <c r="ADI235" s="273"/>
      <c r="ADJ235" s="273"/>
      <c r="ADK235" s="273"/>
      <c r="ADL235" s="273"/>
      <c r="ADM235" s="273"/>
      <c r="ADN235" s="273"/>
      <c r="ADO235" s="273"/>
      <c r="ADP235" s="273"/>
      <c r="ADQ235" s="273"/>
      <c r="ADR235" s="273"/>
      <c r="ADS235" s="273"/>
      <c r="ADT235" s="273"/>
      <c r="ADU235" s="273"/>
      <c r="ADV235" s="273"/>
      <c r="ADW235" s="273"/>
      <c r="ADX235" s="273"/>
      <c r="ADY235" s="273"/>
      <c r="ADZ235" s="273"/>
      <c r="AEA235" s="273"/>
      <c r="AEB235" s="273"/>
      <c r="AEC235" s="273"/>
      <c r="AED235" s="273"/>
      <c r="AEE235" s="273"/>
      <c r="AEF235" s="273"/>
      <c r="AEG235" s="273"/>
      <c r="AEH235" s="273"/>
      <c r="AEI235" s="273"/>
      <c r="AEJ235" s="273"/>
      <c r="AEK235" s="273"/>
      <c r="AEL235" s="273"/>
      <c r="AEM235" s="273"/>
      <c r="AEN235" s="273"/>
      <c r="AEO235" s="273"/>
      <c r="AEP235" s="273"/>
      <c r="AEQ235" s="273"/>
      <c r="AER235" s="273"/>
      <c r="AES235" s="273"/>
      <c r="AET235" s="273"/>
      <c r="AEU235" s="273"/>
      <c r="AEV235" s="273"/>
      <c r="AEW235" s="273"/>
      <c r="AEX235" s="273"/>
      <c r="AEY235" s="273"/>
      <c r="AEZ235" s="273"/>
      <c r="AFA235" s="273"/>
      <c r="AFB235" s="273"/>
      <c r="AFC235" s="273"/>
      <c r="AFD235" s="273"/>
      <c r="AFE235" s="273"/>
      <c r="AFF235" s="273"/>
      <c r="AFG235" s="273"/>
      <c r="AFH235" s="273"/>
      <c r="AFI235" s="273"/>
      <c r="AFJ235" s="273"/>
      <c r="AFK235" s="273"/>
      <c r="AFL235" s="273"/>
      <c r="AFM235" s="273"/>
      <c r="AFN235" s="273"/>
      <c r="AFO235" s="273"/>
      <c r="AFP235" s="273"/>
      <c r="AFQ235" s="273"/>
      <c r="AFR235" s="273"/>
      <c r="AFS235" s="273"/>
      <c r="AFT235" s="273"/>
      <c r="AFU235" s="273"/>
      <c r="AFV235" s="273"/>
      <c r="AFW235" s="273"/>
      <c r="AFX235" s="273"/>
      <c r="AFY235" s="273"/>
      <c r="AFZ235" s="273"/>
      <c r="AGA235" s="273"/>
      <c r="AGB235" s="273"/>
      <c r="AGC235" s="273"/>
      <c r="AGD235" s="273"/>
      <c r="AGE235" s="273"/>
      <c r="AGF235" s="273"/>
      <c r="AGG235" s="273"/>
      <c r="AGH235" s="273"/>
      <c r="AGI235" s="273"/>
      <c r="AGJ235" s="273"/>
      <c r="AGK235" s="273"/>
      <c r="AGL235" s="273"/>
      <c r="AGM235" s="273"/>
      <c r="AGN235" s="273"/>
      <c r="AGO235" s="273"/>
      <c r="AGP235" s="273"/>
      <c r="AGQ235" s="273"/>
      <c r="AGR235" s="273"/>
      <c r="AGS235" s="273"/>
      <c r="AGT235" s="273"/>
      <c r="AGU235" s="273"/>
      <c r="AGV235" s="273"/>
      <c r="AGW235" s="273"/>
      <c r="AGX235" s="273"/>
      <c r="AGY235" s="273"/>
      <c r="AGZ235" s="273"/>
      <c r="AHA235" s="273"/>
      <c r="AHB235" s="273"/>
      <c r="AHC235" s="273"/>
      <c r="AHD235" s="273"/>
      <c r="AHE235" s="273"/>
      <c r="AHF235" s="273"/>
      <c r="AHG235" s="273"/>
      <c r="AHH235" s="273"/>
      <c r="AHI235" s="273"/>
      <c r="AHJ235" s="273"/>
      <c r="AHK235" s="273"/>
      <c r="AHL235" s="273"/>
      <c r="AHM235" s="273"/>
      <c r="AHN235" s="273"/>
      <c r="AHO235" s="273"/>
      <c r="AHP235" s="273"/>
      <c r="AHQ235" s="273"/>
      <c r="AHR235" s="273"/>
      <c r="AHS235" s="273"/>
      <c r="AHT235" s="273"/>
      <c r="AHU235" s="273"/>
      <c r="AHV235" s="273"/>
      <c r="AHW235" s="273"/>
      <c r="AHX235" s="273"/>
      <c r="AHY235" s="273"/>
      <c r="AHZ235" s="273"/>
      <c r="AIA235" s="273"/>
      <c r="AIB235" s="273"/>
      <c r="AIC235" s="273"/>
      <c r="AID235" s="273"/>
      <c r="AIE235" s="273"/>
      <c r="AIF235" s="273"/>
      <c r="AIG235" s="273"/>
      <c r="AIH235" s="273"/>
      <c r="AII235" s="273"/>
      <c r="AIJ235" s="273"/>
      <c r="AIK235" s="273"/>
      <c r="AIL235" s="273"/>
      <c r="AIM235" s="273"/>
      <c r="AIN235" s="273"/>
      <c r="AIO235" s="273"/>
      <c r="AIP235" s="273"/>
      <c r="AIQ235" s="273"/>
      <c r="AIR235" s="273"/>
      <c r="AIS235" s="273"/>
      <c r="AIT235" s="273"/>
      <c r="AIU235" s="273"/>
      <c r="AIV235" s="273"/>
      <c r="AIW235" s="273"/>
      <c r="AIX235" s="273"/>
      <c r="AIY235" s="273"/>
      <c r="AIZ235" s="273"/>
      <c r="AJA235" s="273"/>
      <c r="AJB235" s="273"/>
      <c r="AJC235" s="273"/>
      <c r="AJD235" s="273"/>
      <c r="AJE235" s="273"/>
      <c r="AJF235" s="273"/>
      <c r="AJG235" s="273"/>
      <c r="AJH235" s="273"/>
      <c r="AJI235" s="273"/>
      <c r="AJJ235" s="273"/>
      <c r="AJK235" s="273"/>
      <c r="AJL235" s="273"/>
      <c r="AJM235" s="273"/>
      <c r="AJN235" s="273"/>
      <c r="AJO235" s="273"/>
      <c r="AJP235" s="273"/>
      <c r="AJQ235" s="273"/>
      <c r="AJR235" s="273"/>
      <c r="AJS235" s="273"/>
      <c r="AJT235" s="273"/>
      <c r="AJU235" s="273"/>
      <c r="AJV235" s="273"/>
      <c r="AJW235" s="273"/>
      <c r="AJX235" s="273"/>
      <c r="AJY235" s="273"/>
      <c r="AJZ235" s="273"/>
      <c r="AKA235" s="273"/>
      <c r="AKB235" s="273"/>
      <c r="AKC235" s="273"/>
      <c r="AKD235" s="273"/>
      <c r="AKE235" s="273"/>
      <c r="AKF235" s="273"/>
      <c r="AKG235" s="273"/>
      <c r="AKH235" s="273"/>
      <c r="AKI235" s="273"/>
      <c r="AKJ235" s="273"/>
      <c r="AKK235" s="273"/>
      <c r="AKL235" s="273"/>
      <c r="AKM235" s="273"/>
      <c r="AKN235" s="273"/>
      <c r="AKO235" s="273"/>
      <c r="AKP235" s="273"/>
      <c r="AKQ235" s="273"/>
      <c r="AKR235" s="273"/>
      <c r="AKS235" s="273"/>
      <c r="AKT235" s="273"/>
      <c r="AKU235" s="273"/>
      <c r="AKV235" s="273"/>
      <c r="AKW235" s="273"/>
      <c r="AKX235" s="273"/>
      <c r="AKY235" s="273"/>
      <c r="AKZ235" s="273"/>
      <c r="ALA235" s="273"/>
      <c r="ALB235" s="273"/>
      <c r="ALC235" s="273"/>
      <c r="ALD235" s="273"/>
      <c r="ALE235" s="273"/>
      <c r="ALF235" s="273"/>
      <c r="ALG235" s="273"/>
      <c r="ALH235" s="273"/>
      <c r="ALI235" s="273"/>
      <c r="ALJ235" s="273"/>
      <c r="ALK235" s="273"/>
      <c r="ALL235" s="273"/>
      <c r="ALM235" s="273"/>
      <c r="ALN235" s="273"/>
      <c r="ALO235" s="273"/>
      <c r="ALP235" s="273"/>
      <c r="ALQ235" s="273"/>
      <c r="ALR235" s="273"/>
      <c r="ALS235" s="273"/>
      <c r="ALT235" s="273"/>
      <c r="ALU235" s="273"/>
      <c r="ALV235" s="273"/>
      <c r="ALW235" s="273"/>
      <c r="ALX235" s="273"/>
      <c r="ALY235" s="273"/>
      <c r="ALZ235" s="273"/>
      <c r="AMA235" s="273"/>
      <c r="AMB235" s="273"/>
      <c r="AMC235" s="273"/>
      <c r="AMD235" s="273"/>
      <c r="AME235" s="273"/>
      <c r="AMF235" s="273"/>
      <c r="AMG235" s="273"/>
      <c r="AMH235" s="273"/>
      <c r="AMI235" s="273"/>
      <c r="AMJ235" s="273"/>
      <c r="AMK235" s="273"/>
      <c r="AML235" s="273"/>
      <c r="AMM235" s="273"/>
      <c r="AMN235" s="273"/>
      <c r="AMO235" s="273"/>
      <c r="AMP235" s="273"/>
      <c r="AMQ235" s="273"/>
      <c r="AMR235" s="273"/>
      <c r="AMS235" s="273"/>
      <c r="AMT235" s="273"/>
      <c r="AMU235" s="273"/>
      <c r="AMV235" s="273"/>
      <c r="AMW235" s="273"/>
      <c r="AMX235" s="273"/>
      <c r="AMY235" s="273"/>
      <c r="AMZ235" s="273"/>
      <c r="ANA235" s="273"/>
      <c r="ANB235" s="273"/>
      <c r="ANC235" s="273"/>
      <c r="AND235" s="273"/>
      <c r="ANE235" s="273"/>
      <c r="ANF235" s="273"/>
      <c r="ANG235" s="273"/>
      <c r="ANH235" s="273"/>
      <c r="ANI235" s="273"/>
      <c r="ANJ235" s="273"/>
      <c r="ANK235" s="273"/>
      <c r="ANL235" s="273"/>
      <c r="ANM235" s="273"/>
      <c r="ANN235" s="273"/>
      <c r="ANO235" s="273"/>
      <c r="ANP235" s="273"/>
      <c r="ANQ235" s="273"/>
      <c r="ANR235" s="273"/>
      <c r="ANS235" s="273"/>
      <c r="ANT235" s="273"/>
      <c r="ANU235" s="273"/>
      <c r="ANV235" s="273"/>
      <c r="ANW235" s="273"/>
      <c r="ANX235" s="273"/>
      <c r="ANY235" s="273"/>
      <c r="ANZ235" s="273"/>
      <c r="AOA235" s="273"/>
      <c r="AOB235" s="273"/>
      <c r="AOC235" s="273"/>
      <c r="AOD235" s="273"/>
      <c r="AOE235" s="273"/>
      <c r="AOF235" s="273"/>
      <c r="AOG235" s="273"/>
      <c r="AOH235" s="273"/>
      <c r="AOI235" s="273"/>
      <c r="AOJ235" s="273"/>
      <c r="AOK235" s="273"/>
      <c r="AOL235" s="273"/>
      <c r="AOM235" s="273"/>
      <c r="AON235" s="273"/>
      <c r="AOO235" s="273"/>
      <c r="AOP235" s="273"/>
      <c r="AOQ235" s="273"/>
      <c r="AOR235" s="273"/>
      <c r="AOS235" s="273"/>
      <c r="AOT235" s="273"/>
      <c r="AOU235" s="273"/>
      <c r="AOV235" s="273"/>
      <c r="AOW235" s="273"/>
      <c r="AOX235" s="273"/>
      <c r="AOY235" s="273"/>
      <c r="AOZ235" s="273"/>
      <c r="APA235" s="273"/>
      <c r="APB235" s="273"/>
      <c r="APC235" s="273"/>
      <c r="APD235" s="273"/>
      <c r="APE235" s="273"/>
      <c r="APF235" s="273"/>
      <c r="APG235" s="273"/>
      <c r="APH235" s="273"/>
      <c r="API235" s="273"/>
      <c r="APJ235" s="273"/>
      <c r="APK235" s="273"/>
      <c r="APL235" s="273"/>
      <c r="APM235" s="273"/>
      <c r="APN235" s="273"/>
      <c r="APO235" s="273"/>
      <c r="APP235" s="273"/>
      <c r="APQ235" s="273"/>
      <c r="APR235" s="273"/>
      <c r="APS235" s="273"/>
      <c r="APT235" s="273"/>
      <c r="APU235" s="273"/>
      <c r="APV235" s="273"/>
      <c r="APW235" s="273"/>
      <c r="APX235" s="273"/>
      <c r="APY235" s="273"/>
      <c r="APZ235" s="273"/>
      <c r="AQA235" s="273"/>
      <c r="AQB235" s="273"/>
      <c r="AQC235" s="273"/>
      <c r="AQD235" s="273"/>
      <c r="AQE235" s="273"/>
      <c r="AQF235" s="273"/>
      <c r="AQG235" s="273"/>
      <c r="AQH235" s="273"/>
      <c r="AQI235" s="273"/>
      <c r="AQJ235" s="273"/>
      <c r="AQK235" s="273"/>
      <c r="AQL235" s="273"/>
      <c r="AQM235" s="273"/>
      <c r="AQN235" s="273"/>
      <c r="AQO235" s="273"/>
      <c r="AQP235" s="273"/>
      <c r="AQQ235" s="273"/>
      <c r="AQR235" s="273"/>
      <c r="AQS235" s="273"/>
      <c r="AQT235" s="273"/>
      <c r="AQU235" s="273"/>
      <c r="AQV235" s="273"/>
      <c r="AQW235" s="273"/>
      <c r="AQX235" s="273"/>
      <c r="AQY235" s="273"/>
      <c r="AQZ235" s="273"/>
      <c r="ARA235" s="273"/>
      <c r="ARB235" s="273"/>
      <c r="ARC235" s="273"/>
      <c r="ARD235" s="273"/>
      <c r="ARE235" s="273"/>
      <c r="ARF235" s="273"/>
      <c r="ARG235" s="273"/>
      <c r="ARH235" s="273"/>
      <c r="ARI235" s="273"/>
      <c r="ARJ235" s="273"/>
      <c r="ARK235" s="273"/>
      <c r="ARL235" s="273"/>
      <c r="ARM235" s="273"/>
      <c r="ARN235" s="273"/>
      <c r="ARO235" s="273"/>
      <c r="ARP235" s="273"/>
      <c r="ARQ235" s="273"/>
      <c r="ARR235" s="273"/>
      <c r="ARS235" s="273"/>
      <c r="ART235" s="273"/>
      <c r="ARU235" s="273"/>
      <c r="ARV235" s="273"/>
      <c r="ARW235" s="273"/>
      <c r="ARX235" s="273"/>
      <c r="ARY235" s="273"/>
      <c r="ARZ235" s="273"/>
      <c r="ASA235" s="273"/>
      <c r="ASB235" s="273"/>
      <c r="ASC235" s="273"/>
      <c r="ASD235" s="273"/>
      <c r="ASE235" s="273"/>
      <c r="ASF235" s="273"/>
      <c r="ASG235" s="273"/>
      <c r="ASH235" s="273"/>
      <c r="ASI235" s="273"/>
      <c r="ASJ235" s="273"/>
      <c r="ASK235" s="273"/>
      <c r="ASL235" s="273"/>
      <c r="ASM235" s="273"/>
      <c r="ASN235" s="273"/>
      <c r="ASO235" s="273"/>
      <c r="ASP235" s="273"/>
      <c r="ASQ235" s="273"/>
      <c r="ASR235" s="273"/>
      <c r="ASS235" s="273"/>
      <c r="AST235" s="273"/>
      <c r="ASU235" s="273"/>
      <c r="ASV235" s="273"/>
      <c r="ASW235" s="273"/>
      <c r="ASX235" s="273"/>
      <c r="ASY235" s="273"/>
      <c r="ASZ235" s="273"/>
      <c r="ATA235" s="273"/>
      <c r="ATB235" s="273"/>
      <c r="ATC235" s="273"/>
      <c r="ATD235" s="273"/>
      <c r="ATE235" s="273"/>
      <c r="ATF235" s="273"/>
      <c r="ATG235" s="273"/>
      <c r="ATH235" s="273"/>
      <c r="ATI235" s="273"/>
      <c r="ATJ235" s="273"/>
      <c r="ATK235" s="273"/>
      <c r="ATL235" s="273"/>
      <c r="ATM235" s="273"/>
      <c r="ATN235" s="273"/>
      <c r="ATO235" s="273"/>
      <c r="ATP235" s="273"/>
      <c r="ATQ235" s="273"/>
      <c r="ATR235" s="273"/>
      <c r="ATS235" s="273"/>
      <c r="ATT235" s="273"/>
      <c r="ATU235" s="273"/>
      <c r="ATV235" s="273"/>
      <c r="ATW235" s="273"/>
      <c r="ATX235" s="273"/>
      <c r="ATY235" s="273"/>
      <c r="ATZ235" s="273"/>
      <c r="AUA235" s="273"/>
      <c r="AUB235" s="273"/>
      <c r="AUC235" s="273"/>
      <c r="AUD235" s="273"/>
      <c r="AUE235" s="273"/>
      <c r="AUF235" s="273"/>
      <c r="AUG235" s="273"/>
      <c r="AUH235" s="273"/>
      <c r="AUI235" s="273"/>
      <c r="AUJ235" s="273"/>
      <c r="AUK235" s="273"/>
      <c r="AUL235" s="273"/>
      <c r="AUM235" s="273"/>
      <c r="AUN235" s="273"/>
      <c r="AUO235" s="273"/>
      <c r="AUP235" s="273"/>
      <c r="AUQ235" s="273"/>
      <c r="AUR235" s="273"/>
      <c r="AUS235" s="273"/>
      <c r="AUT235" s="273"/>
      <c r="AUU235" s="273"/>
      <c r="AUV235" s="273"/>
      <c r="AUW235" s="273"/>
      <c r="AUX235" s="273"/>
      <c r="AUY235" s="273"/>
      <c r="AUZ235" s="273"/>
      <c r="AVA235" s="273"/>
      <c r="AVB235" s="273"/>
      <c r="AVC235" s="273"/>
      <c r="AVD235" s="273"/>
      <c r="AVE235" s="273"/>
      <c r="AVF235" s="273"/>
      <c r="AVG235" s="273"/>
      <c r="AVH235" s="273"/>
      <c r="AVI235" s="273"/>
      <c r="AVJ235" s="273"/>
      <c r="AVK235" s="273"/>
      <c r="AVL235" s="273"/>
      <c r="AVM235" s="273"/>
      <c r="AVN235" s="273"/>
      <c r="AVO235" s="273"/>
      <c r="AVP235" s="273"/>
      <c r="AVQ235" s="273"/>
      <c r="AVR235" s="273"/>
      <c r="AVS235" s="273"/>
      <c r="AVT235" s="273"/>
      <c r="AVU235" s="273"/>
      <c r="AVV235" s="273"/>
      <c r="AVW235" s="273"/>
      <c r="AVX235" s="273"/>
      <c r="AVY235" s="273"/>
      <c r="AVZ235" s="273"/>
      <c r="AWA235" s="273"/>
      <c r="AWB235" s="273"/>
      <c r="AWC235" s="273"/>
      <c r="AWD235" s="273"/>
      <c r="AWE235" s="273"/>
      <c r="AWF235" s="273"/>
      <c r="AWG235" s="273"/>
      <c r="AWH235" s="273"/>
      <c r="AWI235" s="273"/>
      <c r="AWJ235" s="273"/>
      <c r="AWK235" s="273"/>
      <c r="AWL235" s="273"/>
      <c r="AWM235" s="273"/>
      <c r="AWN235" s="273"/>
      <c r="AWO235" s="273"/>
      <c r="AWP235" s="273"/>
      <c r="AWQ235" s="273"/>
      <c r="AWR235" s="273"/>
      <c r="AWS235" s="273"/>
      <c r="AWT235" s="273"/>
      <c r="AWU235" s="273"/>
      <c r="AWV235" s="273"/>
      <c r="AWW235" s="273"/>
      <c r="AWX235" s="273"/>
      <c r="AWY235" s="273"/>
      <c r="AWZ235" s="273"/>
      <c r="AXA235" s="273"/>
      <c r="AXB235" s="273"/>
      <c r="AXC235" s="273"/>
      <c r="AXD235" s="273"/>
      <c r="AXE235" s="273"/>
      <c r="AXF235" s="273"/>
      <c r="AXG235" s="273"/>
      <c r="AXH235" s="273"/>
      <c r="AXI235" s="273"/>
      <c r="AXJ235" s="273"/>
      <c r="AXK235" s="273"/>
      <c r="AXL235" s="273"/>
      <c r="AXM235" s="273"/>
      <c r="AXN235" s="273"/>
      <c r="AXO235" s="273"/>
      <c r="AXP235" s="273"/>
      <c r="AXQ235" s="273"/>
      <c r="AXR235" s="273"/>
      <c r="AXS235" s="273"/>
      <c r="AXT235" s="273"/>
      <c r="AXU235" s="273"/>
      <c r="AXV235" s="273"/>
      <c r="AXW235" s="273"/>
      <c r="AXX235" s="273"/>
      <c r="AXY235" s="273"/>
      <c r="AXZ235" s="273"/>
      <c r="AYA235" s="273"/>
      <c r="AYB235" s="273"/>
      <c r="AYC235" s="273"/>
      <c r="AYD235" s="273"/>
      <c r="AYE235" s="273"/>
      <c r="AYF235" s="273"/>
      <c r="AYG235" s="273"/>
      <c r="AYH235" s="273"/>
      <c r="AYI235" s="273"/>
      <c r="AYJ235" s="273"/>
      <c r="AYK235" s="273"/>
      <c r="AYL235" s="273"/>
      <c r="AYM235" s="273"/>
      <c r="AYN235" s="273"/>
      <c r="AYO235" s="273"/>
      <c r="AYP235" s="273"/>
      <c r="AYQ235" s="273"/>
      <c r="AYR235" s="273"/>
      <c r="AYS235" s="273"/>
      <c r="AYT235" s="273"/>
      <c r="AYU235" s="273"/>
      <c r="AYV235" s="273"/>
      <c r="AYW235" s="273"/>
      <c r="AYX235" s="273"/>
      <c r="AYY235" s="273"/>
      <c r="AYZ235" s="273"/>
      <c r="AZA235" s="273"/>
      <c r="AZB235" s="273"/>
      <c r="AZC235" s="273"/>
      <c r="AZD235" s="273"/>
      <c r="AZE235" s="273"/>
      <c r="AZF235" s="273"/>
      <c r="AZG235" s="273"/>
      <c r="AZH235" s="273"/>
      <c r="AZI235" s="273"/>
      <c r="AZJ235" s="273"/>
      <c r="AZK235" s="273"/>
      <c r="AZL235" s="273"/>
      <c r="AZM235" s="273"/>
      <c r="AZN235" s="273"/>
      <c r="AZO235" s="273"/>
      <c r="AZP235" s="273"/>
      <c r="AZQ235" s="273"/>
      <c r="AZR235" s="273"/>
      <c r="AZS235" s="273"/>
      <c r="AZT235" s="273"/>
      <c r="AZU235" s="273"/>
      <c r="AZV235" s="273"/>
      <c r="AZW235" s="273"/>
      <c r="AZX235" s="273"/>
      <c r="AZY235" s="273"/>
      <c r="AZZ235" s="273"/>
      <c r="BAA235" s="273"/>
      <c r="BAB235" s="273"/>
      <c r="BAC235" s="273"/>
      <c r="BAD235" s="273"/>
      <c r="BAE235" s="273"/>
      <c r="BAF235" s="273"/>
      <c r="BAG235" s="273"/>
      <c r="BAH235" s="273"/>
      <c r="BAI235" s="273"/>
      <c r="BAJ235" s="273"/>
      <c r="BAK235" s="273"/>
      <c r="BAL235" s="273"/>
      <c r="BAM235" s="273"/>
      <c r="BAN235" s="273"/>
      <c r="BAO235" s="273"/>
      <c r="BAP235" s="273"/>
      <c r="BAQ235" s="273"/>
      <c r="BAR235" s="273"/>
      <c r="BAS235" s="273"/>
      <c r="BAT235" s="273"/>
      <c r="BAU235" s="273"/>
      <c r="BAV235" s="273"/>
      <c r="BAW235" s="273"/>
      <c r="BAX235" s="273"/>
      <c r="BAY235" s="273"/>
      <c r="BAZ235" s="273"/>
      <c r="BBA235" s="273"/>
      <c r="BBB235" s="273"/>
      <c r="BBC235" s="273"/>
      <c r="BBD235" s="273"/>
      <c r="BBE235" s="273"/>
      <c r="BBF235" s="273"/>
      <c r="BBG235" s="273"/>
      <c r="BBH235" s="273"/>
      <c r="BBI235" s="273"/>
      <c r="BBJ235" s="273"/>
      <c r="BBK235" s="273"/>
      <c r="BBL235" s="273"/>
      <c r="BBM235" s="273"/>
      <c r="BBN235" s="273"/>
      <c r="BBO235" s="273"/>
      <c r="BBP235" s="273"/>
      <c r="BBQ235" s="273"/>
      <c r="BBR235" s="273"/>
      <c r="BBS235" s="273"/>
      <c r="BBT235" s="273"/>
      <c r="BBU235" s="273"/>
      <c r="BBV235" s="273"/>
      <c r="BBW235" s="273"/>
      <c r="BBX235" s="273"/>
      <c r="BBY235" s="273"/>
      <c r="BBZ235" s="273"/>
      <c r="BCA235" s="273"/>
      <c r="BCB235" s="273"/>
      <c r="BCC235" s="273"/>
      <c r="BCD235" s="273"/>
      <c r="BCE235" s="273"/>
      <c r="BCF235" s="273"/>
      <c r="BCG235" s="273"/>
      <c r="BCH235" s="273"/>
      <c r="BCI235" s="273"/>
      <c r="BCJ235" s="273"/>
      <c r="BCK235" s="273"/>
      <c r="BCL235" s="273"/>
      <c r="BCM235" s="273"/>
      <c r="BCN235" s="273"/>
      <c r="BCO235" s="273"/>
      <c r="BCP235" s="273"/>
      <c r="BCQ235" s="273"/>
      <c r="BCR235" s="273"/>
      <c r="BCS235" s="273"/>
      <c r="BCT235" s="273"/>
      <c r="BCU235" s="273"/>
      <c r="BCV235" s="273"/>
      <c r="BCW235" s="273"/>
      <c r="BCX235" s="273"/>
      <c r="BCY235" s="273"/>
      <c r="BCZ235" s="273"/>
      <c r="BDA235" s="273"/>
      <c r="BDB235" s="273"/>
      <c r="BDC235" s="273"/>
      <c r="BDD235" s="273"/>
      <c r="BDE235" s="273"/>
      <c r="BDF235" s="273"/>
      <c r="BDG235" s="273"/>
      <c r="BDH235" s="273"/>
      <c r="BDI235" s="273"/>
      <c r="BDJ235" s="273"/>
      <c r="BDK235" s="273"/>
      <c r="BDL235" s="273"/>
      <c r="BDM235" s="273"/>
      <c r="BDN235" s="273"/>
      <c r="BDO235" s="273"/>
      <c r="BDP235" s="273"/>
      <c r="BDQ235" s="273"/>
      <c r="BDR235" s="273"/>
      <c r="BDS235" s="273"/>
      <c r="BDT235" s="273"/>
      <c r="BDU235" s="273"/>
      <c r="BDV235" s="273"/>
      <c r="BDW235" s="273"/>
      <c r="BDX235" s="273"/>
      <c r="BDY235" s="273"/>
      <c r="BDZ235" s="273"/>
      <c r="BEA235" s="273"/>
      <c r="BEB235" s="273"/>
      <c r="BEC235" s="273"/>
      <c r="BED235" s="273"/>
      <c r="BEE235" s="273"/>
      <c r="BEF235" s="273"/>
      <c r="BEG235" s="273"/>
      <c r="BEH235" s="273"/>
      <c r="BEI235" s="273"/>
      <c r="BEJ235" s="273"/>
      <c r="BEK235" s="273"/>
      <c r="BEL235" s="273"/>
      <c r="BEM235" s="273"/>
      <c r="BEN235" s="273"/>
      <c r="BEO235" s="273"/>
      <c r="BEP235" s="273"/>
      <c r="BEQ235" s="273"/>
      <c r="BER235" s="273"/>
      <c r="BES235" s="273"/>
      <c r="BET235" s="273"/>
      <c r="BEU235" s="273"/>
      <c r="BEV235" s="273"/>
      <c r="BEW235" s="273"/>
      <c r="BEX235" s="273"/>
      <c r="BEY235" s="273"/>
      <c r="BEZ235" s="273"/>
      <c r="BFA235" s="273"/>
      <c r="BFB235" s="273"/>
      <c r="BFC235" s="273"/>
      <c r="BFD235" s="273"/>
      <c r="BFE235" s="273"/>
      <c r="BFF235" s="273"/>
      <c r="BFG235" s="273"/>
      <c r="BFH235" s="273"/>
      <c r="BFI235" s="273"/>
      <c r="BFJ235" s="273"/>
      <c r="BFK235" s="273"/>
      <c r="BFL235" s="273"/>
      <c r="BFM235" s="273"/>
      <c r="BFN235" s="273"/>
      <c r="BFO235" s="273"/>
      <c r="BFP235" s="273"/>
      <c r="BFQ235" s="273"/>
      <c r="BFR235" s="273"/>
      <c r="BFS235" s="273"/>
      <c r="BFT235" s="273"/>
      <c r="BFU235" s="273"/>
      <c r="BFV235" s="273"/>
      <c r="BFW235" s="273"/>
      <c r="BFX235" s="273"/>
      <c r="BFY235" s="273"/>
      <c r="BFZ235" s="273"/>
      <c r="BGA235" s="273"/>
      <c r="BGB235" s="273"/>
      <c r="BGC235" s="273"/>
      <c r="BGD235" s="273"/>
      <c r="BGE235" s="273"/>
      <c r="BGF235" s="273"/>
      <c r="BGG235" s="273"/>
      <c r="BGH235" s="273"/>
      <c r="BGI235" s="273"/>
      <c r="BGJ235" s="273"/>
      <c r="BGK235" s="273"/>
      <c r="BGL235" s="273"/>
      <c r="BGM235" s="273"/>
      <c r="BGN235" s="273"/>
      <c r="BGO235" s="273"/>
      <c r="BGP235" s="273"/>
      <c r="BGQ235" s="273"/>
      <c r="BGR235" s="273"/>
      <c r="BGS235" s="273"/>
      <c r="BGT235" s="273"/>
      <c r="BGU235" s="273"/>
      <c r="BGV235" s="273"/>
      <c r="BGW235" s="273"/>
      <c r="BGX235" s="273"/>
      <c r="BGY235" s="273"/>
      <c r="BGZ235" s="273"/>
      <c r="BHA235" s="273"/>
      <c r="BHB235" s="273"/>
      <c r="BHC235" s="273"/>
      <c r="BHD235" s="273"/>
      <c r="BHE235" s="273"/>
      <c r="BHF235" s="273"/>
      <c r="BHG235" s="273"/>
      <c r="BHH235" s="273"/>
      <c r="BHI235" s="273"/>
      <c r="BHJ235" s="273"/>
      <c r="BHK235" s="273"/>
      <c r="BHL235" s="273"/>
      <c r="BHM235" s="273"/>
      <c r="BHN235" s="273"/>
      <c r="BHO235" s="273"/>
      <c r="BHP235" s="273"/>
      <c r="BHQ235" s="273"/>
      <c r="BHR235" s="273"/>
      <c r="BHS235" s="273"/>
      <c r="BHT235" s="273"/>
      <c r="BHU235" s="273"/>
      <c r="BHV235" s="273"/>
      <c r="BHW235" s="273"/>
      <c r="BHX235" s="273"/>
      <c r="BHY235" s="273"/>
      <c r="BHZ235" s="273"/>
      <c r="BIA235" s="273"/>
      <c r="BIB235" s="273"/>
      <c r="BIC235" s="273"/>
      <c r="BID235" s="273"/>
      <c r="BIE235" s="273"/>
      <c r="BIF235" s="273"/>
      <c r="BIG235" s="273"/>
      <c r="BIH235" s="273"/>
      <c r="BII235" s="273"/>
      <c r="BIJ235" s="273"/>
      <c r="BIK235" s="273"/>
      <c r="BIL235" s="273"/>
      <c r="BIM235" s="273"/>
      <c r="BIN235" s="273"/>
      <c r="BIO235" s="273"/>
      <c r="BIP235" s="273"/>
      <c r="BIQ235" s="273"/>
      <c r="BIR235" s="273"/>
      <c r="BIS235" s="273"/>
      <c r="BIT235" s="273"/>
      <c r="BIU235" s="273"/>
      <c r="BIV235" s="273"/>
      <c r="BIW235" s="273"/>
      <c r="BIX235" s="273"/>
      <c r="BIY235" s="273"/>
      <c r="BIZ235" s="273"/>
      <c r="BJA235" s="273"/>
      <c r="BJB235" s="273"/>
      <c r="BJC235" s="273"/>
      <c r="BJD235" s="273"/>
      <c r="BJE235" s="273"/>
      <c r="BJF235" s="273"/>
      <c r="BJG235" s="273"/>
      <c r="BJH235" s="273"/>
      <c r="BJI235" s="273"/>
      <c r="BJJ235" s="273"/>
      <c r="BJK235" s="273"/>
      <c r="BJL235" s="273"/>
      <c r="BJM235" s="273"/>
      <c r="BJN235" s="273"/>
      <c r="BJO235" s="273"/>
      <c r="BJP235" s="273"/>
      <c r="BJQ235" s="273"/>
      <c r="BJR235" s="273"/>
      <c r="BJS235" s="273"/>
      <c r="BJT235" s="273"/>
      <c r="BJU235" s="273"/>
      <c r="BJV235" s="273"/>
      <c r="BJW235" s="273"/>
      <c r="BJX235" s="273"/>
      <c r="BJY235" s="273"/>
      <c r="BJZ235" s="273"/>
      <c r="BKA235" s="273"/>
      <c r="BKB235" s="273"/>
      <c r="BKC235" s="273"/>
      <c r="BKD235" s="273"/>
      <c r="BKE235" s="273"/>
      <c r="BKF235" s="273"/>
      <c r="BKG235" s="273"/>
      <c r="BKH235" s="273"/>
      <c r="BKI235" s="273"/>
      <c r="BKJ235" s="273"/>
      <c r="BKK235" s="273"/>
      <c r="BKL235" s="273"/>
      <c r="BKM235" s="273"/>
      <c r="BKN235" s="273"/>
      <c r="BKO235" s="273"/>
      <c r="BKP235" s="273"/>
      <c r="BKQ235" s="273"/>
      <c r="BKR235" s="273"/>
      <c r="BKS235" s="273"/>
      <c r="BKT235" s="273"/>
      <c r="BKU235" s="273"/>
      <c r="BKV235" s="273"/>
      <c r="BKW235" s="273"/>
      <c r="BKX235" s="273"/>
      <c r="BKY235" s="273"/>
      <c r="BKZ235" s="273"/>
      <c r="BLA235" s="273"/>
      <c r="BLB235" s="273"/>
      <c r="BLC235" s="273"/>
      <c r="BLD235" s="273"/>
      <c r="BLE235" s="273"/>
      <c r="BLF235" s="273"/>
      <c r="BLG235" s="273"/>
      <c r="BLH235" s="273"/>
      <c r="BLI235" s="273"/>
      <c r="BLJ235" s="273"/>
      <c r="BLK235" s="273"/>
      <c r="BLL235" s="273"/>
      <c r="BLM235" s="273"/>
      <c r="BLN235" s="273"/>
      <c r="BLO235" s="273"/>
      <c r="BLP235" s="273"/>
      <c r="BLQ235" s="273"/>
      <c r="BLR235" s="273"/>
      <c r="BLS235" s="273"/>
      <c r="BLT235" s="273"/>
      <c r="BLU235" s="273"/>
      <c r="BLV235" s="273"/>
      <c r="BLW235" s="273"/>
      <c r="BLX235" s="273"/>
      <c r="BLY235" s="273"/>
      <c r="BLZ235" s="273"/>
      <c r="BMA235" s="273"/>
      <c r="BMB235" s="273"/>
      <c r="BMC235" s="273"/>
      <c r="BMD235" s="273"/>
      <c r="BME235" s="273"/>
      <c r="BMF235" s="273"/>
      <c r="BMG235" s="273"/>
      <c r="BMH235" s="273"/>
      <c r="BMI235" s="273"/>
      <c r="BMJ235" s="273"/>
      <c r="BMK235" s="273"/>
      <c r="BML235" s="273"/>
      <c r="BMM235" s="273"/>
      <c r="BMN235" s="273"/>
      <c r="BMO235" s="273"/>
      <c r="BMP235" s="273"/>
      <c r="BMQ235" s="273"/>
      <c r="BMR235" s="273"/>
      <c r="BMS235" s="273"/>
      <c r="BMT235" s="273"/>
      <c r="BMU235" s="273"/>
      <c r="BMV235" s="273"/>
      <c r="BMW235" s="273"/>
      <c r="BMX235" s="273"/>
      <c r="BMY235" s="273"/>
      <c r="BMZ235" s="273"/>
      <c r="BNA235" s="273"/>
      <c r="BNB235" s="273"/>
      <c r="BNC235" s="273"/>
      <c r="BND235" s="273"/>
      <c r="BNE235" s="273"/>
      <c r="BNF235" s="273"/>
      <c r="BNG235" s="273"/>
      <c r="BNH235" s="273"/>
      <c r="BNI235" s="273"/>
      <c r="BNJ235" s="273"/>
      <c r="BNK235" s="273"/>
      <c r="BNL235" s="273"/>
      <c r="BNM235" s="273"/>
      <c r="BNN235" s="273"/>
      <c r="BNO235" s="273"/>
      <c r="BNP235" s="273"/>
      <c r="BNQ235" s="273"/>
      <c r="BNR235" s="273"/>
      <c r="BNS235" s="273"/>
      <c r="BNT235" s="273"/>
      <c r="BNU235" s="273"/>
      <c r="BNV235" s="273"/>
      <c r="BNW235" s="273"/>
      <c r="BNX235" s="273"/>
      <c r="BNY235" s="273"/>
      <c r="BNZ235" s="273"/>
      <c r="BOA235" s="273"/>
      <c r="BOB235" s="273"/>
      <c r="BOC235" s="273"/>
      <c r="BOD235" s="273"/>
      <c r="BOE235" s="273"/>
      <c r="BOF235" s="273"/>
      <c r="BOG235" s="273"/>
      <c r="BOH235" s="273"/>
      <c r="BOI235" s="273"/>
      <c r="BOJ235" s="273"/>
      <c r="BOK235" s="273"/>
      <c r="BOL235" s="273"/>
      <c r="BOM235" s="273"/>
      <c r="BON235" s="273"/>
      <c r="BOO235" s="273"/>
      <c r="BOP235" s="273"/>
      <c r="BOQ235" s="273"/>
      <c r="BOR235" s="273"/>
      <c r="BOS235" s="273"/>
      <c r="BOT235" s="273"/>
      <c r="BOU235" s="273"/>
      <c r="BOV235" s="273"/>
      <c r="BOW235" s="273"/>
      <c r="BOX235" s="273"/>
      <c r="BOY235" s="273"/>
      <c r="BOZ235" s="273"/>
      <c r="BPA235" s="273"/>
      <c r="BPB235" s="273"/>
      <c r="BPC235" s="273"/>
      <c r="BPD235" s="273"/>
      <c r="BPE235" s="273"/>
      <c r="BPF235" s="273"/>
      <c r="BPG235" s="273"/>
      <c r="BPH235" s="273"/>
      <c r="BPI235" s="273"/>
      <c r="BPJ235" s="273"/>
      <c r="BPK235" s="273"/>
      <c r="BPL235" s="273"/>
      <c r="BPM235" s="273"/>
      <c r="BPN235" s="273"/>
      <c r="BPO235" s="273"/>
      <c r="BPP235" s="273"/>
      <c r="BPQ235" s="273"/>
      <c r="BPR235" s="273"/>
      <c r="BPS235" s="273"/>
      <c r="BPT235" s="273"/>
      <c r="BPU235" s="273"/>
      <c r="BPV235" s="273"/>
      <c r="BPW235" s="273"/>
      <c r="BPX235" s="273"/>
      <c r="BPY235" s="273"/>
      <c r="BPZ235" s="273"/>
      <c r="BQA235" s="273"/>
      <c r="BQB235" s="273"/>
      <c r="BQC235" s="273"/>
      <c r="BQD235" s="273"/>
      <c r="BQE235" s="273"/>
      <c r="BQF235" s="273"/>
      <c r="BQG235" s="273"/>
      <c r="BQH235" s="273"/>
      <c r="BQI235" s="273"/>
      <c r="BQJ235" s="273"/>
      <c r="BQK235" s="273"/>
      <c r="BQL235" s="273"/>
      <c r="BQM235" s="273"/>
      <c r="BQN235" s="273"/>
      <c r="BQO235" s="273"/>
      <c r="BQP235" s="273"/>
      <c r="BQQ235" s="273"/>
      <c r="BQR235" s="273"/>
      <c r="BQS235" s="273"/>
      <c r="BQT235" s="273"/>
      <c r="BQU235" s="273"/>
      <c r="BQV235" s="273"/>
      <c r="BQW235" s="273"/>
      <c r="BQX235" s="273"/>
      <c r="BQY235" s="273"/>
      <c r="BQZ235" s="273"/>
      <c r="BRA235" s="273"/>
      <c r="BRB235" s="273"/>
      <c r="BRC235" s="273"/>
      <c r="BRD235" s="273"/>
      <c r="BRE235" s="273"/>
      <c r="BRF235" s="273"/>
      <c r="BRG235" s="273"/>
      <c r="BRH235" s="273"/>
      <c r="BRI235" s="273"/>
      <c r="BRJ235" s="273"/>
      <c r="BRK235" s="273"/>
      <c r="BRL235" s="273"/>
      <c r="BRM235" s="273"/>
      <c r="BRN235" s="273"/>
      <c r="BRO235" s="273"/>
      <c r="BRP235" s="273"/>
      <c r="BRQ235" s="273"/>
      <c r="BRR235" s="273"/>
      <c r="BRS235" s="273"/>
      <c r="BRT235" s="273"/>
      <c r="BRU235" s="273"/>
      <c r="BRV235" s="273"/>
      <c r="BRW235" s="273"/>
      <c r="BRX235" s="273"/>
      <c r="BRY235" s="273"/>
      <c r="BRZ235" s="273"/>
      <c r="BSA235" s="273"/>
      <c r="BSB235" s="273"/>
      <c r="BSC235" s="273"/>
      <c r="BSD235" s="273"/>
      <c r="BSE235" s="273"/>
      <c r="BSF235" s="273"/>
      <c r="BSG235" s="273"/>
      <c r="BSH235" s="273"/>
      <c r="BSI235" s="273"/>
      <c r="BSJ235" s="273"/>
      <c r="BSK235" s="273"/>
      <c r="BSL235" s="273"/>
      <c r="BSM235" s="273"/>
      <c r="BSN235" s="273"/>
      <c r="BSO235" s="273"/>
      <c r="BSP235" s="273"/>
      <c r="BSQ235" s="273"/>
      <c r="BSR235" s="273"/>
      <c r="BSS235" s="273"/>
      <c r="BST235" s="273"/>
      <c r="BSU235" s="273"/>
      <c r="BSV235" s="273"/>
      <c r="BSW235" s="273"/>
      <c r="BSX235" s="273"/>
      <c r="BSY235" s="273"/>
      <c r="BSZ235" s="273"/>
      <c r="BTA235" s="273"/>
      <c r="BTB235" s="273"/>
      <c r="BTC235" s="273"/>
      <c r="BTD235" s="273"/>
      <c r="BTE235" s="273"/>
      <c r="BTF235" s="273"/>
      <c r="BTG235" s="273"/>
      <c r="BTH235" s="273"/>
      <c r="BTI235" s="273"/>
      <c r="BTJ235" s="273"/>
      <c r="BTK235" s="273"/>
      <c r="BTL235" s="273"/>
      <c r="BTM235" s="273"/>
      <c r="BTN235" s="273"/>
      <c r="BTO235" s="273"/>
      <c r="BTP235" s="273"/>
      <c r="BTQ235" s="273"/>
      <c r="BTR235" s="273"/>
      <c r="BTS235" s="273"/>
      <c r="BTT235" s="273"/>
      <c r="BTU235" s="273"/>
      <c r="BTV235" s="273"/>
      <c r="BTW235" s="273"/>
      <c r="BTX235" s="273"/>
      <c r="BTY235" s="273"/>
      <c r="BTZ235" s="273"/>
      <c r="BUA235" s="273"/>
      <c r="BUB235" s="273"/>
      <c r="BUC235" s="273"/>
      <c r="BUD235" s="273"/>
      <c r="BUE235" s="273"/>
      <c r="BUF235" s="273"/>
      <c r="BUG235" s="273"/>
      <c r="BUH235" s="273"/>
      <c r="BUI235" s="273"/>
      <c r="BUJ235" s="273"/>
      <c r="BUK235" s="273"/>
      <c r="BUL235" s="273"/>
      <c r="BUM235" s="273"/>
      <c r="BUN235" s="273"/>
      <c r="BUO235" s="273"/>
      <c r="BUP235" s="273"/>
      <c r="BUQ235" s="273"/>
      <c r="BUR235" s="273"/>
      <c r="BUS235" s="273"/>
      <c r="BUT235" s="273"/>
      <c r="BUU235" s="273"/>
      <c r="BUV235" s="273"/>
      <c r="BUW235" s="273"/>
      <c r="BUX235" s="273"/>
      <c r="BUY235" s="273"/>
      <c r="BUZ235" s="273"/>
      <c r="BVA235" s="273"/>
      <c r="BVB235" s="273"/>
      <c r="BVC235" s="273"/>
      <c r="BVD235" s="273"/>
      <c r="BVE235" s="273"/>
      <c r="BVF235" s="273"/>
      <c r="BVG235" s="273"/>
      <c r="BVH235" s="273"/>
      <c r="BVI235" s="273"/>
      <c r="BVJ235" s="273"/>
      <c r="BVK235" s="273"/>
      <c r="BVL235" s="273"/>
      <c r="BVM235" s="273"/>
      <c r="BVN235" s="273"/>
      <c r="BVO235" s="273"/>
      <c r="BVP235" s="273"/>
      <c r="BVQ235" s="273"/>
      <c r="BVR235" s="273"/>
      <c r="BVS235" s="273"/>
      <c r="BVT235" s="273"/>
      <c r="BVU235" s="273"/>
      <c r="BVV235" s="273"/>
      <c r="BVW235" s="273"/>
      <c r="BVX235" s="273"/>
      <c r="BVY235" s="273"/>
      <c r="BVZ235" s="273"/>
      <c r="BWA235" s="273"/>
      <c r="BWB235" s="273"/>
      <c r="BWC235" s="273"/>
      <c r="BWD235" s="273"/>
      <c r="BWE235" s="273"/>
      <c r="BWF235" s="273"/>
      <c r="BWG235" s="273"/>
      <c r="BWH235" s="273"/>
      <c r="BWI235" s="273"/>
      <c r="BWJ235" s="273"/>
      <c r="BWK235" s="273"/>
      <c r="BWL235" s="273"/>
      <c r="BWM235" s="273"/>
      <c r="BWN235" s="273"/>
      <c r="BWO235" s="273"/>
      <c r="BWP235" s="273"/>
      <c r="BWQ235" s="273"/>
      <c r="BWR235" s="273"/>
      <c r="BWS235" s="273"/>
      <c r="BWT235" s="273"/>
      <c r="BWU235" s="273"/>
      <c r="BWV235" s="273"/>
      <c r="BWW235" s="273"/>
      <c r="BWX235" s="273"/>
      <c r="BWY235" s="273"/>
      <c r="BWZ235" s="273"/>
      <c r="BXA235" s="273"/>
      <c r="BXB235" s="273"/>
      <c r="BXC235" s="273"/>
      <c r="BXD235" s="273"/>
      <c r="BXE235" s="273"/>
      <c r="BXF235" s="273"/>
      <c r="BXG235" s="273"/>
      <c r="BXH235" s="273"/>
      <c r="BXI235" s="273"/>
      <c r="BXJ235" s="273"/>
      <c r="BXK235" s="273"/>
      <c r="BXL235" s="273"/>
      <c r="BXM235" s="273"/>
      <c r="BXN235" s="273"/>
      <c r="BXO235" s="273"/>
      <c r="BXP235" s="273"/>
      <c r="BXQ235" s="273"/>
      <c r="BXR235" s="273"/>
      <c r="BXS235" s="273"/>
      <c r="BXT235" s="273"/>
      <c r="BXU235" s="273"/>
      <c r="BXV235" s="273"/>
      <c r="BXW235" s="273"/>
      <c r="BXX235" s="273"/>
      <c r="BXY235" s="273"/>
      <c r="BXZ235" s="273"/>
      <c r="BYA235" s="273"/>
      <c r="BYB235" s="273"/>
      <c r="BYC235" s="273"/>
      <c r="BYD235" s="273"/>
      <c r="BYE235" s="273"/>
      <c r="BYF235" s="273"/>
      <c r="BYG235" s="273"/>
      <c r="BYH235" s="273"/>
      <c r="BYI235" s="273"/>
      <c r="BYJ235" s="273"/>
      <c r="BYK235" s="273"/>
      <c r="BYL235" s="273"/>
      <c r="BYM235" s="273"/>
      <c r="BYN235" s="273"/>
      <c r="BYO235" s="273"/>
      <c r="BYP235" s="273"/>
      <c r="BYQ235" s="273"/>
      <c r="BYR235" s="273"/>
      <c r="BYS235" s="273"/>
      <c r="BYT235" s="273"/>
      <c r="BYU235" s="273"/>
      <c r="BYV235" s="273"/>
      <c r="BYW235" s="273"/>
      <c r="BYX235" s="273"/>
      <c r="BYY235" s="273"/>
      <c r="BYZ235" s="273"/>
      <c r="BZA235" s="273"/>
      <c r="BZB235" s="273"/>
      <c r="BZC235" s="273"/>
      <c r="BZD235" s="273"/>
      <c r="BZE235" s="273"/>
      <c r="BZF235" s="273"/>
      <c r="BZG235" s="273"/>
      <c r="BZH235" s="273"/>
      <c r="BZI235" s="273"/>
      <c r="BZJ235" s="273"/>
      <c r="BZK235" s="273"/>
      <c r="BZL235" s="273"/>
      <c r="BZM235" s="273"/>
      <c r="BZN235" s="273"/>
      <c r="BZO235" s="273"/>
      <c r="BZP235" s="273"/>
      <c r="BZQ235" s="273"/>
      <c r="BZR235" s="273"/>
      <c r="BZS235" s="273"/>
      <c r="BZT235" s="273"/>
      <c r="BZU235" s="273"/>
      <c r="BZV235" s="273"/>
      <c r="BZW235" s="273"/>
      <c r="BZX235" s="273"/>
      <c r="BZY235" s="273"/>
      <c r="BZZ235" s="273"/>
      <c r="CAA235" s="273"/>
      <c r="CAB235" s="273"/>
      <c r="CAC235" s="273"/>
      <c r="CAD235" s="273"/>
      <c r="CAE235" s="273"/>
      <c r="CAF235" s="273"/>
      <c r="CAG235" s="273"/>
      <c r="CAH235" s="273"/>
      <c r="CAI235" s="273"/>
      <c r="CAJ235" s="273"/>
      <c r="CAK235" s="273"/>
      <c r="CAL235" s="273"/>
      <c r="CAM235" s="273"/>
      <c r="CAN235" s="273"/>
      <c r="CAO235" s="273"/>
      <c r="CAP235" s="273"/>
      <c r="CAQ235" s="273"/>
      <c r="CAR235" s="273"/>
      <c r="CAS235" s="273"/>
      <c r="CAT235" s="273"/>
      <c r="CAU235" s="273"/>
      <c r="CAV235" s="273"/>
      <c r="CAW235" s="273"/>
      <c r="CAX235" s="273"/>
      <c r="CAY235" s="273"/>
      <c r="CAZ235" s="273"/>
      <c r="CBA235" s="273"/>
      <c r="CBB235" s="273"/>
      <c r="CBC235" s="273"/>
      <c r="CBD235" s="273"/>
      <c r="CBE235" s="273"/>
      <c r="CBF235" s="273"/>
      <c r="CBG235" s="273"/>
      <c r="CBH235" s="273"/>
      <c r="CBI235" s="273"/>
      <c r="CBJ235" s="273"/>
      <c r="CBK235" s="273"/>
      <c r="CBL235" s="273"/>
      <c r="CBM235" s="273"/>
      <c r="CBN235" s="273"/>
      <c r="CBO235" s="273"/>
      <c r="CBP235" s="273"/>
      <c r="CBQ235" s="273"/>
      <c r="CBR235" s="273"/>
      <c r="CBS235" s="273"/>
      <c r="CBT235" s="273"/>
      <c r="CBU235" s="273"/>
      <c r="CBV235" s="273"/>
      <c r="CBW235" s="273"/>
      <c r="CBX235" s="273"/>
      <c r="CBY235" s="273"/>
      <c r="CBZ235" s="273"/>
      <c r="CCA235" s="273"/>
      <c r="CCB235" s="273"/>
      <c r="CCC235" s="273"/>
      <c r="CCD235" s="273"/>
      <c r="CCE235" s="273"/>
      <c r="CCF235" s="273"/>
      <c r="CCG235" s="273"/>
      <c r="CCH235" s="273"/>
      <c r="CCI235" s="273"/>
      <c r="CCJ235" s="273"/>
      <c r="CCK235" s="273"/>
      <c r="CCL235" s="273"/>
      <c r="CCM235" s="273"/>
      <c r="CCN235" s="273"/>
      <c r="CCO235" s="273"/>
      <c r="CCP235" s="273"/>
      <c r="CCQ235" s="273"/>
      <c r="CCR235" s="273"/>
      <c r="CCS235" s="273"/>
      <c r="CCT235" s="273"/>
      <c r="CCU235" s="273"/>
      <c r="CCV235" s="273"/>
      <c r="CCW235" s="273"/>
      <c r="CCX235" s="273"/>
      <c r="CCY235" s="273"/>
      <c r="CCZ235" s="273"/>
      <c r="CDA235" s="273"/>
      <c r="CDB235" s="273"/>
      <c r="CDC235" s="273"/>
      <c r="CDD235" s="273"/>
      <c r="CDE235" s="273"/>
      <c r="CDF235" s="273"/>
      <c r="CDG235" s="273"/>
      <c r="CDH235" s="273"/>
      <c r="CDI235" s="273"/>
      <c r="CDJ235" s="273"/>
      <c r="CDK235" s="273"/>
      <c r="CDL235" s="273"/>
      <c r="CDM235" s="273"/>
      <c r="CDN235" s="273"/>
      <c r="CDO235" s="273"/>
      <c r="CDP235" s="273"/>
      <c r="CDQ235" s="273"/>
      <c r="CDR235" s="273"/>
      <c r="CDS235" s="273"/>
      <c r="CDT235" s="273"/>
      <c r="CDU235" s="273"/>
      <c r="CDV235" s="273"/>
      <c r="CDW235" s="273"/>
      <c r="CDX235" s="273"/>
      <c r="CDY235" s="273"/>
      <c r="CDZ235" s="273"/>
      <c r="CEA235" s="273"/>
      <c r="CEB235" s="273"/>
      <c r="CEC235" s="273"/>
      <c r="CED235" s="273"/>
      <c r="CEE235" s="273"/>
      <c r="CEF235" s="273"/>
      <c r="CEG235" s="273"/>
      <c r="CEH235" s="273"/>
      <c r="CEI235" s="273"/>
      <c r="CEJ235" s="273"/>
      <c r="CEK235" s="273"/>
      <c r="CEL235" s="273"/>
      <c r="CEM235" s="273"/>
      <c r="CEN235" s="273"/>
      <c r="CEO235" s="273"/>
      <c r="CEP235" s="273"/>
      <c r="CEQ235" s="273"/>
      <c r="CER235" s="273"/>
      <c r="CES235" s="273"/>
      <c r="CET235" s="273"/>
      <c r="CEU235" s="273"/>
      <c r="CEV235" s="273"/>
      <c r="CEW235" s="273"/>
      <c r="CEX235" s="273"/>
      <c r="CEY235" s="273"/>
      <c r="CEZ235" s="273"/>
      <c r="CFA235" s="273"/>
      <c r="CFB235" s="273"/>
      <c r="CFC235" s="273"/>
      <c r="CFD235" s="273"/>
      <c r="CFE235" s="273"/>
      <c r="CFF235" s="273"/>
      <c r="CFG235" s="273"/>
      <c r="CFH235" s="273"/>
      <c r="CFI235" s="273"/>
      <c r="CFJ235" s="273"/>
      <c r="CFK235" s="273"/>
      <c r="CFL235" s="273"/>
      <c r="CFM235" s="273"/>
      <c r="CFN235" s="273"/>
      <c r="CFO235" s="273"/>
      <c r="CFP235" s="273"/>
      <c r="CFQ235" s="273"/>
      <c r="CFR235" s="273"/>
      <c r="CFS235" s="273"/>
      <c r="CFT235" s="273"/>
      <c r="CFU235" s="273"/>
      <c r="CFV235" s="273"/>
      <c r="CFW235" s="273"/>
      <c r="CFX235" s="273"/>
      <c r="CFY235" s="273"/>
      <c r="CFZ235" s="273"/>
      <c r="CGA235" s="273"/>
      <c r="CGB235" s="273"/>
      <c r="CGC235" s="273"/>
      <c r="CGD235" s="273"/>
      <c r="CGE235" s="273"/>
      <c r="CGF235" s="273"/>
      <c r="CGG235" s="273"/>
      <c r="CGH235" s="273"/>
      <c r="CGI235" s="273"/>
      <c r="CGJ235" s="273"/>
      <c r="CGK235" s="273"/>
      <c r="CGL235" s="273"/>
      <c r="CGM235" s="273"/>
      <c r="CGN235" s="273"/>
      <c r="CGO235" s="273"/>
      <c r="CGP235" s="273"/>
      <c r="CGQ235" s="273"/>
      <c r="CGR235" s="273"/>
      <c r="CGS235" s="273"/>
      <c r="CGT235" s="273"/>
      <c r="CGU235" s="273"/>
      <c r="CGV235" s="273"/>
      <c r="CGW235" s="273"/>
      <c r="CGX235" s="273"/>
      <c r="CGY235" s="273"/>
      <c r="CGZ235" s="273"/>
      <c r="CHA235" s="273"/>
      <c r="CHB235" s="273"/>
      <c r="CHC235" s="273"/>
      <c r="CHD235" s="273"/>
      <c r="CHE235" s="273"/>
      <c r="CHF235" s="273"/>
      <c r="CHG235" s="273"/>
      <c r="CHH235" s="273"/>
      <c r="CHI235" s="273"/>
      <c r="CHJ235" s="273"/>
      <c r="CHK235" s="273"/>
      <c r="CHL235" s="273"/>
      <c r="CHM235" s="273"/>
      <c r="CHN235" s="273"/>
      <c r="CHO235" s="273"/>
      <c r="CHP235" s="273"/>
      <c r="CHQ235" s="273"/>
      <c r="CHR235" s="273"/>
      <c r="CHS235" s="273"/>
      <c r="CHT235" s="273"/>
      <c r="CHU235" s="273"/>
      <c r="CHV235" s="273"/>
      <c r="CHW235" s="273"/>
      <c r="CHX235" s="273"/>
      <c r="CHY235" s="273"/>
      <c r="CHZ235" s="273"/>
      <c r="CIA235" s="273"/>
      <c r="CIB235" s="273"/>
      <c r="CIC235" s="273"/>
      <c r="CID235" s="273"/>
      <c r="CIE235" s="273"/>
      <c r="CIF235" s="273"/>
      <c r="CIG235" s="273"/>
      <c r="CIH235" s="273"/>
      <c r="CII235" s="273"/>
      <c r="CIJ235" s="273"/>
      <c r="CIK235" s="273"/>
      <c r="CIL235" s="273"/>
      <c r="CIM235" s="273"/>
      <c r="CIN235" s="273"/>
      <c r="CIO235" s="273"/>
      <c r="CIP235" s="273"/>
      <c r="CIQ235" s="273"/>
      <c r="CIR235" s="273"/>
      <c r="CIS235" s="273"/>
      <c r="CIT235" s="273"/>
      <c r="CIU235" s="273"/>
      <c r="CIV235" s="273"/>
      <c r="CIW235" s="273"/>
      <c r="CIX235" s="273"/>
      <c r="CIY235" s="273"/>
      <c r="CIZ235" s="273"/>
      <c r="CJA235" s="273"/>
      <c r="CJB235" s="273"/>
      <c r="CJC235" s="273"/>
      <c r="CJD235" s="273"/>
      <c r="CJE235" s="273"/>
      <c r="CJF235" s="273"/>
      <c r="CJG235" s="273"/>
      <c r="CJH235" s="273"/>
      <c r="CJI235" s="273"/>
      <c r="CJJ235" s="273"/>
      <c r="CJK235" s="273"/>
      <c r="CJL235" s="273"/>
      <c r="CJM235" s="273"/>
      <c r="CJN235" s="273"/>
      <c r="CJO235" s="273"/>
      <c r="CJP235" s="273"/>
      <c r="CJQ235" s="273"/>
      <c r="CJR235" s="273"/>
      <c r="CJS235" s="273"/>
      <c r="CJT235" s="273"/>
      <c r="CJU235" s="273"/>
      <c r="CJV235" s="273"/>
      <c r="CJW235" s="273"/>
      <c r="CJX235" s="273"/>
      <c r="CJY235" s="273"/>
      <c r="CJZ235" s="273"/>
      <c r="CKA235" s="273"/>
      <c r="CKB235" s="273"/>
      <c r="CKC235" s="273"/>
      <c r="CKD235" s="273"/>
      <c r="CKE235" s="273"/>
      <c r="CKF235" s="273"/>
      <c r="CKG235" s="273"/>
      <c r="CKH235" s="273"/>
      <c r="CKI235" s="273"/>
      <c r="CKJ235" s="273"/>
      <c r="CKK235" s="273"/>
      <c r="CKL235" s="273"/>
      <c r="CKM235" s="273"/>
      <c r="CKN235" s="273"/>
      <c r="CKO235" s="273"/>
      <c r="CKP235" s="273"/>
      <c r="CKQ235" s="273"/>
      <c r="CKR235" s="273"/>
      <c r="CKS235" s="273"/>
      <c r="CKT235" s="273"/>
      <c r="CKU235" s="273"/>
      <c r="CKV235" s="273"/>
      <c r="CKW235" s="273"/>
      <c r="CKX235" s="273"/>
      <c r="CKY235" s="273"/>
      <c r="CKZ235" s="273"/>
      <c r="CLA235" s="273"/>
      <c r="CLB235" s="273"/>
      <c r="CLC235" s="273"/>
      <c r="CLD235" s="273"/>
      <c r="CLE235" s="273"/>
      <c r="CLF235" s="273"/>
      <c r="CLG235" s="273"/>
      <c r="CLH235" s="273"/>
      <c r="CLI235" s="273"/>
      <c r="CLJ235" s="273"/>
      <c r="CLK235" s="273"/>
      <c r="CLL235" s="273"/>
      <c r="CLM235" s="273"/>
      <c r="CLN235" s="273"/>
      <c r="CLO235" s="273"/>
      <c r="CLP235" s="273"/>
      <c r="CLQ235" s="273"/>
      <c r="CLR235" s="273"/>
      <c r="CLS235" s="273"/>
      <c r="CLT235" s="273"/>
      <c r="CLU235" s="273"/>
      <c r="CLV235" s="273"/>
      <c r="CLW235" s="273"/>
      <c r="CLX235" s="273"/>
      <c r="CLY235" s="273"/>
      <c r="CLZ235" s="273"/>
      <c r="CMA235" s="273"/>
      <c r="CMB235" s="273"/>
      <c r="CMC235" s="273"/>
      <c r="CMD235" s="273"/>
      <c r="CME235" s="273"/>
      <c r="CMF235" s="273"/>
      <c r="CMG235" s="273"/>
      <c r="CMH235" s="273"/>
      <c r="CMI235" s="273"/>
      <c r="CMJ235" s="273"/>
      <c r="CMK235" s="273"/>
      <c r="CML235" s="273"/>
      <c r="CMM235" s="273"/>
      <c r="CMN235" s="273"/>
      <c r="CMO235" s="273"/>
      <c r="CMP235" s="273"/>
      <c r="CMQ235" s="273"/>
      <c r="CMR235" s="273"/>
      <c r="CMS235" s="273"/>
      <c r="CMT235" s="273"/>
      <c r="CMU235" s="273"/>
      <c r="CMV235" s="273"/>
      <c r="CMW235" s="273"/>
      <c r="CMX235" s="273"/>
      <c r="CMY235" s="273"/>
      <c r="CMZ235" s="273"/>
      <c r="CNA235" s="273"/>
      <c r="CNB235" s="273"/>
      <c r="CNC235" s="273"/>
      <c r="CND235" s="273"/>
      <c r="CNE235" s="273"/>
      <c r="CNF235" s="273"/>
      <c r="CNG235" s="273"/>
      <c r="CNH235" s="273"/>
      <c r="CNI235" s="273"/>
      <c r="CNJ235" s="273"/>
      <c r="CNK235" s="273"/>
      <c r="CNL235" s="273"/>
      <c r="CNM235" s="273"/>
      <c r="CNN235" s="273"/>
      <c r="CNO235" s="273"/>
      <c r="CNP235" s="273"/>
      <c r="CNQ235" s="273"/>
      <c r="CNR235" s="273"/>
      <c r="CNS235" s="273"/>
      <c r="CNT235" s="273"/>
      <c r="CNU235" s="273"/>
      <c r="CNV235" s="273"/>
      <c r="CNW235" s="273"/>
      <c r="CNX235" s="273"/>
      <c r="CNY235" s="273"/>
      <c r="CNZ235" s="273"/>
      <c r="COA235" s="273"/>
      <c r="COB235" s="273"/>
      <c r="COC235" s="273"/>
      <c r="COD235" s="273"/>
      <c r="COE235" s="273"/>
      <c r="COF235" s="273"/>
      <c r="COG235" s="273"/>
      <c r="COH235" s="273"/>
      <c r="COI235" s="273"/>
      <c r="COJ235" s="273"/>
      <c r="COK235" s="273"/>
      <c r="COL235" s="273"/>
      <c r="COM235" s="273"/>
      <c r="CON235" s="273"/>
      <c r="COO235" s="273"/>
      <c r="COP235" s="273"/>
      <c r="COQ235" s="273"/>
      <c r="COR235" s="273"/>
      <c r="COS235" s="273"/>
      <c r="COT235" s="273"/>
      <c r="COU235" s="273"/>
      <c r="COV235" s="273"/>
      <c r="COW235" s="273"/>
      <c r="COX235" s="273"/>
      <c r="COY235" s="273"/>
      <c r="COZ235" s="273"/>
      <c r="CPA235" s="273"/>
      <c r="CPB235" s="273"/>
      <c r="CPC235" s="273"/>
      <c r="CPD235" s="273"/>
      <c r="CPE235" s="273"/>
      <c r="CPF235" s="273"/>
      <c r="CPG235" s="273"/>
      <c r="CPH235" s="273"/>
      <c r="CPI235" s="273"/>
      <c r="CPJ235" s="273"/>
      <c r="CPK235" s="273"/>
      <c r="CPL235" s="273"/>
      <c r="CPM235" s="273"/>
      <c r="CPN235" s="273"/>
      <c r="CPO235" s="273"/>
      <c r="CPP235" s="273"/>
      <c r="CPQ235" s="273"/>
      <c r="CPR235" s="273"/>
      <c r="CPS235" s="273"/>
      <c r="CPT235" s="273"/>
      <c r="CPU235" s="273"/>
      <c r="CPV235" s="273"/>
      <c r="CPW235" s="273"/>
      <c r="CPX235" s="273"/>
      <c r="CPY235" s="273"/>
      <c r="CPZ235" s="273"/>
      <c r="CQA235" s="273"/>
      <c r="CQB235" s="273"/>
      <c r="CQC235" s="273"/>
      <c r="CQD235" s="273"/>
      <c r="CQE235" s="273"/>
      <c r="CQF235" s="273"/>
      <c r="CQG235" s="273"/>
      <c r="CQH235" s="273"/>
      <c r="CQI235" s="273"/>
      <c r="CQJ235" s="273"/>
      <c r="CQK235" s="273"/>
      <c r="CQL235" s="273"/>
      <c r="CQM235" s="273"/>
      <c r="CQN235" s="273"/>
      <c r="CQO235" s="273"/>
      <c r="CQP235" s="273"/>
      <c r="CQQ235" s="273"/>
      <c r="CQR235" s="273"/>
      <c r="CQS235" s="273"/>
      <c r="CQT235" s="273"/>
      <c r="CQU235" s="273"/>
      <c r="CQV235" s="273"/>
      <c r="CQW235" s="273"/>
      <c r="CQX235" s="273"/>
      <c r="CQY235" s="273"/>
      <c r="CQZ235" s="273"/>
      <c r="CRA235" s="273"/>
      <c r="CRB235" s="273"/>
      <c r="CRC235" s="273"/>
      <c r="CRD235" s="273"/>
      <c r="CRE235" s="273"/>
      <c r="CRF235" s="273"/>
      <c r="CRG235" s="273"/>
      <c r="CRH235" s="273"/>
      <c r="CRI235" s="273"/>
      <c r="CRJ235" s="273"/>
      <c r="CRK235" s="273"/>
      <c r="CRL235" s="273"/>
      <c r="CRM235" s="273"/>
      <c r="CRN235" s="273"/>
      <c r="CRO235" s="273"/>
      <c r="CRP235" s="273"/>
      <c r="CRQ235" s="273"/>
      <c r="CRR235" s="273"/>
      <c r="CRS235" s="273"/>
      <c r="CRT235" s="273"/>
      <c r="CRU235" s="273"/>
      <c r="CRV235" s="273"/>
      <c r="CRW235" s="273"/>
      <c r="CRX235" s="273"/>
      <c r="CRY235" s="273"/>
      <c r="CRZ235" s="273"/>
      <c r="CSA235" s="273"/>
      <c r="CSB235" s="273"/>
      <c r="CSC235" s="273"/>
      <c r="CSD235" s="273"/>
      <c r="CSE235" s="273"/>
      <c r="CSF235" s="273"/>
      <c r="CSG235" s="273"/>
      <c r="CSH235" s="273"/>
      <c r="CSI235" s="273"/>
      <c r="CSJ235" s="273"/>
      <c r="CSK235" s="273"/>
      <c r="CSL235" s="273"/>
      <c r="CSM235" s="273"/>
      <c r="CSN235" s="273"/>
      <c r="CSO235" s="273"/>
      <c r="CSP235" s="273"/>
      <c r="CSQ235" s="273"/>
      <c r="CSR235" s="273"/>
      <c r="CSS235" s="273"/>
      <c r="CST235" s="273"/>
      <c r="CSU235" s="273"/>
      <c r="CSV235" s="273"/>
      <c r="CSW235" s="273"/>
      <c r="CSX235" s="273"/>
      <c r="CSY235" s="273"/>
      <c r="CSZ235" s="273"/>
      <c r="CTA235" s="273"/>
      <c r="CTB235" s="273"/>
      <c r="CTC235" s="273"/>
      <c r="CTD235" s="273"/>
      <c r="CTE235" s="273"/>
      <c r="CTF235" s="273"/>
      <c r="CTG235" s="273"/>
      <c r="CTH235" s="273"/>
      <c r="CTI235" s="273"/>
      <c r="CTJ235" s="273"/>
      <c r="CTK235" s="273"/>
      <c r="CTL235" s="273"/>
      <c r="CTM235" s="273"/>
      <c r="CTN235" s="273"/>
      <c r="CTO235" s="273"/>
      <c r="CTP235" s="273"/>
      <c r="CTQ235" s="273"/>
      <c r="CTR235" s="273"/>
      <c r="CTS235" s="273"/>
      <c r="CTT235" s="273"/>
      <c r="CTU235" s="273"/>
      <c r="CTV235" s="273"/>
      <c r="CTW235" s="273"/>
      <c r="CTX235" s="273"/>
      <c r="CTY235" s="273"/>
      <c r="CTZ235" s="273"/>
      <c r="CUA235" s="273"/>
      <c r="CUB235" s="273"/>
      <c r="CUC235" s="273"/>
      <c r="CUD235" s="273"/>
      <c r="CUE235" s="273"/>
      <c r="CUF235" s="273"/>
      <c r="CUG235" s="273"/>
      <c r="CUH235" s="273"/>
      <c r="CUI235" s="273"/>
      <c r="CUJ235" s="273"/>
      <c r="CUK235" s="273"/>
      <c r="CUL235" s="273"/>
      <c r="CUM235" s="273"/>
      <c r="CUN235" s="273"/>
      <c r="CUO235" s="273"/>
      <c r="CUP235" s="273"/>
      <c r="CUQ235" s="273"/>
      <c r="CUR235" s="273"/>
      <c r="CUS235" s="273"/>
      <c r="CUT235" s="273"/>
      <c r="CUU235" s="273"/>
      <c r="CUV235" s="273"/>
      <c r="CUW235" s="273"/>
      <c r="CUX235" s="273"/>
      <c r="CUY235" s="273"/>
      <c r="CUZ235" s="273"/>
      <c r="CVA235" s="273"/>
      <c r="CVB235" s="273"/>
      <c r="CVC235" s="273"/>
      <c r="CVD235" s="273"/>
      <c r="CVE235" s="273"/>
      <c r="CVF235" s="273"/>
      <c r="CVG235" s="273"/>
      <c r="CVH235" s="273"/>
      <c r="CVI235" s="273"/>
      <c r="CVJ235" s="273"/>
      <c r="CVK235" s="273"/>
      <c r="CVL235" s="273"/>
      <c r="CVM235" s="273"/>
      <c r="CVN235" s="273"/>
      <c r="CVO235" s="273"/>
      <c r="CVP235" s="273"/>
      <c r="CVQ235" s="273"/>
      <c r="CVR235" s="273"/>
      <c r="CVS235" s="273"/>
      <c r="CVT235" s="273"/>
      <c r="CVU235" s="273"/>
      <c r="CVV235" s="273"/>
      <c r="CVW235" s="273"/>
      <c r="CVX235" s="273"/>
      <c r="CVY235" s="273"/>
      <c r="CVZ235" s="273"/>
      <c r="CWA235" s="273"/>
      <c r="CWB235" s="273"/>
      <c r="CWC235" s="273"/>
      <c r="CWD235" s="273"/>
      <c r="CWE235" s="273"/>
      <c r="CWF235" s="273"/>
      <c r="CWG235" s="273"/>
      <c r="CWH235" s="273"/>
      <c r="CWI235" s="273"/>
      <c r="CWJ235" s="273"/>
      <c r="CWK235" s="273"/>
      <c r="CWL235" s="273"/>
      <c r="CWM235" s="273"/>
      <c r="CWN235" s="273"/>
      <c r="CWO235" s="273"/>
      <c r="CWP235" s="273"/>
      <c r="CWQ235" s="273"/>
      <c r="CWR235" s="273"/>
      <c r="CWS235" s="273"/>
      <c r="CWT235" s="273"/>
      <c r="CWU235" s="273"/>
      <c r="CWV235" s="273"/>
      <c r="CWW235" s="273"/>
      <c r="CWX235" s="273"/>
      <c r="CWY235" s="273"/>
      <c r="CWZ235" s="273"/>
      <c r="CXA235" s="273"/>
      <c r="CXB235" s="273"/>
      <c r="CXC235" s="273"/>
      <c r="CXD235" s="273"/>
      <c r="CXE235" s="273"/>
      <c r="CXF235" s="273"/>
      <c r="CXG235" s="273"/>
      <c r="CXH235" s="273"/>
      <c r="CXI235" s="273"/>
      <c r="CXJ235" s="273"/>
      <c r="CXK235" s="273"/>
      <c r="CXL235" s="273"/>
      <c r="CXM235" s="273"/>
      <c r="CXN235" s="273"/>
      <c r="CXO235" s="273"/>
      <c r="CXP235" s="273"/>
      <c r="CXQ235" s="273"/>
      <c r="CXR235" s="273"/>
      <c r="CXS235" s="273"/>
      <c r="CXT235" s="273"/>
      <c r="CXU235" s="273"/>
      <c r="CXV235" s="273"/>
      <c r="CXW235" s="273"/>
      <c r="CXX235" s="273"/>
      <c r="CXY235" s="273"/>
      <c r="CXZ235" s="273"/>
      <c r="CYA235" s="273"/>
      <c r="CYB235" s="273"/>
      <c r="CYC235" s="273"/>
      <c r="CYD235" s="273"/>
      <c r="CYE235" s="273"/>
      <c r="CYF235" s="273"/>
      <c r="CYG235" s="273"/>
      <c r="CYH235" s="273"/>
      <c r="CYI235" s="273"/>
      <c r="CYJ235" s="273"/>
      <c r="CYK235" s="273"/>
      <c r="CYL235" s="273"/>
      <c r="CYM235" s="273"/>
      <c r="CYN235" s="273"/>
      <c r="CYO235" s="273"/>
      <c r="CYP235" s="273"/>
      <c r="CYQ235" s="273"/>
      <c r="CYR235" s="273"/>
      <c r="CYS235" s="273"/>
      <c r="CYT235" s="273"/>
      <c r="CYU235" s="273"/>
      <c r="CYV235" s="273"/>
      <c r="CYW235" s="273"/>
      <c r="CYX235" s="273"/>
      <c r="CYY235" s="273"/>
      <c r="CYZ235" s="273"/>
      <c r="CZA235" s="273"/>
      <c r="CZB235" s="273"/>
      <c r="CZC235" s="273"/>
      <c r="CZD235" s="273"/>
      <c r="CZE235" s="273"/>
      <c r="CZF235" s="273"/>
      <c r="CZG235" s="273"/>
      <c r="CZH235" s="273"/>
      <c r="CZI235" s="273"/>
      <c r="CZJ235" s="273"/>
      <c r="CZK235" s="273"/>
      <c r="CZL235" s="273"/>
      <c r="CZM235" s="273"/>
      <c r="CZN235" s="273"/>
      <c r="CZO235" s="273"/>
      <c r="CZP235" s="273"/>
      <c r="CZQ235" s="273"/>
      <c r="CZR235" s="273"/>
      <c r="CZS235" s="273"/>
      <c r="CZT235" s="273"/>
      <c r="CZU235" s="273"/>
      <c r="CZV235" s="273"/>
      <c r="CZW235" s="273"/>
      <c r="CZX235" s="273"/>
      <c r="CZY235" s="273"/>
      <c r="CZZ235" s="273"/>
      <c r="DAA235" s="273"/>
      <c r="DAB235" s="273"/>
      <c r="DAC235" s="273"/>
      <c r="DAD235" s="273"/>
      <c r="DAE235" s="273"/>
      <c r="DAF235" s="273"/>
      <c r="DAG235" s="273"/>
      <c r="DAH235" s="273"/>
      <c r="DAI235" s="273"/>
      <c r="DAJ235" s="273"/>
      <c r="DAK235" s="273"/>
      <c r="DAL235" s="273"/>
      <c r="DAM235" s="273"/>
      <c r="DAN235" s="273"/>
      <c r="DAO235" s="273"/>
      <c r="DAP235" s="273"/>
      <c r="DAQ235" s="273"/>
      <c r="DAR235" s="273"/>
      <c r="DAS235" s="273"/>
      <c r="DAT235" s="273"/>
      <c r="DAU235" s="273"/>
      <c r="DAV235" s="273"/>
      <c r="DAW235" s="273"/>
      <c r="DAX235" s="273"/>
      <c r="DAY235" s="273"/>
      <c r="DAZ235" s="273"/>
      <c r="DBA235" s="273"/>
      <c r="DBB235" s="273"/>
      <c r="DBC235" s="273"/>
      <c r="DBD235" s="273"/>
      <c r="DBE235" s="273"/>
      <c r="DBF235" s="273"/>
      <c r="DBG235" s="273"/>
      <c r="DBH235" s="273"/>
      <c r="DBI235" s="273"/>
      <c r="DBJ235" s="273"/>
      <c r="DBK235" s="273"/>
      <c r="DBL235" s="273"/>
      <c r="DBM235" s="273"/>
      <c r="DBN235" s="273"/>
      <c r="DBO235" s="273"/>
      <c r="DBP235" s="273"/>
      <c r="DBQ235" s="273"/>
      <c r="DBR235" s="273"/>
      <c r="DBS235" s="273"/>
      <c r="DBT235" s="273"/>
      <c r="DBU235" s="273"/>
      <c r="DBV235" s="273"/>
      <c r="DBW235" s="273"/>
      <c r="DBX235" s="273"/>
      <c r="DBY235" s="273"/>
      <c r="DBZ235" s="273"/>
      <c r="DCA235" s="273"/>
      <c r="DCB235" s="273"/>
      <c r="DCC235" s="273"/>
      <c r="DCD235" s="273"/>
      <c r="DCE235" s="273"/>
      <c r="DCF235" s="273"/>
      <c r="DCG235" s="273"/>
      <c r="DCH235" s="273"/>
      <c r="DCI235" s="273"/>
      <c r="DCJ235" s="273"/>
      <c r="DCK235" s="273"/>
      <c r="DCL235" s="273"/>
      <c r="DCM235" s="273"/>
      <c r="DCN235" s="273"/>
      <c r="DCO235" s="273"/>
      <c r="DCP235" s="273"/>
      <c r="DCQ235" s="273"/>
      <c r="DCR235" s="273"/>
      <c r="DCS235" s="273"/>
      <c r="DCT235" s="273"/>
      <c r="DCU235" s="273"/>
      <c r="DCV235" s="273"/>
      <c r="DCW235" s="273"/>
      <c r="DCX235" s="273"/>
      <c r="DCY235" s="273"/>
      <c r="DCZ235" s="273"/>
      <c r="DDA235" s="273"/>
      <c r="DDB235" s="273"/>
      <c r="DDC235" s="273"/>
      <c r="DDD235" s="273"/>
      <c r="DDE235" s="273"/>
      <c r="DDF235" s="273"/>
      <c r="DDG235" s="273"/>
      <c r="DDH235" s="273"/>
      <c r="DDI235" s="273"/>
      <c r="DDJ235" s="273"/>
      <c r="DDK235" s="273"/>
      <c r="DDL235" s="273"/>
      <c r="DDM235" s="273"/>
      <c r="DDN235" s="273"/>
      <c r="DDO235" s="273"/>
      <c r="DDP235" s="273"/>
      <c r="DDQ235" s="273"/>
      <c r="DDR235" s="273"/>
      <c r="DDS235" s="273"/>
      <c r="DDT235" s="273"/>
      <c r="DDU235" s="273"/>
      <c r="DDV235" s="273"/>
      <c r="DDW235" s="273"/>
      <c r="DDX235" s="273"/>
      <c r="DDY235" s="273"/>
      <c r="DDZ235" s="273"/>
      <c r="DEA235" s="273"/>
      <c r="DEB235" s="273"/>
      <c r="DEC235" s="273"/>
      <c r="DED235" s="273"/>
      <c r="DEE235" s="273"/>
      <c r="DEF235" s="273"/>
      <c r="DEG235" s="273"/>
      <c r="DEH235" s="273"/>
      <c r="DEI235" s="273"/>
      <c r="DEJ235" s="273"/>
      <c r="DEK235" s="273"/>
      <c r="DEL235" s="273"/>
      <c r="DEM235" s="273"/>
      <c r="DEN235" s="273"/>
      <c r="DEO235" s="273"/>
      <c r="DEP235" s="273"/>
      <c r="DEQ235" s="273"/>
      <c r="DER235" s="273"/>
      <c r="DES235" s="273"/>
      <c r="DET235" s="273"/>
      <c r="DEU235" s="273"/>
      <c r="DEV235" s="273"/>
      <c r="DEW235" s="273"/>
      <c r="DEX235" s="273"/>
      <c r="DEY235" s="273"/>
      <c r="DEZ235" s="273"/>
      <c r="DFA235" s="273"/>
      <c r="DFB235" s="273"/>
      <c r="DFC235" s="273"/>
      <c r="DFD235" s="273"/>
      <c r="DFE235" s="273"/>
      <c r="DFF235" s="273"/>
      <c r="DFG235" s="273"/>
      <c r="DFH235" s="273"/>
      <c r="DFI235" s="273"/>
      <c r="DFJ235" s="273"/>
      <c r="DFK235" s="273"/>
      <c r="DFL235" s="273"/>
      <c r="DFM235" s="273"/>
      <c r="DFN235" s="273"/>
      <c r="DFO235" s="273"/>
      <c r="DFP235" s="273"/>
      <c r="DFQ235" s="273"/>
      <c r="DFR235" s="273"/>
      <c r="DFS235" s="273"/>
      <c r="DFT235" s="273"/>
      <c r="DFU235" s="273"/>
      <c r="DFV235" s="273"/>
      <c r="DFW235" s="273"/>
      <c r="DFX235" s="273"/>
      <c r="DFY235" s="273"/>
      <c r="DFZ235" s="273"/>
      <c r="DGA235" s="273"/>
      <c r="DGB235" s="273"/>
      <c r="DGC235" s="273"/>
      <c r="DGD235" s="273"/>
      <c r="DGE235" s="273"/>
      <c r="DGF235" s="273"/>
      <c r="DGG235" s="273"/>
      <c r="DGH235" s="273"/>
      <c r="DGI235" s="273"/>
      <c r="DGJ235" s="273"/>
      <c r="DGK235" s="273"/>
      <c r="DGL235" s="273"/>
      <c r="DGM235" s="273"/>
      <c r="DGN235" s="273"/>
      <c r="DGO235" s="273"/>
      <c r="DGP235" s="273"/>
      <c r="DGQ235" s="273"/>
      <c r="DGR235" s="273"/>
      <c r="DGS235" s="273"/>
      <c r="DGT235" s="273"/>
      <c r="DGU235" s="273"/>
      <c r="DGV235" s="273"/>
      <c r="DGW235" s="273"/>
      <c r="DGX235" s="273"/>
      <c r="DGY235" s="273"/>
      <c r="DGZ235" s="273"/>
      <c r="DHA235" s="273"/>
      <c r="DHB235" s="273"/>
      <c r="DHC235" s="273"/>
      <c r="DHD235" s="273"/>
      <c r="DHE235" s="273"/>
      <c r="DHF235" s="273"/>
      <c r="DHG235" s="273"/>
      <c r="DHH235" s="273"/>
      <c r="DHI235" s="273"/>
      <c r="DHJ235" s="273"/>
      <c r="DHK235" s="273"/>
      <c r="DHL235" s="273"/>
      <c r="DHM235" s="273"/>
      <c r="DHN235" s="273"/>
      <c r="DHO235" s="273"/>
      <c r="DHP235" s="273"/>
      <c r="DHQ235" s="273"/>
      <c r="DHR235" s="273"/>
      <c r="DHS235" s="273"/>
      <c r="DHT235" s="273"/>
      <c r="DHU235" s="273"/>
      <c r="DHV235" s="273"/>
      <c r="DHW235" s="273"/>
      <c r="DHX235" s="273"/>
      <c r="DHY235" s="273"/>
      <c r="DHZ235" s="273"/>
      <c r="DIA235" s="273"/>
      <c r="DIB235" s="273"/>
      <c r="DIC235" s="273"/>
      <c r="DID235" s="273"/>
      <c r="DIE235" s="273"/>
      <c r="DIF235" s="273"/>
      <c r="DIG235" s="273"/>
      <c r="DIH235" s="273"/>
      <c r="DII235" s="273"/>
      <c r="DIJ235" s="273"/>
      <c r="DIK235" s="273"/>
      <c r="DIL235" s="273"/>
      <c r="DIM235" s="273"/>
      <c r="DIN235" s="273"/>
      <c r="DIO235" s="273"/>
      <c r="DIP235" s="273"/>
      <c r="DIQ235" s="273"/>
      <c r="DIR235" s="273"/>
      <c r="DIS235" s="273"/>
      <c r="DIT235" s="273"/>
      <c r="DIU235" s="273"/>
      <c r="DIV235" s="273"/>
      <c r="DIW235" s="273"/>
      <c r="DIX235" s="273"/>
      <c r="DIY235" s="273"/>
      <c r="DIZ235" s="273"/>
      <c r="DJA235" s="273"/>
      <c r="DJB235" s="273"/>
      <c r="DJC235" s="273"/>
      <c r="DJD235" s="273"/>
      <c r="DJE235" s="273"/>
      <c r="DJF235" s="273"/>
      <c r="DJG235" s="273"/>
      <c r="DJH235" s="273"/>
      <c r="DJI235" s="273"/>
      <c r="DJJ235" s="273"/>
      <c r="DJK235" s="273"/>
      <c r="DJL235" s="273"/>
      <c r="DJM235" s="273"/>
      <c r="DJN235" s="273"/>
      <c r="DJO235" s="273"/>
      <c r="DJP235" s="273"/>
      <c r="DJQ235" s="273"/>
      <c r="DJR235" s="273"/>
      <c r="DJS235" s="273"/>
      <c r="DJT235" s="273"/>
      <c r="DJU235" s="273"/>
      <c r="DJV235" s="273"/>
      <c r="DJW235" s="273"/>
      <c r="DJX235" s="273"/>
      <c r="DJY235" s="273"/>
      <c r="DJZ235" s="273"/>
      <c r="DKA235" s="273"/>
      <c r="DKB235" s="273"/>
      <c r="DKC235" s="273"/>
      <c r="DKD235" s="273"/>
      <c r="DKE235" s="273"/>
      <c r="DKF235" s="273"/>
      <c r="DKG235" s="273"/>
      <c r="DKH235" s="273"/>
      <c r="DKI235" s="273"/>
      <c r="DKJ235" s="273"/>
      <c r="DKK235" s="273"/>
      <c r="DKL235" s="273"/>
      <c r="DKM235" s="273"/>
      <c r="DKN235" s="273"/>
      <c r="DKO235" s="273"/>
      <c r="DKP235" s="273"/>
      <c r="DKQ235" s="273"/>
      <c r="DKR235" s="273"/>
      <c r="DKS235" s="273"/>
      <c r="DKT235" s="273"/>
      <c r="DKU235" s="273"/>
      <c r="DKV235" s="273"/>
      <c r="DKW235" s="273"/>
      <c r="DKX235" s="273"/>
      <c r="DKY235" s="273"/>
      <c r="DKZ235" s="273"/>
      <c r="DLA235" s="273"/>
      <c r="DLB235" s="273"/>
      <c r="DLC235" s="273"/>
      <c r="DLD235" s="273"/>
      <c r="DLE235" s="273"/>
      <c r="DLF235" s="273"/>
      <c r="DLG235" s="273"/>
      <c r="DLH235" s="273"/>
      <c r="DLI235" s="273"/>
      <c r="DLJ235" s="273"/>
      <c r="DLK235" s="273"/>
      <c r="DLL235" s="273"/>
      <c r="DLM235" s="273"/>
      <c r="DLN235" s="273"/>
      <c r="DLO235" s="273"/>
      <c r="DLP235" s="273"/>
      <c r="DLQ235" s="273"/>
      <c r="DLR235" s="273"/>
      <c r="DLS235" s="273"/>
      <c r="DLT235" s="273"/>
      <c r="DLU235" s="273"/>
      <c r="DLV235" s="273"/>
      <c r="DLW235" s="273"/>
      <c r="DLX235" s="273"/>
      <c r="DLY235" s="273"/>
      <c r="DLZ235" s="273"/>
      <c r="DMA235" s="273"/>
      <c r="DMB235" s="273"/>
      <c r="DMC235" s="273"/>
      <c r="DMD235" s="273"/>
      <c r="DME235" s="273"/>
      <c r="DMF235" s="273"/>
      <c r="DMG235" s="273"/>
      <c r="DMH235" s="273"/>
      <c r="DMI235" s="273"/>
      <c r="DMJ235" s="273"/>
      <c r="DMK235" s="273"/>
      <c r="DML235" s="273"/>
      <c r="DMM235" s="273"/>
      <c r="DMN235" s="273"/>
      <c r="DMO235" s="273"/>
      <c r="DMP235" s="273"/>
      <c r="DMQ235" s="273"/>
      <c r="DMR235" s="273"/>
      <c r="DMS235" s="273"/>
      <c r="DMT235" s="273"/>
      <c r="DMU235" s="273"/>
      <c r="DMV235" s="273"/>
      <c r="DMW235" s="273"/>
      <c r="DMX235" s="273"/>
      <c r="DMY235" s="273"/>
      <c r="DMZ235" s="273"/>
      <c r="DNA235" s="273"/>
      <c r="DNB235" s="273"/>
      <c r="DNC235" s="273"/>
      <c r="DND235" s="273"/>
      <c r="DNE235" s="273"/>
      <c r="DNF235" s="273"/>
      <c r="DNG235" s="273"/>
      <c r="DNH235" s="273"/>
      <c r="DNI235" s="273"/>
      <c r="DNJ235" s="273"/>
      <c r="DNK235" s="273"/>
      <c r="DNL235" s="273"/>
      <c r="DNM235" s="273"/>
      <c r="DNN235" s="273"/>
      <c r="DNO235" s="273"/>
      <c r="DNP235" s="273"/>
      <c r="DNQ235" s="273"/>
      <c r="DNR235" s="273"/>
      <c r="DNS235" s="273"/>
      <c r="DNT235" s="273"/>
      <c r="DNU235" s="273"/>
      <c r="DNV235" s="273"/>
      <c r="DNW235" s="273"/>
      <c r="DNX235" s="273"/>
      <c r="DNY235" s="273"/>
      <c r="DNZ235" s="273"/>
      <c r="DOA235" s="273"/>
      <c r="DOB235" s="273"/>
      <c r="DOC235" s="273"/>
      <c r="DOD235" s="273"/>
      <c r="DOE235" s="273"/>
      <c r="DOF235" s="273"/>
      <c r="DOG235" s="273"/>
      <c r="DOH235" s="273"/>
      <c r="DOI235" s="273"/>
      <c r="DOJ235" s="273"/>
      <c r="DOK235" s="273"/>
      <c r="DOL235" s="273"/>
      <c r="DOM235" s="273"/>
      <c r="DON235" s="273"/>
      <c r="DOO235" s="273"/>
      <c r="DOP235" s="273"/>
      <c r="DOQ235" s="273"/>
      <c r="DOR235" s="273"/>
      <c r="DOS235" s="273"/>
      <c r="DOT235" s="273"/>
      <c r="DOU235" s="273"/>
      <c r="DOV235" s="273"/>
      <c r="DOW235" s="273"/>
      <c r="DOX235" s="273"/>
      <c r="DOY235" s="273"/>
      <c r="DOZ235" s="273"/>
      <c r="DPA235" s="273"/>
      <c r="DPB235" s="273"/>
      <c r="DPC235" s="273"/>
      <c r="DPD235" s="273"/>
      <c r="DPE235" s="273"/>
      <c r="DPF235" s="273"/>
      <c r="DPG235" s="273"/>
      <c r="DPH235" s="273"/>
      <c r="DPI235" s="273"/>
      <c r="DPJ235" s="273"/>
      <c r="DPK235" s="273"/>
      <c r="DPL235" s="273"/>
      <c r="DPM235" s="273"/>
      <c r="DPN235" s="273"/>
      <c r="DPO235" s="273"/>
      <c r="DPP235" s="273"/>
      <c r="DPQ235" s="273"/>
      <c r="DPR235" s="273"/>
      <c r="DPS235" s="273"/>
      <c r="DPT235" s="273"/>
      <c r="DPU235" s="273"/>
      <c r="DPV235" s="273"/>
      <c r="DPW235" s="273"/>
      <c r="DPX235" s="273"/>
      <c r="DPY235" s="273"/>
      <c r="DPZ235" s="273"/>
      <c r="DQA235" s="273"/>
      <c r="DQB235" s="273"/>
      <c r="DQC235" s="273"/>
      <c r="DQD235" s="273"/>
      <c r="DQE235" s="273"/>
      <c r="DQF235" s="273"/>
      <c r="DQG235" s="273"/>
      <c r="DQH235" s="273"/>
      <c r="DQI235" s="273"/>
      <c r="DQJ235" s="273"/>
      <c r="DQK235" s="273"/>
      <c r="DQL235" s="273"/>
      <c r="DQM235" s="273"/>
      <c r="DQN235" s="273"/>
      <c r="DQO235" s="273"/>
      <c r="DQP235" s="273"/>
      <c r="DQQ235" s="273"/>
      <c r="DQR235" s="273"/>
      <c r="DQS235" s="273"/>
      <c r="DQT235" s="273"/>
      <c r="DQU235" s="273"/>
      <c r="DQV235" s="273"/>
      <c r="DQW235" s="273"/>
      <c r="DQX235" s="273"/>
      <c r="DQY235" s="273"/>
      <c r="DQZ235" s="273"/>
      <c r="DRA235" s="273"/>
      <c r="DRB235" s="273"/>
      <c r="DRC235" s="273"/>
      <c r="DRD235" s="273"/>
      <c r="DRE235" s="273"/>
      <c r="DRF235" s="273"/>
      <c r="DRG235" s="273"/>
      <c r="DRH235" s="273"/>
      <c r="DRI235" s="273"/>
      <c r="DRJ235" s="273"/>
      <c r="DRK235" s="273"/>
      <c r="DRL235" s="273"/>
      <c r="DRM235" s="273"/>
      <c r="DRN235" s="273"/>
      <c r="DRO235" s="273"/>
      <c r="DRP235" s="273"/>
      <c r="DRQ235" s="273"/>
      <c r="DRR235" s="273"/>
      <c r="DRS235" s="273"/>
      <c r="DRT235" s="273"/>
      <c r="DRU235" s="273"/>
      <c r="DRV235" s="273"/>
      <c r="DRW235" s="273"/>
      <c r="DRX235" s="273"/>
      <c r="DRY235" s="273"/>
      <c r="DRZ235" s="273"/>
      <c r="DSA235" s="273"/>
      <c r="DSB235" s="273"/>
      <c r="DSC235" s="273"/>
      <c r="DSD235" s="273"/>
      <c r="DSE235" s="273"/>
      <c r="DSF235" s="273"/>
      <c r="DSG235" s="273"/>
      <c r="DSH235" s="273"/>
      <c r="DSI235" s="273"/>
      <c r="DSJ235" s="273"/>
      <c r="DSK235" s="273"/>
      <c r="DSL235" s="273"/>
      <c r="DSM235" s="273"/>
      <c r="DSN235" s="273"/>
      <c r="DSO235" s="273"/>
      <c r="DSP235" s="273"/>
      <c r="DSQ235" s="273"/>
      <c r="DSR235" s="273"/>
      <c r="DSS235" s="273"/>
      <c r="DST235" s="273"/>
      <c r="DSU235" s="273"/>
      <c r="DSV235" s="273"/>
      <c r="DSW235" s="273"/>
      <c r="DSX235" s="273"/>
      <c r="DSY235" s="273"/>
      <c r="DSZ235" s="273"/>
      <c r="DTA235" s="273"/>
      <c r="DTB235" s="273"/>
      <c r="DTC235" s="273"/>
      <c r="DTD235" s="273"/>
      <c r="DTE235" s="273"/>
      <c r="DTF235" s="273"/>
      <c r="DTG235" s="273"/>
      <c r="DTH235" s="273"/>
      <c r="DTI235" s="273"/>
      <c r="DTJ235" s="273"/>
      <c r="DTK235" s="273"/>
      <c r="DTL235" s="273"/>
      <c r="DTM235" s="273"/>
      <c r="DTN235" s="273"/>
      <c r="DTO235" s="273"/>
      <c r="DTP235" s="273"/>
      <c r="DTQ235" s="273"/>
      <c r="DTR235" s="273"/>
      <c r="DTS235" s="273"/>
      <c r="DTT235" s="273"/>
      <c r="DTU235" s="273"/>
      <c r="DTV235" s="273"/>
      <c r="DTW235" s="273"/>
      <c r="DTX235" s="273"/>
      <c r="DTY235" s="273"/>
      <c r="DTZ235" s="273"/>
      <c r="DUA235" s="273"/>
      <c r="DUB235" s="273"/>
      <c r="DUC235" s="273"/>
      <c r="DUD235" s="273"/>
      <c r="DUE235" s="273"/>
      <c r="DUF235" s="273"/>
      <c r="DUG235" s="273"/>
      <c r="DUH235" s="273"/>
      <c r="DUI235" s="273"/>
      <c r="DUJ235" s="273"/>
      <c r="DUK235" s="273"/>
      <c r="DUL235" s="273"/>
      <c r="DUM235" s="273"/>
      <c r="DUN235" s="273"/>
      <c r="DUO235" s="273"/>
      <c r="DUP235" s="273"/>
      <c r="DUQ235" s="273"/>
      <c r="DUR235" s="273"/>
      <c r="DUS235" s="273"/>
      <c r="DUT235" s="273"/>
      <c r="DUU235" s="273"/>
      <c r="DUV235" s="273"/>
      <c r="DUW235" s="273"/>
      <c r="DUX235" s="273"/>
      <c r="DUY235" s="273"/>
      <c r="DUZ235" s="273"/>
      <c r="DVA235" s="273"/>
      <c r="DVB235" s="273"/>
      <c r="DVC235" s="273"/>
      <c r="DVD235" s="273"/>
      <c r="DVE235" s="273"/>
      <c r="DVF235" s="273"/>
      <c r="DVG235" s="273"/>
      <c r="DVH235" s="273"/>
      <c r="DVI235" s="273"/>
      <c r="DVJ235" s="273"/>
      <c r="DVK235" s="273"/>
      <c r="DVL235" s="273"/>
      <c r="DVM235" s="273"/>
      <c r="DVN235" s="273"/>
      <c r="DVO235" s="273"/>
      <c r="DVP235" s="273"/>
      <c r="DVQ235" s="273"/>
      <c r="DVR235" s="273"/>
      <c r="DVS235" s="273"/>
      <c r="DVT235" s="273"/>
      <c r="DVU235" s="273"/>
      <c r="DVV235" s="273"/>
      <c r="DVW235" s="273"/>
      <c r="DVX235" s="273"/>
      <c r="DVY235" s="273"/>
      <c r="DVZ235" s="273"/>
      <c r="DWA235" s="273"/>
      <c r="DWB235" s="273"/>
      <c r="DWC235" s="273"/>
      <c r="DWD235" s="273"/>
      <c r="DWE235" s="273"/>
      <c r="DWF235" s="273"/>
      <c r="DWG235" s="273"/>
      <c r="DWH235" s="273"/>
      <c r="DWI235" s="273"/>
      <c r="DWJ235" s="273"/>
      <c r="DWK235" s="273"/>
      <c r="DWL235" s="273"/>
      <c r="DWM235" s="273"/>
      <c r="DWN235" s="273"/>
      <c r="DWO235" s="273"/>
      <c r="DWP235" s="273"/>
      <c r="DWQ235" s="273"/>
      <c r="DWR235" s="273"/>
      <c r="DWS235" s="273"/>
      <c r="DWT235" s="273"/>
      <c r="DWU235" s="273"/>
      <c r="DWV235" s="273"/>
      <c r="DWW235" s="273"/>
      <c r="DWX235" s="273"/>
      <c r="DWY235" s="273"/>
      <c r="DWZ235" s="273"/>
      <c r="DXA235" s="273"/>
      <c r="DXB235" s="273"/>
      <c r="DXC235" s="273"/>
      <c r="DXD235" s="273"/>
      <c r="DXE235" s="273"/>
      <c r="DXF235" s="273"/>
      <c r="DXG235" s="273"/>
      <c r="DXH235" s="273"/>
      <c r="DXI235" s="273"/>
      <c r="DXJ235" s="273"/>
      <c r="DXK235" s="273"/>
      <c r="DXL235" s="273"/>
      <c r="DXM235" s="273"/>
      <c r="DXN235" s="273"/>
      <c r="DXO235" s="273"/>
      <c r="DXP235" s="273"/>
      <c r="DXQ235" s="273"/>
      <c r="DXR235" s="273"/>
      <c r="DXS235" s="273"/>
      <c r="DXT235" s="273"/>
      <c r="DXU235" s="273"/>
      <c r="DXV235" s="273"/>
      <c r="DXW235" s="273"/>
      <c r="DXX235" s="273"/>
      <c r="DXY235" s="273"/>
      <c r="DXZ235" s="273"/>
      <c r="DYA235" s="273"/>
      <c r="DYB235" s="273"/>
      <c r="DYC235" s="273"/>
      <c r="DYD235" s="273"/>
      <c r="DYE235" s="273"/>
      <c r="DYF235" s="273"/>
      <c r="DYG235" s="273"/>
      <c r="DYH235" s="273"/>
      <c r="DYI235" s="273"/>
      <c r="DYJ235" s="273"/>
      <c r="DYK235" s="273"/>
      <c r="DYL235" s="273"/>
      <c r="DYM235" s="273"/>
      <c r="DYN235" s="273"/>
      <c r="DYO235" s="273"/>
      <c r="DYP235" s="273"/>
      <c r="DYQ235" s="273"/>
      <c r="DYR235" s="273"/>
      <c r="DYS235" s="273"/>
      <c r="DYT235" s="273"/>
      <c r="DYU235" s="273"/>
      <c r="DYV235" s="273"/>
      <c r="DYW235" s="273"/>
      <c r="DYX235" s="273"/>
      <c r="DYY235" s="273"/>
      <c r="DYZ235" s="273"/>
      <c r="DZA235" s="273"/>
      <c r="DZB235" s="273"/>
      <c r="DZC235" s="273"/>
      <c r="DZD235" s="273"/>
      <c r="DZE235" s="273"/>
      <c r="DZF235" s="273"/>
      <c r="DZG235" s="273"/>
      <c r="DZH235" s="273"/>
      <c r="DZI235" s="273"/>
      <c r="DZJ235" s="273"/>
      <c r="DZK235" s="273"/>
      <c r="DZL235" s="273"/>
      <c r="DZM235" s="273"/>
      <c r="DZN235" s="273"/>
      <c r="DZO235" s="273"/>
      <c r="DZP235" s="273"/>
      <c r="DZQ235" s="273"/>
      <c r="DZR235" s="273"/>
      <c r="DZS235" s="273"/>
      <c r="DZT235" s="273"/>
      <c r="DZU235" s="273"/>
      <c r="DZV235" s="273"/>
      <c r="DZW235" s="273"/>
      <c r="DZX235" s="273"/>
      <c r="DZY235" s="273"/>
      <c r="DZZ235" s="273"/>
      <c r="EAA235" s="273"/>
      <c r="EAB235" s="273"/>
      <c r="EAC235" s="273"/>
      <c r="EAD235" s="273"/>
      <c r="EAE235" s="273"/>
      <c r="EAF235" s="273"/>
      <c r="EAG235" s="273"/>
      <c r="EAH235" s="273"/>
      <c r="EAI235" s="273"/>
      <c r="EAJ235" s="273"/>
      <c r="EAK235" s="273"/>
      <c r="EAL235" s="273"/>
      <c r="EAM235" s="273"/>
      <c r="EAN235" s="273"/>
      <c r="EAO235" s="273"/>
      <c r="EAP235" s="273"/>
      <c r="EAQ235" s="273"/>
      <c r="EAR235" s="273"/>
      <c r="EAS235" s="273"/>
      <c r="EAT235" s="273"/>
      <c r="EAU235" s="273"/>
      <c r="EAV235" s="273"/>
      <c r="EAW235" s="273"/>
      <c r="EAX235" s="273"/>
      <c r="EAY235" s="273"/>
      <c r="EAZ235" s="273"/>
      <c r="EBA235" s="273"/>
      <c r="EBB235" s="273"/>
      <c r="EBC235" s="273"/>
      <c r="EBD235" s="273"/>
      <c r="EBE235" s="273"/>
      <c r="EBF235" s="273"/>
      <c r="EBG235" s="273"/>
      <c r="EBH235" s="273"/>
      <c r="EBI235" s="273"/>
      <c r="EBJ235" s="273"/>
      <c r="EBK235" s="273"/>
      <c r="EBL235" s="273"/>
      <c r="EBM235" s="273"/>
      <c r="EBN235" s="273"/>
      <c r="EBO235" s="273"/>
      <c r="EBP235" s="273"/>
      <c r="EBQ235" s="273"/>
      <c r="EBR235" s="273"/>
      <c r="EBS235" s="273"/>
      <c r="EBT235" s="273"/>
      <c r="EBU235" s="273"/>
      <c r="EBV235" s="273"/>
      <c r="EBW235" s="273"/>
      <c r="EBX235" s="273"/>
      <c r="EBY235" s="273"/>
      <c r="EBZ235" s="273"/>
      <c r="ECA235" s="273"/>
      <c r="ECB235" s="273"/>
      <c r="ECC235" s="273"/>
      <c r="ECD235" s="273"/>
      <c r="ECE235" s="273"/>
      <c r="ECF235" s="273"/>
      <c r="ECG235" s="273"/>
      <c r="ECH235" s="273"/>
      <c r="ECI235" s="273"/>
      <c r="ECJ235" s="273"/>
      <c r="ECK235" s="273"/>
      <c r="ECL235" s="273"/>
      <c r="ECM235" s="273"/>
      <c r="ECN235" s="273"/>
      <c r="ECO235" s="273"/>
      <c r="ECP235" s="273"/>
      <c r="ECQ235" s="273"/>
      <c r="ECR235" s="273"/>
      <c r="ECS235" s="273"/>
      <c r="ECT235" s="273"/>
      <c r="ECU235" s="273"/>
      <c r="ECV235" s="273"/>
      <c r="ECW235" s="273"/>
      <c r="ECX235" s="273"/>
      <c r="ECY235" s="273"/>
      <c r="ECZ235" s="273"/>
      <c r="EDA235" s="273"/>
      <c r="EDB235" s="273"/>
      <c r="EDC235" s="273"/>
      <c r="EDD235" s="273"/>
      <c r="EDE235" s="273"/>
      <c r="EDF235" s="273"/>
      <c r="EDG235" s="273"/>
      <c r="EDH235" s="273"/>
      <c r="EDI235" s="273"/>
      <c r="EDJ235" s="273"/>
      <c r="EDK235" s="273"/>
      <c r="EDL235" s="273"/>
      <c r="EDM235" s="273"/>
      <c r="EDN235" s="273"/>
      <c r="EDO235" s="273"/>
      <c r="EDP235" s="273"/>
      <c r="EDQ235" s="273"/>
      <c r="EDR235" s="273"/>
      <c r="EDS235" s="273"/>
      <c r="EDT235" s="273"/>
      <c r="EDU235" s="273"/>
      <c r="EDV235" s="273"/>
      <c r="EDW235" s="273"/>
      <c r="EDX235" s="273"/>
      <c r="EDY235" s="273"/>
      <c r="EDZ235" s="273"/>
      <c r="EEA235" s="273"/>
      <c r="EEB235" s="273"/>
      <c r="EEC235" s="273"/>
      <c r="EED235" s="273"/>
      <c r="EEE235" s="273"/>
      <c r="EEF235" s="273"/>
      <c r="EEG235" s="273"/>
      <c r="EEH235" s="273"/>
      <c r="EEI235" s="273"/>
      <c r="EEJ235" s="273"/>
      <c r="EEK235" s="273"/>
      <c r="EEL235" s="273"/>
      <c r="EEM235" s="273"/>
      <c r="EEN235" s="273"/>
      <c r="EEO235" s="273"/>
      <c r="EEP235" s="273"/>
      <c r="EEQ235" s="273"/>
      <c r="EER235" s="273"/>
      <c r="EES235" s="273"/>
      <c r="EET235" s="273"/>
      <c r="EEU235" s="273"/>
      <c r="EEV235" s="273"/>
      <c r="EEW235" s="273"/>
      <c r="EEX235" s="273"/>
      <c r="EEY235" s="273"/>
      <c r="EEZ235" s="273"/>
      <c r="EFA235" s="273"/>
      <c r="EFB235" s="273"/>
      <c r="EFC235" s="273"/>
      <c r="EFD235" s="273"/>
      <c r="EFE235" s="273"/>
      <c r="EFF235" s="273"/>
      <c r="EFG235" s="273"/>
      <c r="EFH235" s="273"/>
      <c r="EFI235" s="273"/>
      <c r="EFJ235" s="273"/>
      <c r="EFK235" s="273"/>
      <c r="EFL235" s="273"/>
      <c r="EFM235" s="273"/>
      <c r="EFN235" s="273"/>
      <c r="EFO235" s="273"/>
      <c r="EFP235" s="273"/>
      <c r="EFQ235" s="273"/>
      <c r="EFR235" s="273"/>
      <c r="EFS235" s="273"/>
      <c r="EFT235" s="273"/>
      <c r="EFU235" s="273"/>
      <c r="EFV235" s="273"/>
      <c r="EFW235" s="273"/>
      <c r="EFX235" s="273"/>
      <c r="EFY235" s="273"/>
      <c r="EFZ235" s="273"/>
      <c r="EGA235" s="273"/>
      <c r="EGB235" s="273"/>
      <c r="EGC235" s="273"/>
      <c r="EGD235" s="273"/>
      <c r="EGE235" s="273"/>
      <c r="EGF235" s="273"/>
      <c r="EGG235" s="273"/>
      <c r="EGH235" s="273"/>
      <c r="EGI235" s="273"/>
      <c r="EGJ235" s="273"/>
      <c r="EGK235" s="273"/>
      <c r="EGL235" s="273"/>
      <c r="EGM235" s="273"/>
      <c r="EGN235" s="273"/>
      <c r="EGO235" s="273"/>
      <c r="EGP235" s="273"/>
      <c r="EGQ235" s="273"/>
      <c r="EGR235" s="273"/>
      <c r="EGS235" s="273"/>
      <c r="EGT235" s="273"/>
      <c r="EGU235" s="273"/>
      <c r="EGV235" s="273"/>
      <c r="EGW235" s="273"/>
      <c r="EGX235" s="273"/>
      <c r="EGY235" s="273"/>
      <c r="EGZ235" s="273"/>
      <c r="EHA235" s="273"/>
      <c r="EHB235" s="273"/>
      <c r="EHC235" s="273"/>
      <c r="EHD235" s="273"/>
      <c r="EHE235" s="273"/>
      <c r="EHF235" s="273"/>
      <c r="EHG235" s="273"/>
      <c r="EHH235" s="273"/>
      <c r="EHI235" s="273"/>
      <c r="EHJ235" s="273"/>
      <c r="EHK235" s="273"/>
      <c r="EHL235" s="273"/>
      <c r="EHM235" s="273"/>
      <c r="EHN235" s="273"/>
      <c r="EHO235" s="273"/>
      <c r="EHP235" s="273"/>
      <c r="EHQ235" s="273"/>
      <c r="EHR235" s="273"/>
      <c r="EHS235" s="273"/>
      <c r="EHT235" s="273"/>
      <c r="EHU235" s="273"/>
      <c r="EHV235" s="273"/>
      <c r="EHW235" s="273"/>
      <c r="EHX235" s="273"/>
      <c r="EHY235" s="273"/>
      <c r="EHZ235" s="273"/>
      <c r="EIA235" s="273"/>
      <c r="EIB235" s="273"/>
      <c r="EIC235" s="273"/>
      <c r="EID235" s="273"/>
      <c r="EIE235" s="273"/>
      <c r="EIF235" s="273"/>
      <c r="EIG235" s="273"/>
      <c r="EIH235" s="273"/>
      <c r="EII235" s="273"/>
      <c r="EIJ235" s="273"/>
      <c r="EIK235" s="273"/>
      <c r="EIL235" s="273"/>
      <c r="EIM235" s="273"/>
      <c r="EIN235" s="273"/>
      <c r="EIO235" s="273"/>
      <c r="EIP235" s="273"/>
      <c r="EIQ235" s="273"/>
      <c r="EIR235" s="273"/>
      <c r="EIS235" s="273"/>
      <c r="EIT235" s="273"/>
      <c r="EIU235" s="273"/>
      <c r="EIV235" s="273"/>
      <c r="EIW235" s="273"/>
      <c r="EIX235" s="273"/>
      <c r="EIY235" s="273"/>
      <c r="EIZ235" s="273"/>
      <c r="EJA235" s="273"/>
      <c r="EJB235" s="273"/>
      <c r="EJC235" s="273"/>
      <c r="EJD235" s="273"/>
      <c r="EJE235" s="273"/>
      <c r="EJF235" s="273"/>
      <c r="EJG235" s="273"/>
      <c r="EJH235" s="273"/>
      <c r="EJI235" s="273"/>
      <c r="EJJ235" s="273"/>
      <c r="EJK235" s="273"/>
      <c r="EJL235" s="273"/>
      <c r="EJM235" s="273"/>
      <c r="EJN235" s="273"/>
      <c r="EJO235" s="273"/>
      <c r="EJP235" s="273"/>
      <c r="EJQ235" s="273"/>
      <c r="EJR235" s="273"/>
      <c r="EJS235" s="273"/>
      <c r="EJT235" s="273"/>
      <c r="EJU235" s="273"/>
      <c r="EJV235" s="273"/>
      <c r="EJW235" s="273"/>
      <c r="EJX235" s="273"/>
      <c r="EJY235" s="273"/>
      <c r="EJZ235" s="273"/>
      <c r="EKA235" s="273"/>
      <c r="EKB235" s="273"/>
      <c r="EKC235" s="273"/>
      <c r="EKD235" s="273"/>
      <c r="EKE235" s="273"/>
      <c r="EKF235" s="273"/>
      <c r="EKG235" s="273"/>
      <c r="EKH235" s="273"/>
      <c r="EKI235" s="273"/>
      <c r="EKJ235" s="273"/>
      <c r="EKK235" s="273"/>
      <c r="EKL235" s="273"/>
      <c r="EKM235" s="273"/>
      <c r="EKN235" s="273"/>
      <c r="EKO235" s="273"/>
      <c r="EKP235" s="273"/>
      <c r="EKQ235" s="273"/>
      <c r="EKR235" s="273"/>
      <c r="EKS235" s="273"/>
      <c r="EKT235" s="273"/>
      <c r="EKU235" s="273"/>
      <c r="EKV235" s="273"/>
      <c r="EKW235" s="273"/>
      <c r="EKX235" s="273"/>
      <c r="EKY235" s="273"/>
      <c r="EKZ235" s="273"/>
      <c r="ELA235" s="273"/>
      <c r="ELB235" s="273"/>
      <c r="ELC235" s="273"/>
      <c r="ELD235" s="273"/>
      <c r="ELE235" s="273"/>
      <c r="ELF235" s="273"/>
      <c r="ELG235" s="273"/>
      <c r="ELH235" s="273"/>
      <c r="ELI235" s="273"/>
      <c r="ELJ235" s="273"/>
      <c r="ELK235" s="273"/>
      <c r="ELL235" s="273"/>
      <c r="ELM235" s="273"/>
      <c r="ELN235" s="273"/>
      <c r="ELO235" s="273"/>
      <c r="ELP235" s="273"/>
      <c r="ELQ235" s="273"/>
      <c r="ELR235" s="273"/>
      <c r="ELS235" s="273"/>
      <c r="ELT235" s="273"/>
      <c r="ELU235" s="273"/>
      <c r="ELV235" s="273"/>
      <c r="ELW235" s="273"/>
      <c r="ELX235" s="273"/>
      <c r="ELY235" s="273"/>
      <c r="ELZ235" s="273"/>
      <c r="EMA235" s="273"/>
      <c r="EMB235" s="273"/>
      <c r="EMC235" s="273"/>
      <c r="EMD235" s="273"/>
      <c r="EME235" s="273"/>
      <c r="EMF235" s="273"/>
      <c r="EMG235" s="273"/>
      <c r="EMH235" s="273"/>
      <c r="EMI235" s="273"/>
      <c r="EMJ235" s="273"/>
      <c r="EMK235" s="273"/>
      <c r="EML235" s="273"/>
      <c r="EMM235" s="273"/>
      <c r="EMN235" s="273"/>
      <c r="EMO235" s="273"/>
      <c r="EMP235" s="273"/>
      <c r="EMQ235" s="273"/>
      <c r="EMR235" s="273"/>
      <c r="EMS235" s="273"/>
      <c r="EMT235" s="273"/>
      <c r="EMU235" s="273"/>
      <c r="EMV235" s="273"/>
      <c r="EMW235" s="273"/>
      <c r="EMX235" s="273"/>
      <c r="EMY235" s="273"/>
      <c r="EMZ235" s="273"/>
      <c r="ENA235" s="273"/>
      <c r="ENB235" s="273"/>
      <c r="ENC235" s="273"/>
      <c r="END235" s="273"/>
      <c r="ENE235" s="273"/>
      <c r="ENF235" s="273"/>
      <c r="ENG235" s="273"/>
      <c r="ENH235" s="273"/>
      <c r="ENI235" s="273"/>
      <c r="ENJ235" s="273"/>
      <c r="ENK235" s="273"/>
      <c r="ENL235" s="273"/>
      <c r="ENM235" s="273"/>
      <c r="ENN235" s="273"/>
      <c r="ENO235" s="273"/>
      <c r="ENP235" s="273"/>
      <c r="ENQ235" s="273"/>
      <c r="ENR235" s="273"/>
      <c r="ENS235" s="273"/>
      <c r="ENT235" s="273"/>
      <c r="ENU235" s="273"/>
      <c r="ENV235" s="273"/>
      <c r="ENW235" s="273"/>
      <c r="ENX235" s="273"/>
      <c r="ENY235" s="273"/>
      <c r="ENZ235" s="273"/>
      <c r="EOA235" s="273"/>
      <c r="EOB235" s="273"/>
      <c r="EOC235" s="273"/>
      <c r="EOD235" s="273"/>
      <c r="EOE235" s="273"/>
      <c r="EOF235" s="273"/>
      <c r="EOG235" s="273"/>
      <c r="EOH235" s="273"/>
      <c r="EOI235" s="273"/>
      <c r="EOJ235" s="273"/>
      <c r="EOK235" s="273"/>
      <c r="EOL235" s="273"/>
      <c r="EOM235" s="273"/>
      <c r="EON235" s="273"/>
      <c r="EOO235" s="273"/>
      <c r="EOP235" s="273"/>
      <c r="EOQ235" s="273"/>
      <c r="EOR235" s="273"/>
      <c r="EOS235" s="273"/>
      <c r="EOT235" s="273"/>
      <c r="EOU235" s="273"/>
      <c r="EOV235" s="273"/>
      <c r="EOW235" s="273"/>
      <c r="EOX235" s="273"/>
      <c r="EOY235" s="273"/>
      <c r="EOZ235" s="273"/>
      <c r="EPA235" s="273"/>
      <c r="EPB235" s="273"/>
      <c r="EPC235" s="273"/>
      <c r="EPD235" s="273"/>
      <c r="EPE235" s="273"/>
      <c r="EPF235" s="273"/>
      <c r="EPG235" s="273"/>
      <c r="EPH235" s="273"/>
      <c r="EPI235" s="273"/>
      <c r="EPJ235" s="273"/>
      <c r="EPK235" s="273"/>
      <c r="EPL235" s="273"/>
      <c r="EPM235" s="273"/>
      <c r="EPN235" s="273"/>
      <c r="EPO235" s="273"/>
      <c r="EPP235" s="273"/>
      <c r="EPQ235" s="273"/>
      <c r="EPR235" s="273"/>
      <c r="EPS235" s="273"/>
      <c r="EPT235" s="273"/>
      <c r="EPU235" s="273"/>
      <c r="EPV235" s="273"/>
      <c r="EPW235" s="273"/>
      <c r="EPX235" s="273"/>
      <c r="EPY235" s="273"/>
      <c r="EPZ235" s="273"/>
      <c r="EQA235" s="273"/>
      <c r="EQB235" s="273"/>
      <c r="EQC235" s="273"/>
      <c r="EQD235" s="273"/>
      <c r="EQE235" s="273"/>
      <c r="EQF235" s="273"/>
      <c r="EQG235" s="273"/>
      <c r="EQH235" s="273"/>
      <c r="EQI235" s="273"/>
      <c r="EQJ235" s="273"/>
      <c r="EQK235" s="273"/>
      <c r="EQL235" s="273"/>
      <c r="EQM235" s="273"/>
      <c r="EQN235" s="273"/>
      <c r="EQO235" s="273"/>
      <c r="EQP235" s="273"/>
      <c r="EQQ235" s="273"/>
      <c r="EQR235" s="273"/>
      <c r="EQS235" s="273"/>
      <c r="EQT235" s="273"/>
      <c r="EQU235" s="273"/>
      <c r="EQV235" s="273"/>
      <c r="EQW235" s="273"/>
      <c r="EQX235" s="273"/>
      <c r="EQY235" s="273"/>
      <c r="EQZ235" s="273"/>
      <c r="ERA235" s="273"/>
      <c r="ERB235" s="273"/>
      <c r="ERC235" s="273"/>
      <c r="ERD235" s="273"/>
      <c r="ERE235" s="273"/>
      <c r="ERF235" s="273"/>
      <c r="ERG235" s="273"/>
      <c r="ERH235" s="273"/>
      <c r="ERI235" s="273"/>
      <c r="ERJ235" s="273"/>
      <c r="ERK235" s="273"/>
      <c r="ERL235" s="273"/>
      <c r="ERM235" s="273"/>
      <c r="ERN235" s="273"/>
      <c r="ERO235" s="273"/>
      <c r="ERP235" s="273"/>
      <c r="ERQ235" s="273"/>
      <c r="ERR235" s="273"/>
      <c r="ERS235" s="273"/>
      <c r="ERT235" s="273"/>
      <c r="ERU235" s="273"/>
      <c r="ERV235" s="273"/>
      <c r="ERW235" s="273"/>
      <c r="ERX235" s="273"/>
      <c r="ERY235" s="273"/>
      <c r="ERZ235" s="273"/>
      <c r="ESA235" s="273"/>
      <c r="ESB235" s="273"/>
      <c r="ESC235" s="273"/>
      <c r="ESD235" s="273"/>
      <c r="ESE235" s="273"/>
      <c r="ESF235" s="273"/>
      <c r="ESG235" s="273"/>
      <c r="ESH235" s="273"/>
      <c r="ESI235" s="273"/>
      <c r="ESJ235" s="273"/>
      <c r="ESK235" s="273"/>
      <c r="ESL235" s="273"/>
      <c r="ESM235" s="273"/>
      <c r="ESN235" s="273"/>
      <c r="ESO235" s="273"/>
      <c r="ESP235" s="273"/>
      <c r="ESQ235" s="273"/>
      <c r="ESR235" s="273"/>
      <c r="ESS235" s="273"/>
      <c r="EST235" s="273"/>
      <c r="ESU235" s="273"/>
      <c r="ESV235" s="273"/>
      <c r="ESW235" s="273"/>
      <c r="ESX235" s="273"/>
      <c r="ESY235" s="273"/>
      <c r="ESZ235" s="273"/>
      <c r="ETA235" s="273"/>
      <c r="ETB235" s="273"/>
      <c r="ETC235" s="273"/>
      <c r="ETD235" s="273"/>
      <c r="ETE235" s="273"/>
      <c r="ETF235" s="273"/>
      <c r="ETG235" s="273"/>
      <c r="ETH235" s="273"/>
      <c r="ETI235" s="273"/>
      <c r="ETJ235" s="273"/>
      <c r="ETK235" s="273"/>
      <c r="ETL235" s="273"/>
      <c r="ETM235" s="273"/>
      <c r="ETN235" s="273"/>
      <c r="ETO235" s="273"/>
      <c r="ETP235" s="273"/>
      <c r="ETQ235" s="273"/>
      <c r="ETR235" s="273"/>
      <c r="ETS235" s="273"/>
      <c r="ETT235" s="273"/>
      <c r="ETU235" s="273"/>
      <c r="ETV235" s="273"/>
      <c r="ETW235" s="273"/>
      <c r="ETX235" s="273"/>
      <c r="ETY235" s="273"/>
      <c r="ETZ235" s="273"/>
      <c r="EUA235" s="273"/>
      <c r="EUB235" s="273"/>
      <c r="EUC235" s="273"/>
      <c r="EUD235" s="273"/>
      <c r="EUE235" s="273"/>
      <c r="EUF235" s="273"/>
      <c r="EUG235" s="273"/>
      <c r="EUH235" s="273"/>
      <c r="EUI235" s="273"/>
      <c r="EUJ235" s="273"/>
      <c r="EUK235" s="273"/>
      <c r="EUL235" s="273"/>
      <c r="EUM235" s="273"/>
      <c r="EUN235" s="273"/>
      <c r="EUO235" s="273"/>
      <c r="EUP235" s="273"/>
      <c r="EUQ235" s="273"/>
      <c r="EUR235" s="273"/>
      <c r="EUS235" s="273"/>
      <c r="EUT235" s="273"/>
      <c r="EUU235" s="273"/>
      <c r="EUV235" s="273"/>
      <c r="EUW235" s="273"/>
      <c r="EUX235" s="273"/>
      <c r="EUY235" s="273"/>
      <c r="EUZ235" s="273"/>
      <c r="EVA235" s="273"/>
      <c r="EVB235" s="273"/>
      <c r="EVC235" s="273"/>
      <c r="EVD235" s="273"/>
      <c r="EVE235" s="273"/>
      <c r="EVF235" s="273"/>
      <c r="EVG235" s="273"/>
      <c r="EVH235" s="273"/>
      <c r="EVI235" s="273"/>
      <c r="EVJ235" s="273"/>
      <c r="EVK235" s="273"/>
      <c r="EVL235" s="273"/>
      <c r="EVM235" s="273"/>
      <c r="EVN235" s="273"/>
      <c r="EVO235" s="273"/>
      <c r="EVP235" s="273"/>
      <c r="EVQ235" s="273"/>
      <c r="EVR235" s="273"/>
      <c r="EVS235" s="273"/>
      <c r="EVT235" s="273"/>
      <c r="EVU235" s="273"/>
      <c r="EVV235" s="273"/>
      <c r="EVW235" s="273"/>
      <c r="EVX235" s="273"/>
      <c r="EVY235" s="273"/>
      <c r="EVZ235" s="273"/>
      <c r="EWA235" s="273"/>
      <c r="EWB235" s="273"/>
      <c r="EWC235" s="273"/>
      <c r="EWD235" s="273"/>
      <c r="EWE235" s="273"/>
      <c r="EWF235" s="273"/>
      <c r="EWG235" s="273"/>
      <c r="EWH235" s="273"/>
      <c r="EWI235" s="273"/>
      <c r="EWJ235" s="273"/>
      <c r="EWK235" s="273"/>
      <c r="EWL235" s="273"/>
      <c r="EWM235" s="273"/>
      <c r="EWN235" s="273"/>
      <c r="EWO235" s="273"/>
      <c r="EWP235" s="273"/>
      <c r="EWQ235" s="273"/>
      <c r="EWR235" s="273"/>
      <c r="EWS235" s="273"/>
      <c r="EWT235" s="273"/>
      <c r="EWU235" s="273"/>
      <c r="EWV235" s="273"/>
      <c r="EWW235" s="273"/>
      <c r="EWX235" s="273"/>
      <c r="EWY235" s="273"/>
      <c r="EWZ235" s="273"/>
      <c r="EXA235" s="273"/>
      <c r="EXB235" s="273"/>
      <c r="EXC235" s="273"/>
      <c r="EXD235" s="273"/>
      <c r="EXE235" s="273"/>
      <c r="EXF235" s="273"/>
      <c r="EXG235" s="273"/>
      <c r="EXH235" s="273"/>
      <c r="EXI235" s="273"/>
      <c r="EXJ235" s="273"/>
      <c r="EXK235" s="273"/>
      <c r="EXL235" s="273"/>
      <c r="EXM235" s="273"/>
      <c r="EXN235" s="273"/>
      <c r="EXO235" s="273"/>
      <c r="EXP235" s="273"/>
      <c r="EXQ235" s="273"/>
      <c r="EXR235" s="273"/>
      <c r="EXS235" s="273"/>
      <c r="EXT235" s="273"/>
      <c r="EXU235" s="273"/>
      <c r="EXV235" s="273"/>
      <c r="EXW235" s="273"/>
      <c r="EXX235" s="273"/>
      <c r="EXY235" s="273"/>
      <c r="EXZ235" s="273"/>
      <c r="EYA235" s="273"/>
      <c r="EYB235" s="273"/>
      <c r="EYC235" s="273"/>
      <c r="EYD235" s="273"/>
      <c r="EYE235" s="273"/>
      <c r="EYF235" s="273"/>
      <c r="EYG235" s="273"/>
      <c r="EYH235" s="273"/>
      <c r="EYI235" s="273"/>
      <c r="EYJ235" s="273"/>
      <c r="EYK235" s="273"/>
      <c r="EYL235" s="273"/>
      <c r="EYM235" s="273"/>
      <c r="EYN235" s="273"/>
      <c r="EYO235" s="273"/>
      <c r="EYP235" s="273"/>
      <c r="EYQ235" s="273"/>
      <c r="EYR235" s="273"/>
      <c r="EYS235" s="273"/>
      <c r="EYT235" s="273"/>
      <c r="EYU235" s="273"/>
      <c r="EYV235" s="273"/>
      <c r="EYW235" s="273"/>
      <c r="EYX235" s="273"/>
      <c r="EYY235" s="273"/>
      <c r="EYZ235" s="273"/>
      <c r="EZA235" s="273"/>
      <c r="EZB235" s="273"/>
      <c r="EZC235" s="273"/>
      <c r="EZD235" s="273"/>
      <c r="EZE235" s="273"/>
      <c r="EZF235" s="273"/>
      <c r="EZG235" s="273"/>
      <c r="EZH235" s="273"/>
      <c r="EZI235" s="273"/>
      <c r="EZJ235" s="273"/>
      <c r="EZK235" s="273"/>
      <c r="EZL235" s="273"/>
      <c r="EZM235" s="273"/>
      <c r="EZN235" s="273"/>
      <c r="EZO235" s="273"/>
      <c r="EZP235" s="273"/>
      <c r="EZQ235" s="273"/>
      <c r="EZR235" s="273"/>
      <c r="EZS235" s="273"/>
      <c r="EZT235" s="273"/>
      <c r="EZU235" s="273"/>
      <c r="EZV235" s="273"/>
      <c r="EZW235" s="273"/>
      <c r="EZX235" s="273"/>
      <c r="EZY235" s="273"/>
      <c r="EZZ235" s="273"/>
      <c r="FAA235" s="273"/>
      <c r="FAB235" s="273"/>
      <c r="FAC235" s="273"/>
      <c r="FAD235" s="273"/>
      <c r="FAE235" s="273"/>
      <c r="FAF235" s="273"/>
      <c r="FAG235" s="273"/>
      <c r="FAH235" s="273"/>
      <c r="FAI235" s="273"/>
      <c r="FAJ235" s="273"/>
      <c r="FAK235" s="273"/>
      <c r="FAL235" s="273"/>
      <c r="FAM235" s="273"/>
      <c r="FAN235" s="273"/>
      <c r="FAO235" s="273"/>
      <c r="FAP235" s="273"/>
      <c r="FAQ235" s="273"/>
      <c r="FAR235" s="273"/>
      <c r="FAS235" s="273"/>
      <c r="FAT235" s="273"/>
      <c r="FAU235" s="273"/>
      <c r="FAV235" s="273"/>
      <c r="FAW235" s="273"/>
      <c r="FAX235" s="273"/>
      <c r="FAY235" s="273"/>
      <c r="FAZ235" s="273"/>
      <c r="FBA235" s="273"/>
      <c r="FBB235" s="273"/>
      <c r="FBC235" s="273"/>
      <c r="FBD235" s="273"/>
      <c r="FBE235" s="273"/>
      <c r="FBF235" s="273"/>
      <c r="FBG235" s="273"/>
      <c r="FBH235" s="273"/>
      <c r="FBI235" s="273"/>
      <c r="FBJ235" s="273"/>
      <c r="FBK235" s="273"/>
      <c r="FBL235" s="273"/>
      <c r="FBM235" s="273"/>
      <c r="FBN235" s="273"/>
      <c r="FBO235" s="273"/>
      <c r="FBP235" s="273"/>
      <c r="FBQ235" s="273"/>
      <c r="FBR235" s="273"/>
      <c r="FBS235" s="273"/>
      <c r="FBT235" s="273"/>
      <c r="FBU235" s="273"/>
      <c r="FBV235" s="273"/>
      <c r="FBW235" s="273"/>
      <c r="FBX235" s="273"/>
      <c r="FBY235" s="273"/>
      <c r="FBZ235" s="273"/>
      <c r="FCA235" s="273"/>
      <c r="FCB235" s="273"/>
      <c r="FCC235" s="273"/>
      <c r="FCD235" s="273"/>
      <c r="FCE235" s="273"/>
      <c r="FCF235" s="273"/>
      <c r="FCG235" s="273"/>
      <c r="FCH235" s="273"/>
      <c r="FCI235" s="273"/>
      <c r="FCJ235" s="273"/>
      <c r="FCK235" s="273"/>
      <c r="FCL235" s="273"/>
      <c r="FCM235" s="273"/>
      <c r="FCN235" s="273"/>
      <c r="FCO235" s="273"/>
      <c r="FCP235" s="273"/>
      <c r="FCQ235" s="273"/>
      <c r="FCR235" s="273"/>
      <c r="FCS235" s="273"/>
      <c r="FCT235" s="273"/>
      <c r="FCU235" s="273"/>
      <c r="FCV235" s="273"/>
      <c r="FCW235" s="273"/>
      <c r="FCX235" s="273"/>
      <c r="FCY235" s="273"/>
      <c r="FCZ235" s="273"/>
      <c r="FDA235" s="273"/>
      <c r="FDB235" s="273"/>
      <c r="FDC235" s="273"/>
      <c r="FDD235" s="273"/>
      <c r="FDE235" s="273"/>
      <c r="FDF235" s="273"/>
      <c r="FDG235" s="273"/>
      <c r="FDH235" s="273"/>
      <c r="FDI235" s="273"/>
      <c r="FDJ235" s="273"/>
      <c r="FDK235" s="273"/>
      <c r="FDL235" s="273"/>
      <c r="FDM235" s="273"/>
      <c r="FDN235" s="273"/>
      <c r="FDO235" s="273"/>
      <c r="FDP235" s="273"/>
      <c r="FDQ235" s="273"/>
      <c r="FDR235" s="273"/>
      <c r="FDS235" s="273"/>
      <c r="FDT235" s="273"/>
      <c r="FDU235" s="273"/>
      <c r="FDV235" s="273"/>
      <c r="FDW235" s="273"/>
      <c r="FDX235" s="273"/>
      <c r="FDY235" s="273"/>
      <c r="FDZ235" s="273"/>
      <c r="FEA235" s="273"/>
      <c r="FEB235" s="273"/>
      <c r="FEC235" s="273"/>
      <c r="FED235" s="273"/>
      <c r="FEE235" s="273"/>
      <c r="FEF235" s="273"/>
      <c r="FEG235" s="273"/>
      <c r="FEH235" s="273"/>
      <c r="FEI235" s="273"/>
      <c r="FEJ235" s="273"/>
      <c r="FEK235" s="273"/>
      <c r="FEL235" s="273"/>
      <c r="FEM235" s="273"/>
      <c r="FEN235" s="273"/>
      <c r="FEO235" s="273"/>
      <c r="FEP235" s="273"/>
      <c r="FEQ235" s="273"/>
      <c r="FER235" s="273"/>
      <c r="FES235" s="273"/>
      <c r="FET235" s="273"/>
      <c r="FEU235" s="273"/>
      <c r="FEV235" s="273"/>
      <c r="FEW235" s="273"/>
      <c r="FEX235" s="273"/>
      <c r="FEY235" s="273"/>
      <c r="FEZ235" s="273"/>
      <c r="FFA235" s="273"/>
      <c r="FFB235" s="273"/>
      <c r="FFC235" s="273"/>
      <c r="FFD235" s="273"/>
      <c r="FFE235" s="273"/>
      <c r="FFF235" s="273"/>
      <c r="FFG235" s="273"/>
      <c r="FFH235" s="273"/>
      <c r="FFI235" s="273"/>
      <c r="FFJ235" s="273"/>
      <c r="FFK235" s="273"/>
      <c r="FFL235" s="273"/>
      <c r="FFM235" s="273"/>
      <c r="FFN235" s="273"/>
      <c r="FFO235" s="273"/>
      <c r="FFP235" s="273"/>
      <c r="FFQ235" s="273"/>
      <c r="FFR235" s="273"/>
      <c r="FFS235" s="273"/>
      <c r="FFT235" s="273"/>
      <c r="FFU235" s="273"/>
      <c r="FFV235" s="273"/>
      <c r="FFW235" s="273"/>
      <c r="FFX235" s="273"/>
      <c r="FFY235" s="273"/>
      <c r="FFZ235" s="273"/>
      <c r="FGA235" s="273"/>
      <c r="FGB235" s="273"/>
      <c r="FGC235" s="273"/>
      <c r="FGD235" s="273"/>
      <c r="FGE235" s="273"/>
      <c r="FGF235" s="273"/>
      <c r="FGG235" s="273"/>
      <c r="FGH235" s="273"/>
      <c r="FGI235" s="273"/>
      <c r="FGJ235" s="273"/>
      <c r="FGK235" s="273"/>
      <c r="FGL235" s="273"/>
      <c r="FGM235" s="273"/>
      <c r="FGN235" s="273"/>
      <c r="FGO235" s="273"/>
      <c r="FGP235" s="273"/>
      <c r="FGQ235" s="273"/>
      <c r="FGR235" s="273"/>
      <c r="FGS235" s="273"/>
      <c r="FGT235" s="273"/>
      <c r="FGU235" s="273"/>
      <c r="FGV235" s="273"/>
      <c r="FGW235" s="273"/>
      <c r="FGX235" s="273"/>
      <c r="FGY235" s="273"/>
      <c r="FGZ235" s="273"/>
      <c r="FHA235" s="273"/>
      <c r="FHB235" s="273"/>
      <c r="FHC235" s="273"/>
      <c r="FHD235" s="273"/>
      <c r="FHE235" s="273"/>
      <c r="FHF235" s="273"/>
      <c r="FHG235" s="273"/>
      <c r="FHH235" s="273"/>
      <c r="FHI235" s="273"/>
      <c r="FHJ235" s="273"/>
      <c r="FHK235" s="273"/>
      <c r="FHL235" s="273"/>
      <c r="FHM235" s="273"/>
      <c r="FHN235" s="273"/>
      <c r="FHO235" s="273"/>
      <c r="FHP235" s="273"/>
      <c r="FHQ235" s="273"/>
      <c r="FHR235" s="273"/>
      <c r="FHS235" s="273"/>
      <c r="FHT235" s="273"/>
      <c r="FHU235" s="273"/>
      <c r="FHV235" s="273"/>
      <c r="FHW235" s="273"/>
      <c r="FHX235" s="273"/>
      <c r="FHY235" s="273"/>
      <c r="FHZ235" s="273"/>
      <c r="FIA235" s="273"/>
      <c r="FIB235" s="273"/>
      <c r="FIC235" s="273"/>
      <c r="FID235" s="273"/>
      <c r="FIE235" s="273"/>
      <c r="FIF235" s="273"/>
      <c r="FIG235" s="273"/>
      <c r="FIH235" s="273"/>
      <c r="FII235" s="273"/>
      <c r="FIJ235" s="273"/>
      <c r="FIK235" s="273"/>
      <c r="FIL235" s="273"/>
      <c r="FIM235" s="273"/>
      <c r="FIN235" s="273"/>
      <c r="FIO235" s="273"/>
      <c r="FIP235" s="273"/>
      <c r="FIQ235" s="273"/>
      <c r="FIR235" s="273"/>
      <c r="FIS235" s="273"/>
      <c r="FIT235" s="273"/>
      <c r="FIU235" s="273"/>
      <c r="FIV235" s="273"/>
      <c r="FIW235" s="273"/>
      <c r="FIX235" s="273"/>
      <c r="FIY235" s="273"/>
      <c r="FIZ235" s="273"/>
      <c r="FJA235" s="273"/>
      <c r="FJB235" s="273"/>
      <c r="FJC235" s="273"/>
      <c r="FJD235" s="273"/>
      <c r="FJE235" s="273"/>
      <c r="FJF235" s="273"/>
      <c r="FJG235" s="273"/>
      <c r="FJH235" s="273"/>
      <c r="FJI235" s="273"/>
      <c r="FJJ235" s="273"/>
      <c r="FJK235" s="273"/>
      <c r="FJL235" s="273"/>
      <c r="FJM235" s="273"/>
      <c r="FJN235" s="273"/>
      <c r="FJO235" s="273"/>
      <c r="FJP235" s="273"/>
      <c r="FJQ235" s="273"/>
      <c r="FJR235" s="273"/>
      <c r="FJS235" s="273"/>
      <c r="FJT235" s="273"/>
      <c r="FJU235" s="273"/>
      <c r="FJV235" s="273"/>
      <c r="FJW235" s="273"/>
      <c r="FJX235" s="273"/>
      <c r="FJY235" s="273"/>
      <c r="FJZ235" s="273"/>
      <c r="FKA235" s="273"/>
      <c r="FKB235" s="273"/>
      <c r="FKC235" s="273"/>
      <c r="FKD235" s="273"/>
      <c r="FKE235" s="273"/>
      <c r="FKF235" s="273"/>
      <c r="FKG235" s="273"/>
      <c r="FKH235" s="273"/>
      <c r="FKI235" s="273"/>
      <c r="FKJ235" s="273"/>
      <c r="FKK235" s="273"/>
      <c r="FKL235" s="273"/>
      <c r="FKM235" s="273"/>
      <c r="FKN235" s="273"/>
      <c r="FKO235" s="273"/>
      <c r="FKP235" s="273"/>
      <c r="FKQ235" s="273"/>
      <c r="FKR235" s="273"/>
      <c r="FKS235" s="273"/>
      <c r="FKT235" s="273"/>
      <c r="FKU235" s="273"/>
      <c r="FKV235" s="273"/>
      <c r="FKW235" s="273"/>
      <c r="FKX235" s="273"/>
      <c r="FKY235" s="273"/>
      <c r="FKZ235" s="273"/>
      <c r="FLA235" s="273"/>
      <c r="FLB235" s="273"/>
      <c r="FLC235" s="273"/>
      <c r="FLD235" s="273"/>
      <c r="FLE235" s="273"/>
      <c r="FLF235" s="273"/>
      <c r="FLG235" s="273"/>
      <c r="FLH235" s="273"/>
      <c r="FLI235" s="273"/>
      <c r="FLJ235" s="273"/>
      <c r="FLK235" s="273"/>
      <c r="FLL235" s="273"/>
      <c r="FLM235" s="273"/>
      <c r="FLN235" s="273"/>
      <c r="FLO235" s="273"/>
      <c r="FLP235" s="273"/>
      <c r="FLQ235" s="273"/>
      <c r="FLR235" s="273"/>
      <c r="FLS235" s="273"/>
      <c r="FLT235" s="273"/>
      <c r="FLU235" s="273"/>
      <c r="FLV235" s="273"/>
      <c r="FLW235" s="273"/>
      <c r="FLX235" s="273"/>
      <c r="FLY235" s="273"/>
      <c r="FLZ235" s="273"/>
      <c r="FMA235" s="273"/>
      <c r="FMB235" s="273"/>
      <c r="FMC235" s="273"/>
      <c r="FMD235" s="273"/>
      <c r="FME235" s="273"/>
      <c r="FMF235" s="273"/>
      <c r="FMG235" s="273"/>
      <c r="FMH235" s="273"/>
      <c r="FMI235" s="273"/>
      <c r="FMJ235" s="273"/>
      <c r="FMK235" s="273"/>
      <c r="FML235" s="273"/>
      <c r="FMM235" s="273"/>
      <c r="FMN235" s="273"/>
      <c r="FMO235" s="273"/>
      <c r="FMP235" s="273"/>
      <c r="FMQ235" s="273"/>
      <c r="FMR235" s="273"/>
      <c r="FMS235" s="273"/>
      <c r="FMT235" s="273"/>
      <c r="FMU235" s="273"/>
      <c r="FMV235" s="273"/>
      <c r="FMW235" s="273"/>
      <c r="FMX235" s="273"/>
      <c r="FMY235" s="273"/>
      <c r="FMZ235" s="273"/>
      <c r="FNA235" s="273"/>
      <c r="FNB235" s="273"/>
      <c r="FNC235" s="273"/>
      <c r="FND235" s="273"/>
      <c r="FNE235" s="273"/>
      <c r="FNF235" s="273"/>
      <c r="FNG235" s="273"/>
      <c r="FNH235" s="273"/>
      <c r="FNI235" s="273"/>
      <c r="FNJ235" s="273"/>
      <c r="FNK235" s="273"/>
      <c r="FNL235" s="273"/>
      <c r="FNM235" s="273"/>
      <c r="FNN235" s="273"/>
      <c r="FNO235" s="273"/>
      <c r="FNP235" s="273"/>
      <c r="FNQ235" s="273"/>
      <c r="FNR235" s="273"/>
      <c r="FNS235" s="273"/>
      <c r="FNT235" s="273"/>
      <c r="FNU235" s="273"/>
      <c r="FNV235" s="273"/>
      <c r="FNW235" s="273"/>
      <c r="FNX235" s="273"/>
      <c r="FNY235" s="273"/>
      <c r="FNZ235" s="273"/>
      <c r="FOA235" s="273"/>
      <c r="FOB235" s="273"/>
      <c r="FOC235" s="273"/>
      <c r="FOD235" s="273"/>
      <c r="FOE235" s="273"/>
      <c r="FOF235" s="273"/>
      <c r="FOG235" s="273"/>
      <c r="FOH235" s="273"/>
      <c r="FOI235" s="273"/>
      <c r="FOJ235" s="273"/>
      <c r="FOK235" s="273"/>
      <c r="FOL235" s="273"/>
      <c r="FOM235" s="273"/>
      <c r="FON235" s="273"/>
      <c r="FOO235" s="273"/>
      <c r="FOP235" s="273"/>
      <c r="FOQ235" s="273"/>
      <c r="FOR235" s="273"/>
      <c r="FOS235" s="273"/>
      <c r="FOT235" s="273"/>
      <c r="FOU235" s="273"/>
      <c r="FOV235" s="273"/>
      <c r="FOW235" s="273"/>
      <c r="FOX235" s="273"/>
      <c r="FOY235" s="273"/>
      <c r="FOZ235" s="273"/>
      <c r="FPA235" s="273"/>
      <c r="FPB235" s="273"/>
      <c r="FPC235" s="273"/>
      <c r="FPD235" s="273"/>
      <c r="FPE235" s="273"/>
      <c r="FPF235" s="273"/>
      <c r="FPG235" s="273"/>
      <c r="FPH235" s="273"/>
      <c r="FPI235" s="273"/>
      <c r="FPJ235" s="273"/>
      <c r="FPK235" s="273"/>
      <c r="FPL235" s="273"/>
      <c r="FPM235" s="273"/>
      <c r="FPN235" s="273"/>
      <c r="FPO235" s="273"/>
      <c r="FPP235" s="273"/>
      <c r="FPQ235" s="273"/>
      <c r="FPR235" s="273"/>
      <c r="FPS235" s="273"/>
      <c r="FPT235" s="273"/>
      <c r="FPU235" s="273"/>
      <c r="FPV235" s="273"/>
      <c r="FPW235" s="273"/>
      <c r="FPX235" s="273"/>
      <c r="FPY235" s="273"/>
      <c r="FPZ235" s="273"/>
      <c r="FQA235" s="273"/>
      <c r="FQB235" s="273"/>
      <c r="FQC235" s="273"/>
      <c r="FQD235" s="273"/>
      <c r="FQE235" s="273"/>
      <c r="FQF235" s="273"/>
      <c r="FQG235" s="273"/>
      <c r="FQH235" s="273"/>
      <c r="FQI235" s="273"/>
      <c r="FQJ235" s="273"/>
      <c r="FQK235" s="273"/>
      <c r="FQL235" s="273"/>
      <c r="FQM235" s="273"/>
      <c r="FQN235" s="273"/>
      <c r="FQO235" s="273"/>
      <c r="FQP235" s="273"/>
      <c r="FQQ235" s="273"/>
      <c r="FQR235" s="273"/>
      <c r="FQS235" s="273"/>
      <c r="FQT235" s="273"/>
      <c r="FQU235" s="273"/>
      <c r="FQV235" s="273"/>
      <c r="FQW235" s="273"/>
      <c r="FQX235" s="273"/>
      <c r="FQY235" s="273"/>
      <c r="FQZ235" s="273"/>
      <c r="FRA235" s="273"/>
      <c r="FRB235" s="273"/>
      <c r="FRC235" s="273"/>
      <c r="FRD235" s="273"/>
      <c r="FRE235" s="273"/>
      <c r="FRF235" s="273"/>
      <c r="FRG235" s="273"/>
      <c r="FRH235" s="273"/>
      <c r="FRI235" s="273"/>
      <c r="FRJ235" s="273"/>
      <c r="FRK235" s="273"/>
      <c r="FRL235" s="273"/>
      <c r="FRM235" s="273"/>
      <c r="FRN235" s="273"/>
      <c r="FRO235" s="273"/>
      <c r="FRP235" s="273"/>
      <c r="FRQ235" s="273"/>
      <c r="FRR235" s="273"/>
      <c r="FRS235" s="273"/>
      <c r="FRT235" s="273"/>
      <c r="FRU235" s="273"/>
      <c r="FRV235" s="273"/>
      <c r="FRW235" s="273"/>
      <c r="FRX235" s="273"/>
      <c r="FRY235" s="273"/>
      <c r="FRZ235" s="273"/>
      <c r="FSA235" s="273"/>
      <c r="FSB235" s="273"/>
      <c r="FSC235" s="273"/>
      <c r="FSD235" s="273"/>
      <c r="FSE235" s="273"/>
      <c r="FSF235" s="273"/>
      <c r="FSG235" s="273"/>
      <c r="FSH235" s="273"/>
      <c r="FSI235" s="273"/>
      <c r="FSJ235" s="273"/>
      <c r="FSK235" s="273"/>
      <c r="FSL235" s="273"/>
      <c r="FSM235" s="273"/>
      <c r="FSN235" s="273"/>
      <c r="FSO235" s="273"/>
      <c r="FSP235" s="273"/>
      <c r="FSQ235" s="273"/>
      <c r="FSR235" s="273"/>
      <c r="FSS235" s="273"/>
      <c r="FST235" s="273"/>
      <c r="FSU235" s="273"/>
      <c r="FSV235" s="273"/>
      <c r="FSW235" s="273"/>
      <c r="FSX235" s="273"/>
      <c r="FSY235" s="273"/>
      <c r="FSZ235" s="273"/>
      <c r="FTA235" s="273"/>
      <c r="FTB235" s="273"/>
      <c r="FTC235" s="273"/>
      <c r="FTD235" s="273"/>
      <c r="FTE235" s="273"/>
      <c r="FTF235" s="273"/>
      <c r="FTG235" s="273"/>
      <c r="FTH235" s="273"/>
      <c r="FTI235" s="273"/>
      <c r="FTJ235" s="273"/>
      <c r="FTK235" s="273"/>
      <c r="FTL235" s="273"/>
      <c r="FTM235" s="273"/>
      <c r="FTN235" s="273"/>
      <c r="FTO235" s="273"/>
      <c r="FTP235" s="273"/>
      <c r="FTQ235" s="273"/>
      <c r="FTR235" s="273"/>
      <c r="FTS235" s="273"/>
      <c r="FTT235" s="273"/>
      <c r="FTU235" s="273"/>
      <c r="FTV235" s="273"/>
      <c r="FTW235" s="273"/>
      <c r="FTX235" s="273"/>
      <c r="FTY235" s="273"/>
      <c r="FTZ235" s="273"/>
      <c r="FUA235" s="273"/>
      <c r="FUB235" s="273"/>
      <c r="FUC235" s="273"/>
      <c r="FUD235" s="273"/>
      <c r="FUE235" s="273"/>
      <c r="FUF235" s="273"/>
      <c r="FUG235" s="273"/>
      <c r="FUH235" s="273"/>
      <c r="FUI235" s="273"/>
      <c r="FUJ235" s="273"/>
      <c r="FUK235" s="273"/>
      <c r="FUL235" s="273"/>
      <c r="FUM235" s="273"/>
      <c r="FUN235" s="273"/>
      <c r="FUO235" s="273"/>
      <c r="FUP235" s="273"/>
      <c r="FUQ235" s="273"/>
      <c r="FUR235" s="273"/>
      <c r="FUS235" s="273"/>
      <c r="FUT235" s="273"/>
      <c r="FUU235" s="273"/>
      <c r="FUV235" s="273"/>
      <c r="FUW235" s="273"/>
      <c r="FUX235" s="273"/>
      <c r="FUY235" s="273"/>
      <c r="FUZ235" s="273"/>
      <c r="FVA235" s="273"/>
      <c r="FVB235" s="273"/>
      <c r="FVC235" s="273"/>
      <c r="FVD235" s="273"/>
      <c r="FVE235" s="273"/>
      <c r="FVF235" s="273"/>
      <c r="FVG235" s="273"/>
      <c r="FVH235" s="273"/>
      <c r="FVI235" s="273"/>
      <c r="FVJ235" s="273"/>
      <c r="FVK235" s="273"/>
      <c r="FVL235" s="273"/>
      <c r="FVM235" s="273"/>
      <c r="FVN235" s="273"/>
      <c r="FVO235" s="273"/>
      <c r="FVP235" s="273"/>
      <c r="FVQ235" s="273"/>
      <c r="FVR235" s="273"/>
      <c r="FVS235" s="273"/>
      <c r="FVT235" s="273"/>
      <c r="FVU235" s="273"/>
      <c r="FVV235" s="273"/>
      <c r="FVW235" s="273"/>
      <c r="FVX235" s="273"/>
      <c r="FVY235" s="273"/>
      <c r="FVZ235" s="273"/>
      <c r="FWA235" s="273"/>
      <c r="FWB235" s="273"/>
      <c r="FWC235" s="273"/>
      <c r="FWD235" s="273"/>
      <c r="FWE235" s="273"/>
      <c r="FWF235" s="273"/>
      <c r="FWG235" s="273"/>
      <c r="FWH235" s="273"/>
      <c r="FWI235" s="273"/>
      <c r="FWJ235" s="273"/>
      <c r="FWK235" s="273"/>
      <c r="FWL235" s="273"/>
      <c r="FWM235" s="273"/>
      <c r="FWN235" s="273"/>
      <c r="FWO235" s="273"/>
      <c r="FWP235" s="273"/>
      <c r="FWQ235" s="273"/>
      <c r="FWR235" s="273"/>
      <c r="FWS235" s="273"/>
      <c r="FWT235" s="273"/>
      <c r="FWU235" s="273"/>
      <c r="FWV235" s="273"/>
      <c r="FWW235" s="273"/>
      <c r="FWX235" s="273"/>
      <c r="FWY235" s="273"/>
      <c r="FWZ235" s="273"/>
      <c r="FXA235" s="273"/>
      <c r="FXB235" s="273"/>
      <c r="FXC235" s="273"/>
      <c r="FXD235" s="273"/>
      <c r="FXE235" s="273"/>
      <c r="FXF235" s="273"/>
      <c r="FXG235" s="273"/>
      <c r="FXH235" s="273"/>
      <c r="FXI235" s="273"/>
      <c r="FXJ235" s="273"/>
      <c r="FXK235" s="273"/>
      <c r="FXL235" s="273"/>
      <c r="FXM235" s="273"/>
      <c r="FXN235" s="273"/>
      <c r="FXO235" s="273"/>
      <c r="FXP235" s="273"/>
      <c r="FXQ235" s="273"/>
      <c r="FXR235" s="273"/>
      <c r="FXS235" s="273"/>
      <c r="FXT235" s="273"/>
      <c r="FXU235" s="273"/>
      <c r="FXV235" s="273"/>
      <c r="FXW235" s="273"/>
      <c r="FXX235" s="273"/>
      <c r="FXY235" s="273"/>
      <c r="FXZ235" s="273"/>
      <c r="FYA235" s="273"/>
      <c r="FYB235" s="273"/>
      <c r="FYC235" s="273"/>
      <c r="FYD235" s="273"/>
      <c r="FYE235" s="273"/>
      <c r="FYF235" s="273"/>
      <c r="FYG235" s="273"/>
      <c r="FYH235" s="273"/>
      <c r="FYI235" s="273"/>
      <c r="FYJ235" s="273"/>
      <c r="FYK235" s="273"/>
      <c r="FYL235" s="273"/>
      <c r="FYM235" s="273"/>
      <c r="FYN235" s="273"/>
      <c r="FYO235" s="273"/>
      <c r="FYP235" s="273"/>
      <c r="FYQ235" s="273"/>
      <c r="FYR235" s="273"/>
      <c r="FYS235" s="273"/>
      <c r="FYT235" s="273"/>
      <c r="FYU235" s="273"/>
      <c r="FYV235" s="273"/>
      <c r="FYW235" s="273"/>
      <c r="FYX235" s="273"/>
      <c r="FYY235" s="273"/>
      <c r="FYZ235" s="273"/>
      <c r="FZA235" s="273"/>
      <c r="FZB235" s="273"/>
      <c r="FZC235" s="273"/>
      <c r="FZD235" s="273"/>
      <c r="FZE235" s="273"/>
      <c r="FZF235" s="273"/>
      <c r="FZG235" s="273"/>
      <c r="FZH235" s="273"/>
      <c r="FZI235" s="273"/>
      <c r="FZJ235" s="273"/>
      <c r="FZK235" s="273"/>
      <c r="FZL235" s="273"/>
      <c r="FZM235" s="273"/>
      <c r="FZN235" s="273"/>
      <c r="FZO235" s="273"/>
      <c r="FZP235" s="273"/>
      <c r="FZQ235" s="273"/>
      <c r="FZR235" s="273"/>
      <c r="FZS235" s="273"/>
      <c r="FZT235" s="273"/>
      <c r="FZU235" s="273"/>
      <c r="FZV235" s="273"/>
      <c r="FZW235" s="273"/>
      <c r="FZX235" s="273"/>
      <c r="FZY235" s="273"/>
      <c r="FZZ235" s="273"/>
      <c r="GAA235" s="273"/>
      <c r="GAB235" s="273"/>
      <c r="GAC235" s="273"/>
      <c r="GAD235" s="273"/>
      <c r="GAE235" s="273"/>
      <c r="GAF235" s="273"/>
      <c r="GAG235" s="273"/>
      <c r="GAH235" s="273"/>
      <c r="GAI235" s="273"/>
      <c r="GAJ235" s="273"/>
      <c r="GAK235" s="273"/>
      <c r="GAL235" s="273"/>
      <c r="GAM235" s="273"/>
      <c r="GAN235" s="273"/>
      <c r="GAO235" s="273"/>
      <c r="GAP235" s="273"/>
      <c r="GAQ235" s="273"/>
      <c r="GAR235" s="273"/>
      <c r="GAS235" s="273"/>
      <c r="GAT235" s="273"/>
      <c r="GAU235" s="273"/>
      <c r="GAV235" s="273"/>
      <c r="GAW235" s="273"/>
      <c r="GAX235" s="273"/>
      <c r="GAY235" s="273"/>
      <c r="GAZ235" s="273"/>
      <c r="GBA235" s="273"/>
      <c r="GBB235" s="273"/>
      <c r="GBC235" s="273"/>
      <c r="GBD235" s="273"/>
      <c r="GBE235" s="273"/>
      <c r="GBF235" s="273"/>
      <c r="GBG235" s="273"/>
      <c r="GBH235" s="273"/>
      <c r="GBI235" s="273"/>
      <c r="GBJ235" s="273"/>
      <c r="GBK235" s="273"/>
      <c r="GBL235" s="273"/>
      <c r="GBM235" s="273"/>
      <c r="GBN235" s="273"/>
      <c r="GBO235" s="273"/>
      <c r="GBP235" s="273"/>
      <c r="GBQ235" s="273"/>
      <c r="GBR235" s="273"/>
      <c r="GBS235" s="273"/>
      <c r="GBT235" s="273"/>
      <c r="GBU235" s="273"/>
      <c r="GBV235" s="273"/>
      <c r="GBW235" s="273"/>
      <c r="GBX235" s="273"/>
      <c r="GBY235" s="273"/>
      <c r="GBZ235" s="273"/>
      <c r="GCA235" s="273"/>
      <c r="GCB235" s="273"/>
      <c r="GCC235" s="273"/>
      <c r="GCD235" s="273"/>
      <c r="GCE235" s="273"/>
      <c r="GCF235" s="273"/>
      <c r="GCG235" s="273"/>
      <c r="GCH235" s="273"/>
      <c r="GCI235" s="273"/>
      <c r="GCJ235" s="273"/>
      <c r="GCK235" s="273"/>
      <c r="GCL235" s="273"/>
      <c r="GCM235" s="273"/>
      <c r="GCN235" s="273"/>
      <c r="GCO235" s="273"/>
      <c r="GCP235" s="273"/>
      <c r="GCQ235" s="273"/>
      <c r="GCR235" s="273"/>
      <c r="GCS235" s="273"/>
      <c r="GCT235" s="273"/>
      <c r="GCU235" s="273"/>
      <c r="GCV235" s="273"/>
      <c r="GCW235" s="273"/>
      <c r="GCX235" s="273"/>
      <c r="GCY235" s="273"/>
      <c r="GCZ235" s="273"/>
      <c r="GDA235" s="273"/>
      <c r="GDB235" s="273"/>
      <c r="GDC235" s="273"/>
      <c r="GDD235" s="273"/>
      <c r="GDE235" s="273"/>
      <c r="GDF235" s="273"/>
      <c r="GDG235" s="273"/>
      <c r="GDH235" s="273"/>
      <c r="GDI235" s="273"/>
      <c r="GDJ235" s="273"/>
      <c r="GDK235" s="273"/>
      <c r="GDL235" s="273"/>
      <c r="GDM235" s="273"/>
      <c r="GDN235" s="273"/>
      <c r="GDO235" s="273"/>
      <c r="GDP235" s="273"/>
      <c r="GDQ235" s="273"/>
      <c r="GDR235" s="273"/>
      <c r="GDS235" s="273"/>
      <c r="GDT235" s="273"/>
      <c r="GDU235" s="273"/>
      <c r="GDV235" s="273"/>
      <c r="GDW235" s="273"/>
      <c r="GDX235" s="273"/>
      <c r="GDY235" s="273"/>
      <c r="GDZ235" s="273"/>
      <c r="GEA235" s="273"/>
      <c r="GEB235" s="273"/>
      <c r="GEC235" s="273"/>
      <c r="GED235" s="273"/>
      <c r="GEE235" s="273"/>
      <c r="GEF235" s="273"/>
      <c r="GEG235" s="273"/>
      <c r="GEH235" s="273"/>
      <c r="GEI235" s="273"/>
      <c r="GEJ235" s="273"/>
      <c r="GEK235" s="273"/>
      <c r="GEL235" s="273"/>
      <c r="GEM235" s="273"/>
      <c r="GEN235" s="273"/>
      <c r="GEO235" s="273"/>
      <c r="GEP235" s="273"/>
      <c r="GEQ235" s="273"/>
      <c r="GER235" s="273"/>
      <c r="GES235" s="273"/>
      <c r="GET235" s="273"/>
      <c r="GEU235" s="273"/>
      <c r="GEV235" s="273"/>
      <c r="GEW235" s="273"/>
      <c r="GEX235" s="273"/>
      <c r="GEY235" s="273"/>
      <c r="GEZ235" s="273"/>
      <c r="GFA235" s="273"/>
      <c r="GFB235" s="273"/>
      <c r="GFC235" s="273"/>
      <c r="GFD235" s="273"/>
      <c r="GFE235" s="273"/>
      <c r="GFF235" s="273"/>
      <c r="GFG235" s="273"/>
      <c r="GFH235" s="273"/>
      <c r="GFI235" s="273"/>
      <c r="GFJ235" s="273"/>
      <c r="GFK235" s="273"/>
      <c r="GFL235" s="273"/>
      <c r="GFM235" s="273"/>
      <c r="GFN235" s="273"/>
      <c r="GFO235" s="273"/>
      <c r="GFP235" s="273"/>
      <c r="GFQ235" s="273"/>
      <c r="GFR235" s="273"/>
      <c r="GFS235" s="273"/>
      <c r="GFT235" s="273"/>
      <c r="GFU235" s="273"/>
      <c r="GFV235" s="273"/>
      <c r="GFW235" s="273"/>
      <c r="GFX235" s="273"/>
      <c r="GFY235" s="273"/>
      <c r="GFZ235" s="273"/>
      <c r="GGA235" s="273"/>
      <c r="GGB235" s="273"/>
      <c r="GGC235" s="273"/>
      <c r="GGD235" s="273"/>
      <c r="GGE235" s="273"/>
      <c r="GGF235" s="273"/>
      <c r="GGG235" s="273"/>
      <c r="GGH235" s="273"/>
      <c r="GGI235" s="273"/>
      <c r="GGJ235" s="273"/>
      <c r="GGK235" s="273"/>
      <c r="GGL235" s="273"/>
      <c r="GGM235" s="273"/>
      <c r="GGN235" s="273"/>
      <c r="GGO235" s="273"/>
      <c r="GGP235" s="273"/>
      <c r="GGQ235" s="273"/>
      <c r="GGR235" s="273"/>
      <c r="GGS235" s="273"/>
      <c r="GGT235" s="273"/>
      <c r="GGU235" s="273"/>
      <c r="GGV235" s="273"/>
      <c r="GGW235" s="273"/>
      <c r="GGX235" s="273"/>
      <c r="GGY235" s="273"/>
      <c r="GGZ235" s="273"/>
      <c r="GHA235" s="273"/>
      <c r="GHB235" s="273"/>
      <c r="GHC235" s="273"/>
      <c r="GHD235" s="273"/>
      <c r="GHE235" s="273"/>
      <c r="GHF235" s="273"/>
      <c r="GHG235" s="273"/>
      <c r="GHH235" s="273"/>
      <c r="GHI235" s="273"/>
      <c r="GHJ235" s="273"/>
      <c r="GHK235" s="273"/>
      <c r="GHL235" s="273"/>
      <c r="GHM235" s="273"/>
      <c r="GHN235" s="273"/>
      <c r="GHO235" s="273"/>
      <c r="GHP235" s="273"/>
      <c r="GHQ235" s="273"/>
      <c r="GHR235" s="273"/>
      <c r="GHS235" s="273"/>
      <c r="GHT235" s="273"/>
      <c r="GHU235" s="273"/>
      <c r="GHV235" s="273"/>
      <c r="GHW235" s="273"/>
      <c r="GHX235" s="273"/>
      <c r="GHY235" s="273"/>
      <c r="GHZ235" s="273"/>
      <c r="GIA235" s="273"/>
      <c r="GIB235" s="273"/>
      <c r="GIC235" s="273"/>
      <c r="GID235" s="273"/>
      <c r="GIE235" s="273"/>
      <c r="GIF235" s="273"/>
      <c r="GIG235" s="273"/>
      <c r="GIH235" s="273"/>
      <c r="GII235" s="273"/>
      <c r="GIJ235" s="273"/>
      <c r="GIK235" s="273"/>
      <c r="GIL235" s="273"/>
      <c r="GIM235" s="273"/>
      <c r="GIN235" s="273"/>
      <c r="GIO235" s="273"/>
      <c r="GIP235" s="273"/>
      <c r="GIQ235" s="273"/>
      <c r="GIR235" s="273"/>
      <c r="GIS235" s="273"/>
      <c r="GIT235" s="273"/>
      <c r="GIU235" s="273"/>
      <c r="GIV235" s="273"/>
      <c r="GIW235" s="273"/>
      <c r="GIX235" s="273"/>
      <c r="GIY235" s="273"/>
      <c r="GIZ235" s="273"/>
      <c r="GJA235" s="273"/>
      <c r="GJB235" s="273"/>
      <c r="GJC235" s="273"/>
      <c r="GJD235" s="273"/>
      <c r="GJE235" s="273"/>
      <c r="GJF235" s="273"/>
      <c r="GJG235" s="273"/>
      <c r="GJH235" s="273"/>
      <c r="GJI235" s="273"/>
      <c r="GJJ235" s="273"/>
      <c r="GJK235" s="273"/>
      <c r="GJL235" s="273"/>
      <c r="GJM235" s="273"/>
      <c r="GJN235" s="273"/>
      <c r="GJO235" s="273"/>
      <c r="GJP235" s="273"/>
      <c r="GJQ235" s="273"/>
      <c r="GJR235" s="273"/>
      <c r="GJS235" s="273"/>
      <c r="GJT235" s="273"/>
      <c r="GJU235" s="273"/>
      <c r="GJV235" s="273"/>
      <c r="GJW235" s="273"/>
      <c r="GJX235" s="273"/>
      <c r="GJY235" s="273"/>
      <c r="GJZ235" s="273"/>
      <c r="GKA235" s="273"/>
      <c r="GKB235" s="273"/>
      <c r="GKC235" s="273"/>
      <c r="GKD235" s="273"/>
      <c r="GKE235" s="273"/>
      <c r="GKF235" s="273"/>
      <c r="GKG235" s="273"/>
      <c r="GKH235" s="273"/>
      <c r="GKI235" s="273"/>
      <c r="GKJ235" s="273"/>
      <c r="GKK235" s="273"/>
      <c r="GKL235" s="273"/>
      <c r="GKM235" s="273"/>
      <c r="GKN235" s="273"/>
      <c r="GKO235" s="273"/>
      <c r="GKP235" s="273"/>
      <c r="GKQ235" s="273"/>
      <c r="GKR235" s="273"/>
      <c r="GKS235" s="273"/>
      <c r="GKT235" s="273"/>
      <c r="GKU235" s="273"/>
      <c r="GKV235" s="273"/>
      <c r="GKW235" s="273"/>
      <c r="GKX235" s="273"/>
      <c r="GKY235" s="273"/>
      <c r="GKZ235" s="273"/>
      <c r="GLA235" s="273"/>
      <c r="GLB235" s="273"/>
      <c r="GLC235" s="273"/>
      <c r="GLD235" s="273"/>
      <c r="GLE235" s="273"/>
      <c r="GLF235" s="273"/>
      <c r="GLG235" s="273"/>
      <c r="GLH235" s="273"/>
      <c r="GLI235" s="273"/>
      <c r="GLJ235" s="273"/>
      <c r="GLK235" s="273"/>
      <c r="GLL235" s="273"/>
      <c r="GLM235" s="273"/>
      <c r="GLN235" s="273"/>
      <c r="GLO235" s="273"/>
      <c r="GLP235" s="273"/>
      <c r="GLQ235" s="273"/>
      <c r="GLR235" s="273"/>
      <c r="GLS235" s="273"/>
      <c r="GLT235" s="273"/>
      <c r="GLU235" s="273"/>
      <c r="GLV235" s="273"/>
      <c r="GLW235" s="273"/>
      <c r="GLX235" s="273"/>
      <c r="GLY235" s="273"/>
      <c r="GLZ235" s="273"/>
      <c r="GMA235" s="273"/>
      <c r="GMB235" s="273"/>
      <c r="GMC235" s="273"/>
      <c r="GMD235" s="273"/>
      <c r="GME235" s="273"/>
      <c r="GMF235" s="273"/>
      <c r="GMG235" s="273"/>
      <c r="GMH235" s="273"/>
      <c r="GMI235" s="273"/>
      <c r="GMJ235" s="273"/>
      <c r="GMK235" s="273"/>
      <c r="GML235" s="273"/>
      <c r="GMM235" s="273"/>
      <c r="GMN235" s="273"/>
      <c r="GMO235" s="273"/>
      <c r="GMP235" s="273"/>
      <c r="GMQ235" s="273"/>
      <c r="GMR235" s="273"/>
      <c r="GMS235" s="273"/>
      <c r="GMT235" s="273"/>
      <c r="GMU235" s="273"/>
      <c r="GMV235" s="273"/>
      <c r="GMW235" s="273"/>
      <c r="GMX235" s="273"/>
      <c r="GMY235" s="273"/>
      <c r="GMZ235" s="273"/>
      <c r="GNA235" s="273"/>
      <c r="GNB235" s="273"/>
      <c r="GNC235" s="273"/>
      <c r="GND235" s="273"/>
      <c r="GNE235" s="273"/>
      <c r="GNF235" s="273"/>
      <c r="GNG235" s="273"/>
      <c r="GNH235" s="273"/>
      <c r="GNI235" s="273"/>
      <c r="GNJ235" s="273"/>
      <c r="GNK235" s="273"/>
      <c r="GNL235" s="273"/>
      <c r="GNM235" s="273"/>
      <c r="GNN235" s="273"/>
      <c r="GNO235" s="273"/>
      <c r="GNP235" s="273"/>
      <c r="GNQ235" s="273"/>
      <c r="GNR235" s="273"/>
      <c r="GNS235" s="273"/>
      <c r="GNT235" s="273"/>
      <c r="GNU235" s="273"/>
      <c r="GNV235" s="273"/>
      <c r="GNW235" s="273"/>
      <c r="GNX235" s="273"/>
      <c r="GNY235" s="273"/>
      <c r="GNZ235" s="273"/>
      <c r="GOA235" s="273"/>
      <c r="GOB235" s="273"/>
      <c r="GOC235" s="273"/>
      <c r="GOD235" s="273"/>
      <c r="GOE235" s="273"/>
      <c r="GOF235" s="273"/>
      <c r="GOG235" s="273"/>
      <c r="GOH235" s="273"/>
      <c r="GOI235" s="273"/>
      <c r="GOJ235" s="273"/>
      <c r="GOK235" s="273"/>
      <c r="GOL235" s="273"/>
      <c r="GOM235" s="273"/>
      <c r="GON235" s="273"/>
      <c r="GOO235" s="273"/>
      <c r="GOP235" s="273"/>
      <c r="GOQ235" s="273"/>
      <c r="GOR235" s="273"/>
      <c r="GOS235" s="273"/>
      <c r="GOT235" s="273"/>
      <c r="GOU235" s="273"/>
      <c r="GOV235" s="273"/>
      <c r="GOW235" s="273"/>
      <c r="GOX235" s="273"/>
      <c r="GOY235" s="273"/>
      <c r="GOZ235" s="273"/>
      <c r="GPA235" s="273"/>
      <c r="GPB235" s="273"/>
      <c r="GPC235" s="273"/>
      <c r="GPD235" s="273"/>
      <c r="GPE235" s="273"/>
      <c r="GPF235" s="273"/>
      <c r="GPG235" s="273"/>
      <c r="GPH235" s="273"/>
      <c r="GPI235" s="273"/>
      <c r="GPJ235" s="273"/>
      <c r="GPK235" s="273"/>
      <c r="GPL235" s="273"/>
      <c r="GPM235" s="273"/>
      <c r="GPN235" s="273"/>
      <c r="GPO235" s="273"/>
      <c r="GPP235" s="273"/>
      <c r="GPQ235" s="273"/>
      <c r="GPR235" s="273"/>
      <c r="GPS235" s="273"/>
      <c r="GPT235" s="273"/>
      <c r="GPU235" s="273"/>
      <c r="GPV235" s="273"/>
      <c r="GPW235" s="273"/>
      <c r="GPX235" s="273"/>
      <c r="GPY235" s="273"/>
      <c r="GPZ235" s="273"/>
      <c r="GQA235" s="273"/>
      <c r="GQB235" s="273"/>
      <c r="GQC235" s="273"/>
      <c r="GQD235" s="273"/>
      <c r="GQE235" s="273"/>
      <c r="GQF235" s="273"/>
      <c r="GQG235" s="273"/>
      <c r="GQH235" s="273"/>
      <c r="GQI235" s="273"/>
      <c r="GQJ235" s="273"/>
      <c r="GQK235" s="273"/>
      <c r="GQL235" s="273"/>
      <c r="GQM235" s="273"/>
      <c r="GQN235" s="273"/>
      <c r="GQO235" s="273"/>
      <c r="GQP235" s="273"/>
      <c r="GQQ235" s="273"/>
      <c r="GQR235" s="273"/>
      <c r="GQS235" s="273"/>
      <c r="GQT235" s="273"/>
      <c r="GQU235" s="273"/>
      <c r="GQV235" s="273"/>
      <c r="GQW235" s="273"/>
      <c r="GQX235" s="273"/>
      <c r="GQY235" s="273"/>
      <c r="GQZ235" s="273"/>
      <c r="GRA235" s="273"/>
      <c r="GRB235" s="273"/>
      <c r="GRC235" s="273"/>
      <c r="GRD235" s="273"/>
      <c r="GRE235" s="273"/>
      <c r="GRF235" s="273"/>
      <c r="GRG235" s="273"/>
      <c r="GRH235" s="273"/>
      <c r="GRI235" s="273"/>
      <c r="GRJ235" s="273"/>
      <c r="GRK235" s="273"/>
      <c r="GRL235" s="273"/>
      <c r="GRM235" s="273"/>
      <c r="GRN235" s="273"/>
      <c r="GRO235" s="273"/>
      <c r="GRP235" s="273"/>
      <c r="GRQ235" s="273"/>
      <c r="GRR235" s="273"/>
      <c r="GRS235" s="273"/>
      <c r="GRT235" s="273"/>
      <c r="GRU235" s="273"/>
      <c r="GRV235" s="273"/>
      <c r="GRW235" s="273"/>
      <c r="GRX235" s="273"/>
      <c r="GRY235" s="273"/>
      <c r="GRZ235" s="273"/>
      <c r="GSA235" s="273"/>
      <c r="GSB235" s="273"/>
      <c r="GSC235" s="273"/>
      <c r="GSD235" s="273"/>
      <c r="GSE235" s="273"/>
      <c r="GSF235" s="273"/>
      <c r="GSG235" s="273"/>
      <c r="GSH235" s="273"/>
      <c r="GSI235" s="273"/>
      <c r="GSJ235" s="273"/>
      <c r="GSK235" s="273"/>
      <c r="GSL235" s="273"/>
      <c r="GSM235" s="273"/>
      <c r="GSN235" s="273"/>
      <c r="GSO235" s="273"/>
      <c r="GSP235" s="273"/>
      <c r="GSQ235" s="273"/>
      <c r="GSR235" s="273"/>
      <c r="GSS235" s="273"/>
      <c r="GST235" s="273"/>
      <c r="GSU235" s="273"/>
      <c r="GSV235" s="273"/>
      <c r="GSW235" s="273"/>
      <c r="GSX235" s="273"/>
      <c r="GSY235" s="273"/>
      <c r="GSZ235" s="273"/>
      <c r="GTA235" s="273"/>
      <c r="GTB235" s="273"/>
      <c r="GTC235" s="273"/>
      <c r="GTD235" s="273"/>
      <c r="GTE235" s="273"/>
      <c r="GTF235" s="273"/>
      <c r="GTG235" s="273"/>
      <c r="GTH235" s="273"/>
      <c r="GTI235" s="273"/>
      <c r="GTJ235" s="273"/>
      <c r="GTK235" s="273"/>
      <c r="GTL235" s="273"/>
      <c r="GTM235" s="273"/>
      <c r="GTN235" s="273"/>
      <c r="GTO235" s="273"/>
      <c r="GTP235" s="273"/>
      <c r="GTQ235" s="273"/>
      <c r="GTR235" s="273"/>
      <c r="GTS235" s="273"/>
      <c r="GTT235" s="273"/>
      <c r="GTU235" s="273"/>
      <c r="GTV235" s="273"/>
      <c r="GTW235" s="273"/>
      <c r="GTX235" s="273"/>
      <c r="GTY235" s="273"/>
      <c r="GTZ235" s="273"/>
      <c r="GUA235" s="273"/>
      <c r="GUB235" s="273"/>
      <c r="GUC235" s="273"/>
      <c r="GUD235" s="273"/>
      <c r="GUE235" s="273"/>
      <c r="GUF235" s="273"/>
      <c r="GUG235" s="273"/>
      <c r="GUH235" s="273"/>
      <c r="GUI235" s="273"/>
      <c r="GUJ235" s="273"/>
      <c r="GUK235" s="273"/>
      <c r="GUL235" s="273"/>
      <c r="GUM235" s="273"/>
      <c r="GUN235" s="273"/>
      <c r="GUO235" s="273"/>
      <c r="GUP235" s="273"/>
      <c r="GUQ235" s="273"/>
      <c r="GUR235" s="273"/>
      <c r="GUS235" s="273"/>
      <c r="GUT235" s="273"/>
      <c r="GUU235" s="273"/>
      <c r="GUV235" s="273"/>
      <c r="GUW235" s="273"/>
      <c r="GUX235" s="273"/>
      <c r="GUY235" s="273"/>
      <c r="GUZ235" s="273"/>
      <c r="GVA235" s="273"/>
      <c r="GVB235" s="273"/>
      <c r="GVC235" s="273"/>
      <c r="GVD235" s="273"/>
      <c r="GVE235" s="273"/>
      <c r="GVF235" s="273"/>
      <c r="GVG235" s="273"/>
      <c r="GVH235" s="273"/>
      <c r="GVI235" s="273"/>
      <c r="GVJ235" s="273"/>
      <c r="GVK235" s="273"/>
      <c r="GVL235" s="273"/>
      <c r="GVM235" s="273"/>
      <c r="GVN235" s="273"/>
      <c r="GVO235" s="273"/>
      <c r="GVP235" s="273"/>
      <c r="GVQ235" s="273"/>
      <c r="GVR235" s="273"/>
      <c r="GVS235" s="273"/>
      <c r="GVT235" s="273"/>
      <c r="GVU235" s="273"/>
      <c r="GVV235" s="273"/>
      <c r="GVW235" s="273"/>
      <c r="GVX235" s="273"/>
      <c r="GVY235" s="273"/>
      <c r="GVZ235" s="273"/>
      <c r="GWA235" s="273"/>
      <c r="GWB235" s="273"/>
      <c r="GWC235" s="273"/>
      <c r="GWD235" s="273"/>
      <c r="GWE235" s="273"/>
      <c r="GWF235" s="273"/>
      <c r="GWG235" s="273"/>
      <c r="GWH235" s="273"/>
      <c r="GWI235" s="273"/>
      <c r="GWJ235" s="273"/>
      <c r="GWK235" s="273"/>
      <c r="GWL235" s="273"/>
      <c r="GWM235" s="273"/>
      <c r="GWN235" s="273"/>
      <c r="GWO235" s="273"/>
      <c r="GWP235" s="273"/>
      <c r="GWQ235" s="273"/>
      <c r="GWR235" s="273"/>
      <c r="GWS235" s="273"/>
      <c r="GWT235" s="273"/>
      <c r="GWU235" s="273"/>
      <c r="GWV235" s="273"/>
      <c r="GWW235" s="273"/>
      <c r="GWX235" s="273"/>
      <c r="GWY235" s="273"/>
      <c r="GWZ235" s="273"/>
      <c r="GXA235" s="273"/>
      <c r="GXB235" s="273"/>
      <c r="GXC235" s="273"/>
      <c r="GXD235" s="273"/>
      <c r="GXE235" s="273"/>
      <c r="GXF235" s="273"/>
      <c r="GXG235" s="273"/>
      <c r="GXH235" s="273"/>
      <c r="GXI235" s="273"/>
      <c r="GXJ235" s="273"/>
      <c r="GXK235" s="273"/>
      <c r="GXL235" s="273"/>
      <c r="GXM235" s="273"/>
      <c r="GXN235" s="273"/>
      <c r="GXO235" s="273"/>
      <c r="GXP235" s="273"/>
      <c r="GXQ235" s="273"/>
      <c r="GXR235" s="273"/>
      <c r="GXS235" s="273"/>
      <c r="GXT235" s="273"/>
      <c r="GXU235" s="273"/>
      <c r="GXV235" s="273"/>
      <c r="GXW235" s="273"/>
      <c r="GXX235" s="273"/>
      <c r="GXY235" s="273"/>
      <c r="GXZ235" s="273"/>
      <c r="GYA235" s="273"/>
      <c r="GYB235" s="273"/>
      <c r="GYC235" s="273"/>
      <c r="GYD235" s="273"/>
      <c r="GYE235" s="273"/>
      <c r="GYF235" s="273"/>
      <c r="GYG235" s="273"/>
      <c r="GYH235" s="273"/>
      <c r="GYI235" s="273"/>
      <c r="GYJ235" s="273"/>
      <c r="GYK235" s="273"/>
      <c r="GYL235" s="273"/>
      <c r="GYM235" s="273"/>
      <c r="GYN235" s="273"/>
      <c r="GYO235" s="273"/>
      <c r="GYP235" s="273"/>
      <c r="GYQ235" s="273"/>
      <c r="GYR235" s="273"/>
      <c r="GYS235" s="273"/>
      <c r="GYT235" s="273"/>
      <c r="GYU235" s="273"/>
      <c r="GYV235" s="273"/>
      <c r="GYW235" s="273"/>
      <c r="GYX235" s="273"/>
      <c r="GYY235" s="273"/>
      <c r="GYZ235" s="273"/>
      <c r="GZA235" s="273"/>
      <c r="GZB235" s="273"/>
      <c r="GZC235" s="273"/>
      <c r="GZD235" s="273"/>
      <c r="GZE235" s="273"/>
      <c r="GZF235" s="273"/>
      <c r="GZG235" s="273"/>
      <c r="GZH235" s="273"/>
      <c r="GZI235" s="273"/>
      <c r="GZJ235" s="273"/>
      <c r="GZK235" s="273"/>
      <c r="GZL235" s="273"/>
      <c r="GZM235" s="273"/>
      <c r="GZN235" s="273"/>
      <c r="GZO235" s="273"/>
      <c r="GZP235" s="273"/>
      <c r="GZQ235" s="273"/>
      <c r="GZR235" s="273"/>
      <c r="GZS235" s="273"/>
      <c r="GZT235" s="273"/>
      <c r="GZU235" s="273"/>
      <c r="GZV235" s="273"/>
      <c r="GZW235" s="273"/>
      <c r="GZX235" s="273"/>
      <c r="GZY235" s="273"/>
      <c r="GZZ235" s="273"/>
      <c r="HAA235" s="273"/>
      <c r="HAB235" s="273"/>
      <c r="HAC235" s="273"/>
      <c r="HAD235" s="273"/>
      <c r="HAE235" s="273"/>
      <c r="HAF235" s="273"/>
      <c r="HAG235" s="273"/>
      <c r="HAH235" s="273"/>
      <c r="HAI235" s="273"/>
      <c r="HAJ235" s="273"/>
      <c r="HAK235" s="273"/>
      <c r="HAL235" s="273"/>
      <c r="HAM235" s="273"/>
      <c r="HAN235" s="273"/>
      <c r="HAO235" s="273"/>
      <c r="HAP235" s="273"/>
      <c r="HAQ235" s="273"/>
      <c r="HAR235" s="273"/>
      <c r="HAS235" s="273"/>
      <c r="HAT235" s="273"/>
      <c r="HAU235" s="273"/>
      <c r="HAV235" s="273"/>
      <c r="HAW235" s="273"/>
      <c r="HAX235" s="273"/>
      <c r="HAY235" s="273"/>
      <c r="HAZ235" s="273"/>
      <c r="HBA235" s="273"/>
      <c r="HBB235" s="273"/>
      <c r="HBC235" s="273"/>
      <c r="HBD235" s="273"/>
      <c r="HBE235" s="273"/>
      <c r="HBF235" s="273"/>
      <c r="HBG235" s="273"/>
      <c r="HBH235" s="273"/>
      <c r="HBI235" s="273"/>
      <c r="HBJ235" s="273"/>
      <c r="HBK235" s="273"/>
      <c r="HBL235" s="273"/>
      <c r="HBM235" s="273"/>
      <c r="HBN235" s="273"/>
      <c r="HBO235" s="273"/>
      <c r="HBP235" s="273"/>
      <c r="HBQ235" s="273"/>
      <c r="HBR235" s="273"/>
      <c r="HBS235" s="273"/>
      <c r="HBT235" s="273"/>
      <c r="HBU235" s="273"/>
      <c r="HBV235" s="273"/>
      <c r="HBW235" s="273"/>
      <c r="HBX235" s="273"/>
      <c r="HBY235" s="273"/>
      <c r="HBZ235" s="273"/>
      <c r="HCA235" s="273"/>
      <c r="HCB235" s="273"/>
      <c r="HCC235" s="273"/>
      <c r="HCD235" s="273"/>
      <c r="HCE235" s="273"/>
      <c r="HCF235" s="273"/>
      <c r="HCG235" s="273"/>
      <c r="HCH235" s="273"/>
      <c r="HCI235" s="273"/>
      <c r="HCJ235" s="273"/>
      <c r="HCK235" s="273"/>
      <c r="HCL235" s="273"/>
      <c r="HCM235" s="273"/>
      <c r="HCN235" s="273"/>
      <c r="HCO235" s="273"/>
      <c r="HCP235" s="273"/>
      <c r="HCQ235" s="273"/>
      <c r="HCR235" s="273"/>
      <c r="HCS235" s="273"/>
      <c r="HCT235" s="273"/>
      <c r="HCU235" s="273"/>
      <c r="HCV235" s="273"/>
      <c r="HCW235" s="273"/>
      <c r="HCX235" s="273"/>
      <c r="HCY235" s="273"/>
      <c r="HCZ235" s="273"/>
      <c r="HDA235" s="273"/>
      <c r="HDB235" s="273"/>
      <c r="HDC235" s="273"/>
      <c r="HDD235" s="273"/>
      <c r="HDE235" s="273"/>
      <c r="HDF235" s="273"/>
      <c r="HDG235" s="273"/>
      <c r="HDH235" s="273"/>
      <c r="HDI235" s="273"/>
      <c r="HDJ235" s="273"/>
      <c r="HDK235" s="273"/>
      <c r="HDL235" s="273"/>
      <c r="HDM235" s="273"/>
      <c r="HDN235" s="273"/>
      <c r="HDO235" s="273"/>
      <c r="HDP235" s="273"/>
      <c r="HDQ235" s="273"/>
      <c r="HDR235" s="273"/>
      <c r="HDS235" s="273"/>
      <c r="HDT235" s="273"/>
      <c r="HDU235" s="273"/>
      <c r="HDV235" s="273"/>
      <c r="HDW235" s="273"/>
      <c r="HDX235" s="273"/>
      <c r="HDY235" s="273"/>
      <c r="HDZ235" s="273"/>
      <c r="HEA235" s="273"/>
      <c r="HEB235" s="273"/>
      <c r="HEC235" s="273"/>
      <c r="HED235" s="273"/>
      <c r="HEE235" s="273"/>
      <c r="HEF235" s="273"/>
      <c r="HEG235" s="273"/>
      <c r="HEH235" s="273"/>
      <c r="HEI235" s="273"/>
      <c r="HEJ235" s="273"/>
      <c r="HEK235" s="273"/>
      <c r="HEL235" s="273"/>
      <c r="HEM235" s="273"/>
      <c r="HEN235" s="273"/>
      <c r="HEO235" s="273"/>
      <c r="HEP235" s="273"/>
      <c r="HEQ235" s="273"/>
      <c r="HER235" s="273"/>
      <c r="HES235" s="273"/>
      <c r="HET235" s="273"/>
      <c r="HEU235" s="273"/>
      <c r="HEV235" s="273"/>
      <c r="HEW235" s="273"/>
      <c r="HEX235" s="273"/>
      <c r="HEY235" s="273"/>
      <c r="HEZ235" s="273"/>
      <c r="HFA235" s="273"/>
      <c r="HFB235" s="273"/>
      <c r="HFC235" s="273"/>
      <c r="HFD235" s="273"/>
      <c r="HFE235" s="273"/>
      <c r="HFF235" s="273"/>
      <c r="HFG235" s="273"/>
      <c r="HFH235" s="273"/>
      <c r="HFI235" s="273"/>
      <c r="HFJ235" s="273"/>
      <c r="HFK235" s="273"/>
      <c r="HFL235" s="273"/>
      <c r="HFM235" s="273"/>
      <c r="HFN235" s="273"/>
      <c r="HFO235" s="273"/>
      <c r="HFP235" s="273"/>
      <c r="HFQ235" s="273"/>
      <c r="HFR235" s="273"/>
      <c r="HFS235" s="273"/>
      <c r="HFT235" s="273"/>
      <c r="HFU235" s="273"/>
      <c r="HFV235" s="273"/>
      <c r="HFW235" s="273"/>
      <c r="HFX235" s="273"/>
      <c r="HFY235" s="273"/>
      <c r="HFZ235" s="273"/>
      <c r="HGA235" s="273"/>
      <c r="HGB235" s="273"/>
      <c r="HGC235" s="273"/>
      <c r="HGD235" s="273"/>
      <c r="HGE235" s="273"/>
      <c r="HGF235" s="273"/>
      <c r="HGG235" s="273"/>
      <c r="HGH235" s="273"/>
      <c r="HGI235" s="273"/>
      <c r="HGJ235" s="273"/>
      <c r="HGK235" s="273"/>
      <c r="HGL235" s="273"/>
      <c r="HGM235" s="273"/>
      <c r="HGN235" s="273"/>
      <c r="HGO235" s="273"/>
      <c r="HGP235" s="273"/>
      <c r="HGQ235" s="273"/>
      <c r="HGR235" s="273"/>
      <c r="HGS235" s="273"/>
      <c r="HGT235" s="273"/>
      <c r="HGU235" s="273"/>
      <c r="HGV235" s="273"/>
      <c r="HGW235" s="273"/>
      <c r="HGX235" s="273"/>
      <c r="HGY235" s="273"/>
      <c r="HGZ235" s="273"/>
      <c r="HHA235" s="273"/>
      <c r="HHB235" s="273"/>
      <c r="HHC235" s="273"/>
      <c r="HHD235" s="273"/>
      <c r="HHE235" s="273"/>
      <c r="HHF235" s="273"/>
      <c r="HHG235" s="273"/>
      <c r="HHH235" s="273"/>
      <c r="HHI235" s="273"/>
      <c r="HHJ235" s="273"/>
      <c r="HHK235" s="273"/>
      <c r="HHL235" s="273"/>
      <c r="HHM235" s="273"/>
      <c r="HHN235" s="273"/>
      <c r="HHO235" s="273"/>
      <c r="HHP235" s="273"/>
      <c r="HHQ235" s="273"/>
      <c r="HHR235" s="273"/>
      <c r="HHS235" s="273"/>
      <c r="HHT235" s="273"/>
      <c r="HHU235" s="273"/>
      <c r="HHV235" s="273"/>
      <c r="HHW235" s="273"/>
      <c r="HHX235" s="273"/>
      <c r="HHY235" s="273"/>
      <c r="HHZ235" s="273"/>
      <c r="HIA235" s="273"/>
      <c r="HIB235" s="273"/>
      <c r="HIC235" s="273"/>
      <c r="HID235" s="273"/>
      <c r="HIE235" s="273"/>
      <c r="HIF235" s="273"/>
      <c r="HIG235" s="273"/>
      <c r="HIH235" s="273"/>
      <c r="HII235" s="273"/>
      <c r="HIJ235" s="273"/>
      <c r="HIK235" s="273"/>
      <c r="HIL235" s="273"/>
      <c r="HIM235" s="273"/>
      <c r="HIN235" s="273"/>
      <c r="HIO235" s="273"/>
      <c r="HIP235" s="273"/>
      <c r="HIQ235" s="273"/>
      <c r="HIR235" s="273"/>
      <c r="HIS235" s="273"/>
      <c r="HIT235" s="273"/>
      <c r="HIU235" s="273"/>
      <c r="HIV235" s="273"/>
      <c r="HIW235" s="273"/>
      <c r="HIX235" s="273"/>
      <c r="HIY235" s="273"/>
      <c r="HIZ235" s="273"/>
      <c r="HJA235" s="273"/>
      <c r="HJB235" s="273"/>
      <c r="HJC235" s="273"/>
      <c r="HJD235" s="273"/>
      <c r="HJE235" s="273"/>
      <c r="HJF235" s="273"/>
      <c r="HJG235" s="273"/>
      <c r="HJH235" s="273"/>
      <c r="HJI235" s="273"/>
      <c r="HJJ235" s="273"/>
      <c r="HJK235" s="273"/>
      <c r="HJL235" s="273"/>
      <c r="HJM235" s="273"/>
      <c r="HJN235" s="273"/>
      <c r="HJO235" s="273"/>
      <c r="HJP235" s="273"/>
      <c r="HJQ235" s="273"/>
      <c r="HJR235" s="273"/>
      <c r="HJS235" s="273"/>
      <c r="HJT235" s="273"/>
      <c r="HJU235" s="273"/>
      <c r="HJV235" s="273"/>
      <c r="HJW235" s="273"/>
      <c r="HJX235" s="273"/>
      <c r="HJY235" s="273"/>
      <c r="HJZ235" s="273"/>
      <c r="HKA235" s="273"/>
      <c r="HKB235" s="273"/>
      <c r="HKC235" s="273"/>
      <c r="HKD235" s="273"/>
      <c r="HKE235" s="273"/>
      <c r="HKF235" s="273"/>
      <c r="HKG235" s="273"/>
      <c r="HKH235" s="273"/>
      <c r="HKI235" s="273"/>
      <c r="HKJ235" s="273"/>
      <c r="HKK235" s="273"/>
      <c r="HKL235" s="273"/>
      <c r="HKM235" s="273"/>
      <c r="HKN235" s="273"/>
      <c r="HKO235" s="273"/>
      <c r="HKP235" s="273"/>
      <c r="HKQ235" s="273"/>
      <c r="HKR235" s="273"/>
      <c r="HKS235" s="273"/>
      <c r="HKT235" s="273"/>
      <c r="HKU235" s="273"/>
      <c r="HKV235" s="273"/>
      <c r="HKW235" s="273"/>
      <c r="HKX235" s="273"/>
      <c r="HKY235" s="273"/>
      <c r="HKZ235" s="273"/>
      <c r="HLA235" s="273"/>
      <c r="HLB235" s="273"/>
      <c r="HLC235" s="273"/>
      <c r="HLD235" s="273"/>
      <c r="HLE235" s="273"/>
      <c r="HLF235" s="273"/>
      <c r="HLG235" s="273"/>
      <c r="HLH235" s="273"/>
      <c r="HLI235" s="273"/>
      <c r="HLJ235" s="273"/>
      <c r="HLK235" s="273"/>
      <c r="HLL235" s="273"/>
      <c r="HLM235" s="273"/>
      <c r="HLN235" s="273"/>
      <c r="HLO235" s="273"/>
      <c r="HLP235" s="273"/>
      <c r="HLQ235" s="273"/>
      <c r="HLR235" s="273"/>
      <c r="HLS235" s="273"/>
      <c r="HLT235" s="273"/>
      <c r="HLU235" s="273"/>
      <c r="HLV235" s="273"/>
      <c r="HLW235" s="273"/>
      <c r="HLX235" s="273"/>
      <c r="HLY235" s="273"/>
      <c r="HLZ235" s="273"/>
      <c r="HMA235" s="273"/>
      <c r="HMB235" s="273"/>
      <c r="HMC235" s="273"/>
      <c r="HMD235" s="273"/>
      <c r="HME235" s="273"/>
      <c r="HMF235" s="273"/>
      <c r="HMG235" s="273"/>
      <c r="HMH235" s="273"/>
      <c r="HMI235" s="273"/>
      <c r="HMJ235" s="273"/>
      <c r="HMK235" s="273"/>
      <c r="HML235" s="273"/>
      <c r="HMM235" s="273"/>
      <c r="HMN235" s="273"/>
      <c r="HMO235" s="273"/>
      <c r="HMP235" s="273"/>
      <c r="HMQ235" s="273"/>
      <c r="HMR235" s="273"/>
      <c r="HMS235" s="273"/>
      <c r="HMT235" s="273"/>
      <c r="HMU235" s="273"/>
      <c r="HMV235" s="273"/>
      <c r="HMW235" s="273"/>
      <c r="HMX235" s="273"/>
      <c r="HMY235" s="273"/>
      <c r="HMZ235" s="273"/>
      <c r="HNA235" s="273"/>
      <c r="HNB235" s="273"/>
      <c r="HNC235" s="273"/>
      <c r="HND235" s="273"/>
      <c r="HNE235" s="273"/>
      <c r="HNF235" s="273"/>
      <c r="HNG235" s="273"/>
      <c r="HNH235" s="273"/>
      <c r="HNI235" s="273"/>
      <c r="HNJ235" s="273"/>
      <c r="HNK235" s="273"/>
      <c r="HNL235" s="273"/>
      <c r="HNM235" s="273"/>
      <c r="HNN235" s="273"/>
      <c r="HNO235" s="273"/>
      <c r="HNP235" s="273"/>
      <c r="HNQ235" s="273"/>
      <c r="HNR235" s="273"/>
      <c r="HNS235" s="273"/>
      <c r="HNT235" s="273"/>
      <c r="HNU235" s="273"/>
      <c r="HNV235" s="273"/>
      <c r="HNW235" s="273"/>
      <c r="HNX235" s="273"/>
      <c r="HNY235" s="273"/>
      <c r="HNZ235" s="273"/>
      <c r="HOA235" s="273"/>
      <c r="HOB235" s="273"/>
      <c r="HOC235" s="273"/>
      <c r="HOD235" s="273"/>
      <c r="HOE235" s="273"/>
      <c r="HOF235" s="273"/>
      <c r="HOG235" s="273"/>
      <c r="HOH235" s="273"/>
      <c r="HOI235" s="273"/>
      <c r="HOJ235" s="273"/>
      <c r="HOK235" s="273"/>
      <c r="HOL235" s="273"/>
      <c r="HOM235" s="273"/>
      <c r="HON235" s="273"/>
      <c r="HOO235" s="273"/>
      <c r="HOP235" s="273"/>
      <c r="HOQ235" s="273"/>
      <c r="HOR235" s="273"/>
      <c r="HOS235" s="273"/>
      <c r="HOT235" s="273"/>
      <c r="HOU235" s="273"/>
      <c r="HOV235" s="273"/>
      <c r="HOW235" s="273"/>
      <c r="HOX235" s="273"/>
      <c r="HOY235" s="273"/>
      <c r="HOZ235" s="273"/>
      <c r="HPA235" s="273"/>
      <c r="HPB235" s="273"/>
      <c r="HPC235" s="273"/>
      <c r="HPD235" s="273"/>
      <c r="HPE235" s="273"/>
      <c r="HPF235" s="273"/>
      <c r="HPG235" s="273"/>
      <c r="HPH235" s="273"/>
      <c r="HPI235" s="273"/>
      <c r="HPJ235" s="273"/>
      <c r="HPK235" s="273"/>
      <c r="HPL235" s="273"/>
      <c r="HPM235" s="273"/>
      <c r="HPN235" s="273"/>
      <c r="HPO235" s="273"/>
      <c r="HPP235" s="273"/>
      <c r="HPQ235" s="273"/>
      <c r="HPR235" s="273"/>
      <c r="HPS235" s="273"/>
      <c r="HPT235" s="273"/>
      <c r="HPU235" s="273"/>
      <c r="HPV235" s="273"/>
      <c r="HPW235" s="273"/>
      <c r="HPX235" s="273"/>
      <c r="HPY235" s="273"/>
      <c r="HPZ235" s="273"/>
      <c r="HQA235" s="273"/>
      <c r="HQB235" s="273"/>
      <c r="HQC235" s="273"/>
      <c r="HQD235" s="273"/>
      <c r="HQE235" s="273"/>
      <c r="HQF235" s="273"/>
      <c r="HQG235" s="273"/>
      <c r="HQH235" s="273"/>
      <c r="HQI235" s="273"/>
      <c r="HQJ235" s="273"/>
      <c r="HQK235" s="273"/>
      <c r="HQL235" s="273"/>
      <c r="HQM235" s="273"/>
      <c r="HQN235" s="273"/>
      <c r="HQO235" s="273"/>
      <c r="HQP235" s="273"/>
      <c r="HQQ235" s="273"/>
      <c r="HQR235" s="273"/>
      <c r="HQS235" s="273"/>
      <c r="HQT235" s="273"/>
      <c r="HQU235" s="273"/>
      <c r="HQV235" s="273"/>
      <c r="HQW235" s="273"/>
      <c r="HQX235" s="273"/>
      <c r="HQY235" s="273"/>
      <c r="HQZ235" s="273"/>
      <c r="HRA235" s="273"/>
      <c r="HRB235" s="273"/>
      <c r="HRC235" s="273"/>
      <c r="HRD235" s="273"/>
      <c r="HRE235" s="273"/>
      <c r="HRF235" s="273"/>
      <c r="HRG235" s="273"/>
      <c r="HRH235" s="273"/>
      <c r="HRI235" s="273"/>
      <c r="HRJ235" s="273"/>
      <c r="HRK235" s="273"/>
      <c r="HRL235" s="273"/>
      <c r="HRM235" s="273"/>
      <c r="HRN235" s="273"/>
      <c r="HRO235" s="273"/>
      <c r="HRP235" s="273"/>
      <c r="HRQ235" s="273"/>
      <c r="HRR235" s="273"/>
      <c r="HRS235" s="273"/>
      <c r="HRT235" s="273"/>
      <c r="HRU235" s="273"/>
      <c r="HRV235" s="273"/>
      <c r="HRW235" s="273"/>
      <c r="HRX235" s="273"/>
      <c r="HRY235" s="273"/>
      <c r="HRZ235" s="273"/>
      <c r="HSA235" s="273"/>
      <c r="HSB235" s="273"/>
      <c r="HSC235" s="273"/>
      <c r="HSD235" s="273"/>
      <c r="HSE235" s="273"/>
      <c r="HSF235" s="273"/>
      <c r="HSG235" s="273"/>
      <c r="HSH235" s="273"/>
      <c r="HSI235" s="273"/>
      <c r="HSJ235" s="273"/>
      <c r="HSK235" s="273"/>
      <c r="HSL235" s="273"/>
      <c r="HSM235" s="273"/>
      <c r="HSN235" s="273"/>
      <c r="HSO235" s="273"/>
      <c r="HSP235" s="273"/>
      <c r="HSQ235" s="273"/>
      <c r="HSR235" s="273"/>
      <c r="HSS235" s="273"/>
      <c r="HST235" s="273"/>
      <c r="HSU235" s="273"/>
      <c r="HSV235" s="273"/>
      <c r="HSW235" s="273"/>
      <c r="HSX235" s="273"/>
      <c r="HSY235" s="273"/>
      <c r="HSZ235" s="273"/>
      <c r="HTA235" s="273"/>
      <c r="HTB235" s="273"/>
      <c r="HTC235" s="273"/>
      <c r="HTD235" s="273"/>
      <c r="HTE235" s="273"/>
      <c r="HTF235" s="273"/>
      <c r="HTG235" s="273"/>
      <c r="HTH235" s="273"/>
      <c r="HTI235" s="273"/>
      <c r="HTJ235" s="273"/>
      <c r="HTK235" s="273"/>
      <c r="HTL235" s="273"/>
      <c r="HTM235" s="273"/>
      <c r="HTN235" s="273"/>
      <c r="HTO235" s="273"/>
      <c r="HTP235" s="273"/>
      <c r="HTQ235" s="273"/>
      <c r="HTR235" s="273"/>
      <c r="HTS235" s="273"/>
      <c r="HTT235" s="273"/>
      <c r="HTU235" s="273"/>
      <c r="HTV235" s="273"/>
      <c r="HTW235" s="273"/>
      <c r="HTX235" s="273"/>
      <c r="HTY235" s="273"/>
      <c r="HTZ235" s="273"/>
      <c r="HUA235" s="273"/>
      <c r="HUB235" s="273"/>
      <c r="HUC235" s="273"/>
      <c r="HUD235" s="273"/>
      <c r="HUE235" s="273"/>
      <c r="HUF235" s="273"/>
      <c r="HUG235" s="273"/>
      <c r="HUH235" s="273"/>
      <c r="HUI235" s="273"/>
      <c r="HUJ235" s="273"/>
      <c r="HUK235" s="273"/>
      <c r="HUL235" s="273"/>
      <c r="HUM235" s="273"/>
      <c r="HUN235" s="273"/>
      <c r="HUO235" s="273"/>
      <c r="HUP235" s="273"/>
      <c r="HUQ235" s="273"/>
      <c r="HUR235" s="273"/>
      <c r="HUS235" s="273"/>
      <c r="HUT235" s="273"/>
      <c r="HUU235" s="273"/>
      <c r="HUV235" s="273"/>
      <c r="HUW235" s="273"/>
      <c r="HUX235" s="273"/>
      <c r="HUY235" s="273"/>
      <c r="HUZ235" s="273"/>
      <c r="HVA235" s="273"/>
      <c r="HVB235" s="273"/>
      <c r="HVC235" s="273"/>
      <c r="HVD235" s="273"/>
      <c r="HVE235" s="273"/>
      <c r="HVF235" s="273"/>
      <c r="HVG235" s="273"/>
      <c r="HVH235" s="273"/>
      <c r="HVI235" s="273"/>
      <c r="HVJ235" s="273"/>
      <c r="HVK235" s="273"/>
      <c r="HVL235" s="273"/>
      <c r="HVM235" s="273"/>
      <c r="HVN235" s="273"/>
      <c r="HVO235" s="273"/>
      <c r="HVP235" s="273"/>
      <c r="HVQ235" s="273"/>
      <c r="HVR235" s="273"/>
      <c r="HVS235" s="273"/>
      <c r="HVT235" s="273"/>
      <c r="HVU235" s="273"/>
      <c r="HVV235" s="273"/>
      <c r="HVW235" s="273"/>
      <c r="HVX235" s="273"/>
      <c r="HVY235" s="273"/>
      <c r="HVZ235" s="273"/>
      <c r="HWA235" s="273"/>
      <c r="HWB235" s="273"/>
      <c r="HWC235" s="273"/>
      <c r="HWD235" s="273"/>
      <c r="HWE235" s="273"/>
      <c r="HWF235" s="273"/>
      <c r="HWG235" s="273"/>
      <c r="HWH235" s="273"/>
      <c r="HWI235" s="273"/>
      <c r="HWJ235" s="273"/>
      <c r="HWK235" s="273"/>
      <c r="HWL235" s="273"/>
      <c r="HWM235" s="273"/>
      <c r="HWN235" s="273"/>
      <c r="HWO235" s="273"/>
      <c r="HWP235" s="273"/>
      <c r="HWQ235" s="273"/>
      <c r="HWR235" s="273"/>
      <c r="HWS235" s="273"/>
      <c r="HWT235" s="273"/>
      <c r="HWU235" s="273"/>
      <c r="HWV235" s="273"/>
      <c r="HWW235" s="273"/>
      <c r="HWX235" s="273"/>
      <c r="HWY235" s="273"/>
      <c r="HWZ235" s="273"/>
      <c r="HXA235" s="273"/>
      <c r="HXB235" s="273"/>
      <c r="HXC235" s="273"/>
      <c r="HXD235" s="273"/>
      <c r="HXE235" s="273"/>
      <c r="HXF235" s="273"/>
      <c r="HXG235" s="273"/>
      <c r="HXH235" s="273"/>
      <c r="HXI235" s="273"/>
      <c r="HXJ235" s="273"/>
      <c r="HXK235" s="273"/>
      <c r="HXL235" s="273"/>
      <c r="HXM235" s="273"/>
      <c r="HXN235" s="273"/>
      <c r="HXO235" s="273"/>
      <c r="HXP235" s="273"/>
      <c r="HXQ235" s="273"/>
      <c r="HXR235" s="273"/>
      <c r="HXS235" s="273"/>
      <c r="HXT235" s="273"/>
      <c r="HXU235" s="273"/>
      <c r="HXV235" s="273"/>
      <c r="HXW235" s="273"/>
      <c r="HXX235" s="273"/>
      <c r="HXY235" s="273"/>
      <c r="HXZ235" s="273"/>
      <c r="HYA235" s="273"/>
      <c r="HYB235" s="273"/>
      <c r="HYC235" s="273"/>
      <c r="HYD235" s="273"/>
      <c r="HYE235" s="273"/>
      <c r="HYF235" s="273"/>
      <c r="HYG235" s="273"/>
      <c r="HYH235" s="273"/>
      <c r="HYI235" s="273"/>
      <c r="HYJ235" s="273"/>
      <c r="HYK235" s="273"/>
      <c r="HYL235" s="273"/>
      <c r="HYM235" s="273"/>
      <c r="HYN235" s="273"/>
      <c r="HYO235" s="273"/>
      <c r="HYP235" s="273"/>
      <c r="HYQ235" s="273"/>
      <c r="HYR235" s="273"/>
      <c r="HYS235" s="273"/>
      <c r="HYT235" s="273"/>
      <c r="HYU235" s="273"/>
      <c r="HYV235" s="273"/>
      <c r="HYW235" s="273"/>
      <c r="HYX235" s="273"/>
      <c r="HYY235" s="273"/>
      <c r="HYZ235" s="273"/>
      <c r="HZA235" s="273"/>
      <c r="HZB235" s="273"/>
      <c r="HZC235" s="273"/>
      <c r="HZD235" s="273"/>
      <c r="HZE235" s="273"/>
      <c r="HZF235" s="273"/>
      <c r="HZG235" s="273"/>
      <c r="HZH235" s="273"/>
      <c r="HZI235" s="273"/>
      <c r="HZJ235" s="273"/>
      <c r="HZK235" s="273"/>
      <c r="HZL235" s="273"/>
      <c r="HZM235" s="273"/>
      <c r="HZN235" s="273"/>
      <c r="HZO235" s="273"/>
      <c r="HZP235" s="273"/>
      <c r="HZQ235" s="273"/>
      <c r="HZR235" s="273"/>
      <c r="HZS235" s="273"/>
      <c r="HZT235" s="273"/>
      <c r="HZU235" s="273"/>
      <c r="HZV235" s="273"/>
      <c r="HZW235" s="273"/>
      <c r="HZX235" s="273"/>
      <c r="HZY235" s="273"/>
      <c r="HZZ235" s="273"/>
      <c r="IAA235" s="273"/>
      <c r="IAB235" s="273"/>
      <c r="IAC235" s="273"/>
      <c r="IAD235" s="273"/>
      <c r="IAE235" s="273"/>
      <c r="IAF235" s="273"/>
      <c r="IAG235" s="273"/>
      <c r="IAH235" s="273"/>
      <c r="IAI235" s="273"/>
      <c r="IAJ235" s="273"/>
      <c r="IAK235" s="273"/>
      <c r="IAL235" s="273"/>
      <c r="IAM235" s="273"/>
      <c r="IAN235" s="273"/>
      <c r="IAO235" s="273"/>
      <c r="IAP235" s="273"/>
      <c r="IAQ235" s="273"/>
      <c r="IAR235" s="273"/>
      <c r="IAS235" s="273"/>
      <c r="IAT235" s="273"/>
      <c r="IAU235" s="273"/>
      <c r="IAV235" s="273"/>
      <c r="IAW235" s="273"/>
      <c r="IAX235" s="273"/>
      <c r="IAY235" s="273"/>
      <c r="IAZ235" s="273"/>
      <c r="IBA235" s="273"/>
      <c r="IBB235" s="273"/>
      <c r="IBC235" s="273"/>
      <c r="IBD235" s="273"/>
      <c r="IBE235" s="273"/>
      <c r="IBF235" s="273"/>
      <c r="IBG235" s="273"/>
      <c r="IBH235" s="273"/>
      <c r="IBI235" s="273"/>
      <c r="IBJ235" s="273"/>
      <c r="IBK235" s="273"/>
      <c r="IBL235" s="273"/>
      <c r="IBM235" s="273"/>
      <c r="IBN235" s="273"/>
      <c r="IBO235" s="273"/>
      <c r="IBP235" s="273"/>
      <c r="IBQ235" s="273"/>
      <c r="IBR235" s="273"/>
      <c r="IBS235" s="273"/>
      <c r="IBT235" s="273"/>
      <c r="IBU235" s="273"/>
      <c r="IBV235" s="273"/>
      <c r="IBW235" s="273"/>
      <c r="IBX235" s="273"/>
      <c r="IBY235" s="273"/>
      <c r="IBZ235" s="273"/>
      <c r="ICA235" s="273"/>
      <c r="ICB235" s="273"/>
      <c r="ICC235" s="273"/>
      <c r="ICD235" s="273"/>
      <c r="ICE235" s="273"/>
      <c r="ICF235" s="273"/>
      <c r="ICG235" s="273"/>
      <c r="ICH235" s="273"/>
      <c r="ICI235" s="273"/>
      <c r="ICJ235" s="273"/>
      <c r="ICK235" s="273"/>
      <c r="ICL235" s="273"/>
      <c r="ICM235" s="273"/>
      <c r="ICN235" s="273"/>
      <c r="ICO235" s="273"/>
      <c r="ICP235" s="273"/>
      <c r="ICQ235" s="273"/>
      <c r="ICR235" s="273"/>
      <c r="ICS235" s="273"/>
      <c r="ICT235" s="273"/>
      <c r="ICU235" s="273"/>
      <c r="ICV235" s="273"/>
      <c r="ICW235" s="273"/>
      <c r="ICX235" s="273"/>
      <c r="ICY235" s="273"/>
      <c r="ICZ235" s="273"/>
      <c r="IDA235" s="273"/>
      <c r="IDB235" s="273"/>
      <c r="IDC235" s="273"/>
      <c r="IDD235" s="273"/>
      <c r="IDE235" s="273"/>
      <c r="IDF235" s="273"/>
      <c r="IDG235" s="273"/>
      <c r="IDH235" s="273"/>
      <c r="IDI235" s="273"/>
      <c r="IDJ235" s="273"/>
      <c r="IDK235" s="273"/>
      <c r="IDL235" s="273"/>
      <c r="IDM235" s="273"/>
      <c r="IDN235" s="273"/>
      <c r="IDO235" s="273"/>
      <c r="IDP235" s="273"/>
      <c r="IDQ235" s="273"/>
      <c r="IDR235" s="273"/>
      <c r="IDS235" s="273"/>
      <c r="IDT235" s="273"/>
      <c r="IDU235" s="273"/>
      <c r="IDV235" s="273"/>
      <c r="IDW235" s="273"/>
      <c r="IDX235" s="273"/>
      <c r="IDY235" s="273"/>
      <c r="IDZ235" s="273"/>
      <c r="IEA235" s="273"/>
      <c r="IEB235" s="273"/>
      <c r="IEC235" s="273"/>
      <c r="IED235" s="273"/>
      <c r="IEE235" s="273"/>
      <c r="IEF235" s="273"/>
      <c r="IEG235" s="273"/>
      <c r="IEH235" s="273"/>
      <c r="IEI235" s="273"/>
      <c r="IEJ235" s="273"/>
      <c r="IEK235" s="273"/>
      <c r="IEL235" s="273"/>
      <c r="IEM235" s="273"/>
      <c r="IEN235" s="273"/>
      <c r="IEO235" s="273"/>
      <c r="IEP235" s="273"/>
      <c r="IEQ235" s="273"/>
      <c r="IER235" s="273"/>
      <c r="IES235" s="273"/>
      <c r="IET235" s="273"/>
      <c r="IEU235" s="273"/>
      <c r="IEV235" s="273"/>
      <c r="IEW235" s="273"/>
      <c r="IEX235" s="273"/>
      <c r="IEY235" s="273"/>
      <c r="IEZ235" s="273"/>
      <c r="IFA235" s="273"/>
      <c r="IFB235" s="273"/>
      <c r="IFC235" s="273"/>
      <c r="IFD235" s="273"/>
      <c r="IFE235" s="273"/>
      <c r="IFF235" s="273"/>
      <c r="IFG235" s="273"/>
      <c r="IFH235" s="273"/>
      <c r="IFI235" s="273"/>
      <c r="IFJ235" s="273"/>
      <c r="IFK235" s="273"/>
      <c r="IFL235" s="273"/>
      <c r="IFM235" s="273"/>
      <c r="IFN235" s="273"/>
      <c r="IFO235" s="273"/>
      <c r="IFP235" s="273"/>
      <c r="IFQ235" s="273"/>
      <c r="IFR235" s="273"/>
      <c r="IFS235" s="273"/>
      <c r="IFT235" s="273"/>
      <c r="IFU235" s="273"/>
      <c r="IFV235" s="273"/>
      <c r="IFW235" s="273"/>
      <c r="IFX235" s="273"/>
      <c r="IFY235" s="273"/>
      <c r="IFZ235" s="273"/>
      <c r="IGA235" s="273"/>
      <c r="IGB235" s="273"/>
      <c r="IGC235" s="273"/>
      <c r="IGD235" s="273"/>
      <c r="IGE235" s="273"/>
      <c r="IGF235" s="273"/>
      <c r="IGG235" s="273"/>
      <c r="IGH235" s="273"/>
      <c r="IGI235" s="273"/>
      <c r="IGJ235" s="273"/>
      <c r="IGK235" s="273"/>
      <c r="IGL235" s="273"/>
      <c r="IGM235" s="273"/>
      <c r="IGN235" s="273"/>
      <c r="IGO235" s="273"/>
      <c r="IGP235" s="273"/>
      <c r="IGQ235" s="273"/>
      <c r="IGR235" s="273"/>
      <c r="IGS235" s="273"/>
      <c r="IGT235" s="273"/>
      <c r="IGU235" s="273"/>
      <c r="IGV235" s="273"/>
      <c r="IGW235" s="273"/>
      <c r="IGX235" s="273"/>
      <c r="IGY235" s="273"/>
      <c r="IGZ235" s="273"/>
      <c r="IHA235" s="273"/>
      <c r="IHB235" s="273"/>
      <c r="IHC235" s="273"/>
      <c r="IHD235" s="273"/>
      <c r="IHE235" s="273"/>
      <c r="IHF235" s="273"/>
      <c r="IHG235" s="273"/>
      <c r="IHH235" s="273"/>
      <c r="IHI235" s="273"/>
      <c r="IHJ235" s="273"/>
      <c r="IHK235" s="273"/>
      <c r="IHL235" s="273"/>
      <c r="IHM235" s="273"/>
      <c r="IHN235" s="273"/>
      <c r="IHO235" s="273"/>
      <c r="IHP235" s="273"/>
      <c r="IHQ235" s="273"/>
      <c r="IHR235" s="273"/>
      <c r="IHS235" s="273"/>
      <c r="IHT235" s="273"/>
      <c r="IHU235" s="273"/>
      <c r="IHV235" s="273"/>
      <c r="IHW235" s="273"/>
      <c r="IHX235" s="273"/>
      <c r="IHY235" s="273"/>
      <c r="IHZ235" s="273"/>
      <c r="IIA235" s="273"/>
      <c r="IIB235" s="273"/>
      <c r="IIC235" s="273"/>
      <c r="IID235" s="273"/>
      <c r="IIE235" s="273"/>
      <c r="IIF235" s="273"/>
      <c r="IIG235" s="273"/>
      <c r="IIH235" s="273"/>
      <c r="III235" s="273"/>
      <c r="IIJ235" s="273"/>
      <c r="IIK235" s="273"/>
      <c r="IIL235" s="273"/>
      <c r="IIM235" s="273"/>
      <c r="IIN235" s="273"/>
      <c r="IIO235" s="273"/>
      <c r="IIP235" s="273"/>
      <c r="IIQ235" s="273"/>
      <c r="IIR235" s="273"/>
      <c r="IIS235" s="273"/>
      <c r="IIT235" s="273"/>
      <c r="IIU235" s="273"/>
      <c r="IIV235" s="273"/>
      <c r="IIW235" s="273"/>
      <c r="IIX235" s="273"/>
      <c r="IIY235" s="273"/>
      <c r="IIZ235" s="273"/>
      <c r="IJA235" s="273"/>
      <c r="IJB235" s="273"/>
      <c r="IJC235" s="273"/>
      <c r="IJD235" s="273"/>
      <c r="IJE235" s="273"/>
      <c r="IJF235" s="273"/>
      <c r="IJG235" s="273"/>
      <c r="IJH235" s="273"/>
      <c r="IJI235" s="273"/>
      <c r="IJJ235" s="273"/>
      <c r="IJK235" s="273"/>
      <c r="IJL235" s="273"/>
      <c r="IJM235" s="273"/>
      <c r="IJN235" s="273"/>
      <c r="IJO235" s="273"/>
      <c r="IJP235" s="273"/>
      <c r="IJQ235" s="273"/>
      <c r="IJR235" s="273"/>
      <c r="IJS235" s="273"/>
      <c r="IJT235" s="273"/>
      <c r="IJU235" s="273"/>
      <c r="IJV235" s="273"/>
      <c r="IJW235" s="273"/>
      <c r="IJX235" s="273"/>
      <c r="IJY235" s="273"/>
      <c r="IJZ235" s="273"/>
      <c r="IKA235" s="273"/>
      <c r="IKB235" s="273"/>
      <c r="IKC235" s="273"/>
      <c r="IKD235" s="273"/>
      <c r="IKE235" s="273"/>
      <c r="IKF235" s="273"/>
      <c r="IKG235" s="273"/>
      <c r="IKH235" s="273"/>
      <c r="IKI235" s="273"/>
      <c r="IKJ235" s="273"/>
      <c r="IKK235" s="273"/>
      <c r="IKL235" s="273"/>
      <c r="IKM235" s="273"/>
      <c r="IKN235" s="273"/>
      <c r="IKO235" s="273"/>
      <c r="IKP235" s="273"/>
      <c r="IKQ235" s="273"/>
      <c r="IKR235" s="273"/>
      <c r="IKS235" s="273"/>
      <c r="IKT235" s="273"/>
      <c r="IKU235" s="273"/>
      <c r="IKV235" s="273"/>
      <c r="IKW235" s="273"/>
      <c r="IKX235" s="273"/>
      <c r="IKY235" s="273"/>
      <c r="IKZ235" s="273"/>
      <c r="ILA235" s="273"/>
      <c r="ILB235" s="273"/>
      <c r="ILC235" s="273"/>
      <c r="ILD235" s="273"/>
      <c r="ILE235" s="273"/>
      <c r="ILF235" s="273"/>
      <c r="ILG235" s="273"/>
      <c r="ILH235" s="273"/>
      <c r="ILI235" s="273"/>
      <c r="ILJ235" s="273"/>
      <c r="ILK235" s="273"/>
      <c r="ILL235" s="273"/>
      <c r="ILM235" s="273"/>
      <c r="ILN235" s="273"/>
      <c r="ILO235" s="273"/>
      <c r="ILP235" s="273"/>
      <c r="ILQ235" s="273"/>
      <c r="ILR235" s="273"/>
      <c r="ILS235" s="273"/>
      <c r="ILT235" s="273"/>
      <c r="ILU235" s="273"/>
      <c r="ILV235" s="273"/>
      <c r="ILW235" s="273"/>
      <c r="ILX235" s="273"/>
      <c r="ILY235" s="273"/>
      <c r="ILZ235" s="273"/>
      <c r="IMA235" s="273"/>
      <c r="IMB235" s="273"/>
      <c r="IMC235" s="273"/>
      <c r="IMD235" s="273"/>
      <c r="IME235" s="273"/>
      <c r="IMF235" s="273"/>
      <c r="IMG235" s="273"/>
      <c r="IMH235" s="273"/>
      <c r="IMI235" s="273"/>
      <c r="IMJ235" s="273"/>
      <c r="IMK235" s="273"/>
      <c r="IML235" s="273"/>
      <c r="IMM235" s="273"/>
      <c r="IMN235" s="273"/>
      <c r="IMO235" s="273"/>
      <c r="IMP235" s="273"/>
      <c r="IMQ235" s="273"/>
      <c r="IMR235" s="273"/>
      <c r="IMS235" s="273"/>
      <c r="IMT235" s="273"/>
      <c r="IMU235" s="273"/>
      <c r="IMV235" s="273"/>
      <c r="IMW235" s="273"/>
      <c r="IMX235" s="273"/>
      <c r="IMY235" s="273"/>
      <c r="IMZ235" s="273"/>
      <c r="INA235" s="273"/>
      <c r="INB235" s="273"/>
      <c r="INC235" s="273"/>
      <c r="IND235" s="273"/>
      <c r="INE235" s="273"/>
      <c r="INF235" s="273"/>
      <c r="ING235" s="273"/>
      <c r="INH235" s="273"/>
      <c r="INI235" s="273"/>
      <c r="INJ235" s="273"/>
      <c r="INK235" s="273"/>
      <c r="INL235" s="273"/>
      <c r="INM235" s="273"/>
      <c r="INN235" s="273"/>
      <c r="INO235" s="273"/>
      <c r="INP235" s="273"/>
      <c r="INQ235" s="273"/>
      <c r="INR235" s="273"/>
      <c r="INS235" s="273"/>
      <c r="INT235" s="273"/>
      <c r="INU235" s="273"/>
      <c r="INV235" s="273"/>
      <c r="INW235" s="273"/>
      <c r="INX235" s="273"/>
      <c r="INY235" s="273"/>
      <c r="INZ235" s="273"/>
      <c r="IOA235" s="273"/>
      <c r="IOB235" s="273"/>
      <c r="IOC235" s="273"/>
      <c r="IOD235" s="273"/>
      <c r="IOE235" s="273"/>
      <c r="IOF235" s="273"/>
      <c r="IOG235" s="273"/>
      <c r="IOH235" s="273"/>
      <c r="IOI235" s="273"/>
      <c r="IOJ235" s="273"/>
      <c r="IOK235" s="273"/>
      <c r="IOL235" s="273"/>
      <c r="IOM235" s="273"/>
      <c r="ION235" s="273"/>
      <c r="IOO235" s="273"/>
      <c r="IOP235" s="273"/>
      <c r="IOQ235" s="273"/>
      <c r="IOR235" s="273"/>
      <c r="IOS235" s="273"/>
      <c r="IOT235" s="273"/>
      <c r="IOU235" s="273"/>
      <c r="IOV235" s="273"/>
      <c r="IOW235" s="273"/>
      <c r="IOX235" s="273"/>
      <c r="IOY235" s="273"/>
      <c r="IOZ235" s="273"/>
      <c r="IPA235" s="273"/>
      <c r="IPB235" s="273"/>
      <c r="IPC235" s="273"/>
      <c r="IPD235" s="273"/>
      <c r="IPE235" s="273"/>
      <c r="IPF235" s="273"/>
      <c r="IPG235" s="273"/>
      <c r="IPH235" s="273"/>
      <c r="IPI235" s="273"/>
      <c r="IPJ235" s="273"/>
      <c r="IPK235" s="273"/>
      <c r="IPL235" s="273"/>
      <c r="IPM235" s="273"/>
      <c r="IPN235" s="273"/>
      <c r="IPO235" s="273"/>
      <c r="IPP235" s="273"/>
      <c r="IPQ235" s="273"/>
      <c r="IPR235" s="273"/>
      <c r="IPS235" s="273"/>
      <c r="IPT235" s="273"/>
      <c r="IPU235" s="273"/>
      <c r="IPV235" s="273"/>
      <c r="IPW235" s="273"/>
      <c r="IPX235" s="273"/>
      <c r="IPY235" s="273"/>
      <c r="IPZ235" s="273"/>
      <c r="IQA235" s="273"/>
      <c r="IQB235" s="273"/>
      <c r="IQC235" s="273"/>
      <c r="IQD235" s="273"/>
      <c r="IQE235" s="273"/>
      <c r="IQF235" s="273"/>
      <c r="IQG235" s="273"/>
      <c r="IQH235" s="273"/>
      <c r="IQI235" s="273"/>
      <c r="IQJ235" s="273"/>
      <c r="IQK235" s="273"/>
      <c r="IQL235" s="273"/>
      <c r="IQM235" s="273"/>
      <c r="IQN235" s="273"/>
      <c r="IQO235" s="273"/>
      <c r="IQP235" s="273"/>
      <c r="IQQ235" s="273"/>
      <c r="IQR235" s="273"/>
      <c r="IQS235" s="273"/>
      <c r="IQT235" s="273"/>
      <c r="IQU235" s="273"/>
      <c r="IQV235" s="273"/>
      <c r="IQW235" s="273"/>
      <c r="IQX235" s="273"/>
      <c r="IQY235" s="273"/>
      <c r="IQZ235" s="273"/>
      <c r="IRA235" s="273"/>
      <c r="IRB235" s="273"/>
      <c r="IRC235" s="273"/>
      <c r="IRD235" s="273"/>
      <c r="IRE235" s="273"/>
      <c r="IRF235" s="273"/>
      <c r="IRG235" s="273"/>
      <c r="IRH235" s="273"/>
      <c r="IRI235" s="273"/>
      <c r="IRJ235" s="273"/>
      <c r="IRK235" s="273"/>
      <c r="IRL235" s="273"/>
      <c r="IRM235" s="273"/>
      <c r="IRN235" s="273"/>
      <c r="IRO235" s="273"/>
      <c r="IRP235" s="273"/>
      <c r="IRQ235" s="273"/>
      <c r="IRR235" s="273"/>
      <c r="IRS235" s="273"/>
      <c r="IRT235" s="273"/>
      <c r="IRU235" s="273"/>
      <c r="IRV235" s="273"/>
      <c r="IRW235" s="273"/>
      <c r="IRX235" s="273"/>
      <c r="IRY235" s="273"/>
      <c r="IRZ235" s="273"/>
      <c r="ISA235" s="273"/>
      <c r="ISB235" s="273"/>
      <c r="ISC235" s="273"/>
      <c r="ISD235" s="273"/>
      <c r="ISE235" s="273"/>
      <c r="ISF235" s="273"/>
      <c r="ISG235" s="273"/>
      <c r="ISH235" s="273"/>
      <c r="ISI235" s="273"/>
      <c r="ISJ235" s="273"/>
      <c r="ISK235" s="273"/>
      <c r="ISL235" s="273"/>
      <c r="ISM235" s="273"/>
      <c r="ISN235" s="273"/>
      <c r="ISO235" s="273"/>
      <c r="ISP235" s="273"/>
      <c r="ISQ235" s="273"/>
      <c r="ISR235" s="273"/>
      <c r="ISS235" s="273"/>
      <c r="IST235" s="273"/>
      <c r="ISU235" s="273"/>
      <c r="ISV235" s="273"/>
      <c r="ISW235" s="273"/>
      <c r="ISX235" s="273"/>
      <c r="ISY235" s="273"/>
      <c r="ISZ235" s="273"/>
      <c r="ITA235" s="273"/>
      <c r="ITB235" s="273"/>
      <c r="ITC235" s="273"/>
      <c r="ITD235" s="273"/>
      <c r="ITE235" s="273"/>
      <c r="ITF235" s="273"/>
      <c r="ITG235" s="273"/>
      <c r="ITH235" s="273"/>
      <c r="ITI235" s="273"/>
      <c r="ITJ235" s="273"/>
      <c r="ITK235" s="273"/>
      <c r="ITL235" s="273"/>
      <c r="ITM235" s="273"/>
      <c r="ITN235" s="273"/>
      <c r="ITO235" s="273"/>
      <c r="ITP235" s="273"/>
      <c r="ITQ235" s="273"/>
      <c r="ITR235" s="273"/>
      <c r="ITS235" s="273"/>
      <c r="ITT235" s="273"/>
      <c r="ITU235" s="273"/>
      <c r="ITV235" s="273"/>
      <c r="ITW235" s="273"/>
      <c r="ITX235" s="273"/>
      <c r="ITY235" s="273"/>
      <c r="ITZ235" s="273"/>
      <c r="IUA235" s="273"/>
      <c r="IUB235" s="273"/>
      <c r="IUC235" s="273"/>
      <c r="IUD235" s="273"/>
      <c r="IUE235" s="273"/>
      <c r="IUF235" s="273"/>
      <c r="IUG235" s="273"/>
      <c r="IUH235" s="273"/>
      <c r="IUI235" s="273"/>
      <c r="IUJ235" s="273"/>
      <c r="IUK235" s="273"/>
      <c r="IUL235" s="273"/>
      <c r="IUM235" s="273"/>
      <c r="IUN235" s="273"/>
      <c r="IUO235" s="273"/>
      <c r="IUP235" s="273"/>
      <c r="IUQ235" s="273"/>
      <c r="IUR235" s="273"/>
      <c r="IUS235" s="273"/>
      <c r="IUT235" s="273"/>
      <c r="IUU235" s="273"/>
      <c r="IUV235" s="273"/>
      <c r="IUW235" s="273"/>
      <c r="IUX235" s="273"/>
      <c r="IUY235" s="273"/>
      <c r="IUZ235" s="273"/>
      <c r="IVA235" s="273"/>
      <c r="IVB235" s="273"/>
      <c r="IVC235" s="273"/>
      <c r="IVD235" s="273"/>
      <c r="IVE235" s="273"/>
      <c r="IVF235" s="273"/>
      <c r="IVG235" s="273"/>
      <c r="IVH235" s="273"/>
      <c r="IVI235" s="273"/>
      <c r="IVJ235" s="273"/>
      <c r="IVK235" s="273"/>
      <c r="IVL235" s="273"/>
      <c r="IVM235" s="273"/>
      <c r="IVN235" s="273"/>
      <c r="IVO235" s="273"/>
      <c r="IVP235" s="273"/>
      <c r="IVQ235" s="273"/>
      <c r="IVR235" s="273"/>
      <c r="IVS235" s="273"/>
      <c r="IVT235" s="273"/>
      <c r="IVU235" s="273"/>
      <c r="IVV235" s="273"/>
      <c r="IVW235" s="273"/>
      <c r="IVX235" s="273"/>
      <c r="IVY235" s="273"/>
      <c r="IVZ235" s="273"/>
      <c r="IWA235" s="273"/>
      <c r="IWB235" s="273"/>
      <c r="IWC235" s="273"/>
      <c r="IWD235" s="273"/>
      <c r="IWE235" s="273"/>
      <c r="IWF235" s="273"/>
      <c r="IWG235" s="273"/>
      <c r="IWH235" s="273"/>
      <c r="IWI235" s="273"/>
      <c r="IWJ235" s="273"/>
      <c r="IWK235" s="273"/>
      <c r="IWL235" s="273"/>
      <c r="IWM235" s="273"/>
      <c r="IWN235" s="273"/>
      <c r="IWO235" s="273"/>
      <c r="IWP235" s="273"/>
      <c r="IWQ235" s="273"/>
      <c r="IWR235" s="273"/>
      <c r="IWS235" s="273"/>
      <c r="IWT235" s="273"/>
      <c r="IWU235" s="273"/>
      <c r="IWV235" s="273"/>
      <c r="IWW235" s="273"/>
      <c r="IWX235" s="273"/>
      <c r="IWY235" s="273"/>
      <c r="IWZ235" s="273"/>
      <c r="IXA235" s="273"/>
      <c r="IXB235" s="273"/>
      <c r="IXC235" s="273"/>
      <c r="IXD235" s="273"/>
      <c r="IXE235" s="273"/>
      <c r="IXF235" s="273"/>
      <c r="IXG235" s="273"/>
      <c r="IXH235" s="273"/>
      <c r="IXI235" s="273"/>
      <c r="IXJ235" s="273"/>
      <c r="IXK235" s="273"/>
      <c r="IXL235" s="273"/>
      <c r="IXM235" s="273"/>
      <c r="IXN235" s="273"/>
      <c r="IXO235" s="273"/>
      <c r="IXP235" s="273"/>
      <c r="IXQ235" s="273"/>
      <c r="IXR235" s="273"/>
      <c r="IXS235" s="273"/>
      <c r="IXT235" s="273"/>
      <c r="IXU235" s="273"/>
      <c r="IXV235" s="273"/>
      <c r="IXW235" s="273"/>
      <c r="IXX235" s="273"/>
      <c r="IXY235" s="273"/>
      <c r="IXZ235" s="273"/>
      <c r="IYA235" s="273"/>
      <c r="IYB235" s="273"/>
      <c r="IYC235" s="273"/>
      <c r="IYD235" s="273"/>
      <c r="IYE235" s="273"/>
      <c r="IYF235" s="273"/>
      <c r="IYG235" s="273"/>
      <c r="IYH235" s="273"/>
      <c r="IYI235" s="273"/>
      <c r="IYJ235" s="273"/>
      <c r="IYK235" s="273"/>
      <c r="IYL235" s="273"/>
      <c r="IYM235" s="273"/>
      <c r="IYN235" s="273"/>
      <c r="IYO235" s="273"/>
      <c r="IYP235" s="273"/>
      <c r="IYQ235" s="273"/>
      <c r="IYR235" s="273"/>
      <c r="IYS235" s="273"/>
      <c r="IYT235" s="273"/>
      <c r="IYU235" s="273"/>
      <c r="IYV235" s="273"/>
      <c r="IYW235" s="273"/>
      <c r="IYX235" s="273"/>
      <c r="IYY235" s="273"/>
      <c r="IYZ235" s="273"/>
      <c r="IZA235" s="273"/>
      <c r="IZB235" s="273"/>
      <c r="IZC235" s="273"/>
      <c r="IZD235" s="273"/>
      <c r="IZE235" s="273"/>
      <c r="IZF235" s="273"/>
      <c r="IZG235" s="273"/>
      <c r="IZH235" s="273"/>
      <c r="IZI235" s="273"/>
      <c r="IZJ235" s="273"/>
      <c r="IZK235" s="273"/>
      <c r="IZL235" s="273"/>
      <c r="IZM235" s="273"/>
      <c r="IZN235" s="273"/>
      <c r="IZO235" s="273"/>
      <c r="IZP235" s="273"/>
      <c r="IZQ235" s="273"/>
      <c r="IZR235" s="273"/>
      <c r="IZS235" s="273"/>
      <c r="IZT235" s="273"/>
      <c r="IZU235" s="273"/>
      <c r="IZV235" s="273"/>
      <c r="IZW235" s="273"/>
      <c r="IZX235" s="273"/>
      <c r="IZY235" s="273"/>
      <c r="IZZ235" s="273"/>
      <c r="JAA235" s="273"/>
      <c r="JAB235" s="273"/>
      <c r="JAC235" s="273"/>
      <c r="JAD235" s="273"/>
      <c r="JAE235" s="273"/>
      <c r="JAF235" s="273"/>
      <c r="JAG235" s="273"/>
      <c r="JAH235" s="273"/>
      <c r="JAI235" s="273"/>
      <c r="JAJ235" s="273"/>
      <c r="JAK235" s="273"/>
      <c r="JAL235" s="273"/>
      <c r="JAM235" s="273"/>
      <c r="JAN235" s="273"/>
      <c r="JAO235" s="273"/>
      <c r="JAP235" s="273"/>
      <c r="JAQ235" s="273"/>
      <c r="JAR235" s="273"/>
      <c r="JAS235" s="273"/>
      <c r="JAT235" s="273"/>
      <c r="JAU235" s="273"/>
      <c r="JAV235" s="273"/>
      <c r="JAW235" s="273"/>
      <c r="JAX235" s="273"/>
      <c r="JAY235" s="273"/>
      <c r="JAZ235" s="273"/>
      <c r="JBA235" s="273"/>
      <c r="JBB235" s="273"/>
      <c r="JBC235" s="273"/>
      <c r="JBD235" s="273"/>
      <c r="JBE235" s="273"/>
      <c r="JBF235" s="273"/>
      <c r="JBG235" s="273"/>
      <c r="JBH235" s="273"/>
      <c r="JBI235" s="273"/>
      <c r="JBJ235" s="273"/>
      <c r="JBK235" s="273"/>
      <c r="JBL235" s="273"/>
      <c r="JBM235" s="273"/>
      <c r="JBN235" s="273"/>
      <c r="JBO235" s="273"/>
      <c r="JBP235" s="273"/>
      <c r="JBQ235" s="273"/>
      <c r="JBR235" s="273"/>
      <c r="JBS235" s="273"/>
      <c r="JBT235" s="273"/>
      <c r="JBU235" s="273"/>
      <c r="JBV235" s="273"/>
      <c r="JBW235" s="273"/>
      <c r="JBX235" s="273"/>
      <c r="JBY235" s="273"/>
      <c r="JBZ235" s="273"/>
      <c r="JCA235" s="273"/>
      <c r="JCB235" s="273"/>
      <c r="JCC235" s="273"/>
      <c r="JCD235" s="273"/>
      <c r="JCE235" s="273"/>
      <c r="JCF235" s="273"/>
      <c r="JCG235" s="273"/>
      <c r="JCH235" s="273"/>
      <c r="JCI235" s="273"/>
      <c r="JCJ235" s="273"/>
      <c r="JCK235" s="273"/>
      <c r="JCL235" s="273"/>
      <c r="JCM235" s="273"/>
      <c r="JCN235" s="273"/>
      <c r="JCO235" s="273"/>
      <c r="JCP235" s="273"/>
      <c r="JCQ235" s="273"/>
      <c r="JCR235" s="273"/>
      <c r="JCS235" s="273"/>
      <c r="JCT235" s="273"/>
      <c r="JCU235" s="273"/>
      <c r="JCV235" s="273"/>
      <c r="JCW235" s="273"/>
      <c r="JCX235" s="273"/>
      <c r="JCY235" s="273"/>
      <c r="JCZ235" s="273"/>
      <c r="JDA235" s="273"/>
      <c r="JDB235" s="273"/>
      <c r="JDC235" s="273"/>
      <c r="JDD235" s="273"/>
      <c r="JDE235" s="273"/>
      <c r="JDF235" s="273"/>
      <c r="JDG235" s="273"/>
      <c r="JDH235" s="273"/>
      <c r="JDI235" s="273"/>
      <c r="JDJ235" s="273"/>
      <c r="JDK235" s="273"/>
      <c r="JDL235" s="273"/>
      <c r="JDM235" s="273"/>
      <c r="JDN235" s="273"/>
      <c r="JDO235" s="273"/>
      <c r="JDP235" s="273"/>
      <c r="JDQ235" s="273"/>
      <c r="JDR235" s="273"/>
      <c r="JDS235" s="273"/>
      <c r="JDT235" s="273"/>
      <c r="JDU235" s="273"/>
      <c r="JDV235" s="273"/>
      <c r="JDW235" s="273"/>
      <c r="JDX235" s="273"/>
      <c r="JDY235" s="273"/>
      <c r="JDZ235" s="273"/>
      <c r="JEA235" s="273"/>
      <c r="JEB235" s="273"/>
      <c r="JEC235" s="273"/>
      <c r="JED235" s="273"/>
      <c r="JEE235" s="273"/>
      <c r="JEF235" s="273"/>
      <c r="JEG235" s="273"/>
      <c r="JEH235" s="273"/>
      <c r="JEI235" s="273"/>
      <c r="JEJ235" s="273"/>
      <c r="JEK235" s="273"/>
      <c r="JEL235" s="273"/>
      <c r="JEM235" s="273"/>
      <c r="JEN235" s="273"/>
      <c r="JEO235" s="273"/>
      <c r="JEP235" s="273"/>
      <c r="JEQ235" s="273"/>
      <c r="JER235" s="273"/>
      <c r="JES235" s="273"/>
      <c r="JET235" s="273"/>
      <c r="JEU235" s="273"/>
      <c r="JEV235" s="273"/>
      <c r="JEW235" s="273"/>
      <c r="JEX235" s="273"/>
      <c r="JEY235" s="273"/>
      <c r="JEZ235" s="273"/>
      <c r="JFA235" s="273"/>
      <c r="JFB235" s="273"/>
      <c r="JFC235" s="273"/>
      <c r="JFD235" s="273"/>
      <c r="JFE235" s="273"/>
      <c r="JFF235" s="273"/>
      <c r="JFG235" s="273"/>
      <c r="JFH235" s="273"/>
      <c r="JFI235" s="273"/>
      <c r="JFJ235" s="273"/>
      <c r="JFK235" s="273"/>
      <c r="JFL235" s="273"/>
      <c r="JFM235" s="273"/>
      <c r="JFN235" s="273"/>
      <c r="JFO235" s="273"/>
      <c r="JFP235" s="273"/>
      <c r="JFQ235" s="273"/>
      <c r="JFR235" s="273"/>
      <c r="JFS235" s="273"/>
      <c r="JFT235" s="273"/>
      <c r="JFU235" s="273"/>
      <c r="JFV235" s="273"/>
      <c r="JFW235" s="273"/>
      <c r="JFX235" s="273"/>
      <c r="JFY235" s="273"/>
      <c r="JFZ235" s="273"/>
      <c r="JGA235" s="273"/>
      <c r="JGB235" s="273"/>
      <c r="JGC235" s="273"/>
      <c r="JGD235" s="273"/>
      <c r="JGE235" s="273"/>
      <c r="JGF235" s="273"/>
      <c r="JGG235" s="273"/>
      <c r="JGH235" s="273"/>
      <c r="JGI235" s="273"/>
      <c r="JGJ235" s="273"/>
      <c r="JGK235" s="273"/>
      <c r="JGL235" s="273"/>
      <c r="JGM235" s="273"/>
      <c r="JGN235" s="273"/>
      <c r="JGO235" s="273"/>
      <c r="JGP235" s="273"/>
      <c r="JGQ235" s="273"/>
      <c r="JGR235" s="273"/>
      <c r="JGS235" s="273"/>
      <c r="JGT235" s="273"/>
      <c r="JGU235" s="273"/>
      <c r="JGV235" s="273"/>
      <c r="JGW235" s="273"/>
      <c r="JGX235" s="273"/>
      <c r="JGY235" s="273"/>
      <c r="JGZ235" s="273"/>
      <c r="JHA235" s="273"/>
      <c r="JHB235" s="273"/>
      <c r="JHC235" s="273"/>
      <c r="JHD235" s="273"/>
      <c r="JHE235" s="273"/>
      <c r="JHF235" s="273"/>
      <c r="JHG235" s="273"/>
      <c r="JHH235" s="273"/>
      <c r="JHI235" s="273"/>
      <c r="JHJ235" s="273"/>
      <c r="JHK235" s="273"/>
      <c r="JHL235" s="273"/>
      <c r="JHM235" s="273"/>
      <c r="JHN235" s="273"/>
      <c r="JHO235" s="273"/>
      <c r="JHP235" s="273"/>
      <c r="JHQ235" s="273"/>
      <c r="JHR235" s="273"/>
      <c r="JHS235" s="273"/>
      <c r="JHT235" s="273"/>
      <c r="JHU235" s="273"/>
      <c r="JHV235" s="273"/>
      <c r="JHW235" s="273"/>
      <c r="JHX235" s="273"/>
      <c r="JHY235" s="273"/>
      <c r="JHZ235" s="273"/>
      <c r="JIA235" s="273"/>
      <c r="JIB235" s="273"/>
      <c r="JIC235" s="273"/>
      <c r="JID235" s="273"/>
      <c r="JIE235" s="273"/>
      <c r="JIF235" s="273"/>
      <c r="JIG235" s="273"/>
      <c r="JIH235" s="273"/>
      <c r="JII235" s="273"/>
      <c r="JIJ235" s="273"/>
      <c r="JIK235" s="273"/>
      <c r="JIL235" s="273"/>
      <c r="JIM235" s="273"/>
      <c r="JIN235" s="273"/>
      <c r="JIO235" s="273"/>
      <c r="JIP235" s="273"/>
      <c r="JIQ235" s="273"/>
      <c r="JIR235" s="273"/>
      <c r="JIS235" s="273"/>
      <c r="JIT235" s="273"/>
      <c r="JIU235" s="273"/>
      <c r="JIV235" s="273"/>
      <c r="JIW235" s="273"/>
      <c r="JIX235" s="273"/>
      <c r="JIY235" s="273"/>
      <c r="JIZ235" s="273"/>
      <c r="JJA235" s="273"/>
      <c r="JJB235" s="273"/>
      <c r="JJC235" s="273"/>
      <c r="JJD235" s="273"/>
      <c r="JJE235" s="273"/>
      <c r="JJF235" s="273"/>
      <c r="JJG235" s="273"/>
      <c r="JJH235" s="273"/>
      <c r="JJI235" s="273"/>
      <c r="JJJ235" s="273"/>
      <c r="JJK235" s="273"/>
      <c r="JJL235" s="273"/>
      <c r="JJM235" s="273"/>
      <c r="JJN235" s="273"/>
      <c r="JJO235" s="273"/>
      <c r="JJP235" s="273"/>
      <c r="JJQ235" s="273"/>
      <c r="JJR235" s="273"/>
      <c r="JJS235" s="273"/>
      <c r="JJT235" s="273"/>
      <c r="JJU235" s="273"/>
      <c r="JJV235" s="273"/>
      <c r="JJW235" s="273"/>
      <c r="JJX235" s="273"/>
      <c r="JJY235" s="273"/>
      <c r="JJZ235" s="273"/>
      <c r="JKA235" s="273"/>
      <c r="JKB235" s="273"/>
      <c r="JKC235" s="273"/>
      <c r="JKD235" s="273"/>
      <c r="JKE235" s="273"/>
      <c r="JKF235" s="273"/>
      <c r="JKG235" s="273"/>
      <c r="JKH235" s="273"/>
      <c r="JKI235" s="273"/>
      <c r="JKJ235" s="273"/>
      <c r="JKK235" s="273"/>
      <c r="JKL235" s="273"/>
      <c r="JKM235" s="273"/>
      <c r="JKN235" s="273"/>
      <c r="JKO235" s="273"/>
      <c r="JKP235" s="273"/>
      <c r="JKQ235" s="273"/>
      <c r="JKR235" s="273"/>
      <c r="JKS235" s="273"/>
      <c r="JKT235" s="273"/>
      <c r="JKU235" s="273"/>
      <c r="JKV235" s="273"/>
      <c r="JKW235" s="273"/>
      <c r="JKX235" s="273"/>
      <c r="JKY235" s="273"/>
      <c r="JKZ235" s="273"/>
      <c r="JLA235" s="273"/>
      <c r="JLB235" s="273"/>
      <c r="JLC235" s="273"/>
      <c r="JLD235" s="273"/>
      <c r="JLE235" s="273"/>
      <c r="JLF235" s="273"/>
      <c r="JLG235" s="273"/>
      <c r="JLH235" s="273"/>
      <c r="JLI235" s="273"/>
      <c r="JLJ235" s="273"/>
      <c r="JLK235" s="273"/>
      <c r="JLL235" s="273"/>
      <c r="JLM235" s="273"/>
      <c r="JLN235" s="273"/>
      <c r="JLO235" s="273"/>
      <c r="JLP235" s="273"/>
      <c r="JLQ235" s="273"/>
      <c r="JLR235" s="273"/>
      <c r="JLS235" s="273"/>
      <c r="JLT235" s="273"/>
      <c r="JLU235" s="273"/>
      <c r="JLV235" s="273"/>
      <c r="JLW235" s="273"/>
      <c r="JLX235" s="273"/>
      <c r="JLY235" s="273"/>
      <c r="JLZ235" s="273"/>
      <c r="JMA235" s="273"/>
      <c r="JMB235" s="273"/>
      <c r="JMC235" s="273"/>
      <c r="JMD235" s="273"/>
      <c r="JME235" s="273"/>
      <c r="JMF235" s="273"/>
      <c r="JMG235" s="273"/>
      <c r="JMH235" s="273"/>
      <c r="JMI235" s="273"/>
      <c r="JMJ235" s="273"/>
      <c r="JMK235" s="273"/>
      <c r="JML235" s="273"/>
      <c r="JMM235" s="273"/>
      <c r="JMN235" s="273"/>
      <c r="JMO235" s="273"/>
      <c r="JMP235" s="273"/>
      <c r="JMQ235" s="273"/>
      <c r="JMR235" s="273"/>
      <c r="JMS235" s="273"/>
      <c r="JMT235" s="273"/>
      <c r="JMU235" s="273"/>
      <c r="JMV235" s="273"/>
      <c r="JMW235" s="273"/>
      <c r="JMX235" s="273"/>
      <c r="JMY235" s="273"/>
      <c r="JMZ235" s="273"/>
      <c r="JNA235" s="273"/>
      <c r="JNB235" s="273"/>
      <c r="JNC235" s="273"/>
      <c r="JND235" s="273"/>
      <c r="JNE235" s="273"/>
      <c r="JNF235" s="273"/>
      <c r="JNG235" s="273"/>
      <c r="JNH235" s="273"/>
      <c r="JNI235" s="273"/>
      <c r="JNJ235" s="273"/>
      <c r="JNK235" s="273"/>
      <c r="JNL235" s="273"/>
      <c r="JNM235" s="273"/>
      <c r="JNN235" s="273"/>
      <c r="JNO235" s="273"/>
      <c r="JNP235" s="273"/>
      <c r="JNQ235" s="273"/>
      <c r="JNR235" s="273"/>
      <c r="JNS235" s="273"/>
      <c r="JNT235" s="273"/>
      <c r="JNU235" s="273"/>
      <c r="JNV235" s="273"/>
      <c r="JNW235" s="273"/>
      <c r="JNX235" s="273"/>
      <c r="JNY235" s="273"/>
      <c r="JNZ235" s="273"/>
      <c r="JOA235" s="273"/>
      <c r="JOB235" s="273"/>
      <c r="JOC235" s="273"/>
      <c r="JOD235" s="273"/>
      <c r="JOE235" s="273"/>
      <c r="JOF235" s="273"/>
      <c r="JOG235" s="273"/>
      <c r="JOH235" s="273"/>
      <c r="JOI235" s="273"/>
      <c r="JOJ235" s="273"/>
      <c r="JOK235" s="273"/>
      <c r="JOL235" s="273"/>
      <c r="JOM235" s="273"/>
      <c r="JON235" s="273"/>
      <c r="JOO235" s="273"/>
      <c r="JOP235" s="273"/>
      <c r="JOQ235" s="273"/>
      <c r="JOR235" s="273"/>
      <c r="JOS235" s="273"/>
      <c r="JOT235" s="273"/>
      <c r="JOU235" s="273"/>
      <c r="JOV235" s="273"/>
      <c r="JOW235" s="273"/>
      <c r="JOX235" s="273"/>
      <c r="JOY235" s="273"/>
      <c r="JOZ235" s="273"/>
      <c r="JPA235" s="273"/>
      <c r="JPB235" s="273"/>
      <c r="JPC235" s="273"/>
      <c r="JPD235" s="273"/>
      <c r="JPE235" s="273"/>
      <c r="JPF235" s="273"/>
      <c r="JPG235" s="273"/>
      <c r="JPH235" s="273"/>
      <c r="JPI235" s="273"/>
      <c r="JPJ235" s="273"/>
      <c r="JPK235" s="273"/>
      <c r="JPL235" s="273"/>
      <c r="JPM235" s="273"/>
      <c r="JPN235" s="273"/>
      <c r="JPO235" s="273"/>
      <c r="JPP235" s="273"/>
      <c r="JPQ235" s="273"/>
      <c r="JPR235" s="273"/>
      <c r="JPS235" s="273"/>
      <c r="JPT235" s="273"/>
      <c r="JPU235" s="273"/>
      <c r="JPV235" s="273"/>
      <c r="JPW235" s="273"/>
      <c r="JPX235" s="273"/>
      <c r="JPY235" s="273"/>
      <c r="JPZ235" s="273"/>
      <c r="JQA235" s="273"/>
      <c r="JQB235" s="273"/>
      <c r="JQC235" s="273"/>
      <c r="JQD235" s="273"/>
      <c r="JQE235" s="273"/>
      <c r="JQF235" s="273"/>
      <c r="JQG235" s="273"/>
      <c r="JQH235" s="273"/>
      <c r="JQI235" s="273"/>
      <c r="JQJ235" s="273"/>
      <c r="JQK235" s="273"/>
      <c r="JQL235" s="273"/>
      <c r="JQM235" s="273"/>
      <c r="JQN235" s="273"/>
      <c r="JQO235" s="273"/>
      <c r="JQP235" s="273"/>
      <c r="JQQ235" s="273"/>
      <c r="JQR235" s="273"/>
      <c r="JQS235" s="273"/>
      <c r="JQT235" s="273"/>
      <c r="JQU235" s="273"/>
      <c r="JQV235" s="273"/>
      <c r="JQW235" s="273"/>
      <c r="JQX235" s="273"/>
      <c r="JQY235" s="273"/>
      <c r="JQZ235" s="273"/>
      <c r="JRA235" s="273"/>
      <c r="JRB235" s="273"/>
      <c r="JRC235" s="273"/>
      <c r="JRD235" s="273"/>
      <c r="JRE235" s="273"/>
      <c r="JRF235" s="273"/>
      <c r="JRG235" s="273"/>
      <c r="JRH235" s="273"/>
      <c r="JRI235" s="273"/>
      <c r="JRJ235" s="273"/>
      <c r="JRK235" s="273"/>
      <c r="JRL235" s="273"/>
      <c r="JRM235" s="273"/>
      <c r="JRN235" s="273"/>
      <c r="JRO235" s="273"/>
      <c r="JRP235" s="273"/>
      <c r="JRQ235" s="273"/>
      <c r="JRR235" s="273"/>
      <c r="JRS235" s="273"/>
      <c r="JRT235" s="273"/>
      <c r="JRU235" s="273"/>
      <c r="JRV235" s="273"/>
      <c r="JRW235" s="273"/>
      <c r="JRX235" s="273"/>
      <c r="JRY235" s="273"/>
      <c r="JRZ235" s="273"/>
      <c r="JSA235" s="273"/>
      <c r="JSB235" s="273"/>
      <c r="JSC235" s="273"/>
      <c r="JSD235" s="273"/>
      <c r="JSE235" s="273"/>
      <c r="JSF235" s="273"/>
      <c r="JSG235" s="273"/>
      <c r="JSH235" s="273"/>
      <c r="JSI235" s="273"/>
      <c r="JSJ235" s="273"/>
      <c r="JSK235" s="273"/>
      <c r="JSL235" s="273"/>
      <c r="JSM235" s="273"/>
      <c r="JSN235" s="273"/>
      <c r="JSO235" s="273"/>
      <c r="JSP235" s="273"/>
      <c r="JSQ235" s="273"/>
      <c r="JSR235" s="273"/>
      <c r="JSS235" s="273"/>
      <c r="JST235" s="273"/>
      <c r="JSU235" s="273"/>
      <c r="JSV235" s="273"/>
      <c r="JSW235" s="273"/>
      <c r="JSX235" s="273"/>
      <c r="JSY235" s="273"/>
      <c r="JSZ235" s="273"/>
      <c r="JTA235" s="273"/>
      <c r="JTB235" s="273"/>
      <c r="JTC235" s="273"/>
      <c r="JTD235" s="273"/>
      <c r="JTE235" s="273"/>
      <c r="JTF235" s="273"/>
      <c r="JTG235" s="273"/>
      <c r="JTH235" s="273"/>
      <c r="JTI235" s="273"/>
      <c r="JTJ235" s="273"/>
      <c r="JTK235" s="273"/>
      <c r="JTL235" s="273"/>
      <c r="JTM235" s="273"/>
      <c r="JTN235" s="273"/>
      <c r="JTO235" s="273"/>
      <c r="JTP235" s="273"/>
      <c r="JTQ235" s="273"/>
      <c r="JTR235" s="273"/>
      <c r="JTS235" s="273"/>
      <c r="JTT235" s="273"/>
      <c r="JTU235" s="273"/>
      <c r="JTV235" s="273"/>
      <c r="JTW235" s="273"/>
      <c r="JTX235" s="273"/>
      <c r="JTY235" s="273"/>
      <c r="JTZ235" s="273"/>
      <c r="JUA235" s="273"/>
      <c r="JUB235" s="273"/>
      <c r="JUC235" s="273"/>
      <c r="JUD235" s="273"/>
      <c r="JUE235" s="273"/>
      <c r="JUF235" s="273"/>
      <c r="JUG235" s="273"/>
      <c r="JUH235" s="273"/>
      <c r="JUI235" s="273"/>
      <c r="JUJ235" s="273"/>
      <c r="JUK235" s="273"/>
      <c r="JUL235" s="273"/>
      <c r="JUM235" s="273"/>
      <c r="JUN235" s="273"/>
      <c r="JUO235" s="273"/>
      <c r="JUP235" s="273"/>
      <c r="JUQ235" s="273"/>
      <c r="JUR235" s="273"/>
      <c r="JUS235" s="273"/>
      <c r="JUT235" s="273"/>
      <c r="JUU235" s="273"/>
      <c r="JUV235" s="273"/>
      <c r="JUW235" s="273"/>
      <c r="JUX235" s="273"/>
      <c r="JUY235" s="273"/>
      <c r="JUZ235" s="273"/>
      <c r="JVA235" s="273"/>
      <c r="JVB235" s="273"/>
      <c r="JVC235" s="273"/>
      <c r="JVD235" s="273"/>
      <c r="JVE235" s="273"/>
      <c r="JVF235" s="273"/>
      <c r="JVG235" s="273"/>
      <c r="JVH235" s="273"/>
      <c r="JVI235" s="273"/>
      <c r="JVJ235" s="273"/>
      <c r="JVK235" s="273"/>
      <c r="JVL235" s="273"/>
      <c r="JVM235" s="273"/>
      <c r="JVN235" s="273"/>
      <c r="JVO235" s="273"/>
      <c r="JVP235" s="273"/>
      <c r="JVQ235" s="273"/>
      <c r="JVR235" s="273"/>
      <c r="JVS235" s="273"/>
      <c r="JVT235" s="273"/>
      <c r="JVU235" s="273"/>
      <c r="JVV235" s="273"/>
      <c r="JVW235" s="273"/>
      <c r="JVX235" s="273"/>
      <c r="JVY235" s="273"/>
      <c r="JVZ235" s="273"/>
      <c r="JWA235" s="273"/>
      <c r="JWB235" s="273"/>
      <c r="JWC235" s="273"/>
      <c r="JWD235" s="273"/>
      <c r="JWE235" s="273"/>
      <c r="JWF235" s="273"/>
      <c r="JWG235" s="273"/>
      <c r="JWH235" s="273"/>
      <c r="JWI235" s="273"/>
      <c r="JWJ235" s="273"/>
      <c r="JWK235" s="273"/>
      <c r="JWL235" s="273"/>
      <c r="JWM235" s="273"/>
      <c r="JWN235" s="273"/>
      <c r="JWO235" s="273"/>
      <c r="JWP235" s="273"/>
      <c r="JWQ235" s="273"/>
      <c r="JWR235" s="273"/>
      <c r="JWS235" s="273"/>
      <c r="JWT235" s="273"/>
      <c r="JWU235" s="273"/>
      <c r="JWV235" s="273"/>
      <c r="JWW235" s="273"/>
      <c r="JWX235" s="273"/>
      <c r="JWY235" s="273"/>
      <c r="JWZ235" s="273"/>
      <c r="JXA235" s="273"/>
      <c r="JXB235" s="273"/>
      <c r="JXC235" s="273"/>
      <c r="JXD235" s="273"/>
      <c r="JXE235" s="273"/>
      <c r="JXF235" s="273"/>
      <c r="JXG235" s="273"/>
      <c r="JXH235" s="273"/>
      <c r="JXI235" s="273"/>
      <c r="JXJ235" s="273"/>
      <c r="JXK235" s="273"/>
      <c r="JXL235" s="273"/>
      <c r="JXM235" s="273"/>
      <c r="JXN235" s="273"/>
      <c r="JXO235" s="273"/>
      <c r="JXP235" s="273"/>
      <c r="JXQ235" s="273"/>
      <c r="JXR235" s="273"/>
      <c r="JXS235" s="273"/>
      <c r="JXT235" s="273"/>
      <c r="JXU235" s="273"/>
      <c r="JXV235" s="273"/>
      <c r="JXW235" s="273"/>
      <c r="JXX235" s="273"/>
      <c r="JXY235" s="273"/>
      <c r="JXZ235" s="273"/>
      <c r="JYA235" s="273"/>
      <c r="JYB235" s="273"/>
      <c r="JYC235" s="273"/>
      <c r="JYD235" s="273"/>
      <c r="JYE235" s="273"/>
      <c r="JYF235" s="273"/>
      <c r="JYG235" s="273"/>
      <c r="JYH235" s="273"/>
      <c r="JYI235" s="273"/>
      <c r="JYJ235" s="273"/>
      <c r="JYK235" s="273"/>
      <c r="JYL235" s="273"/>
      <c r="JYM235" s="273"/>
      <c r="JYN235" s="273"/>
      <c r="JYO235" s="273"/>
      <c r="JYP235" s="273"/>
      <c r="JYQ235" s="273"/>
      <c r="JYR235" s="273"/>
      <c r="JYS235" s="273"/>
      <c r="JYT235" s="273"/>
      <c r="JYU235" s="273"/>
      <c r="JYV235" s="273"/>
      <c r="JYW235" s="273"/>
      <c r="JYX235" s="273"/>
      <c r="JYY235" s="273"/>
      <c r="JYZ235" s="273"/>
      <c r="JZA235" s="273"/>
      <c r="JZB235" s="273"/>
      <c r="JZC235" s="273"/>
      <c r="JZD235" s="273"/>
      <c r="JZE235" s="273"/>
      <c r="JZF235" s="273"/>
      <c r="JZG235" s="273"/>
      <c r="JZH235" s="273"/>
      <c r="JZI235" s="273"/>
      <c r="JZJ235" s="273"/>
      <c r="JZK235" s="273"/>
      <c r="JZL235" s="273"/>
      <c r="JZM235" s="273"/>
      <c r="JZN235" s="273"/>
      <c r="JZO235" s="273"/>
      <c r="JZP235" s="273"/>
      <c r="JZQ235" s="273"/>
      <c r="JZR235" s="273"/>
      <c r="JZS235" s="273"/>
      <c r="JZT235" s="273"/>
      <c r="JZU235" s="273"/>
      <c r="JZV235" s="273"/>
      <c r="JZW235" s="273"/>
      <c r="JZX235" s="273"/>
      <c r="JZY235" s="273"/>
      <c r="JZZ235" s="273"/>
      <c r="KAA235" s="273"/>
      <c r="KAB235" s="273"/>
      <c r="KAC235" s="273"/>
      <c r="KAD235" s="273"/>
      <c r="KAE235" s="273"/>
      <c r="KAF235" s="273"/>
      <c r="KAG235" s="273"/>
      <c r="KAH235" s="273"/>
      <c r="KAI235" s="273"/>
      <c r="KAJ235" s="273"/>
      <c r="KAK235" s="273"/>
      <c r="KAL235" s="273"/>
      <c r="KAM235" s="273"/>
      <c r="KAN235" s="273"/>
      <c r="KAO235" s="273"/>
      <c r="KAP235" s="273"/>
      <c r="KAQ235" s="273"/>
      <c r="KAR235" s="273"/>
      <c r="KAS235" s="273"/>
      <c r="KAT235" s="273"/>
      <c r="KAU235" s="273"/>
      <c r="KAV235" s="273"/>
      <c r="KAW235" s="273"/>
      <c r="KAX235" s="273"/>
      <c r="KAY235" s="273"/>
      <c r="KAZ235" s="273"/>
      <c r="KBA235" s="273"/>
      <c r="KBB235" s="273"/>
      <c r="KBC235" s="273"/>
      <c r="KBD235" s="273"/>
      <c r="KBE235" s="273"/>
      <c r="KBF235" s="273"/>
      <c r="KBG235" s="273"/>
      <c r="KBH235" s="273"/>
      <c r="KBI235" s="273"/>
      <c r="KBJ235" s="273"/>
      <c r="KBK235" s="273"/>
      <c r="KBL235" s="273"/>
      <c r="KBM235" s="273"/>
      <c r="KBN235" s="273"/>
      <c r="KBO235" s="273"/>
      <c r="KBP235" s="273"/>
      <c r="KBQ235" s="273"/>
      <c r="KBR235" s="273"/>
      <c r="KBS235" s="273"/>
      <c r="KBT235" s="273"/>
      <c r="KBU235" s="273"/>
      <c r="KBV235" s="273"/>
      <c r="KBW235" s="273"/>
      <c r="KBX235" s="273"/>
      <c r="KBY235" s="273"/>
      <c r="KBZ235" s="273"/>
      <c r="KCA235" s="273"/>
      <c r="KCB235" s="273"/>
      <c r="KCC235" s="273"/>
      <c r="KCD235" s="273"/>
      <c r="KCE235" s="273"/>
      <c r="KCF235" s="273"/>
      <c r="KCG235" s="273"/>
      <c r="KCH235" s="273"/>
      <c r="KCI235" s="273"/>
      <c r="KCJ235" s="273"/>
      <c r="KCK235" s="273"/>
      <c r="KCL235" s="273"/>
      <c r="KCM235" s="273"/>
      <c r="KCN235" s="273"/>
      <c r="KCO235" s="273"/>
      <c r="KCP235" s="273"/>
      <c r="KCQ235" s="273"/>
      <c r="KCR235" s="273"/>
      <c r="KCS235" s="273"/>
      <c r="KCT235" s="273"/>
      <c r="KCU235" s="273"/>
      <c r="KCV235" s="273"/>
      <c r="KCW235" s="273"/>
      <c r="KCX235" s="273"/>
      <c r="KCY235" s="273"/>
      <c r="KCZ235" s="273"/>
      <c r="KDA235" s="273"/>
      <c r="KDB235" s="273"/>
      <c r="KDC235" s="273"/>
      <c r="KDD235" s="273"/>
      <c r="KDE235" s="273"/>
      <c r="KDF235" s="273"/>
      <c r="KDG235" s="273"/>
      <c r="KDH235" s="273"/>
      <c r="KDI235" s="273"/>
      <c r="KDJ235" s="273"/>
      <c r="KDK235" s="273"/>
      <c r="KDL235" s="273"/>
      <c r="KDM235" s="273"/>
      <c r="KDN235" s="273"/>
      <c r="KDO235" s="273"/>
      <c r="KDP235" s="273"/>
      <c r="KDQ235" s="273"/>
      <c r="KDR235" s="273"/>
      <c r="KDS235" s="273"/>
      <c r="KDT235" s="273"/>
      <c r="KDU235" s="273"/>
      <c r="KDV235" s="273"/>
      <c r="KDW235" s="273"/>
      <c r="KDX235" s="273"/>
      <c r="KDY235" s="273"/>
      <c r="KDZ235" s="273"/>
      <c r="KEA235" s="273"/>
      <c r="KEB235" s="273"/>
      <c r="KEC235" s="273"/>
      <c r="KED235" s="273"/>
      <c r="KEE235" s="273"/>
      <c r="KEF235" s="273"/>
      <c r="KEG235" s="273"/>
      <c r="KEH235" s="273"/>
      <c r="KEI235" s="273"/>
      <c r="KEJ235" s="273"/>
      <c r="KEK235" s="273"/>
      <c r="KEL235" s="273"/>
      <c r="KEM235" s="273"/>
      <c r="KEN235" s="273"/>
      <c r="KEO235" s="273"/>
      <c r="KEP235" s="273"/>
      <c r="KEQ235" s="273"/>
      <c r="KER235" s="273"/>
      <c r="KES235" s="273"/>
      <c r="KET235" s="273"/>
      <c r="KEU235" s="273"/>
      <c r="KEV235" s="273"/>
      <c r="KEW235" s="273"/>
      <c r="KEX235" s="273"/>
      <c r="KEY235" s="273"/>
      <c r="KEZ235" s="273"/>
      <c r="KFA235" s="273"/>
      <c r="KFB235" s="273"/>
      <c r="KFC235" s="273"/>
      <c r="KFD235" s="273"/>
      <c r="KFE235" s="273"/>
      <c r="KFF235" s="273"/>
      <c r="KFG235" s="273"/>
      <c r="KFH235" s="273"/>
      <c r="KFI235" s="273"/>
      <c r="KFJ235" s="273"/>
      <c r="KFK235" s="273"/>
      <c r="KFL235" s="273"/>
      <c r="KFM235" s="273"/>
      <c r="KFN235" s="273"/>
      <c r="KFO235" s="273"/>
      <c r="KFP235" s="273"/>
      <c r="KFQ235" s="273"/>
      <c r="KFR235" s="273"/>
      <c r="KFS235" s="273"/>
      <c r="KFT235" s="273"/>
      <c r="KFU235" s="273"/>
      <c r="KFV235" s="273"/>
      <c r="KFW235" s="273"/>
      <c r="KFX235" s="273"/>
      <c r="KFY235" s="273"/>
      <c r="KFZ235" s="273"/>
      <c r="KGA235" s="273"/>
      <c r="KGB235" s="273"/>
      <c r="KGC235" s="273"/>
      <c r="KGD235" s="273"/>
      <c r="KGE235" s="273"/>
      <c r="KGF235" s="273"/>
      <c r="KGG235" s="273"/>
      <c r="KGH235" s="273"/>
      <c r="KGI235" s="273"/>
      <c r="KGJ235" s="273"/>
      <c r="KGK235" s="273"/>
      <c r="KGL235" s="273"/>
      <c r="KGM235" s="273"/>
      <c r="KGN235" s="273"/>
      <c r="KGO235" s="273"/>
      <c r="KGP235" s="273"/>
      <c r="KGQ235" s="273"/>
      <c r="KGR235" s="273"/>
      <c r="KGS235" s="273"/>
      <c r="KGT235" s="273"/>
      <c r="KGU235" s="273"/>
      <c r="KGV235" s="273"/>
      <c r="KGW235" s="273"/>
      <c r="KGX235" s="273"/>
      <c r="KGY235" s="273"/>
      <c r="KGZ235" s="273"/>
      <c r="KHA235" s="273"/>
      <c r="KHB235" s="273"/>
      <c r="KHC235" s="273"/>
      <c r="KHD235" s="273"/>
      <c r="KHE235" s="273"/>
      <c r="KHF235" s="273"/>
      <c r="KHG235" s="273"/>
      <c r="KHH235" s="273"/>
      <c r="KHI235" s="273"/>
      <c r="KHJ235" s="273"/>
      <c r="KHK235" s="273"/>
      <c r="KHL235" s="273"/>
      <c r="KHM235" s="273"/>
      <c r="KHN235" s="273"/>
      <c r="KHO235" s="273"/>
      <c r="KHP235" s="273"/>
      <c r="KHQ235" s="273"/>
      <c r="KHR235" s="273"/>
      <c r="KHS235" s="273"/>
      <c r="KHT235" s="273"/>
      <c r="KHU235" s="273"/>
      <c r="KHV235" s="273"/>
      <c r="KHW235" s="273"/>
      <c r="KHX235" s="273"/>
      <c r="KHY235" s="273"/>
      <c r="KHZ235" s="273"/>
      <c r="KIA235" s="273"/>
      <c r="KIB235" s="273"/>
      <c r="KIC235" s="273"/>
      <c r="KID235" s="273"/>
      <c r="KIE235" s="273"/>
      <c r="KIF235" s="273"/>
      <c r="KIG235" s="273"/>
      <c r="KIH235" s="273"/>
      <c r="KII235" s="273"/>
      <c r="KIJ235" s="273"/>
      <c r="KIK235" s="273"/>
      <c r="KIL235" s="273"/>
      <c r="KIM235" s="273"/>
      <c r="KIN235" s="273"/>
      <c r="KIO235" s="273"/>
      <c r="KIP235" s="273"/>
      <c r="KIQ235" s="273"/>
      <c r="KIR235" s="273"/>
      <c r="KIS235" s="273"/>
      <c r="KIT235" s="273"/>
      <c r="KIU235" s="273"/>
      <c r="KIV235" s="273"/>
      <c r="KIW235" s="273"/>
      <c r="KIX235" s="273"/>
      <c r="KIY235" s="273"/>
      <c r="KIZ235" s="273"/>
      <c r="KJA235" s="273"/>
      <c r="KJB235" s="273"/>
      <c r="KJC235" s="273"/>
      <c r="KJD235" s="273"/>
      <c r="KJE235" s="273"/>
      <c r="KJF235" s="273"/>
      <c r="KJG235" s="273"/>
      <c r="KJH235" s="273"/>
      <c r="KJI235" s="273"/>
      <c r="KJJ235" s="273"/>
      <c r="KJK235" s="273"/>
      <c r="KJL235" s="273"/>
      <c r="KJM235" s="273"/>
      <c r="KJN235" s="273"/>
      <c r="KJO235" s="273"/>
      <c r="KJP235" s="273"/>
      <c r="KJQ235" s="273"/>
      <c r="KJR235" s="273"/>
      <c r="KJS235" s="273"/>
      <c r="KJT235" s="273"/>
      <c r="KJU235" s="273"/>
      <c r="KJV235" s="273"/>
      <c r="KJW235" s="273"/>
      <c r="KJX235" s="273"/>
      <c r="KJY235" s="273"/>
      <c r="KJZ235" s="273"/>
      <c r="KKA235" s="273"/>
      <c r="KKB235" s="273"/>
      <c r="KKC235" s="273"/>
      <c r="KKD235" s="273"/>
      <c r="KKE235" s="273"/>
      <c r="KKF235" s="273"/>
      <c r="KKG235" s="273"/>
      <c r="KKH235" s="273"/>
      <c r="KKI235" s="273"/>
      <c r="KKJ235" s="273"/>
      <c r="KKK235" s="273"/>
      <c r="KKL235" s="273"/>
      <c r="KKM235" s="273"/>
      <c r="KKN235" s="273"/>
      <c r="KKO235" s="273"/>
      <c r="KKP235" s="273"/>
      <c r="KKQ235" s="273"/>
      <c r="KKR235" s="273"/>
      <c r="KKS235" s="273"/>
      <c r="KKT235" s="273"/>
      <c r="KKU235" s="273"/>
      <c r="KKV235" s="273"/>
      <c r="KKW235" s="273"/>
      <c r="KKX235" s="273"/>
      <c r="KKY235" s="273"/>
      <c r="KKZ235" s="273"/>
      <c r="KLA235" s="273"/>
      <c r="KLB235" s="273"/>
      <c r="KLC235" s="273"/>
      <c r="KLD235" s="273"/>
      <c r="KLE235" s="273"/>
      <c r="KLF235" s="273"/>
      <c r="KLG235" s="273"/>
      <c r="KLH235" s="273"/>
      <c r="KLI235" s="273"/>
      <c r="KLJ235" s="273"/>
      <c r="KLK235" s="273"/>
      <c r="KLL235" s="273"/>
      <c r="KLM235" s="273"/>
      <c r="KLN235" s="273"/>
      <c r="KLO235" s="273"/>
      <c r="KLP235" s="273"/>
      <c r="KLQ235" s="273"/>
      <c r="KLR235" s="273"/>
      <c r="KLS235" s="273"/>
      <c r="KLT235" s="273"/>
      <c r="KLU235" s="273"/>
      <c r="KLV235" s="273"/>
      <c r="KLW235" s="273"/>
      <c r="KLX235" s="273"/>
      <c r="KLY235" s="273"/>
      <c r="KLZ235" s="273"/>
      <c r="KMA235" s="273"/>
      <c r="KMB235" s="273"/>
      <c r="KMC235" s="273"/>
      <c r="KMD235" s="273"/>
      <c r="KME235" s="273"/>
      <c r="KMF235" s="273"/>
      <c r="KMG235" s="273"/>
      <c r="KMH235" s="273"/>
      <c r="KMI235" s="273"/>
      <c r="KMJ235" s="273"/>
      <c r="KMK235" s="273"/>
      <c r="KML235" s="273"/>
      <c r="KMM235" s="273"/>
      <c r="KMN235" s="273"/>
      <c r="KMO235" s="273"/>
      <c r="KMP235" s="273"/>
      <c r="KMQ235" s="273"/>
      <c r="KMR235" s="273"/>
      <c r="KMS235" s="273"/>
      <c r="KMT235" s="273"/>
      <c r="KMU235" s="273"/>
      <c r="KMV235" s="273"/>
      <c r="KMW235" s="273"/>
      <c r="KMX235" s="273"/>
      <c r="KMY235" s="273"/>
      <c r="KMZ235" s="273"/>
      <c r="KNA235" s="273"/>
      <c r="KNB235" s="273"/>
      <c r="KNC235" s="273"/>
      <c r="KND235" s="273"/>
      <c r="KNE235" s="273"/>
      <c r="KNF235" s="273"/>
      <c r="KNG235" s="273"/>
      <c r="KNH235" s="273"/>
      <c r="KNI235" s="273"/>
      <c r="KNJ235" s="273"/>
      <c r="KNK235" s="273"/>
      <c r="KNL235" s="273"/>
      <c r="KNM235" s="273"/>
      <c r="KNN235" s="273"/>
      <c r="KNO235" s="273"/>
      <c r="KNP235" s="273"/>
      <c r="KNQ235" s="273"/>
      <c r="KNR235" s="273"/>
      <c r="KNS235" s="273"/>
      <c r="KNT235" s="273"/>
      <c r="KNU235" s="273"/>
      <c r="KNV235" s="273"/>
      <c r="KNW235" s="273"/>
      <c r="KNX235" s="273"/>
      <c r="KNY235" s="273"/>
      <c r="KNZ235" s="273"/>
      <c r="KOA235" s="273"/>
      <c r="KOB235" s="273"/>
      <c r="KOC235" s="273"/>
      <c r="KOD235" s="273"/>
      <c r="KOE235" s="273"/>
      <c r="KOF235" s="273"/>
      <c r="KOG235" s="273"/>
      <c r="KOH235" s="273"/>
      <c r="KOI235" s="273"/>
      <c r="KOJ235" s="273"/>
      <c r="KOK235" s="273"/>
      <c r="KOL235" s="273"/>
      <c r="KOM235" s="273"/>
      <c r="KON235" s="273"/>
      <c r="KOO235" s="273"/>
      <c r="KOP235" s="273"/>
      <c r="KOQ235" s="273"/>
      <c r="KOR235" s="273"/>
      <c r="KOS235" s="273"/>
      <c r="KOT235" s="273"/>
      <c r="KOU235" s="273"/>
      <c r="KOV235" s="273"/>
      <c r="KOW235" s="273"/>
      <c r="KOX235" s="273"/>
      <c r="KOY235" s="273"/>
      <c r="KOZ235" s="273"/>
      <c r="KPA235" s="273"/>
      <c r="KPB235" s="273"/>
      <c r="KPC235" s="273"/>
      <c r="KPD235" s="273"/>
      <c r="KPE235" s="273"/>
      <c r="KPF235" s="273"/>
      <c r="KPG235" s="273"/>
      <c r="KPH235" s="273"/>
      <c r="KPI235" s="273"/>
      <c r="KPJ235" s="273"/>
      <c r="KPK235" s="273"/>
      <c r="KPL235" s="273"/>
      <c r="KPM235" s="273"/>
      <c r="KPN235" s="273"/>
      <c r="KPO235" s="273"/>
      <c r="KPP235" s="273"/>
      <c r="KPQ235" s="273"/>
      <c r="KPR235" s="273"/>
      <c r="KPS235" s="273"/>
      <c r="KPT235" s="273"/>
      <c r="KPU235" s="273"/>
      <c r="KPV235" s="273"/>
      <c r="KPW235" s="273"/>
      <c r="KPX235" s="273"/>
      <c r="KPY235" s="273"/>
      <c r="KPZ235" s="273"/>
      <c r="KQA235" s="273"/>
      <c r="KQB235" s="273"/>
      <c r="KQC235" s="273"/>
      <c r="KQD235" s="273"/>
      <c r="KQE235" s="273"/>
      <c r="KQF235" s="273"/>
      <c r="KQG235" s="273"/>
      <c r="KQH235" s="273"/>
      <c r="KQI235" s="273"/>
      <c r="KQJ235" s="273"/>
      <c r="KQK235" s="273"/>
      <c r="KQL235" s="273"/>
      <c r="KQM235" s="273"/>
      <c r="KQN235" s="273"/>
      <c r="KQO235" s="273"/>
      <c r="KQP235" s="273"/>
      <c r="KQQ235" s="273"/>
      <c r="KQR235" s="273"/>
      <c r="KQS235" s="273"/>
      <c r="KQT235" s="273"/>
      <c r="KQU235" s="273"/>
      <c r="KQV235" s="273"/>
      <c r="KQW235" s="273"/>
      <c r="KQX235" s="273"/>
      <c r="KQY235" s="273"/>
      <c r="KQZ235" s="273"/>
      <c r="KRA235" s="273"/>
      <c r="KRB235" s="273"/>
      <c r="KRC235" s="273"/>
      <c r="KRD235" s="273"/>
      <c r="KRE235" s="273"/>
      <c r="KRF235" s="273"/>
      <c r="KRG235" s="273"/>
      <c r="KRH235" s="273"/>
      <c r="KRI235" s="273"/>
      <c r="KRJ235" s="273"/>
      <c r="KRK235" s="273"/>
      <c r="KRL235" s="273"/>
      <c r="KRM235" s="273"/>
      <c r="KRN235" s="273"/>
      <c r="KRO235" s="273"/>
      <c r="KRP235" s="273"/>
      <c r="KRQ235" s="273"/>
      <c r="KRR235" s="273"/>
      <c r="KRS235" s="273"/>
      <c r="KRT235" s="273"/>
      <c r="KRU235" s="273"/>
      <c r="KRV235" s="273"/>
      <c r="KRW235" s="273"/>
      <c r="KRX235" s="273"/>
      <c r="KRY235" s="273"/>
      <c r="KRZ235" s="273"/>
      <c r="KSA235" s="273"/>
      <c r="KSB235" s="273"/>
      <c r="KSC235" s="273"/>
      <c r="KSD235" s="273"/>
      <c r="KSE235" s="273"/>
      <c r="KSF235" s="273"/>
      <c r="KSG235" s="273"/>
      <c r="KSH235" s="273"/>
      <c r="KSI235" s="273"/>
      <c r="KSJ235" s="273"/>
      <c r="KSK235" s="273"/>
      <c r="KSL235" s="273"/>
      <c r="KSM235" s="273"/>
      <c r="KSN235" s="273"/>
      <c r="KSO235" s="273"/>
      <c r="KSP235" s="273"/>
      <c r="KSQ235" s="273"/>
      <c r="KSR235" s="273"/>
      <c r="KSS235" s="273"/>
      <c r="KST235" s="273"/>
      <c r="KSU235" s="273"/>
      <c r="KSV235" s="273"/>
      <c r="KSW235" s="273"/>
      <c r="KSX235" s="273"/>
      <c r="KSY235" s="273"/>
      <c r="KSZ235" s="273"/>
      <c r="KTA235" s="273"/>
      <c r="KTB235" s="273"/>
      <c r="KTC235" s="273"/>
      <c r="KTD235" s="273"/>
      <c r="KTE235" s="273"/>
      <c r="KTF235" s="273"/>
      <c r="KTG235" s="273"/>
      <c r="KTH235" s="273"/>
      <c r="KTI235" s="273"/>
      <c r="KTJ235" s="273"/>
      <c r="KTK235" s="273"/>
      <c r="KTL235" s="273"/>
      <c r="KTM235" s="273"/>
      <c r="KTN235" s="273"/>
      <c r="KTO235" s="273"/>
      <c r="KTP235" s="273"/>
      <c r="KTQ235" s="273"/>
      <c r="KTR235" s="273"/>
      <c r="KTS235" s="273"/>
      <c r="KTT235" s="273"/>
      <c r="KTU235" s="273"/>
      <c r="KTV235" s="273"/>
      <c r="KTW235" s="273"/>
      <c r="KTX235" s="273"/>
      <c r="KTY235" s="273"/>
      <c r="KTZ235" s="273"/>
      <c r="KUA235" s="273"/>
      <c r="KUB235" s="273"/>
      <c r="KUC235" s="273"/>
      <c r="KUD235" s="273"/>
      <c r="KUE235" s="273"/>
      <c r="KUF235" s="273"/>
      <c r="KUG235" s="273"/>
      <c r="KUH235" s="273"/>
      <c r="KUI235" s="273"/>
      <c r="KUJ235" s="273"/>
      <c r="KUK235" s="273"/>
      <c r="KUL235" s="273"/>
      <c r="KUM235" s="273"/>
      <c r="KUN235" s="273"/>
      <c r="KUO235" s="273"/>
      <c r="KUP235" s="273"/>
      <c r="KUQ235" s="273"/>
      <c r="KUR235" s="273"/>
      <c r="KUS235" s="273"/>
      <c r="KUT235" s="273"/>
      <c r="KUU235" s="273"/>
      <c r="KUV235" s="273"/>
      <c r="KUW235" s="273"/>
      <c r="KUX235" s="273"/>
      <c r="KUY235" s="273"/>
      <c r="KUZ235" s="273"/>
      <c r="KVA235" s="273"/>
      <c r="KVB235" s="273"/>
      <c r="KVC235" s="273"/>
      <c r="KVD235" s="273"/>
      <c r="KVE235" s="273"/>
      <c r="KVF235" s="273"/>
      <c r="KVG235" s="273"/>
      <c r="KVH235" s="273"/>
      <c r="KVI235" s="273"/>
      <c r="KVJ235" s="273"/>
      <c r="KVK235" s="273"/>
      <c r="KVL235" s="273"/>
      <c r="KVM235" s="273"/>
      <c r="KVN235" s="273"/>
      <c r="KVO235" s="273"/>
      <c r="KVP235" s="273"/>
      <c r="KVQ235" s="273"/>
      <c r="KVR235" s="273"/>
      <c r="KVS235" s="273"/>
      <c r="KVT235" s="273"/>
      <c r="KVU235" s="273"/>
      <c r="KVV235" s="273"/>
      <c r="KVW235" s="273"/>
      <c r="KVX235" s="273"/>
      <c r="KVY235" s="273"/>
      <c r="KVZ235" s="273"/>
      <c r="KWA235" s="273"/>
      <c r="KWB235" s="273"/>
      <c r="KWC235" s="273"/>
      <c r="KWD235" s="273"/>
      <c r="KWE235" s="273"/>
      <c r="KWF235" s="273"/>
      <c r="KWG235" s="273"/>
      <c r="KWH235" s="273"/>
      <c r="KWI235" s="273"/>
      <c r="KWJ235" s="273"/>
      <c r="KWK235" s="273"/>
      <c r="KWL235" s="273"/>
      <c r="KWM235" s="273"/>
      <c r="KWN235" s="273"/>
      <c r="KWO235" s="273"/>
      <c r="KWP235" s="273"/>
      <c r="KWQ235" s="273"/>
      <c r="KWR235" s="273"/>
      <c r="KWS235" s="273"/>
      <c r="KWT235" s="273"/>
      <c r="KWU235" s="273"/>
      <c r="KWV235" s="273"/>
      <c r="KWW235" s="273"/>
      <c r="KWX235" s="273"/>
      <c r="KWY235" s="273"/>
      <c r="KWZ235" s="273"/>
      <c r="KXA235" s="273"/>
      <c r="KXB235" s="273"/>
      <c r="KXC235" s="273"/>
      <c r="KXD235" s="273"/>
      <c r="KXE235" s="273"/>
      <c r="KXF235" s="273"/>
      <c r="KXG235" s="273"/>
      <c r="KXH235" s="273"/>
      <c r="KXI235" s="273"/>
      <c r="KXJ235" s="273"/>
      <c r="KXK235" s="273"/>
      <c r="KXL235" s="273"/>
      <c r="KXM235" s="273"/>
      <c r="KXN235" s="273"/>
      <c r="KXO235" s="273"/>
      <c r="KXP235" s="273"/>
      <c r="KXQ235" s="273"/>
      <c r="KXR235" s="273"/>
      <c r="KXS235" s="273"/>
      <c r="KXT235" s="273"/>
      <c r="KXU235" s="273"/>
      <c r="KXV235" s="273"/>
      <c r="KXW235" s="273"/>
      <c r="KXX235" s="273"/>
      <c r="KXY235" s="273"/>
      <c r="KXZ235" s="273"/>
      <c r="KYA235" s="273"/>
      <c r="KYB235" s="273"/>
      <c r="KYC235" s="273"/>
      <c r="KYD235" s="273"/>
      <c r="KYE235" s="273"/>
      <c r="KYF235" s="273"/>
      <c r="KYG235" s="273"/>
      <c r="KYH235" s="273"/>
      <c r="KYI235" s="273"/>
      <c r="KYJ235" s="273"/>
      <c r="KYK235" s="273"/>
      <c r="KYL235" s="273"/>
      <c r="KYM235" s="273"/>
      <c r="KYN235" s="273"/>
      <c r="KYO235" s="273"/>
      <c r="KYP235" s="273"/>
      <c r="KYQ235" s="273"/>
      <c r="KYR235" s="273"/>
      <c r="KYS235" s="273"/>
      <c r="KYT235" s="273"/>
      <c r="KYU235" s="273"/>
      <c r="KYV235" s="273"/>
      <c r="KYW235" s="273"/>
      <c r="KYX235" s="273"/>
      <c r="KYY235" s="273"/>
      <c r="KYZ235" s="273"/>
      <c r="KZA235" s="273"/>
      <c r="KZB235" s="273"/>
      <c r="KZC235" s="273"/>
      <c r="KZD235" s="273"/>
      <c r="KZE235" s="273"/>
      <c r="KZF235" s="273"/>
      <c r="KZG235" s="273"/>
      <c r="KZH235" s="273"/>
      <c r="KZI235" s="273"/>
      <c r="KZJ235" s="273"/>
      <c r="KZK235" s="273"/>
      <c r="KZL235" s="273"/>
      <c r="KZM235" s="273"/>
      <c r="KZN235" s="273"/>
      <c r="KZO235" s="273"/>
      <c r="KZP235" s="273"/>
      <c r="KZQ235" s="273"/>
      <c r="KZR235" s="273"/>
      <c r="KZS235" s="273"/>
      <c r="KZT235" s="273"/>
      <c r="KZU235" s="273"/>
      <c r="KZV235" s="273"/>
      <c r="KZW235" s="273"/>
      <c r="KZX235" s="273"/>
      <c r="KZY235" s="273"/>
      <c r="KZZ235" s="273"/>
      <c r="LAA235" s="273"/>
      <c r="LAB235" s="273"/>
      <c r="LAC235" s="273"/>
      <c r="LAD235" s="273"/>
      <c r="LAE235" s="273"/>
      <c r="LAF235" s="273"/>
      <c r="LAG235" s="273"/>
      <c r="LAH235" s="273"/>
      <c r="LAI235" s="273"/>
      <c r="LAJ235" s="273"/>
      <c r="LAK235" s="273"/>
      <c r="LAL235" s="273"/>
      <c r="LAM235" s="273"/>
      <c r="LAN235" s="273"/>
      <c r="LAO235" s="273"/>
      <c r="LAP235" s="273"/>
      <c r="LAQ235" s="273"/>
      <c r="LAR235" s="273"/>
      <c r="LAS235" s="273"/>
      <c r="LAT235" s="273"/>
      <c r="LAU235" s="273"/>
      <c r="LAV235" s="273"/>
      <c r="LAW235" s="273"/>
      <c r="LAX235" s="273"/>
      <c r="LAY235" s="273"/>
      <c r="LAZ235" s="273"/>
      <c r="LBA235" s="273"/>
      <c r="LBB235" s="273"/>
      <c r="LBC235" s="273"/>
      <c r="LBD235" s="273"/>
      <c r="LBE235" s="273"/>
      <c r="LBF235" s="273"/>
      <c r="LBG235" s="273"/>
      <c r="LBH235" s="273"/>
      <c r="LBI235" s="273"/>
      <c r="LBJ235" s="273"/>
      <c r="LBK235" s="273"/>
      <c r="LBL235" s="273"/>
      <c r="LBM235" s="273"/>
      <c r="LBN235" s="273"/>
      <c r="LBO235" s="273"/>
      <c r="LBP235" s="273"/>
      <c r="LBQ235" s="273"/>
      <c r="LBR235" s="273"/>
      <c r="LBS235" s="273"/>
      <c r="LBT235" s="273"/>
      <c r="LBU235" s="273"/>
      <c r="LBV235" s="273"/>
      <c r="LBW235" s="273"/>
      <c r="LBX235" s="273"/>
      <c r="LBY235" s="273"/>
      <c r="LBZ235" s="273"/>
      <c r="LCA235" s="273"/>
      <c r="LCB235" s="273"/>
      <c r="LCC235" s="273"/>
      <c r="LCD235" s="273"/>
      <c r="LCE235" s="273"/>
      <c r="LCF235" s="273"/>
      <c r="LCG235" s="273"/>
      <c r="LCH235" s="273"/>
      <c r="LCI235" s="273"/>
      <c r="LCJ235" s="273"/>
      <c r="LCK235" s="273"/>
      <c r="LCL235" s="273"/>
      <c r="LCM235" s="273"/>
      <c r="LCN235" s="273"/>
      <c r="LCO235" s="273"/>
      <c r="LCP235" s="273"/>
      <c r="LCQ235" s="273"/>
      <c r="LCR235" s="273"/>
      <c r="LCS235" s="273"/>
      <c r="LCT235" s="273"/>
      <c r="LCU235" s="273"/>
      <c r="LCV235" s="273"/>
      <c r="LCW235" s="273"/>
      <c r="LCX235" s="273"/>
      <c r="LCY235" s="273"/>
      <c r="LCZ235" s="273"/>
      <c r="LDA235" s="273"/>
      <c r="LDB235" s="273"/>
      <c r="LDC235" s="273"/>
      <c r="LDD235" s="273"/>
      <c r="LDE235" s="273"/>
      <c r="LDF235" s="273"/>
      <c r="LDG235" s="273"/>
      <c r="LDH235" s="273"/>
      <c r="LDI235" s="273"/>
      <c r="LDJ235" s="273"/>
      <c r="LDK235" s="273"/>
      <c r="LDL235" s="273"/>
      <c r="LDM235" s="273"/>
      <c r="LDN235" s="273"/>
      <c r="LDO235" s="273"/>
      <c r="LDP235" s="273"/>
      <c r="LDQ235" s="273"/>
      <c r="LDR235" s="273"/>
      <c r="LDS235" s="273"/>
      <c r="LDT235" s="273"/>
      <c r="LDU235" s="273"/>
      <c r="LDV235" s="273"/>
      <c r="LDW235" s="273"/>
      <c r="LDX235" s="273"/>
      <c r="LDY235" s="273"/>
      <c r="LDZ235" s="273"/>
      <c r="LEA235" s="273"/>
      <c r="LEB235" s="273"/>
      <c r="LEC235" s="273"/>
      <c r="LED235" s="273"/>
      <c r="LEE235" s="273"/>
      <c r="LEF235" s="273"/>
      <c r="LEG235" s="273"/>
      <c r="LEH235" s="273"/>
      <c r="LEI235" s="273"/>
      <c r="LEJ235" s="273"/>
      <c r="LEK235" s="273"/>
      <c r="LEL235" s="273"/>
      <c r="LEM235" s="273"/>
      <c r="LEN235" s="273"/>
      <c r="LEO235" s="273"/>
      <c r="LEP235" s="273"/>
      <c r="LEQ235" s="273"/>
      <c r="LER235" s="273"/>
      <c r="LES235" s="273"/>
      <c r="LET235" s="273"/>
      <c r="LEU235" s="273"/>
      <c r="LEV235" s="273"/>
      <c r="LEW235" s="273"/>
      <c r="LEX235" s="273"/>
      <c r="LEY235" s="273"/>
      <c r="LEZ235" s="273"/>
      <c r="LFA235" s="273"/>
      <c r="LFB235" s="273"/>
      <c r="LFC235" s="273"/>
      <c r="LFD235" s="273"/>
      <c r="LFE235" s="273"/>
      <c r="LFF235" s="273"/>
      <c r="LFG235" s="273"/>
      <c r="LFH235" s="273"/>
      <c r="LFI235" s="273"/>
      <c r="LFJ235" s="273"/>
      <c r="LFK235" s="273"/>
      <c r="LFL235" s="273"/>
      <c r="LFM235" s="273"/>
      <c r="LFN235" s="273"/>
      <c r="LFO235" s="273"/>
      <c r="LFP235" s="273"/>
      <c r="LFQ235" s="273"/>
      <c r="LFR235" s="273"/>
      <c r="LFS235" s="273"/>
      <c r="LFT235" s="273"/>
      <c r="LFU235" s="273"/>
      <c r="LFV235" s="273"/>
      <c r="LFW235" s="273"/>
      <c r="LFX235" s="273"/>
      <c r="LFY235" s="273"/>
      <c r="LFZ235" s="273"/>
      <c r="LGA235" s="273"/>
      <c r="LGB235" s="273"/>
      <c r="LGC235" s="273"/>
      <c r="LGD235" s="273"/>
      <c r="LGE235" s="273"/>
      <c r="LGF235" s="273"/>
      <c r="LGG235" s="273"/>
      <c r="LGH235" s="273"/>
      <c r="LGI235" s="273"/>
      <c r="LGJ235" s="273"/>
      <c r="LGK235" s="273"/>
      <c r="LGL235" s="273"/>
      <c r="LGM235" s="273"/>
      <c r="LGN235" s="273"/>
      <c r="LGO235" s="273"/>
      <c r="LGP235" s="273"/>
      <c r="LGQ235" s="273"/>
      <c r="LGR235" s="273"/>
      <c r="LGS235" s="273"/>
      <c r="LGT235" s="273"/>
      <c r="LGU235" s="273"/>
      <c r="LGV235" s="273"/>
      <c r="LGW235" s="273"/>
      <c r="LGX235" s="273"/>
      <c r="LGY235" s="273"/>
      <c r="LGZ235" s="273"/>
      <c r="LHA235" s="273"/>
      <c r="LHB235" s="273"/>
      <c r="LHC235" s="273"/>
      <c r="LHD235" s="273"/>
      <c r="LHE235" s="273"/>
      <c r="LHF235" s="273"/>
      <c r="LHG235" s="273"/>
      <c r="LHH235" s="273"/>
      <c r="LHI235" s="273"/>
      <c r="LHJ235" s="273"/>
      <c r="LHK235" s="273"/>
      <c r="LHL235" s="273"/>
      <c r="LHM235" s="273"/>
      <c r="LHN235" s="273"/>
      <c r="LHO235" s="273"/>
      <c r="LHP235" s="273"/>
      <c r="LHQ235" s="273"/>
      <c r="LHR235" s="273"/>
      <c r="LHS235" s="273"/>
      <c r="LHT235" s="273"/>
      <c r="LHU235" s="273"/>
      <c r="LHV235" s="273"/>
      <c r="LHW235" s="273"/>
      <c r="LHX235" s="273"/>
      <c r="LHY235" s="273"/>
      <c r="LHZ235" s="273"/>
      <c r="LIA235" s="273"/>
      <c r="LIB235" s="273"/>
      <c r="LIC235" s="273"/>
      <c r="LID235" s="273"/>
      <c r="LIE235" s="273"/>
      <c r="LIF235" s="273"/>
      <c r="LIG235" s="273"/>
      <c r="LIH235" s="273"/>
      <c r="LII235" s="273"/>
      <c r="LIJ235" s="273"/>
      <c r="LIK235" s="273"/>
      <c r="LIL235" s="273"/>
      <c r="LIM235" s="273"/>
      <c r="LIN235" s="273"/>
      <c r="LIO235" s="273"/>
      <c r="LIP235" s="273"/>
      <c r="LIQ235" s="273"/>
      <c r="LIR235" s="273"/>
      <c r="LIS235" s="273"/>
      <c r="LIT235" s="273"/>
      <c r="LIU235" s="273"/>
      <c r="LIV235" s="273"/>
      <c r="LIW235" s="273"/>
      <c r="LIX235" s="273"/>
      <c r="LIY235" s="273"/>
      <c r="LIZ235" s="273"/>
      <c r="LJA235" s="273"/>
      <c r="LJB235" s="273"/>
      <c r="LJC235" s="273"/>
      <c r="LJD235" s="273"/>
      <c r="LJE235" s="273"/>
      <c r="LJF235" s="273"/>
      <c r="LJG235" s="273"/>
      <c r="LJH235" s="273"/>
      <c r="LJI235" s="273"/>
      <c r="LJJ235" s="273"/>
      <c r="LJK235" s="273"/>
      <c r="LJL235" s="273"/>
      <c r="LJM235" s="273"/>
      <c r="LJN235" s="273"/>
      <c r="LJO235" s="273"/>
      <c r="LJP235" s="273"/>
      <c r="LJQ235" s="273"/>
      <c r="LJR235" s="273"/>
      <c r="LJS235" s="273"/>
      <c r="LJT235" s="273"/>
      <c r="LJU235" s="273"/>
      <c r="LJV235" s="273"/>
      <c r="LJW235" s="273"/>
      <c r="LJX235" s="273"/>
      <c r="LJY235" s="273"/>
      <c r="LJZ235" s="273"/>
      <c r="LKA235" s="273"/>
      <c r="LKB235" s="273"/>
      <c r="LKC235" s="273"/>
      <c r="LKD235" s="273"/>
      <c r="LKE235" s="273"/>
      <c r="LKF235" s="273"/>
      <c r="LKG235" s="273"/>
      <c r="LKH235" s="273"/>
      <c r="LKI235" s="273"/>
      <c r="LKJ235" s="273"/>
      <c r="LKK235" s="273"/>
      <c r="LKL235" s="273"/>
      <c r="LKM235" s="273"/>
      <c r="LKN235" s="273"/>
      <c r="LKO235" s="273"/>
      <c r="LKP235" s="273"/>
      <c r="LKQ235" s="273"/>
      <c r="LKR235" s="273"/>
      <c r="LKS235" s="273"/>
      <c r="LKT235" s="273"/>
      <c r="LKU235" s="273"/>
      <c r="LKV235" s="273"/>
      <c r="LKW235" s="273"/>
      <c r="LKX235" s="273"/>
      <c r="LKY235" s="273"/>
      <c r="LKZ235" s="273"/>
      <c r="LLA235" s="273"/>
      <c r="LLB235" s="273"/>
      <c r="LLC235" s="273"/>
      <c r="LLD235" s="273"/>
      <c r="LLE235" s="273"/>
      <c r="LLF235" s="273"/>
      <c r="LLG235" s="273"/>
      <c r="LLH235" s="273"/>
      <c r="LLI235" s="273"/>
      <c r="LLJ235" s="273"/>
      <c r="LLK235" s="273"/>
      <c r="LLL235" s="273"/>
      <c r="LLM235" s="273"/>
      <c r="LLN235" s="273"/>
      <c r="LLO235" s="273"/>
      <c r="LLP235" s="273"/>
      <c r="LLQ235" s="273"/>
      <c r="LLR235" s="273"/>
      <c r="LLS235" s="273"/>
      <c r="LLT235" s="273"/>
      <c r="LLU235" s="273"/>
      <c r="LLV235" s="273"/>
      <c r="LLW235" s="273"/>
      <c r="LLX235" s="273"/>
      <c r="LLY235" s="273"/>
      <c r="LLZ235" s="273"/>
      <c r="LMA235" s="273"/>
      <c r="LMB235" s="273"/>
      <c r="LMC235" s="273"/>
      <c r="LMD235" s="273"/>
      <c r="LME235" s="273"/>
      <c r="LMF235" s="273"/>
      <c r="LMG235" s="273"/>
      <c r="LMH235" s="273"/>
      <c r="LMI235" s="273"/>
      <c r="LMJ235" s="273"/>
      <c r="LMK235" s="273"/>
      <c r="LML235" s="273"/>
      <c r="LMM235" s="273"/>
      <c r="LMN235" s="273"/>
      <c r="LMO235" s="273"/>
      <c r="LMP235" s="273"/>
      <c r="LMQ235" s="273"/>
      <c r="LMR235" s="273"/>
      <c r="LMS235" s="273"/>
      <c r="LMT235" s="273"/>
      <c r="LMU235" s="273"/>
      <c r="LMV235" s="273"/>
      <c r="LMW235" s="273"/>
      <c r="LMX235" s="273"/>
      <c r="LMY235" s="273"/>
      <c r="LMZ235" s="273"/>
      <c r="LNA235" s="273"/>
      <c r="LNB235" s="273"/>
      <c r="LNC235" s="273"/>
      <c r="LND235" s="273"/>
      <c r="LNE235" s="273"/>
      <c r="LNF235" s="273"/>
      <c r="LNG235" s="273"/>
      <c r="LNH235" s="273"/>
      <c r="LNI235" s="273"/>
      <c r="LNJ235" s="273"/>
      <c r="LNK235" s="273"/>
      <c r="LNL235" s="273"/>
      <c r="LNM235" s="273"/>
      <c r="LNN235" s="273"/>
      <c r="LNO235" s="273"/>
      <c r="LNP235" s="273"/>
      <c r="LNQ235" s="273"/>
      <c r="LNR235" s="273"/>
      <c r="LNS235" s="273"/>
      <c r="LNT235" s="273"/>
      <c r="LNU235" s="273"/>
      <c r="LNV235" s="273"/>
      <c r="LNW235" s="273"/>
      <c r="LNX235" s="273"/>
      <c r="LNY235" s="273"/>
      <c r="LNZ235" s="273"/>
      <c r="LOA235" s="273"/>
      <c r="LOB235" s="273"/>
      <c r="LOC235" s="273"/>
      <c r="LOD235" s="273"/>
      <c r="LOE235" s="273"/>
      <c r="LOF235" s="273"/>
      <c r="LOG235" s="273"/>
      <c r="LOH235" s="273"/>
      <c r="LOI235" s="273"/>
      <c r="LOJ235" s="273"/>
      <c r="LOK235" s="273"/>
      <c r="LOL235" s="273"/>
      <c r="LOM235" s="273"/>
      <c r="LON235" s="273"/>
      <c r="LOO235" s="273"/>
      <c r="LOP235" s="273"/>
      <c r="LOQ235" s="273"/>
      <c r="LOR235" s="273"/>
      <c r="LOS235" s="273"/>
      <c r="LOT235" s="273"/>
      <c r="LOU235" s="273"/>
      <c r="LOV235" s="273"/>
      <c r="LOW235" s="273"/>
      <c r="LOX235" s="273"/>
      <c r="LOY235" s="273"/>
      <c r="LOZ235" s="273"/>
      <c r="LPA235" s="273"/>
      <c r="LPB235" s="273"/>
      <c r="LPC235" s="273"/>
      <c r="LPD235" s="273"/>
      <c r="LPE235" s="273"/>
      <c r="LPF235" s="273"/>
      <c r="LPG235" s="273"/>
      <c r="LPH235" s="273"/>
      <c r="LPI235" s="273"/>
      <c r="LPJ235" s="273"/>
      <c r="LPK235" s="273"/>
      <c r="LPL235" s="273"/>
      <c r="LPM235" s="273"/>
      <c r="LPN235" s="273"/>
      <c r="LPO235" s="273"/>
      <c r="LPP235" s="273"/>
      <c r="LPQ235" s="273"/>
      <c r="LPR235" s="273"/>
      <c r="LPS235" s="273"/>
      <c r="LPT235" s="273"/>
      <c r="LPU235" s="273"/>
      <c r="LPV235" s="273"/>
      <c r="LPW235" s="273"/>
      <c r="LPX235" s="273"/>
      <c r="LPY235" s="273"/>
      <c r="LPZ235" s="273"/>
      <c r="LQA235" s="273"/>
      <c r="LQB235" s="273"/>
      <c r="LQC235" s="273"/>
      <c r="LQD235" s="273"/>
      <c r="LQE235" s="273"/>
      <c r="LQF235" s="273"/>
      <c r="LQG235" s="273"/>
      <c r="LQH235" s="273"/>
      <c r="LQI235" s="273"/>
      <c r="LQJ235" s="273"/>
      <c r="LQK235" s="273"/>
      <c r="LQL235" s="273"/>
      <c r="LQM235" s="273"/>
      <c r="LQN235" s="273"/>
      <c r="LQO235" s="273"/>
      <c r="LQP235" s="273"/>
      <c r="LQQ235" s="273"/>
      <c r="LQR235" s="273"/>
      <c r="LQS235" s="273"/>
      <c r="LQT235" s="273"/>
      <c r="LQU235" s="273"/>
      <c r="LQV235" s="273"/>
      <c r="LQW235" s="273"/>
      <c r="LQX235" s="273"/>
      <c r="LQY235" s="273"/>
      <c r="LQZ235" s="273"/>
      <c r="LRA235" s="273"/>
      <c r="LRB235" s="273"/>
      <c r="LRC235" s="273"/>
      <c r="LRD235" s="273"/>
      <c r="LRE235" s="273"/>
      <c r="LRF235" s="273"/>
      <c r="LRG235" s="273"/>
      <c r="LRH235" s="273"/>
      <c r="LRI235" s="273"/>
      <c r="LRJ235" s="273"/>
      <c r="LRK235" s="273"/>
      <c r="LRL235" s="273"/>
      <c r="LRM235" s="273"/>
      <c r="LRN235" s="273"/>
      <c r="LRO235" s="273"/>
      <c r="LRP235" s="273"/>
      <c r="LRQ235" s="273"/>
      <c r="LRR235" s="273"/>
      <c r="LRS235" s="273"/>
      <c r="LRT235" s="273"/>
      <c r="LRU235" s="273"/>
      <c r="LRV235" s="273"/>
      <c r="LRW235" s="273"/>
      <c r="LRX235" s="273"/>
      <c r="LRY235" s="273"/>
      <c r="LRZ235" s="273"/>
      <c r="LSA235" s="273"/>
      <c r="LSB235" s="273"/>
      <c r="LSC235" s="273"/>
      <c r="LSD235" s="273"/>
      <c r="LSE235" s="273"/>
      <c r="LSF235" s="273"/>
      <c r="LSG235" s="273"/>
      <c r="LSH235" s="273"/>
      <c r="LSI235" s="273"/>
      <c r="LSJ235" s="273"/>
      <c r="LSK235" s="273"/>
      <c r="LSL235" s="273"/>
      <c r="LSM235" s="273"/>
      <c r="LSN235" s="273"/>
      <c r="LSO235" s="273"/>
      <c r="LSP235" s="273"/>
      <c r="LSQ235" s="273"/>
      <c r="LSR235" s="273"/>
      <c r="LSS235" s="273"/>
      <c r="LST235" s="273"/>
      <c r="LSU235" s="273"/>
      <c r="LSV235" s="273"/>
      <c r="LSW235" s="273"/>
      <c r="LSX235" s="273"/>
      <c r="LSY235" s="273"/>
      <c r="LSZ235" s="273"/>
      <c r="LTA235" s="273"/>
      <c r="LTB235" s="273"/>
      <c r="LTC235" s="273"/>
      <c r="LTD235" s="273"/>
      <c r="LTE235" s="273"/>
      <c r="LTF235" s="273"/>
      <c r="LTG235" s="273"/>
      <c r="LTH235" s="273"/>
      <c r="LTI235" s="273"/>
      <c r="LTJ235" s="273"/>
      <c r="LTK235" s="273"/>
      <c r="LTL235" s="273"/>
      <c r="LTM235" s="273"/>
      <c r="LTN235" s="273"/>
      <c r="LTO235" s="273"/>
      <c r="LTP235" s="273"/>
      <c r="LTQ235" s="273"/>
      <c r="LTR235" s="273"/>
      <c r="LTS235" s="273"/>
      <c r="LTT235" s="273"/>
      <c r="LTU235" s="273"/>
      <c r="LTV235" s="273"/>
      <c r="LTW235" s="273"/>
      <c r="LTX235" s="273"/>
      <c r="LTY235" s="273"/>
      <c r="LTZ235" s="273"/>
      <c r="LUA235" s="273"/>
      <c r="LUB235" s="273"/>
      <c r="LUC235" s="273"/>
      <c r="LUD235" s="273"/>
      <c r="LUE235" s="273"/>
      <c r="LUF235" s="273"/>
      <c r="LUG235" s="273"/>
      <c r="LUH235" s="273"/>
      <c r="LUI235" s="273"/>
      <c r="LUJ235" s="273"/>
      <c r="LUK235" s="273"/>
      <c r="LUL235" s="273"/>
      <c r="LUM235" s="273"/>
      <c r="LUN235" s="273"/>
      <c r="LUO235" s="273"/>
      <c r="LUP235" s="273"/>
      <c r="LUQ235" s="273"/>
      <c r="LUR235" s="273"/>
      <c r="LUS235" s="273"/>
      <c r="LUT235" s="273"/>
      <c r="LUU235" s="273"/>
      <c r="LUV235" s="273"/>
      <c r="LUW235" s="273"/>
      <c r="LUX235" s="273"/>
      <c r="LUY235" s="273"/>
      <c r="LUZ235" s="273"/>
      <c r="LVA235" s="273"/>
      <c r="LVB235" s="273"/>
      <c r="LVC235" s="273"/>
      <c r="LVD235" s="273"/>
      <c r="LVE235" s="273"/>
      <c r="LVF235" s="273"/>
      <c r="LVG235" s="273"/>
      <c r="LVH235" s="273"/>
      <c r="LVI235" s="273"/>
      <c r="LVJ235" s="273"/>
      <c r="LVK235" s="273"/>
      <c r="LVL235" s="273"/>
      <c r="LVM235" s="273"/>
      <c r="LVN235" s="273"/>
      <c r="LVO235" s="273"/>
      <c r="LVP235" s="273"/>
      <c r="LVQ235" s="273"/>
      <c r="LVR235" s="273"/>
      <c r="LVS235" s="273"/>
      <c r="LVT235" s="273"/>
      <c r="LVU235" s="273"/>
      <c r="LVV235" s="273"/>
      <c r="LVW235" s="273"/>
      <c r="LVX235" s="273"/>
      <c r="LVY235" s="273"/>
      <c r="LVZ235" s="273"/>
      <c r="LWA235" s="273"/>
      <c r="LWB235" s="273"/>
      <c r="LWC235" s="273"/>
      <c r="LWD235" s="273"/>
      <c r="LWE235" s="273"/>
      <c r="LWF235" s="273"/>
      <c r="LWG235" s="273"/>
      <c r="LWH235" s="273"/>
      <c r="LWI235" s="273"/>
      <c r="LWJ235" s="273"/>
      <c r="LWK235" s="273"/>
      <c r="LWL235" s="273"/>
      <c r="LWM235" s="273"/>
      <c r="LWN235" s="273"/>
      <c r="LWO235" s="273"/>
      <c r="LWP235" s="273"/>
      <c r="LWQ235" s="273"/>
      <c r="LWR235" s="273"/>
      <c r="LWS235" s="273"/>
      <c r="LWT235" s="273"/>
      <c r="LWU235" s="273"/>
      <c r="LWV235" s="273"/>
      <c r="LWW235" s="273"/>
      <c r="LWX235" s="273"/>
      <c r="LWY235" s="273"/>
      <c r="LWZ235" s="273"/>
      <c r="LXA235" s="273"/>
      <c r="LXB235" s="273"/>
      <c r="LXC235" s="273"/>
      <c r="LXD235" s="273"/>
      <c r="LXE235" s="273"/>
      <c r="LXF235" s="273"/>
      <c r="LXG235" s="273"/>
      <c r="LXH235" s="273"/>
      <c r="LXI235" s="273"/>
      <c r="LXJ235" s="273"/>
      <c r="LXK235" s="273"/>
      <c r="LXL235" s="273"/>
      <c r="LXM235" s="273"/>
      <c r="LXN235" s="273"/>
      <c r="LXO235" s="273"/>
      <c r="LXP235" s="273"/>
      <c r="LXQ235" s="273"/>
      <c r="LXR235" s="273"/>
      <c r="LXS235" s="273"/>
      <c r="LXT235" s="273"/>
      <c r="LXU235" s="273"/>
      <c r="LXV235" s="273"/>
      <c r="LXW235" s="273"/>
      <c r="LXX235" s="273"/>
      <c r="LXY235" s="273"/>
      <c r="LXZ235" s="273"/>
      <c r="LYA235" s="273"/>
      <c r="LYB235" s="273"/>
      <c r="LYC235" s="273"/>
      <c r="LYD235" s="273"/>
      <c r="LYE235" s="273"/>
      <c r="LYF235" s="273"/>
      <c r="LYG235" s="273"/>
      <c r="LYH235" s="273"/>
      <c r="LYI235" s="273"/>
      <c r="LYJ235" s="273"/>
      <c r="LYK235" s="273"/>
      <c r="LYL235" s="273"/>
      <c r="LYM235" s="273"/>
      <c r="LYN235" s="273"/>
      <c r="LYO235" s="273"/>
      <c r="LYP235" s="273"/>
      <c r="LYQ235" s="273"/>
      <c r="LYR235" s="273"/>
      <c r="LYS235" s="273"/>
      <c r="LYT235" s="273"/>
      <c r="LYU235" s="273"/>
      <c r="LYV235" s="273"/>
      <c r="LYW235" s="273"/>
      <c r="LYX235" s="273"/>
      <c r="LYY235" s="273"/>
      <c r="LYZ235" s="273"/>
      <c r="LZA235" s="273"/>
      <c r="LZB235" s="273"/>
      <c r="LZC235" s="273"/>
      <c r="LZD235" s="273"/>
      <c r="LZE235" s="273"/>
      <c r="LZF235" s="273"/>
      <c r="LZG235" s="273"/>
      <c r="LZH235" s="273"/>
      <c r="LZI235" s="273"/>
      <c r="LZJ235" s="273"/>
      <c r="LZK235" s="273"/>
      <c r="LZL235" s="273"/>
      <c r="LZM235" s="273"/>
      <c r="LZN235" s="273"/>
      <c r="LZO235" s="273"/>
      <c r="LZP235" s="273"/>
      <c r="LZQ235" s="273"/>
      <c r="LZR235" s="273"/>
      <c r="LZS235" s="273"/>
      <c r="LZT235" s="273"/>
      <c r="LZU235" s="273"/>
      <c r="LZV235" s="273"/>
      <c r="LZW235" s="273"/>
      <c r="LZX235" s="273"/>
      <c r="LZY235" s="273"/>
      <c r="LZZ235" s="273"/>
      <c r="MAA235" s="273"/>
      <c r="MAB235" s="273"/>
      <c r="MAC235" s="273"/>
      <c r="MAD235" s="273"/>
      <c r="MAE235" s="273"/>
      <c r="MAF235" s="273"/>
      <c r="MAG235" s="273"/>
      <c r="MAH235" s="273"/>
      <c r="MAI235" s="273"/>
      <c r="MAJ235" s="273"/>
      <c r="MAK235" s="273"/>
      <c r="MAL235" s="273"/>
      <c r="MAM235" s="273"/>
      <c r="MAN235" s="273"/>
      <c r="MAO235" s="273"/>
      <c r="MAP235" s="273"/>
      <c r="MAQ235" s="273"/>
      <c r="MAR235" s="273"/>
      <c r="MAS235" s="273"/>
      <c r="MAT235" s="273"/>
      <c r="MAU235" s="273"/>
      <c r="MAV235" s="273"/>
      <c r="MAW235" s="273"/>
      <c r="MAX235" s="273"/>
      <c r="MAY235" s="273"/>
      <c r="MAZ235" s="273"/>
      <c r="MBA235" s="273"/>
      <c r="MBB235" s="273"/>
      <c r="MBC235" s="273"/>
      <c r="MBD235" s="273"/>
      <c r="MBE235" s="273"/>
      <c r="MBF235" s="273"/>
      <c r="MBG235" s="273"/>
      <c r="MBH235" s="273"/>
      <c r="MBI235" s="273"/>
      <c r="MBJ235" s="273"/>
      <c r="MBK235" s="273"/>
      <c r="MBL235" s="273"/>
      <c r="MBM235" s="273"/>
      <c r="MBN235" s="273"/>
      <c r="MBO235" s="273"/>
      <c r="MBP235" s="273"/>
      <c r="MBQ235" s="273"/>
      <c r="MBR235" s="273"/>
      <c r="MBS235" s="273"/>
      <c r="MBT235" s="273"/>
      <c r="MBU235" s="273"/>
      <c r="MBV235" s="273"/>
      <c r="MBW235" s="273"/>
      <c r="MBX235" s="273"/>
      <c r="MBY235" s="273"/>
      <c r="MBZ235" s="273"/>
      <c r="MCA235" s="273"/>
      <c r="MCB235" s="273"/>
      <c r="MCC235" s="273"/>
      <c r="MCD235" s="273"/>
      <c r="MCE235" s="273"/>
      <c r="MCF235" s="273"/>
      <c r="MCG235" s="273"/>
      <c r="MCH235" s="273"/>
      <c r="MCI235" s="273"/>
      <c r="MCJ235" s="273"/>
      <c r="MCK235" s="273"/>
      <c r="MCL235" s="273"/>
      <c r="MCM235" s="273"/>
      <c r="MCN235" s="273"/>
      <c r="MCO235" s="273"/>
      <c r="MCP235" s="273"/>
      <c r="MCQ235" s="273"/>
      <c r="MCR235" s="273"/>
      <c r="MCS235" s="273"/>
      <c r="MCT235" s="273"/>
      <c r="MCU235" s="273"/>
      <c r="MCV235" s="273"/>
      <c r="MCW235" s="273"/>
      <c r="MCX235" s="273"/>
      <c r="MCY235" s="273"/>
      <c r="MCZ235" s="273"/>
      <c r="MDA235" s="273"/>
      <c r="MDB235" s="273"/>
      <c r="MDC235" s="273"/>
      <c r="MDD235" s="273"/>
      <c r="MDE235" s="273"/>
      <c r="MDF235" s="273"/>
      <c r="MDG235" s="273"/>
      <c r="MDH235" s="273"/>
      <c r="MDI235" s="273"/>
      <c r="MDJ235" s="273"/>
      <c r="MDK235" s="273"/>
      <c r="MDL235" s="273"/>
      <c r="MDM235" s="273"/>
      <c r="MDN235" s="273"/>
      <c r="MDO235" s="273"/>
      <c r="MDP235" s="273"/>
      <c r="MDQ235" s="273"/>
      <c r="MDR235" s="273"/>
      <c r="MDS235" s="273"/>
      <c r="MDT235" s="273"/>
      <c r="MDU235" s="273"/>
      <c r="MDV235" s="273"/>
      <c r="MDW235" s="273"/>
      <c r="MDX235" s="273"/>
      <c r="MDY235" s="273"/>
      <c r="MDZ235" s="273"/>
      <c r="MEA235" s="273"/>
      <c r="MEB235" s="273"/>
      <c r="MEC235" s="273"/>
      <c r="MED235" s="273"/>
      <c r="MEE235" s="273"/>
      <c r="MEF235" s="273"/>
      <c r="MEG235" s="273"/>
      <c r="MEH235" s="273"/>
      <c r="MEI235" s="273"/>
      <c r="MEJ235" s="273"/>
      <c r="MEK235" s="273"/>
      <c r="MEL235" s="273"/>
      <c r="MEM235" s="273"/>
      <c r="MEN235" s="273"/>
      <c r="MEO235" s="273"/>
      <c r="MEP235" s="273"/>
      <c r="MEQ235" s="273"/>
      <c r="MER235" s="273"/>
      <c r="MES235" s="273"/>
      <c r="MET235" s="273"/>
      <c r="MEU235" s="273"/>
      <c r="MEV235" s="273"/>
      <c r="MEW235" s="273"/>
      <c r="MEX235" s="273"/>
      <c r="MEY235" s="273"/>
      <c r="MEZ235" s="273"/>
      <c r="MFA235" s="273"/>
      <c r="MFB235" s="273"/>
      <c r="MFC235" s="273"/>
      <c r="MFD235" s="273"/>
      <c r="MFE235" s="273"/>
      <c r="MFF235" s="273"/>
      <c r="MFG235" s="273"/>
      <c r="MFH235" s="273"/>
      <c r="MFI235" s="273"/>
      <c r="MFJ235" s="273"/>
      <c r="MFK235" s="273"/>
      <c r="MFL235" s="273"/>
      <c r="MFM235" s="273"/>
      <c r="MFN235" s="273"/>
      <c r="MFO235" s="273"/>
      <c r="MFP235" s="273"/>
      <c r="MFQ235" s="273"/>
      <c r="MFR235" s="273"/>
      <c r="MFS235" s="273"/>
      <c r="MFT235" s="273"/>
      <c r="MFU235" s="273"/>
      <c r="MFV235" s="273"/>
      <c r="MFW235" s="273"/>
      <c r="MFX235" s="273"/>
      <c r="MFY235" s="273"/>
      <c r="MFZ235" s="273"/>
      <c r="MGA235" s="273"/>
      <c r="MGB235" s="273"/>
      <c r="MGC235" s="273"/>
      <c r="MGD235" s="273"/>
      <c r="MGE235" s="273"/>
      <c r="MGF235" s="273"/>
      <c r="MGG235" s="273"/>
      <c r="MGH235" s="273"/>
      <c r="MGI235" s="273"/>
      <c r="MGJ235" s="273"/>
      <c r="MGK235" s="273"/>
      <c r="MGL235" s="273"/>
      <c r="MGM235" s="273"/>
      <c r="MGN235" s="273"/>
      <c r="MGO235" s="273"/>
      <c r="MGP235" s="273"/>
      <c r="MGQ235" s="273"/>
      <c r="MGR235" s="273"/>
      <c r="MGS235" s="273"/>
      <c r="MGT235" s="273"/>
      <c r="MGU235" s="273"/>
      <c r="MGV235" s="273"/>
      <c r="MGW235" s="273"/>
      <c r="MGX235" s="273"/>
      <c r="MGY235" s="273"/>
      <c r="MGZ235" s="273"/>
      <c r="MHA235" s="273"/>
      <c r="MHB235" s="273"/>
      <c r="MHC235" s="273"/>
      <c r="MHD235" s="273"/>
      <c r="MHE235" s="273"/>
      <c r="MHF235" s="273"/>
      <c r="MHG235" s="273"/>
      <c r="MHH235" s="273"/>
      <c r="MHI235" s="273"/>
      <c r="MHJ235" s="273"/>
      <c r="MHK235" s="273"/>
      <c r="MHL235" s="273"/>
      <c r="MHM235" s="273"/>
      <c r="MHN235" s="273"/>
      <c r="MHO235" s="273"/>
      <c r="MHP235" s="273"/>
      <c r="MHQ235" s="273"/>
      <c r="MHR235" s="273"/>
      <c r="MHS235" s="273"/>
      <c r="MHT235" s="273"/>
      <c r="MHU235" s="273"/>
      <c r="MHV235" s="273"/>
      <c r="MHW235" s="273"/>
      <c r="MHX235" s="273"/>
      <c r="MHY235" s="273"/>
      <c r="MHZ235" s="273"/>
      <c r="MIA235" s="273"/>
      <c r="MIB235" s="273"/>
      <c r="MIC235" s="273"/>
      <c r="MID235" s="273"/>
      <c r="MIE235" s="273"/>
      <c r="MIF235" s="273"/>
      <c r="MIG235" s="273"/>
      <c r="MIH235" s="273"/>
      <c r="MII235" s="273"/>
      <c r="MIJ235" s="273"/>
      <c r="MIK235" s="273"/>
      <c r="MIL235" s="273"/>
      <c r="MIM235" s="273"/>
      <c r="MIN235" s="273"/>
      <c r="MIO235" s="273"/>
      <c r="MIP235" s="273"/>
      <c r="MIQ235" s="273"/>
      <c r="MIR235" s="273"/>
      <c r="MIS235" s="273"/>
      <c r="MIT235" s="273"/>
      <c r="MIU235" s="273"/>
      <c r="MIV235" s="273"/>
      <c r="MIW235" s="273"/>
      <c r="MIX235" s="273"/>
      <c r="MIY235" s="273"/>
      <c r="MIZ235" s="273"/>
      <c r="MJA235" s="273"/>
      <c r="MJB235" s="273"/>
      <c r="MJC235" s="273"/>
      <c r="MJD235" s="273"/>
      <c r="MJE235" s="273"/>
      <c r="MJF235" s="273"/>
      <c r="MJG235" s="273"/>
      <c r="MJH235" s="273"/>
      <c r="MJI235" s="273"/>
      <c r="MJJ235" s="273"/>
      <c r="MJK235" s="273"/>
      <c r="MJL235" s="273"/>
      <c r="MJM235" s="273"/>
      <c r="MJN235" s="273"/>
      <c r="MJO235" s="273"/>
      <c r="MJP235" s="273"/>
      <c r="MJQ235" s="273"/>
      <c r="MJR235" s="273"/>
      <c r="MJS235" s="273"/>
      <c r="MJT235" s="273"/>
      <c r="MJU235" s="273"/>
      <c r="MJV235" s="273"/>
      <c r="MJW235" s="273"/>
      <c r="MJX235" s="273"/>
      <c r="MJY235" s="273"/>
      <c r="MJZ235" s="273"/>
      <c r="MKA235" s="273"/>
      <c r="MKB235" s="273"/>
      <c r="MKC235" s="273"/>
      <c r="MKD235" s="273"/>
      <c r="MKE235" s="273"/>
      <c r="MKF235" s="273"/>
      <c r="MKG235" s="273"/>
      <c r="MKH235" s="273"/>
      <c r="MKI235" s="273"/>
      <c r="MKJ235" s="273"/>
      <c r="MKK235" s="273"/>
      <c r="MKL235" s="273"/>
      <c r="MKM235" s="273"/>
      <c r="MKN235" s="273"/>
      <c r="MKO235" s="273"/>
      <c r="MKP235" s="273"/>
      <c r="MKQ235" s="273"/>
      <c r="MKR235" s="273"/>
      <c r="MKS235" s="273"/>
      <c r="MKT235" s="273"/>
      <c r="MKU235" s="273"/>
      <c r="MKV235" s="273"/>
      <c r="MKW235" s="273"/>
      <c r="MKX235" s="273"/>
      <c r="MKY235" s="273"/>
      <c r="MKZ235" s="273"/>
      <c r="MLA235" s="273"/>
      <c r="MLB235" s="273"/>
      <c r="MLC235" s="273"/>
      <c r="MLD235" s="273"/>
      <c r="MLE235" s="273"/>
      <c r="MLF235" s="273"/>
      <c r="MLG235" s="273"/>
      <c r="MLH235" s="273"/>
      <c r="MLI235" s="273"/>
      <c r="MLJ235" s="273"/>
      <c r="MLK235" s="273"/>
      <c r="MLL235" s="273"/>
      <c r="MLM235" s="273"/>
      <c r="MLN235" s="273"/>
      <c r="MLO235" s="273"/>
      <c r="MLP235" s="273"/>
      <c r="MLQ235" s="273"/>
      <c r="MLR235" s="273"/>
      <c r="MLS235" s="273"/>
      <c r="MLT235" s="273"/>
      <c r="MLU235" s="273"/>
      <c r="MLV235" s="273"/>
      <c r="MLW235" s="273"/>
      <c r="MLX235" s="273"/>
      <c r="MLY235" s="273"/>
      <c r="MLZ235" s="273"/>
      <c r="MMA235" s="273"/>
      <c r="MMB235" s="273"/>
      <c r="MMC235" s="273"/>
      <c r="MMD235" s="273"/>
      <c r="MME235" s="273"/>
      <c r="MMF235" s="273"/>
      <c r="MMG235" s="273"/>
      <c r="MMH235" s="273"/>
      <c r="MMI235" s="273"/>
      <c r="MMJ235" s="273"/>
      <c r="MMK235" s="273"/>
      <c r="MML235" s="273"/>
      <c r="MMM235" s="273"/>
      <c r="MMN235" s="273"/>
      <c r="MMO235" s="273"/>
      <c r="MMP235" s="273"/>
      <c r="MMQ235" s="273"/>
      <c r="MMR235" s="273"/>
      <c r="MMS235" s="273"/>
      <c r="MMT235" s="273"/>
      <c r="MMU235" s="273"/>
      <c r="MMV235" s="273"/>
      <c r="MMW235" s="273"/>
      <c r="MMX235" s="273"/>
      <c r="MMY235" s="273"/>
      <c r="MMZ235" s="273"/>
      <c r="MNA235" s="273"/>
      <c r="MNB235" s="273"/>
      <c r="MNC235" s="273"/>
      <c r="MND235" s="273"/>
      <c r="MNE235" s="273"/>
      <c r="MNF235" s="273"/>
      <c r="MNG235" s="273"/>
      <c r="MNH235" s="273"/>
      <c r="MNI235" s="273"/>
      <c r="MNJ235" s="273"/>
      <c r="MNK235" s="273"/>
      <c r="MNL235" s="273"/>
      <c r="MNM235" s="273"/>
      <c r="MNN235" s="273"/>
      <c r="MNO235" s="273"/>
      <c r="MNP235" s="273"/>
      <c r="MNQ235" s="273"/>
      <c r="MNR235" s="273"/>
      <c r="MNS235" s="273"/>
      <c r="MNT235" s="273"/>
      <c r="MNU235" s="273"/>
      <c r="MNV235" s="273"/>
      <c r="MNW235" s="273"/>
      <c r="MNX235" s="273"/>
      <c r="MNY235" s="273"/>
      <c r="MNZ235" s="273"/>
      <c r="MOA235" s="273"/>
      <c r="MOB235" s="273"/>
      <c r="MOC235" s="273"/>
      <c r="MOD235" s="273"/>
      <c r="MOE235" s="273"/>
      <c r="MOF235" s="273"/>
      <c r="MOG235" s="273"/>
      <c r="MOH235" s="273"/>
      <c r="MOI235" s="273"/>
      <c r="MOJ235" s="273"/>
      <c r="MOK235" s="273"/>
      <c r="MOL235" s="273"/>
      <c r="MOM235" s="273"/>
      <c r="MON235" s="273"/>
      <c r="MOO235" s="273"/>
      <c r="MOP235" s="273"/>
      <c r="MOQ235" s="273"/>
      <c r="MOR235" s="273"/>
      <c r="MOS235" s="273"/>
      <c r="MOT235" s="273"/>
      <c r="MOU235" s="273"/>
      <c r="MOV235" s="273"/>
      <c r="MOW235" s="273"/>
      <c r="MOX235" s="273"/>
      <c r="MOY235" s="273"/>
      <c r="MOZ235" s="273"/>
      <c r="MPA235" s="273"/>
      <c r="MPB235" s="273"/>
      <c r="MPC235" s="273"/>
      <c r="MPD235" s="273"/>
      <c r="MPE235" s="273"/>
      <c r="MPF235" s="273"/>
      <c r="MPG235" s="273"/>
      <c r="MPH235" s="273"/>
      <c r="MPI235" s="273"/>
      <c r="MPJ235" s="273"/>
      <c r="MPK235" s="273"/>
      <c r="MPL235" s="273"/>
      <c r="MPM235" s="273"/>
      <c r="MPN235" s="273"/>
      <c r="MPO235" s="273"/>
      <c r="MPP235" s="273"/>
      <c r="MPQ235" s="273"/>
      <c r="MPR235" s="273"/>
      <c r="MPS235" s="273"/>
      <c r="MPT235" s="273"/>
      <c r="MPU235" s="273"/>
      <c r="MPV235" s="273"/>
      <c r="MPW235" s="273"/>
      <c r="MPX235" s="273"/>
      <c r="MPY235" s="273"/>
      <c r="MPZ235" s="273"/>
      <c r="MQA235" s="273"/>
      <c r="MQB235" s="273"/>
      <c r="MQC235" s="273"/>
      <c r="MQD235" s="273"/>
      <c r="MQE235" s="273"/>
      <c r="MQF235" s="273"/>
      <c r="MQG235" s="273"/>
      <c r="MQH235" s="273"/>
      <c r="MQI235" s="273"/>
      <c r="MQJ235" s="273"/>
      <c r="MQK235" s="273"/>
      <c r="MQL235" s="273"/>
      <c r="MQM235" s="273"/>
      <c r="MQN235" s="273"/>
      <c r="MQO235" s="273"/>
      <c r="MQP235" s="273"/>
      <c r="MQQ235" s="273"/>
      <c r="MQR235" s="273"/>
      <c r="MQS235" s="273"/>
      <c r="MQT235" s="273"/>
      <c r="MQU235" s="273"/>
      <c r="MQV235" s="273"/>
      <c r="MQW235" s="273"/>
      <c r="MQX235" s="273"/>
      <c r="MQY235" s="273"/>
      <c r="MQZ235" s="273"/>
      <c r="MRA235" s="273"/>
      <c r="MRB235" s="273"/>
      <c r="MRC235" s="273"/>
      <c r="MRD235" s="273"/>
      <c r="MRE235" s="273"/>
      <c r="MRF235" s="273"/>
      <c r="MRG235" s="273"/>
      <c r="MRH235" s="273"/>
      <c r="MRI235" s="273"/>
      <c r="MRJ235" s="273"/>
      <c r="MRK235" s="273"/>
      <c r="MRL235" s="273"/>
      <c r="MRM235" s="273"/>
      <c r="MRN235" s="273"/>
      <c r="MRO235" s="273"/>
      <c r="MRP235" s="273"/>
      <c r="MRQ235" s="273"/>
      <c r="MRR235" s="273"/>
      <c r="MRS235" s="273"/>
      <c r="MRT235" s="273"/>
      <c r="MRU235" s="273"/>
      <c r="MRV235" s="273"/>
      <c r="MRW235" s="273"/>
      <c r="MRX235" s="273"/>
      <c r="MRY235" s="273"/>
      <c r="MRZ235" s="273"/>
      <c r="MSA235" s="273"/>
      <c r="MSB235" s="273"/>
      <c r="MSC235" s="273"/>
      <c r="MSD235" s="273"/>
      <c r="MSE235" s="273"/>
      <c r="MSF235" s="273"/>
      <c r="MSG235" s="273"/>
      <c r="MSH235" s="273"/>
      <c r="MSI235" s="273"/>
      <c r="MSJ235" s="273"/>
      <c r="MSK235" s="273"/>
      <c r="MSL235" s="273"/>
      <c r="MSM235" s="273"/>
      <c r="MSN235" s="273"/>
      <c r="MSO235" s="273"/>
      <c r="MSP235" s="273"/>
      <c r="MSQ235" s="273"/>
      <c r="MSR235" s="273"/>
      <c r="MSS235" s="273"/>
      <c r="MST235" s="273"/>
      <c r="MSU235" s="273"/>
      <c r="MSV235" s="273"/>
      <c r="MSW235" s="273"/>
      <c r="MSX235" s="273"/>
      <c r="MSY235" s="273"/>
      <c r="MSZ235" s="273"/>
      <c r="MTA235" s="273"/>
      <c r="MTB235" s="273"/>
      <c r="MTC235" s="273"/>
      <c r="MTD235" s="273"/>
      <c r="MTE235" s="273"/>
      <c r="MTF235" s="273"/>
      <c r="MTG235" s="273"/>
      <c r="MTH235" s="273"/>
      <c r="MTI235" s="273"/>
      <c r="MTJ235" s="273"/>
      <c r="MTK235" s="273"/>
      <c r="MTL235" s="273"/>
      <c r="MTM235" s="273"/>
      <c r="MTN235" s="273"/>
      <c r="MTO235" s="273"/>
      <c r="MTP235" s="273"/>
      <c r="MTQ235" s="273"/>
      <c r="MTR235" s="273"/>
      <c r="MTS235" s="273"/>
      <c r="MTT235" s="273"/>
      <c r="MTU235" s="273"/>
      <c r="MTV235" s="273"/>
      <c r="MTW235" s="273"/>
      <c r="MTX235" s="273"/>
      <c r="MTY235" s="273"/>
      <c r="MTZ235" s="273"/>
      <c r="MUA235" s="273"/>
      <c r="MUB235" s="273"/>
      <c r="MUC235" s="273"/>
      <c r="MUD235" s="273"/>
      <c r="MUE235" s="273"/>
      <c r="MUF235" s="273"/>
      <c r="MUG235" s="273"/>
      <c r="MUH235" s="273"/>
      <c r="MUI235" s="273"/>
      <c r="MUJ235" s="273"/>
      <c r="MUK235" s="273"/>
      <c r="MUL235" s="273"/>
      <c r="MUM235" s="273"/>
      <c r="MUN235" s="273"/>
      <c r="MUO235" s="273"/>
      <c r="MUP235" s="273"/>
      <c r="MUQ235" s="273"/>
      <c r="MUR235" s="273"/>
      <c r="MUS235" s="273"/>
      <c r="MUT235" s="273"/>
      <c r="MUU235" s="273"/>
      <c r="MUV235" s="273"/>
      <c r="MUW235" s="273"/>
      <c r="MUX235" s="273"/>
      <c r="MUY235" s="273"/>
      <c r="MUZ235" s="273"/>
      <c r="MVA235" s="273"/>
      <c r="MVB235" s="273"/>
      <c r="MVC235" s="273"/>
      <c r="MVD235" s="273"/>
      <c r="MVE235" s="273"/>
      <c r="MVF235" s="273"/>
      <c r="MVG235" s="273"/>
      <c r="MVH235" s="273"/>
      <c r="MVI235" s="273"/>
      <c r="MVJ235" s="273"/>
      <c r="MVK235" s="273"/>
      <c r="MVL235" s="273"/>
      <c r="MVM235" s="273"/>
      <c r="MVN235" s="273"/>
      <c r="MVO235" s="273"/>
      <c r="MVP235" s="273"/>
      <c r="MVQ235" s="273"/>
      <c r="MVR235" s="273"/>
      <c r="MVS235" s="273"/>
      <c r="MVT235" s="273"/>
      <c r="MVU235" s="273"/>
      <c r="MVV235" s="273"/>
      <c r="MVW235" s="273"/>
      <c r="MVX235" s="273"/>
      <c r="MVY235" s="273"/>
      <c r="MVZ235" s="273"/>
      <c r="MWA235" s="273"/>
      <c r="MWB235" s="273"/>
      <c r="MWC235" s="273"/>
      <c r="MWD235" s="273"/>
      <c r="MWE235" s="273"/>
      <c r="MWF235" s="273"/>
      <c r="MWG235" s="273"/>
      <c r="MWH235" s="273"/>
      <c r="MWI235" s="273"/>
      <c r="MWJ235" s="273"/>
      <c r="MWK235" s="273"/>
      <c r="MWL235" s="273"/>
      <c r="MWM235" s="273"/>
      <c r="MWN235" s="273"/>
      <c r="MWO235" s="273"/>
      <c r="MWP235" s="273"/>
      <c r="MWQ235" s="273"/>
      <c r="MWR235" s="273"/>
      <c r="MWS235" s="273"/>
      <c r="MWT235" s="273"/>
      <c r="MWU235" s="273"/>
      <c r="MWV235" s="273"/>
      <c r="MWW235" s="273"/>
      <c r="MWX235" s="273"/>
      <c r="MWY235" s="273"/>
      <c r="MWZ235" s="273"/>
      <c r="MXA235" s="273"/>
      <c r="MXB235" s="273"/>
      <c r="MXC235" s="273"/>
      <c r="MXD235" s="273"/>
      <c r="MXE235" s="273"/>
      <c r="MXF235" s="273"/>
      <c r="MXG235" s="273"/>
      <c r="MXH235" s="273"/>
      <c r="MXI235" s="273"/>
      <c r="MXJ235" s="273"/>
      <c r="MXK235" s="273"/>
      <c r="MXL235" s="273"/>
      <c r="MXM235" s="273"/>
      <c r="MXN235" s="273"/>
      <c r="MXO235" s="273"/>
      <c r="MXP235" s="273"/>
      <c r="MXQ235" s="273"/>
      <c r="MXR235" s="273"/>
      <c r="MXS235" s="273"/>
      <c r="MXT235" s="273"/>
      <c r="MXU235" s="273"/>
      <c r="MXV235" s="273"/>
      <c r="MXW235" s="273"/>
      <c r="MXX235" s="273"/>
      <c r="MXY235" s="273"/>
      <c r="MXZ235" s="273"/>
      <c r="MYA235" s="273"/>
      <c r="MYB235" s="273"/>
      <c r="MYC235" s="273"/>
      <c r="MYD235" s="273"/>
      <c r="MYE235" s="273"/>
      <c r="MYF235" s="273"/>
      <c r="MYG235" s="273"/>
      <c r="MYH235" s="273"/>
      <c r="MYI235" s="273"/>
      <c r="MYJ235" s="273"/>
      <c r="MYK235" s="273"/>
      <c r="MYL235" s="273"/>
      <c r="MYM235" s="273"/>
      <c r="MYN235" s="273"/>
      <c r="MYO235" s="273"/>
      <c r="MYP235" s="273"/>
      <c r="MYQ235" s="273"/>
      <c r="MYR235" s="273"/>
      <c r="MYS235" s="273"/>
      <c r="MYT235" s="273"/>
      <c r="MYU235" s="273"/>
      <c r="MYV235" s="273"/>
      <c r="MYW235" s="273"/>
      <c r="MYX235" s="273"/>
      <c r="MYY235" s="273"/>
      <c r="MYZ235" s="273"/>
      <c r="MZA235" s="273"/>
      <c r="MZB235" s="273"/>
      <c r="MZC235" s="273"/>
      <c r="MZD235" s="273"/>
      <c r="MZE235" s="273"/>
      <c r="MZF235" s="273"/>
      <c r="MZG235" s="273"/>
      <c r="MZH235" s="273"/>
      <c r="MZI235" s="273"/>
      <c r="MZJ235" s="273"/>
      <c r="MZK235" s="273"/>
      <c r="MZL235" s="273"/>
      <c r="MZM235" s="273"/>
      <c r="MZN235" s="273"/>
      <c r="MZO235" s="273"/>
      <c r="MZP235" s="273"/>
      <c r="MZQ235" s="273"/>
      <c r="MZR235" s="273"/>
      <c r="MZS235" s="273"/>
      <c r="MZT235" s="273"/>
      <c r="MZU235" s="273"/>
      <c r="MZV235" s="273"/>
      <c r="MZW235" s="273"/>
      <c r="MZX235" s="273"/>
      <c r="MZY235" s="273"/>
      <c r="MZZ235" s="273"/>
      <c r="NAA235" s="273"/>
      <c r="NAB235" s="273"/>
      <c r="NAC235" s="273"/>
      <c r="NAD235" s="273"/>
      <c r="NAE235" s="273"/>
      <c r="NAF235" s="273"/>
      <c r="NAG235" s="273"/>
      <c r="NAH235" s="273"/>
      <c r="NAI235" s="273"/>
      <c r="NAJ235" s="273"/>
      <c r="NAK235" s="273"/>
      <c r="NAL235" s="273"/>
      <c r="NAM235" s="273"/>
      <c r="NAN235" s="273"/>
      <c r="NAO235" s="273"/>
      <c r="NAP235" s="273"/>
      <c r="NAQ235" s="273"/>
      <c r="NAR235" s="273"/>
      <c r="NAS235" s="273"/>
      <c r="NAT235" s="273"/>
      <c r="NAU235" s="273"/>
      <c r="NAV235" s="273"/>
      <c r="NAW235" s="273"/>
      <c r="NAX235" s="273"/>
      <c r="NAY235" s="273"/>
      <c r="NAZ235" s="273"/>
      <c r="NBA235" s="273"/>
      <c r="NBB235" s="273"/>
      <c r="NBC235" s="273"/>
      <c r="NBD235" s="273"/>
      <c r="NBE235" s="273"/>
      <c r="NBF235" s="273"/>
      <c r="NBG235" s="273"/>
      <c r="NBH235" s="273"/>
      <c r="NBI235" s="273"/>
      <c r="NBJ235" s="273"/>
      <c r="NBK235" s="273"/>
      <c r="NBL235" s="273"/>
      <c r="NBM235" s="273"/>
      <c r="NBN235" s="273"/>
      <c r="NBO235" s="273"/>
      <c r="NBP235" s="273"/>
      <c r="NBQ235" s="273"/>
      <c r="NBR235" s="273"/>
      <c r="NBS235" s="273"/>
      <c r="NBT235" s="273"/>
      <c r="NBU235" s="273"/>
      <c r="NBV235" s="273"/>
      <c r="NBW235" s="273"/>
      <c r="NBX235" s="273"/>
      <c r="NBY235" s="273"/>
      <c r="NBZ235" s="273"/>
      <c r="NCA235" s="273"/>
      <c r="NCB235" s="273"/>
      <c r="NCC235" s="273"/>
      <c r="NCD235" s="273"/>
      <c r="NCE235" s="273"/>
      <c r="NCF235" s="273"/>
      <c r="NCG235" s="273"/>
      <c r="NCH235" s="273"/>
      <c r="NCI235" s="273"/>
      <c r="NCJ235" s="273"/>
      <c r="NCK235" s="273"/>
      <c r="NCL235" s="273"/>
      <c r="NCM235" s="273"/>
      <c r="NCN235" s="273"/>
      <c r="NCO235" s="273"/>
      <c r="NCP235" s="273"/>
      <c r="NCQ235" s="273"/>
      <c r="NCR235" s="273"/>
      <c r="NCS235" s="273"/>
      <c r="NCT235" s="273"/>
      <c r="NCU235" s="273"/>
      <c r="NCV235" s="273"/>
      <c r="NCW235" s="273"/>
      <c r="NCX235" s="273"/>
      <c r="NCY235" s="273"/>
      <c r="NCZ235" s="273"/>
      <c r="NDA235" s="273"/>
      <c r="NDB235" s="273"/>
      <c r="NDC235" s="273"/>
      <c r="NDD235" s="273"/>
      <c r="NDE235" s="273"/>
      <c r="NDF235" s="273"/>
      <c r="NDG235" s="273"/>
      <c r="NDH235" s="273"/>
      <c r="NDI235" s="273"/>
      <c r="NDJ235" s="273"/>
      <c r="NDK235" s="273"/>
      <c r="NDL235" s="273"/>
      <c r="NDM235" s="273"/>
      <c r="NDN235" s="273"/>
      <c r="NDO235" s="273"/>
      <c r="NDP235" s="273"/>
      <c r="NDQ235" s="273"/>
      <c r="NDR235" s="273"/>
      <c r="NDS235" s="273"/>
      <c r="NDT235" s="273"/>
      <c r="NDU235" s="273"/>
      <c r="NDV235" s="273"/>
      <c r="NDW235" s="273"/>
      <c r="NDX235" s="273"/>
      <c r="NDY235" s="273"/>
      <c r="NDZ235" s="273"/>
      <c r="NEA235" s="273"/>
      <c r="NEB235" s="273"/>
      <c r="NEC235" s="273"/>
      <c r="NED235" s="273"/>
      <c r="NEE235" s="273"/>
      <c r="NEF235" s="273"/>
      <c r="NEG235" s="273"/>
      <c r="NEH235" s="273"/>
      <c r="NEI235" s="273"/>
      <c r="NEJ235" s="273"/>
      <c r="NEK235" s="273"/>
      <c r="NEL235" s="273"/>
      <c r="NEM235" s="273"/>
      <c r="NEN235" s="273"/>
      <c r="NEO235" s="273"/>
      <c r="NEP235" s="273"/>
      <c r="NEQ235" s="273"/>
      <c r="NER235" s="273"/>
      <c r="NES235" s="273"/>
      <c r="NET235" s="273"/>
      <c r="NEU235" s="273"/>
      <c r="NEV235" s="273"/>
      <c r="NEW235" s="273"/>
      <c r="NEX235" s="273"/>
      <c r="NEY235" s="273"/>
      <c r="NEZ235" s="273"/>
      <c r="NFA235" s="273"/>
      <c r="NFB235" s="273"/>
      <c r="NFC235" s="273"/>
      <c r="NFD235" s="273"/>
      <c r="NFE235" s="273"/>
      <c r="NFF235" s="273"/>
      <c r="NFG235" s="273"/>
      <c r="NFH235" s="273"/>
      <c r="NFI235" s="273"/>
      <c r="NFJ235" s="273"/>
      <c r="NFK235" s="273"/>
      <c r="NFL235" s="273"/>
      <c r="NFM235" s="273"/>
      <c r="NFN235" s="273"/>
      <c r="NFO235" s="273"/>
      <c r="NFP235" s="273"/>
      <c r="NFQ235" s="273"/>
      <c r="NFR235" s="273"/>
      <c r="NFS235" s="273"/>
      <c r="NFT235" s="273"/>
      <c r="NFU235" s="273"/>
      <c r="NFV235" s="273"/>
      <c r="NFW235" s="273"/>
      <c r="NFX235" s="273"/>
      <c r="NFY235" s="273"/>
      <c r="NFZ235" s="273"/>
      <c r="NGA235" s="273"/>
      <c r="NGB235" s="273"/>
      <c r="NGC235" s="273"/>
      <c r="NGD235" s="273"/>
      <c r="NGE235" s="273"/>
      <c r="NGF235" s="273"/>
      <c r="NGG235" s="273"/>
      <c r="NGH235" s="273"/>
      <c r="NGI235" s="273"/>
      <c r="NGJ235" s="273"/>
      <c r="NGK235" s="273"/>
      <c r="NGL235" s="273"/>
      <c r="NGM235" s="273"/>
      <c r="NGN235" s="273"/>
      <c r="NGO235" s="273"/>
      <c r="NGP235" s="273"/>
      <c r="NGQ235" s="273"/>
      <c r="NGR235" s="273"/>
      <c r="NGS235" s="273"/>
      <c r="NGT235" s="273"/>
      <c r="NGU235" s="273"/>
      <c r="NGV235" s="273"/>
      <c r="NGW235" s="273"/>
      <c r="NGX235" s="273"/>
      <c r="NGY235" s="273"/>
      <c r="NGZ235" s="273"/>
      <c r="NHA235" s="273"/>
      <c r="NHB235" s="273"/>
      <c r="NHC235" s="273"/>
      <c r="NHD235" s="273"/>
      <c r="NHE235" s="273"/>
      <c r="NHF235" s="273"/>
      <c r="NHG235" s="273"/>
      <c r="NHH235" s="273"/>
      <c r="NHI235" s="273"/>
      <c r="NHJ235" s="273"/>
      <c r="NHK235" s="273"/>
      <c r="NHL235" s="273"/>
      <c r="NHM235" s="273"/>
      <c r="NHN235" s="273"/>
      <c r="NHO235" s="273"/>
      <c r="NHP235" s="273"/>
      <c r="NHQ235" s="273"/>
      <c r="NHR235" s="273"/>
      <c r="NHS235" s="273"/>
      <c r="NHT235" s="273"/>
      <c r="NHU235" s="273"/>
      <c r="NHV235" s="273"/>
      <c r="NHW235" s="273"/>
      <c r="NHX235" s="273"/>
      <c r="NHY235" s="273"/>
      <c r="NHZ235" s="273"/>
      <c r="NIA235" s="273"/>
      <c r="NIB235" s="273"/>
      <c r="NIC235" s="273"/>
      <c r="NID235" s="273"/>
      <c r="NIE235" s="273"/>
      <c r="NIF235" s="273"/>
      <c r="NIG235" s="273"/>
      <c r="NIH235" s="273"/>
      <c r="NII235" s="273"/>
      <c r="NIJ235" s="273"/>
      <c r="NIK235" s="273"/>
      <c r="NIL235" s="273"/>
      <c r="NIM235" s="273"/>
      <c r="NIN235" s="273"/>
      <c r="NIO235" s="273"/>
      <c r="NIP235" s="273"/>
      <c r="NIQ235" s="273"/>
      <c r="NIR235" s="273"/>
      <c r="NIS235" s="273"/>
      <c r="NIT235" s="273"/>
      <c r="NIU235" s="273"/>
      <c r="NIV235" s="273"/>
      <c r="NIW235" s="273"/>
      <c r="NIX235" s="273"/>
      <c r="NIY235" s="273"/>
      <c r="NIZ235" s="273"/>
      <c r="NJA235" s="273"/>
      <c r="NJB235" s="273"/>
      <c r="NJC235" s="273"/>
      <c r="NJD235" s="273"/>
      <c r="NJE235" s="273"/>
      <c r="NJF235" s="273"/>
      <c r="NJG235" s="273"/>
      <c r="NJH235" s="273"/>
      <c r="NJI235" s="273"/>
      <c r="NJJ235" s="273"/>
      <c r="NJK235" s="273"/>
      <c r="NJL235" s="273"/>
      <c r="NJM235" s="273"/>
      <c r="NJN235" s="273"/>
      <c r="NJO235" s="273"/>
      <c r="NJP235" s="273"/>
      <c r="NJQ235" s="273"/>
      <c r="NJR235" s="273"/>
      <c r="NJS235" s="273"/>
      <c r="NJT235" s="273"/>
      <c r="NJU235" s="273"/>
      <c r="NJV235" s="273"/>
      <c r="NJW235" s="273"/>
      <c r="NJX235" s="273"/>
      <c r="NJY235" s="273"/>
      <c r="NJZ235" s="273"/>
      <c r="NKA235" s="273"/>
      <c r="NKB235" s="273"/>
      <c r="NKC235" s="273"/>
      <c r="NKD235" s="273"/>
      <c r="NKE235" s="273"/>
      <c r="NKF235" s="273"/>
      <c r="NKG235" s="273"/>
      <c r="NKH235" s="273"/>
      <c r="NKI235" s="273"/>
      <c r="NKJ235" s="273"/>
      <c r="NKK235" s="273"/>
      <c r="NKL235" s="273"/>
      <c r="NKM235" s="273"/>
      <c r="NKN235" s="273"/>
      <c r="NKO235" s="273"/>
      <c r="NKP235" s="273"/>
      <c r="NKQ235" s="273"/>
      <c r="NKR235" s="273"/>
      <c r="NKS235" s="273"/>
      <c r="NKT235" s="273"/>
      <c r="NKU235" s="273"/>
      <c r="NKV235" s="273"/>
      <c r="NKW235" s="273"/>
      <c r="NKX235" s="273"/>
      <c r="NKY235" s="273"/>
      <c r="NKZ235" s="273"/>
      <c r="NLA235" s="273"/>
      <c r="NLB235" s="273"/>
      <c r="NLC235" s="273"/>
      <c r="NLD235" s="273"/>
      <c r="NLE235" s="273"/>
      <c r="NLF235" s="273"/>
      <c r="NLG235" s="273"/>
      <c r="NLH235" s="273"/>
      <c r="NLI235" s="273"/>
      <c r="NLJ235" s="273"/>
      <c r="NLK235" s="273"/>
      <c r="NLL235" s="273"/>
      <c r="NLM235" s="273"/>
      <c r="NLN235" s="273"/>
      <c r="NLO235" s="273"/>
      <c r="NLP235" s="273"/>
      <c r="NLQ235" s="273"/>
      <c r="NLR235" s="273"/>
      <c r="NLS235" s="273"/>
      <c r="NLT235" s="273"/>
      <c r="NLU235" s="273"/>
      <c r="NLV235" s="273"/>
      <c r="NLW235" s="273"/>
      <c r="NLX235" s="273"/>
      <c r="NLY235" s="273"/>
      <c r="NLZ235" s="273"/>
      <c r="NMA235" s="273"/>
      <c r="NMB235" s="273"/>
      <c r="NMC235" s="273"/>
      <c r="NMD235" s="273"/>
      <c r="NME235" s="273"/>
      <c r="NMF235" s="273"/>
      <c r="NMG235" s="273"/>
      <c r="NMH235" s="273"/>
      <c r="NMI235" s="273"/>
      <c r="NMJ235" s="273"/>
      <c r="NMK235" s="273"/>
      <c r="NML235" s="273"/>
      <c r="NMM235" s="273"/>
      <c r="NMN235" s="273"/>
      <c r="NMO235" s="273"/>
      <c r="NMP235" s="273"/>
      <c r="NMQ235" s="273"/>
      <c r="NMR235" s="273"/>
      <c r="NMS235" s="273"/>
      <c r="NMT235" s="273"/>
      <c r="NMU235" s="273"/>
      <c r="NMV235" s="273"/>
      <c r="NMW235" s="273"/>
      <c r="NMX235" s="273"/>
      <c r="NMY235" s="273"/>
      <c r="NMZ235" s="273"/>
      <c r="NNA235" s="273"/>
      <c r="NNB235" s="273"/>
      <c r="NNC235" s="273"/>
      <c r="NND235" s="273"/>
      <c r="NNE235" s="273"/>
      <c r="NNF235" s="273"/>
      <c r="NNG235" s="273"/>
      <c r="NNH235" s="273"/>
      <c r="NNI235" s="273"/>
      <c r="NNJ235" s="273"/>
      <c r="NNK235" s="273"/>
      <c r="NNL235" s="273"/>
      <c r="NNM235" s="273"/>
      <c r="NNN235" s="273"/>
      <c r="NNO235" s="273"/>
      <c r="NNP235" s="273"/>
      <c r="NNQ235" s="273"/>
      <c r="NNR235" s="273"/>
      <c r="NNS235" s="273"/>
      <c r="NNT235" s="273"/>
      <c r="NNU235" s="273"/>
      <c r="NNV235" s="273"/>
      <c r="NNW235" s="273"/>
      <c r="NNX235" s="273"/>
      <c r="NNY235" s="273"/>
      <c r="NNZ235" s="273"/>
      <c r="NOA235" s="273"/>
      <c r="NOB235" s="273"/>
      <c r="NOC235" s="273"/>
      <c r="NOD235" s="273"/>
      <c r="NOE235" s="273"/>
      <c r="NOF235" s="273"/>
      <c r="NOG235" s="273"/>
      <c r="NOH235" s="273"/>
      <c r="NOI235" s="273"/>
      <c r="NOJ235" s="273"/>
      <c r="NOK235" s="273"/>
      <c r="NOL235" s="273"/>
      <c r="NOM235" s="273"/>
      <c r="NON235" s="273"/>
      <c r="NOO235" s="273"/>
      <c r="NOP235" s="273"/>
      <c r="NOQ235" s="273"/>
      <c r="NOR235" s="273"/>
      <c r="NOS235" s="273"/>
      <c r="NOT235" s="273"/>
      <c r="NOU235" s="273"/>
      <c r="NOV235" s="273"/>
      <c r="NOW235" s="273"/>
      <c r="NOX235" s="273"/>
      <c r="NOY235" s="273"/>
      <c r="NOZ235" s="273"/>
      <c r="NPA235" s="273"/>
      <c r="NPB235" s="273"/>
      <c r="NPC235" s="273"/>
      <c r="NPD235" s="273"/>
      <c r="NPE235" s="273"/>
      <c r="NPF235" s="273"/>
      <c r="NPG235" s="273"/>
      <c r="NPH235" s="273"/>
      <c r="NPI235" s="273"/>
      <c r="NPJ235" s="273"/>
      <c r="NPK235" s="273"/>
      <c r="NPL235" s="273"/>
      <c r="NPM235" s="273"/>
      <c r="NPN235" s="273"/>
      <c r="NPO235" s="273"/>
      <c r="NPP235" s="273"/>
      <c r="NPQ235" s="273"/>
      <c r="NPR235" s="273"/>
      <c r="NPS235" s="273"/>
      <c r="NPT235" s="273"/>
      <c r="NPU235" s="273"/>
      <c r="NPV235" s="273"/>
      <c r="NPW235" s="273"/>
      <c r="NPX235" s="273"/>
      <c r="NPY235" s="273"/>
      <c r="NPZ235" s="273"/>
      <c r="NQA235" s="273"/>
      <c r="NQB235" s="273"/>
      <c r="NQC235" s="273"/>
      <c r="NQD235" s="273"/>
      <c r="NQE235" s="273"/>
      <c r="NQF235" s="273"/>
      <c r="NQG235" s="273"/>
      <c r="NQH235" s="273"/>
      <c r="NQI235" s="273"/>
      <c r="NQJ235" s="273"/>
      <c r="NQK235" s="273"/>
      <c r="NQL235" s="273"/>
      <c r="NQM235" s="273"/>
      <c r="NQN235" s="273"/>
      <c r="NQO235" s="273"/>
      <c r="NQP235" s="273"/>
      <c r="NQQ235" s="273"/>
      <c r="NQR235" s="273"/>
      <c r="NQS235" s="273"/>
      <c r="NQT235" s="273"/>
      <c r="NQU235" s="273"/>
      <c r="NQV235" s="273"/>
      <c r="NQW235" s="273"/>
      <c r="NQX235" s="273"/>
      <c r="NQY235" s="273"/>
      <c r="NQZ235" s="273"/>
      <c r="NRA235" s="273"/>
      <c r="NRB235" s="273"/>
      <c r="NRC235" s="273"/>
      <c r="NRD235" s="273"/>
      <c r="NRE235" s="273"/>
      <c r="NRF235" s="273"/>
      <c r="NRG235" s="273"/>
      <c r="NRH235" s="273"/>
      <c r="NRI235" s="273"/>
      <c r="NRJ235" s="273"/>
      <c r="NRK235" s="273"/>
      <c r="NRL235" s="273"/>
      <c r="NRM235" s="273"/>
      <c r="NRN235" s="273"/>
      <c r="NRO235" s="273"/>
      <c r="NRP235" s="273"/>
      <c r="NRQ235" s="273"/>
      <c r="NRR235" s="273"/>
      <c r="NRS235" s="273"/>
      <c r="NRT235" s="273"/>
      <c r="NRU235" s="273"/>
      <c r="NRV235" s="273"/>
      <c r="NRW235" s="273"/>
      <c r="NRX235" s="273"/>
      <c r="NRY235" s="273"/>
      <c r="NRZ235" s="273"/>
      <c r="NSA235" s="273"/>
      <c r="NSB235" s="273"/>
      <c r="NSC235" s="273"/>
      <c r="NSD235" s="273"/>
      <c r="NSE235" s="273"/>
      <c r="NSF235" s="273"/>
      <c r="NSG235" s="273"/>
      <c r="NSH235" s="273"/>
      <c r="NSI235" s="273"/>
      <c r="NSJ235" s="273"/>
      <c r="NSK235" s="273"/>
      <c r="NSL235" s="273"/>
      <c r="NSM235" s="273"/>
      <c r="NSN235" s="273"/>
      <c r="NSO235" s="273"/>
      <c r="NSP235" s="273"/>
      <c r="NSQ235" s="273"/>
      <c r="NSR235" s="273"/>
      <c r="NSS235" s="273"/>
      <c r="NST235" s="273"/>
      <c r="NSU235" s="273"/>
      <c r="NSV235" s="273"/>
      <c r="NSW235" s="273"/>
      <c r="NSX235" s="273"/>
      <c r="NSY235" s="273"/>
      <c r="NSZ235" s="273"/>
      <c r="NTA235" s="273"/>
      <c r="NTB235" s="273"/>
      <c r="NTC235" s="273"/>
      <c r="NTD235" s="273"/>
      <c r="NTE235" s="273"/>
      <c r="NTF235" s="273"/>
      <c r="NTG235" s="273"/>
      <c r="NTH235" s="273"/>
      <c r="NTI235" s="273"/>
      <c r="NTJ235" s="273"/>
      <c r="NTK235" s="273"/>
      <c r="NTL235" s="273"/>
      <c r="NTM235" s="273"/>
      <c r="NTN235" s="273"/>
      <c r="NTO235" s="273"/>
      <c r="NTP235" s="273"/>
      <c r="NTQ235" s="273"/>
      <c r="NTR235" s="273"/>
      <c r="NTS235" s="273"/>
      <c r="NTT235" s="273"/>
      <c r="NTU235" s="273"/>
      <c r="NTV235" s="273"/>
      <c r="NTW235" s="273"/>
      <c r="NTX235" s="273"/>
      <c r="NTY235" s="273"/>
      <c r="NTZ235" s="273"/>
      <c r="NUA235" s="273"/>
      <c r="NUB235" s="273"/>
      <c r="NUC235" s="273"/>
      <c r="NUD235" s="273"/>
      <c r="NUE235" s="273"/>
      <c r="NUF235" s="273"/>
      <c r="NUG235" s="273"/>
      <c r="NUH235" s="273"/>
      <c r="NUI235" s="273"/>
      <c r="NUJ235" s="273"/>
      <c r="NUK235" s="273"/>
      <c r="NUL235" s="273"/>
      <c r="NUM235" s="273"/>
      <c r="NUN235" s="273"/>
      <c r="NUO235" s="273"/>
      <c r="NUP235" s="273"/>
      <c r="NUQ235" s="273"/>
      <c r="NUR235" s="273"/>
      <c r="NUS235" s="273"/>
      <c r="NUT235" s="273"/>
      <c r="NUU235" s="273"/>
      <c r="NUV235" s="273"/>
      <c r="NUW235" s="273"/>
      <c r="NUX235" s="273"/>
      <c r="NUY235" s="273"/>
      <c r="NUZ235" s="273"/>
      <c r="NVA235" s="273"/>
      <c r="NVB235" s="273"/>
      <c r="NVC235" s="273"/>
      <c r="NVD235" s="273"/>
      <c r="NVE235" s="273"/>
      <c r="NVF235" s="273"/>
      <c r="NVG235" s="273"/>
      <c r="NVH235" s="273"/>
      <c r="NVI235" s="273"/>
      <c r="NVJ235" s="273"/>
      <c r="NVK235" s="273"/>
      <c r="NVL235" s="273"/>
      <c r="NVM235" s="273"/>
      <c r="NVN235" s="273"/>
      <c r="NVO235" s="273"/>
      <c r="NVP235" s="273"/>
      <c r="NVQ235" s="273"/>
      <c r="NVR235" s="273"/>
      <c r="NVS235" s="273"/>
      <c r="NVT235" s="273"/>
      <c r="NVU235" s="273"/>
      <c r="NVV235" s="273"/>
      <c r="NVW235" s="273"/>
      <c r="NVX235" s="273"/>
      <c r="NVY235" s="273"/>
      <c r="NVZ235" s="273"/>
      <c r="NWA235" s="273"/>
      <c r="NWB235" s="273"/>
      <c r="NWC235" s="273"/>
      <c r="NWD235" s="273"/>
      <c r="NWE235" s="273"/>
      <c r="NWF235" s="273"/>
      <c r="NWG235" s="273"/>
      <c r="NWH235" s="273"/>
      <c r="NWI235" s="273"/>
      <c r="NWJ235" s="273"/>
      <c r="NWK235" s="273"/>
      <c r="NWL235" s="273"/>
      <c r="NWM235" s="273"/>
      <c r="NWN235" s="273"/>
      <c r="NWO235" s="273"/>
      <c r="NWP235" s="273"/>
      <c r="NWQ235" s="273"/>
      <c r="NWR235" s="273"/>
      <c r="NWS235" s="273"/>
      <c r="NWT235" s="273"/>
      <c r="NWU235" s="273"/>
      <c r="NWV235" s="273"/>
      <c r="NWW235" s="273"/>
      <c r="NWX235" s="273"/>
      <c r="NWY235" s="273"/>
      <c r="NWZ235" s="273"/>
      <c r="NXA235" s="273"/>
      <c r="NXB235" s="273"/>
      <c r="NXC235" s="273"/>
      <c r="NXD235" s="273"/>
      <c r="NXE235" s="273"/>
      <c r="NXF235" s="273"/>
      <c r="NXG235" s="273"/>
      <c r="NXH235" s="273"/>
      <c r="NXI235" s="273"/>
      <c r="NXJ235" s="273"/>
      <c r="NXK235" s="273"/>
      <c r="NXL235" s="273"/>
      <c r="NXM235" s="273"/>
      <c r="NXN235" s="273"/>
      <c r="NXO235" s="273"/>
      <c r="NXP235" s="273"/>
      <c r="NXQ235" s="273"/>
      <c r="NXR235" s="273"/>
      <c r="NXS235" s="273"/>
      <c r="NXT235" s="273"/>
      <c r="NXU235" s="273"/>
      <c r="NXV235" s="273"/>
      <c r="NXW235" s="273"/>
      <c r="NXX235" s="273"/>
      <c r="NXY235" s="273"/>
      <c r="NXZ235" s="273"/>
      <c r="NYA235" s="273"/>
      <c r="NYB235" s="273"/>
      <c r="NYC235" s="273"/>
      <c r="NYD235" s="273"/>
      <c r="NYE235" s="273"/>
      <c r="NYF235" s="273"/>
      <c r="NYG235" s="273"/>
      <c r="NYH235" s="273"/>
      <c r="NYI235" s="273"/>
      <c r="NYJ235" s="273"/>
      <c r="NYK235" s="273"/>
      <c r="NYL235" s="273"/>
      <c r="NYM235" s="273"/>
      <c r="NYN235" s="273"/>
      <c r="NYO235" s="273"/>
      <c r="NYP235" s="273"/>
      <c r="NYQ235" s="273"/>
      <c r="NYR235" s="273"/>
      <c r="NYS235" s="273"/>
      <c r="NYT235" s="273"/>
      <c r="NYU235" s="273"/>
      <c r="NYV235" s="273"/>
      <c r="NYW235" s="273"/>
      <c r="NYX235" s="273"/>
      <c r="NYY235" s="273"/>
      <c r="NYZ235" s="273"/>
      <c r="NZA235" s="273"/>
      <c r="NZB235" s="273"/>
      <c r="NZC235" s="273"/>
      <c r="NZD235" s="273"/>
      <c r="NZE235" s="273"/>
      <c r="NZF235" s="273"/>
      <c r="NZG235" s="273"/>
      <c r="NZH235" s="273"/>
      <c r="NZI235" s="273"/>
      <c r="NZJ235" s="273"/>
      <c r="NZK235" s="273"/>
      <c r="NZL235" s="273"/>
      <c r="NZM235" s="273"/>
      <c r="NZN235" s="273"/>
      <c r="NZO235" s="273"/>
      <c r="NZP235" s="273"/>
      <c r="NZQ235" s="273"/>
      <c r="NZR235" s="273"/>
      <c r="NZS235" s="273"/>
      <c r="NZT235" s="273"/>
      <c r="NZU235" s="273"/>
      <c r="NZV235" s="273"/>
      <c r="NZW235" s="273"/>
      <c r="NZX235" s="273"/>
      <c r="NZY235" s="273"/>
      <c r="NZZ235" s="273"/>
      <c r="OAA235" s="273"/>
      <c r="OAB235" s="273"/>
      <c r="OAC235" s="273"/>
      <c r="OAD235" s="273"/>
      <c r="OAE235" s="273"/>
      <c r="OAF235" s="273"/>
      <c r="OAG235" s="273"/>
      <c r="OAH235" s="273"/>
      <c r="OAI235" s="273"/>
      <c r="OAJ235" s="273"/>
      <c r="OAK235" s="273"/>
      <c r="OAL235" s="273"/>
      <c r="OAM235" s="273"/>
      <c r="OAN235" s="273"/>
      <c r="OAO235" s="273"/>
      <c r="OAP235" s="273"/>
      <c r="OAQ235" s="273"/>
      <c r="OAR235" s="273"/>
      <c r="OAS235" s="273"/>
      <c r="OAT235" s="273"/>
      <c r="OAU235" s="273"/>
      <c r="OAV235" s="273"/>
      <c r="OAW235" s="273"/>
      <c r="OAX235" s="273"/>
      <c r="OAY235" s="273"/>
      <c r="OAZ235" s="273"/>
      <c r="OBA235" s="273"/>
      <c r="OBB235" s="273"/>
      <c r="OBC235" s="273"/>
      <c r="OBD235" s="273"/>
      <c r="OBE235" s="273"/>
      <c r="OBF235" s="273"/>
      <c r="OBG235" s="273"/>
      <c r="OBH235" s="273"/>
      <c r="OBI235" s="273"/>
      <c r="OBJ235" s="273"/>
      <c r="OBK235" s="273"/>
      <c r="OBL235" s="273"/>
      <c r="OBM235" s="273"/>
      <c r="OBN235" s="273"/>
      <c r="OBO235" s="273"/>
      <c r="OBP235" s="273"/>
      <c r="OBQ235" s="273"/>
      <c r="OBR235" s="273"/>
      <c r="OBS235" s="273"/>
      <c r="OBT235" s="273"/>
      <c r="OBU235" s="273"/>
      <c r="OBV235" s="273"/>
      <c r="OBW235" s="273"/>
      <c r="OBX235" s="273"/>
      <c r="OBY235" s="273"/>
      <c r="OBZ235" s="273"/>
      <c r="OCA235" s="273"/>
      <c r="OCB235" s="273"/>
      <c r="OCC235" s="273"/>
      <c r="OCD235" s="273"/>
      <c r="OCE235" s="273"/>
      <c r="OCF235" s="273"/>
      <c r="OCG235" s="273"/>
      <c r="OCH235" s="273"/>
      <c r="OCI235" s="273"/>
      <c r="OCJ235" s="273"/>
      <c r="OCK235" s="273"/>
      <c r="OCL235" s="273"/>
      <c r="OCM235" s="273"/>
      <c r="OCN235" s="273"/>
      <c r="OCO235" s="273"/>
      <c r="OCP235" s="273"/>
      <c r="OCQ235" s="273"/>
      <c r="OCR235" s="273"/>
      <c r="OCS235" s="273"/>
      <c r="OCT235" s="273"/>
      <c r="OCU235" s="273"/>
      <c r="OCV235" s="273"/>
      <c r="OCW235" s="273"/>
      <c r="OCX235" s="273"/>
      <c r="OCY235" s="273"/>
      <c r="OCZ235" s="273"/>
      <c r="ODA235" s="273"/>
      <c r="ODB235" s="273"/>
      <c r="ODC235" s="273"/>
      <c r="ODD235" s="273"/>
      <c r="ODE235" s="273"/>
      <c r="ODF235" s="273"/>
      <c r="ODG235" s="273"/>
      <c r="ODH235" s="273"/>
      <c r="ODI235" s="273"/>
      <c r="ODJ235" s="273"/>
      <c r="ODK235" s="273"/>
      <c r="ODL235" s="273"/>
      <c r="ODM235" s="273"/>
      <c r="ODN235" s="273"/>
      <c r="ODO235" s="273"/>
      <c r="ODP235" s="273"/>
      <c r="ODQ235" s="273"/>
      <c r="ODR235" s="273"/>
      <c r="ODS235" s="273"/>
      <c r="ODT235" s="273"/>
      <c r="ODU235" s="273"/>
      <c r="ODV235" s="273"/>
      <c r="ODW235" s="273"/>
      <c r="ODX235" s="273"/>
      <c r="ODY235" s="273"/>
      <c r="ODZ235" s="273"/>
      <c r="OEA235" s="273"/>
      <c r="OEB235" s="273"/>
      <c r="OEC235" s="273"/>
      <c r="OED235" s="273"/>
      <c r="OEE235" s="273"/>
      <c r="OEF235" s="273"/>
      <c r="OEG235" s="273"/>
      <c r="OEH235" s="273"/>
      <c r="OEI235" s="273"/>
      <c r="OEJ235" s="273"/>
      <c r="OEK235" s="273"/>
      <c r="OEL235" s="273"/>
      <c r="OEM235" s="273"/>
      <c r="OEN235" s="273"/>
      <c r="OEO235" s="273"/>
      <c r="OEP235" s="273"/>
      <c r="OEQ235" s="273"/>
      <c r="OER235" s="273"/>
      <c r="OES235" s="273"/>
      <c r="OET235" s="273"/>
      <c r="OEU235" s="273"/>
      <c r="OEV235" s="273"/>
      <c r="OEW235" s="273"/>
      <c r="OEX235" s="273"/>
      <c r="OEY235" s="273"/>
      <c r="OEZ235" s="273"/>
      <c r="OFA235" s="273"/>
      <c r="OFB235" s="273"/>
      <c r="OFC235" s="273"/>
      <c r="OFD235" s="273"/>
      <c r="OFE235" s="273"/>
      <c r="OFF235" s="273"/>
      <c r="OFG235" s="273"/>
      <c r="OFH235" s="273"/>
      <c r="OFI235" s="273"/>
      <c r="OFJ235" s="273"/>
      <c r="OFK235" s="273"/>
      <c r="OFL235" s="273"/>
      <c r="OFM235" s="273"/>
      <c r="OFN235" s="273"/>
      <c r="OFO235" s="273"/>
      <c r="OFP235" s="273"/>
      <c r="OFQ235" s="273"/>
      <c r="OFR235" s="273"/>
      <c r="OFS235" s="273"/>
      <c r="OFT235" s="273"/>
      <c r="OFU235" s="273"/>
      <c r="OFV235" s="273"/>
      <c r="OFW235" s="273"/>
      <c r="OFX235" s="273"/>
      <c r="OFY235" s="273"/>
      <c r="OFZ235" s="273"/>
      <c r="OGA235" s="273"/>
      <c r="OGB235" s="273"/>
      <c r="OGC235" s="273"/>
      <c r="OGD235" s="273"/>
      <c r="OGE235" s="273"/>
      <c r="OGF235" s="273"/>
      <c r="OGG235" s="273"/>
      <c r="OGH235" s="273"/>
      <c r="OGI235" s="273"/>
      <c r="OGJ235" s="273"/>
      <c r="OGK235" s="273"/>
      <c r="OGL235" s="273"/>
      <c r="OGM235" s="273"/>
      <c r="OGN235" s="273"/>
      <c r="OGO235" s="273"/>
      <c r="OGP235" s="273"/>
      <c r="OGQ235" s="273"/>
      <c r="OGR235" s="273"/>
      <c r="OGS235" s="273"/>
      <c r="OGT235" s="273"/>
      <c r="OGU235" s="273"/>
      <c r="OGV235" s="273"/>
      <c r="OGW235" s="273"/>
      <c r="OGX235" s="273"/>
      <c r="OGY235" s="273"/>
      <c r="OGZ235" s="273"/>
      <c r="OHA235" s="273"/>
      <c r="OHB235" s="273"/>
      <c r="OHC235" s="273"/>
      <c r="OHD235" s="273"/>
      <c r="OHE235" s="273"/>
      <c r="OHF235" s="273"/>
      <c r="OHG235" s="273"/>
      <c r="OHH235" s="273"/>
      <c r="OHI235" s="273"/>
      <c r="OHJ235" s="273"/>
      <c r="OHK235" s="273"/>
      <c r="OHL235" s="273"/>
      <c r="OHM235" s="273"/>
      <c r="OHN235" s="273"/>
      <c r="OHO235" s="273"/>
      <c r="OHP235" s="273"/>
      <c r="OHQ235" s="273"/>
      <c r="OHR235" s="273"/>
      <c r="OHS235" s="273"/>
      <c r="OHT235" s="273"/>
      <c r="OHU235" s="273"/>
      <c r="OHV235" s="273"/>
      <c r="OHW235" s="273"/>
      <c r="OHX235" s="273"/>
      <c r="OHY235" s="273"/>
      <c r="OHZ235" s="273"/>
      <c r="OIA235" s="273"/>
      <c r="OIB235" s="273"/>
      <c r="OIC235" s="273"/>
      <c r="OID235" s="273"/>
      <c r="OIE235" s="273"/>
      <c r="OIF235" s="273"/>
      <c r="OIG235" s="273"/>
      <c r="OIH235" s="273"/>
      <c r="OII235" s="273"/>
      <c r="OIJ235" s="273"/>
      <c r="OIK235" s="273"/>
      <c r="OIL235" s="273"/>
      <c r="OIM235" s="273"/>
      <c r="OIN235" s="273"/>
      <c r="OIO235" s="273"/>
      <c r="OIP235" s="273"/>
      <c r="OIQ235" s="273"/>
      <c r="OIR235" s="273"/>
      <c r="OIS235" s="273"/>
      <c r="OIT235" s="273"/>
      <c r="OIU235" s="273"/>
      <c r="OIV235" s="273"/>
      <c r="OIW235" s="273"/>
      <c r="OIX235" s="273"/>
      <c r="OIY235" s="273"/>
      <c r="OIZ235" s="273"/>
      <c r="OJA235" s="273"/>
      <c r="OJB235" s="273"/>
      <c r="OJC235" s="273"/>
      <c r="OJD235" s="273"/>
      <c r="OJE235" s="273"/>
      <c r="OJF235" s="273"/>
      <c r="OJG235" s="273"/>
      <c r="OJH235" s="273"/>
      <c r="OJI235" s="273"/>
      <c r="OJJ235" s="273"/>
      <c r="OJK235" s="273"/>
      <c r="OJL235" s="273"/>
      <c r="OJM235" s="273"/>
      <c r="OJN235" s="273"/>
      <c r="OJO235" s="273"/>
      <c r="OJP235" s="273"/>
      <c r="OJQ235" s="273"/>
      <c r="OJR235" s="273"/>
      <c r="OJS235" s="273"/>
      <c r="OJT235" s="273"/>
      <c r="OJU235" s="273"/>
      <c r="OJV235" s="273"/>
      <c r="OJW235" s="273"/>
      <c r="OJX235" s="273"/>
      <c r="OJY235" s="273"/>
      <c r="OJZ235" s="273"/>
      <c r="OKA235" s="273"/>
      <c r="OKB235" s="273"/>
      <c r="OKC235" s="273"/>
      <c r="OKD235" s="273"/>
      <c r="OKE235" s="273"/>
      <c r="OKF235" s="273"/>
      <c r="OKG235" s="273"/>
      <c r="OKH235" s="273"/>
      <c r="OKI235" s="273"/>
      <c r="OKJ235" s="273"/>
      <c r="OKK235" s="273"/>
      <c r="OKL235" s="273"/>
      <c r="OKM235" s="273"/>
      <c r="OKN235" s="273"/>
      <c r="OKO235" s="273"/>
      <c r="OKP235" s="273"/>
      <c r="OKQ235" s="273"/>
      <c r="OKR235" s="273"/>
      <c r="OKS235" s="273"/>
      <c r="OKT235" s="273"/>
      <c r="OKU235" s="273"/>
      <c r="OKV235" s="273"/>
      <c r="OKW235" s="273"/>
      <c r="OKX235" s="273"/>
      <c r="OKY235" s="273"/>
      <c r="OKZ235" s="273"/>
      <c r="OLA235" s="273"/>
      <c r="OLB235" s="273"/>
      <c r="OLC235" s="273"/>
      <c r="OLD235" s="273"/>
      <c r="OLE235" s="273"/>
      <c r="OLF235" s="273"/>
      <c r="OLG235" s="273"/>
      <c r="OLH235" s="273"/>
      <c r="OLI235" s="273"/>
      <c r="OLJ235" s="273"/>
      <c r="OLK235" s="273"/>
      <c r="OLL235" s="273"/>
      <c r="OLM235" s="273"/>
      <c r="OLN235" s="273"/>
      <c r="OLO235" s="273"/>
      <c r="OLP235" s="273"/>
      <c r="OLQ235" s="273"/>
      <c r="OLR235" s="273"/>
      <c r="OLS235" s="273"/>
      <c r="OLT235" s="273"/>
      <c r="OLU235" s="273"/>
      <c r="OLV235" s="273"/>
      <c r="OLW235" s="273"/>
      <c r="OLX235" s="273"/>
      <c r="OLY235" s="273"/>
      <c r="OLZ235" s="273"/>
      <c r="OMA235" s="273"/>
      <c r="OMB235" s="273"/>
      <c r="OMC235" s="273"/>
      <c r="OMD235" s="273"/>
      <c r="OME235" s="273"/>
      <c r="OMF235" s="273"/>
      <c r="OMG235" s="273"/>
      <c r="OMH235" s="273"/>
      <c r="OMI235" s="273"/>
      <c r="OMJ235" s="273"/>
      <c r="OMK235" s="273"/>
      <c r="OML235" s="273"/>
      <c r="OMM235" s="273"/>
      <c r="OMN235" s="273"/>
      <c r="OMO235" s="273"/>
      <c r="OMP235" s="273"/>
      <c r="OMQ235" s="273"/>
      <c r="OMR235" s="273"/>
      <c r="OMS235" s="273"/>
      <c r="OMT235" s="273"/>
      <c r="OMU235" s="273"/>
      <c r="OMV235" s="273"/>
      <c r="OMW235" s="273"/>
      <c r="OMX235" s="273"/>
      <c r="OMY235" s="273"/>
      <c r="OMZ235" s="273"/>
      <c r="ONA235" s="273"/>
      <c r="ONB235" s="273"/>
      <c r="ONC235" s="273"/>
      <c r="OND235" s="273"/>
      <c r="ONE235" s="273"/>
      <c r="ONF235" s="273"/>
      <c r="ONG235" s="273"/>
      <c r="ONH235" s="273"/>
      <c r="ONI235" s="273"/>
      <c r="ONJ235" s="273"/>
      <c r="ONK235" s="273"/>
      <c r="ONL235" s="273"/>
      <c r="ONM235" s="273"/>
      <c r="ONN235" s="273"/>
      <c r="ONO235" s="273"/>
      <c r="ONP235" s="273"/>
      <c r="ONQ235" s="273"/>
      <c r="ONR235" s="273"/>
      <c r="ONS235" s="273"/>
      <c r="ONT235" s="273"/>
      <c r="ONU235" s="273"/>
      <c r="ONV235" s="273"/>
      <c r="ONW235" s="273"/>
      <c r="ONX235" s="273"/>
      <c r="ONY235" s="273"/>
      <c r="ONZ235" s="273"/>
      <c r="OOA235" s="273"/>
      <c r="OOB235" s="273"/>
      <c r="OOC235" s="273"/>
      <c r="OOD235" s="273"/>
      <c r="OOE235" s="273"/>
      <c r="OOF235" s="273"/>
      <c r="OOG235" s="273"/>
      <c r="OOH235" s="273"/>
      <c r="OOI235" s="273"/>
      <c r="OOJ235" s="273"/>
      <c r="OOK235" s="273"/>
      <c r="OOL235" s="273"/>
      <c r="OOM235" s="273"/>
      <c r="OON235" s="273"/>
      <c r="OOO235" s="273"/>
      <c r="OOP235" s="273"/>
      <c r="OOQ235" s="273"/>
      <c r="OOR235" s="273"/>
      <c r="OOS235" s="273"/>
      <c r="OOT235" s="273"/>
      <c r="OOU235" s="273"/>
      <c r="OOV235" s="273"/>
      <c r="OOW235" s="273"/>
      <c r="OOX235" s="273"/>
      <c r="OOY235" s="273"/>
      <c r="OOZ235" s="273"/>
      <c r="OPA235" s="273"/>
      <c r="OPB235" s="273"/>
      <c r="OPC235" s="273"/>
      <c r="OPD235" s="273"/>
      <c r="OPE235" s="273"/>
      <c r="OPF235" s="273"/>
      <c r="OPG235" s="273"/>
      <c r="OPH235" s="273"/>
      <c r="OPI235" s="273"/>
      <c r="OPJ235" s="273"/>
      <c r="OPK235" s="273"/>
      <c r="OPL235" s="273"/>
      <c r="OPM235" s="273"/>
      <c r="OPN235" s="273"/>
      <c r="OPO235" s="273"/>
      <c r="OPP235" s="273"/>
      <c r="OPQ235" s="273"/>
      <c r="OPR235" s="273"/>
      <c r="OPS235" s="273"/>
      <c r="OPT235" s="273"/>
      <c r="OPU235" s="273"/>
      <c r="OPV235" s="273"/>
      <c r="OPW235" s="273"/>
      <c r="OPX235" s="273"/>
      <c r="OPY235" s="273"/>
      <c r="OPZ235" s="273"/>
      <c r="OQA235" s="273"/>
      <c r="OQB235" s="273"/>
      <c r="OQC235" s="273"/>
      <c r="OQD235" s="273"/>
      <c r="OQE235" s="273"/>
      <c r="OQF235" s="273"/>
      <c r="OQG235" s="273"/>
      <c r="OQH235" s="273"/>
      <c r="OQI235" s="273"/>
      <c r="OQJ235" s="273"/>
      <c r="OQK235" s="273"/>
      <c r="OQL235" s="273"/>
      <c r="OQM235" s="273"/>
      <c r="OQN235" s="273"/>
      <c r="OQO235" s="273"/>
      <c r="OQP235" s="273"/>
      <c r="OQQ235" s="273"/>
      <c r="OQR235" s="273"/>
      <c r="OQS235" s="273"/>
      <c r="OQT235" s="273"/>
      <c r="OQU235" s="273"/>
      <c r="OQV235" s="273"/>
      <c r="OQW235" s="273"/>
      <c r="OQX235" s="273"/>
      <c r="OQY235" s="273"/>
      <c r="OQZ235" s="273"/>
      <c r="ORA235" s="273"/>
      <c r="ORB235" s="273"/>
      <c r="ORC235" s="273"/>
      <c r="ORD235" s="273"/>
      <c r="ORE235" s="273"/>
      <c r="ORF235" s="273"/>
      <c r="ORG235" s="273"/>
      <c r="ORH235" s="273"/>
      <c r="ORI235" s="273"/>
      <c r="ORJ235" s="273"/>
      <c r="ORK235" s="273"/>
      <c r="ORL235" s="273"/>
      <c r="ORM235" s="273"/>
      <c r="ORN235" s="273"/>
      <c r="ORO235" s="273"/>
      <c r="ORP235" s="273"/>
      <c r="ORQ235" s="273"/>
      <c r="ORR235" s="273"/>
      <c r="ORS235" s="273"/>
      <c r="ORT235" s="273"/>
      <c r="ORU235" s="273"/>
      <c r="ORV235" s="273"/>
      <c r="ORW235" s="273"/>
      <c r="ORX235" s="273"/>
      <c r="ORY235" s="273"/>
      <c r="ORZ235" s="273"/>
      <c r="OSA235" s="273"/>
      <c r="OSB235" s="273"/>
      <c r="OSC235" s="273"/>
      <c r="OSD235" s="273"/>
      <c r="OSE235" s="273"/>
      <c r="OSF235" s="273"/>
      <c r="OSG235" s="273"/>
      <c r="OSH235" s="273"/>
      <c r="OSI235" s="273"/>
      <c r="OSJ235" s="273"/>
      <c r="OSK235" s="273"/>
      <c r="OSL235" s="273"/>
      <c r="OSM235" s="273"/>
      <c r="OSN235" s="273"/>
      <c r="OSO235" s="273"/>
      <c r="OSP235" s="273"/>
      <c r="OSQ235" s="273"/>
      <c r="OSR235" s="273"/>
      <c r="OSS235" s="273"/>
      <c r="OST235" s="273"/>
      <c r="OSU235" s="273"/>
      <c r="OSV235" s="273"/>
      <c r="OSW235" s="273"/>
      <c r="OSX235" s="273"/>
      <c r="OSY235" s="273"/>
      <c r="OSZ235" s="273"/>
      <c r="OTA235" s="273"/>
      <c r="OTB235" s="273"/>
      <c r="OTC235" s="273"/>
      <c r="OTD235" s="273"/>
      <c r="OTE235" s="273"/>
      <c r="OTF235" s="273"/>
      <c r="OTG235" s="273"/>
      <c r="OTH235" s="273"/>
      <c r="OTI235" s="273"/>
      <c r="OTJ235" s="273"/>
      <c r="OTK235" s="273"/>
      <c r="OTL235" s="273"/>
      <c r="OTM235" s="273"/>
      <c r="OTN235" s="273"/>
      <c r="OTO235" s="273"/>
      <c r="OTP235" s="273"/>
      <c r="OTQ235" s="273"/>
      <c r="OTR235" s="273"/>
      <c r="OTS235" s="273"/>
      <c r="OTT235" s="273"/>
      <c r="OTU235" s="273"/>
      <c r="OTV235" s="273"/>
      <c r="OTW235" s="273"/>
      <c r="OTX235" s="273"/>
      <c r="OTY235" s="273"/>
      <c r="OTZ235" s="273"/>
      <c r="OUA235" s="273"/>
      <c r="OUB235" s="273"/>
      <c r="OUC235" s="273"/>
      <c r="OUD235" s="273"/>
      <c r="OUE235" s="273"/>
      <c r="OUF235" s="273"/>
      <c r="OUG235" s="273"/>
      <c r="OUH235" s="273"/>
      <c r="OUI235" s="273"/>
      <c r="OUJ235" s="273"/>
      <c r="OUK235" s="273"/>
      <c r="OUL235" s="273"/>
      <c r="OUM235" s="273"/>
      <c r="OUN235" s="273"/>
      <c r="OUO235" s="273"/>
      <c r="OUP235" s="273"/>
      <c r="OUQ235" s="273"/>
      <c r="OUR235" s="273"/>
      <c r="OUS235" s="273"/>
      <c r="OUT235" s="273"/>
      <c r="OUU235" s="273"/>
      <c r="OUV235" s="273"/>
      <c r="OUW235" s="273"/>
      <c r="OUX235" s="273"/>
      <c r="OUY235" s="273"/>
      <c r="OUZ235" s="273"/>
      <c r="OVA235" s="273"/>
      <c r="OVB235" s="273"/>
      <c r="OVC235" s="273"/>
      <c r="OVD235" s="273"/>
      <c r="OVE235" s="273"/>
      <c r="OVF235" s="273"/>
      <c r="OVG235" s="273"/>
      <c r="OVH235" s="273"/>
      <c r="OVI235" s="273"/>
      <c r="OVJ235" s="273"/>
      <c r="OVK235" s="273"/>
      <c r="OVL235" s="273"/>
      <c r="OVM235" s="273"/>
      <c r="OVN235" s="273"/>
      <c r="OVO235" s="273"/>
      <c r="OVP235" s="273"/>
      <c r="OVQ235" s="273"/>
      <c r="OVR235" s="273"/>
      <c r="OVS235" s="273"/>
      <c r="OVT235" s="273"/>
      <c r="OVU235" s="273"/>
      <c r="OVV235" s="273"/>
      <c r="OVW235" s="273"/>
      <c r="OVX235" s="273"/>
      <c r="OVY235" s="273"/>
      <c r="OVZ235" s="273"/>
      <c r="OWA235" s="273"/>
      <c r="OWB235" s="273"/>
      <c r="OWC235" s="273"/>
      <c r="OWD235" s="273"/>
      <c r="OWE235" s="273"/>
      <c r="OWF235" s="273"/>
      <c r="OWG235" s="273"/>
      <c r="OWH235" s="273"/>
      <c r="OWI235" s="273"/>
      <c r="OWJ235" s="273"/>
      <c r="OWK235" s="273"/>
      <c r="OWL235" s="273"/>
      <c r="OWM235" s="273"/>
      <c r="OWN235" s="273"/>
      <c r="OWO235" s="273"/>
      <c r="OWP235" s="273"/>
      <c r="OWQ235" s="273"/>
      <c r="OWR235" s="273"/>
      <c r="OWS235" s="273"/>
      <c r="OWT235" s="273"/>
      <c r="OWU235" s="273"/>
      <c r="OWV235" s="273"/>
      <c r="OWW235" s="273"/>
      <c r="OWX235" s="273"/>
      <c r="OWY235" s="273"/>
      <c r="OWZ235" s="273"/>
      <c r="OXA235" s="273"/>
      <c r="OXB235" s="273"/>
      <c r="OXC235" s="273"/>
      <c r="OXD235" s="273"/>
      <c r="OXE235" s="273"/>
      <c r="OXF235" s="273"/>
      <c r="OXG235" s="273"/>
      <c r="OXH235" s="273"/>
      <c r="OXI235" s="273"/>
      <c r="OXJ235" s="273"/>
      <c r="OXK235" s="273"/>
      <c r="OXL235" s="273"/>
      <c r="OXM235" s="273"/>
      <c r="OXN235" s="273"/>
      <c r="OXO235" s="273"/>
      <c r="OXP235" s="273"/>
      <c r="OXQ235" s="273"/>
      <c r="OXR235" s="273"/>
      <c r="OXS235" s="273"/>
      <c r="OXT235" s="273"/>
      <c r="OXU235" s="273"/>
      <c r="OXV235" s="273"/>
      <c r="OXW235" s="273"/>
      <c r="OXX235" s="273"/>
      <c r="OXY235" s="273"/>
      <c r="OXZ235" s="273"/>
      <c r="OYA235" s="273"/>
      <c r="OYB235" s="273"/>
      <c r="OYC235" s="273"/>
      <c r="OYD235" s="273"/>
      <c r="OYE235" s="273"/>
      <c r="OYF235" s="273"/>
      <c r="OYG235" s="273"/>
      <c r="OYH235" s="273"/>
      <c r="OYI235" s="273"/>
      <c r="OYJ235" s="273"/>
      <c r="OYK235" s="273"/>
      <c r="OYL235" s="273"/>
      <c r="OYM235" s="273"/>
      <c r="OYN235" s="273"/>
      <c r="OYO235" s="273"/>
      <c r="OYP235" s="273"/>
      <c r="OYQ235" s="273"/>
      <c r="OYR235" s="273"/>
      <c r="OYS235" s="273"/>
      <c r="OYT235" s="273"/>
      <c r="OYU235" s="273"/>
      <c r="OYV235" s="273"/>
      <c r="OYW235" s="273"/>
      <c r="OYX235" s="273"/>
      <c r="OYY235" s="273"/>
      <c r="OYZ235" s="273"/>
      <c r="OZA235" s="273"/>
      <c r="OZB235" s="273"/>
      <c r="OZC235" s="273"/>
      <c r="OZD235" s="273"/>
      <c r="OZE235" s="273"/>
      <c r="OZF235" s="273"/>
      <c r="OZG235" s="273"/>
      <c r="OZH235" s="273"/>
      <c r="OZI235" s="273"/>
      <c r="OZJ235" s="273"/>
      <c r="OZK235" s="273"/>
      <c r="OZL235" s="273"/>
      <c r="OZM235" s="273"/>
      <c r="OZN235" s="273"/>
      <c r="OZO235" s="273"/>
      <c r="OZP235" s="273"/>
      <c r="OZQ235" s="273"/>
      <c r="OZR235" s="273"/>
      <c r="OZS235" s="273"/>
      <c r="OZT235" s="273"/>
      <c r="OZU235" s="273"/>
      <c r="OZV235" s="273"/>
      <c r="OZW235" s="273"/>
      <c r="OZX235" s="273"/>
      <c r="OZY235" s="273"/>
      <c r="OZZ235" s="273"/>
      <c r="PAA235" s="273"/>
      <c r="PAB235" s="273"/>
      <c r="PAC235" s="273"/>
      <c r="PAD235" s="273"/>
      <c r="PAE235" s="273"/>
      <c r="PAF235" s="273"/>
      <c r="PAG235" s="273"/>
      <c r="PAH235" s="273"/>
      <c r="PAI235" s="273"/>
      <c r="PAJ235" s="273"/>
      <c r="PAK235" s="273"/>
      <c r="PAL235" s="273"/>
      <c r="PAM235" s="273"/>
      <c r="PAN235" s="273"/>
      <c r="PAO235" s="273"/>
      <c r="PAP235" s="273"/>
      <c r="PAQ235" s="273"/>
      <c r="PAR235" s="273"/>
      <c r="PAS235" s="273"/>
      <c r="PAT235" s="273"/>
      <c r="PAU235" s="273"/>
      <c r="PAV235" s="273"/>
      <c r="PAW235" s="273"/>
      <c r="PAX235" s="273"/>
      <c r="PAY235" s="273"/>
      <c r="PAZ235" s="273"/>
      <c r="PBA235" s="273"/>
      <c r="PBB235" s="273"/>
      <c r="PBC235" s="273"/>
      <c r="PBD235" s="273"/>
      <c r="PBE235" s="273"/>
      <c r="PBF235" s="273"/>
      <c r="PBG235" s="273"/>
      <c r="PBH235" s="273"/>
      <c r="PBI235" s="273"/>
      <c r="PBJ235" s="273"/>
      <c r="PBK235" s="273"/>
      <c r="PBL235" s="273"/>
      <c r="PBM235" s="273"/>
      <c r="PBN235" s="273"/>
      <c r="PBO235" s="273"/>
      <c r="PBP235" s="273"/>
      <c r="PBQ235" s="273"/>
      <c r="PBR235" s="273"/>
      <c r="PBS235" s="273"/>
      <c r="PBT235" s="273"/>
      <c r="PBU235" s="273"/>
      <c r="PBV235" s="273"/>
      <c r="PBW235" s="273"/>
      <c r="PBX235" s="273"/>
      <c r="PBY235" s="273"/>
      <c r="PBZ235" s="273"/>
      <c r="PCA235" s="273"/>
      <c r="PCB235" s="273"/>
      <c r="PCC235" s="273"/>
      <c r="PCD235" s="273"/>
      <c r="PCE235" s="273"/>
      <c r="PCF235" s="273"/>
      <c r="PCG235" s="273"/>
      <c r="PCH235" s="273"/>
      <c r="PCI235" s="273"/>
      <c r="PCJ235" s="273"/>
      <c r="PCK235" s="273"/>
      <c r="PCL235" s="273"/>
      <c r="PCM235" s="273"/>
      <c r="PCN235" s="273"/>
      <c r="PCO235" s="273"/>
      <c r="PCP235" s="273"/>
      <c r="PCQ235" s="273"/>
      <c r="PCR235" s="273"/>
      <c r="PCS235" s="273"/>
      <c r="PCT235" s="273"/>
      <c r="PCU235" s="273"/>
      <c r="PCV235" s="273"/>
      <c r="PCW235" s="273"/>
      <c r="PCX235" s="273"/>
      <c r="PCY235" s="273"/>
      <c r="PCZ235" s="273"/>
      <c r="PDA235" s="273"/>
      <c r="PDB235" s="273"/>
      <c r="PDC235" s="273"/>
      <c r="PDD235" s="273"/>
      <c r="PDE235" s="273"/>
      <c r="PDF235" s="273"/>
      <c r="PDG235" s="273"/>
      <c r="PDH235" s="273"/>
      <c r="PDI235" s="273"/>
      <c r="PDJ235" s="273"/>
      <c r="PDK235" s="273"/>
      <c r="PDL235" s="273"/>
      <c r="PDM235" s="273"/>
      <c r="PDN235" s="273"/>
      <c r="PDO235" s="273"/>
      <c r="PDP235" s="273"/>
      <c r="PDQ235" s="273"/>
      <c r="PDR235" s="273"/>
      <c r="PDS235" s="273"/>
      <c r="PDT235" s="273"/>
      <c r="PDU235" s="273"/>
      <c r="PDV235" s="273"/>
      <c r="PDW235" s="273"/>
      <c r="PDX235" s="273"/>
      <c r="PDY235" s="273"/>
      <c r="PDZ235" s="273"/>
      <c r="PEA235" s="273"/>
      <c r="PEB235" s="273"/>
      <c r="PEC235" s="273"/>
      <c r="PED235" s="273"/>
      <c r="PEE235" s="273"/>
      <c r="PEF235" s="273"/>
      <c r="PEG235" s="273"/>
      <c r="PEH235" s="273"/>
      <c r="PEI235" s="273"/>
      <c r="PEJ235" s="273"/>
      <c r="PEK235" s="273"/>
      <c r="PEL235" s="273"/>
      <c r="PEM235" s="273"/>
      <c r="PEN235" s="273"/>
      <c r="PEO235" s="273"/>
      <c r="PEP235" s="273"/>
      <c r="PEQ235" s="273"/>
      <c r="PER235" s="273"/>
      <c r="PES235" s="273"/>
      <c r="PET235" s="273"/>
      <c r="PEU235" s="273"/>
      <c r="PEV235" s="273"/>
      <c r="PEW235" s="273"/>
      <c r="PEX235" s="273"/>
      <c r="PEY235" s="273"/>
      <c r="PEZ235" s="273"/>
      <c r="PFA235" s="273"/>
      <c r="PFB235" s="273"/>
      <c r="PFC235" s="273"/>
      <c r="PFD235" s="273"/>
      <c r="PFE235" s="273"/>
      <c r="PFF235" s="273"/>
      <c r="PFG235" s="273"/>
      <c r="PFH235" s="273"/>
      <c r="PFI235" s="273"/>
      <c r="PFJ235" s="273"/>
      <c r="PFK235" s="273"/>
      <c r="PFL235" s="273"/>
      <c r="PFM235" s="273"/>
      <c r="PFN235" s="273"/>
      <c r="PFO235" s="273"/>
      <c r="PFP235" s="273"/>
      <c r="PFQ235" s="273"/>
      <c r="PFR235" s="273"/>
      <c r="PFS235" s="273"/>
      <c r="PFT235" s="273"/>
      <c r="PFU235" s="273"/>
      <c r="PFV235" s="273"/>
      <c r="PFW235" s="273"/>
      <c r="PFX235" s="273"/>
      <c r="PFY235" s="273"/>
      <c r="PFZ235" s="273"/>
      <c r="PGA235" s="273"/>
      <c r="PGB235" s="273"/>
      <c r="PGC235" s="273"/>
      <c r="PGD235" s="273"/>
      <c r="PGE235" s="273"/>
      <c r="PGF235" s="273"/>
      <c r="PGG235" s="273"/>
      <c r="PGH235" s="273"/>
      <c r="PGI235" s="273"/>
      <c r="PGJ235" s="273"/>
      <c r="PGK235" s="273"/>
      <c r="PGL235" s="273"/>
      <c r="PGM235" s="273"/>
      <c r="PGN235" s="273"/>
      <c r="PGO235" s="273"/>
      <c r="PGP235" s="273"/>
      <c r="PGQ235" s="273"/>
      <c r="PGR235" s="273"/>
      <c r="PGS235" s="273"/>
      <c r="PGT235" s="273"/>
      <c r="PGU235" s="273"/>
      <c r="PGV235" s="273"/>
      <c r="PGW235" s="273"/>
      <c r="PGX235" s="273"/>
      <c r="PGY235" s="273"/>
      <c r="PGZ235" s="273"/>
      <c r="PHA235" s="273"/>
      <c r="PHB235" s="273"/>
      <c r="PHC235" s="273"/>
      <c r="PHD235" s="273"/>
      <c r="PHE235" s="273"/>
      <c r="PHF235" s="273"/>
      <c r="PHG235" s="273"/>
      <c r="PHH235" s="273"/>
      <c r="PHI235" s="273"/>
      <c r="PHJ235" s="273"/>
      <c r="PHK235" s="273"/>
      <c r="PHL235" s="273"/>
      <c r="PHM235" s="273"/>
      <c r="PHN235" s="273"/>
      <c r="PHO235" s="273"/>
      <c r="PHP235" s="273"/>
      <c r="PHQ235" s="273"/>
      <c r="PHR235" s="273"/>
      <c r="PHS235" s="273"/>
      <c r="PHT235" s="273"/>
      <c r="PHU235" s="273"/>
      <c r="PHV235" s="273"/>
      <c r="PHW235" s="273"/>
      <c r="PHX235" s="273"/>
      <c r="PHY235" s="273"/>
      <c r="PHZ235" s="273"/>
      <c r="PIA235" s="273"/>
      <c r="PIB235" s="273"/>
      <c r="PIC235" s="273"/>
      <c r="PID235" s="273"/>
      <c r="PIE235" s="273"/>
      <c r="PIF235" s="273"/>
      <c r="PIG235" s="273"/>
      <c r="PIH235" s="273"/>
      <c r="PII235" s="273"/>
      <c r="PIJ235" s="273"/>
      <c r="PIK235" s="273"/>
      <c r="PIL235" s="273"/>
      <c r="PIM235" s="273"/>
      <c r="PIN235" s="273"/>
      <c r="PIO235" s="273"/>
      <c r="PIP235" s="273"/>
      <c r="PIQ235" s="273"/>
      <c r="PIR235" s="273"/>
      <c r="PIS235" s="273"/>
      <c r="PIT235" s="273"/>
      <c r="PIU235" s="273"/>
      <c r="PIV235" s="273"/>
      <c r="PIW235" s="273"/>
      <c r="PIX235" s="273"/>
      <c r="PIY235" s="273"/>
      <c r="PIZ235" s="273"/>
      <c r="PJA235" s="273"/>
      <c r="PJB235" s="273"/>
      <c r="PJC235" s="273"/>
      <c r="PJD235" s="273"/>
      <c r="PJE235" s="273"/>
      <c r="PJF235" s="273"/>
      <c r="PJG235" s="273"/>
      <c r="PJH235" s="273"/>
      <c r="PJI235" s="273"/>
      <c r="PJJ235" s="273"/>
      <c r="PJK235" s="273"/>
      <c r="PJL235" s="273"/>
      <c r="PJM235" s="273"/>
      <c r="PJN235" s="273"/>
      <c r="PJO235" s="273"/>
      <c r="PJP235" s="273"/>
      <c r="PJQ235" s="273"/>
      <c r="PJR235" s="273"/>
      <c r="PJS235" s="273"/>
      <c r="PJT235" s="273"/>
      <c r="PJU235" s="273"/>
      <c r="PJV235" s="273"/>
      <c r="PJW235" s="273"/>
      <c r="PJX235" s="273"/>
      <c r="PJY235" s="273"/>
      <c r="PJZ235" s="273"/>
      <c r="PKA235" s="273"/>
      <c r="PKB235" s="273"/>
      <c r="PKC235" s="273"/>
      <c r="PKD235" s="273"/>
      <c r="PKE235" s="273"/>
      <c r="PKF235" s="273"/>
      <c r="PKG235" s="273"/>
      <c r="PKH235" s="273"/>
      <c r="PKI235" s="273"/>
      <c r="PKJ235" s="273"/>
      <c r="PKK235" s="273"/>
      <c r="PKL235" s="273"/>
      <c r="PKM235" s="273"/>
      <c r="PKN235" s="273"/>
      <c r="PKO235" s="273"/>
      <c r="PKP235" s="273"/>
      <c r="PKQ235" s="273"/>
      <c r="PKR235" s="273"/>
      <c r="PKS235" s="273"/>
      <c r="PKT235" s="273"/>
      <c r="PKU235" s="273"/>
      <c r="PKV235" s="273"/>
      <c r="PKW235" s="273"/>
      <c r="PKX235" s="273"/>
      <c r="PKY235" s="273"/>
      <c r="PKZ235" s="273"/>
      <c r="PLA235" s="273"/>
      <c r="PLB235" s="273"/>
      <c r="PLC235" s="273"/>
      <c r="PLD235" s="273"/>
      <c r="PLE235" s="273"/>
      <c r="PLF235" s="273"/>
      <c r="PLG235" s="273"/>
      <c r="PLH235" s="273"/>
      <c r="PLI235" s="273"/>
      <c r="PLJ235" s="273"/>
      <c r="PLK235" s="273"/>
      <c r="PLL235" s="273"/>
      <c r="PLM235" s="273"/>
      <c r="PLN235" s="273"/>
      <c r="PLO235" s="273"/>
      <c r="PLP235" s="273"/>
      <c r="PLQ235" s="273"/>
      <c r="PLR235" s="273"/>
      <c r="PLS235" s="273"/>
      <c r="PLT235" s="273"/>
      <c r="PLU235" s="273"/>
      <c r="PLV235" s="273"/>
      <c r="PLW235" s="273"/>
      <c r="PLX235" s="273"/>
      <c r="PLY235" s="273"/>
      <c r="PLZ235" s="273"/>
      <c r="PMA235" s="273"/>
      <c r="PMB235" s="273"/>
      <c r="PMC235" s="273"/>
      <c r="PMD235" s="273"/>
      <c r="PME235" s="273"/>
      <c r="PMF235" s="273"/>
      <c r="PMG235" s="273"/>
      <c r="PMH235" s="273"/>
      <c r="PMI235" s="273"/>
      <c r="PMJ235" s="273"/>
      <c r="PMK235" s="273"/>
      <c r="PML235" s="273"/>
      <c r="PMM235" s="273"/>
      <c r="PMN235" s="273"/>
      <c r="PMO235" s="273"/>
      <c r="PMP235" s="273"/>
      <c r="PMQ235" s="273"/>
      <c r="PMR235" s="273"/>
      <c r="PMS235" s="273"/>
      <c r="PMT235" s="273"/>
      <c r="PMU235" s="273"/>
      <c r="PMV235" s="273"/>
      <c r="PMW235" s="273"/>
      <c r="PMX235" s="273"/>
      <c r="PMY235" s="273"/>
      <c r="PMZ235" s="273"/>
      <c r="PNA235" s="273"/>
      <c r="PNB235" s="273"/>
      <c r="PNC235" s="273"/>
      <c r="PND235" s="273"/>
      <c r="PNE235" s="273"/>
      <c r="PNF235" s="273"/>
      <c r="PNG235" s="273"/>
      <c r="PNH235" s="273"/>
      <c r="PNI235" s="273"/>
      <c r="PNJ235" s="273"/>
      <c r="PNK235" s="273"/>
      <c r="PNL235" s="273"/>
      <c r="PNM235" s="273"/>
      <c r="PNN235" s="273"/>
      <c r="PNO235" s="273"/>
      <c r="PNP235" s="273"/>
      <c r="PNQ235" s="273"/>
      <c r="PNR235" s="273"/>
      <c r="PNS235" s="273"/>
      <c r="PNT235" s="273"/>
      <c r="PNU235" s="273"/>
      <c r="PNV235" s="273"/>
      <c r="PNW235" s="273"/>
      <c r="PNX235" s="273"/>
      <c r="PNY235" s="273"/>
      <c r="PNZ235" s="273"/>
      <c r="POA235" s="273"/>
      <c r="POB235" s="273"/>
      <c r="POC235" s="273"/>
      <c r="POD235" s="273"/>
      <c r="POE235" s="273"/>
      <c r="POF235" s="273"/>
      <c r="POG235" s="273"/>
      <c r="POH235" s="273"/>
      <c r="POI235" s="273"/>
      <c r="POJ235" s="273"/>
      <c r="POK235" s="273"/>
      <c r="POL235" s="273"/>
      <c r="POM235" s="273"/>
      <c r="PON235" s="273"/>
      <c r="POO235" s="273"/>
      <c r="POP235" s="273"/>
      <c r="POQ235" s="273"/>
      <c r="POR235" s="273"/>
      <c r="POS235" s="273"/>
      <c r="POT235" s="273"/>
      <c r="POU235" s="273"/>
      <c r="POV235" s="273"/>
      <c r="POW235" s="273"/>
      <c r="POX235" s="273"/>
      <c r="POY235" s="273"/>
      <c r="POZ235" s="273"/>
      <c r="PPA235" s="273"/>
      <c r="PPB235" s="273"/>
      <c r="PPC235" s="273"/>
      <c r="PPD235" s="273"/>
      <c r="PPE235" s="273"/>
      <c r="PPF235" s="273"/>
      <c r="PPG235" s="273"/>
      <c r="PPH235" s="273"/>
      <c r="PPI235" s="273"/>
      <c r="PPJ235" s="273"/>
      <c r="PPK235" s="273"/>
      <c r="PPL235" s="273"/>
      <c r="PPM235" s="273"/>
      <c r="PPN235" s="273"/>
      <c r="PPO235" s="273"/>
      <c r="PPP235" s="273"/>
      <c r="PPQ235" s="273"/>
      <c r="PPR235" s="273"/>
      <c r="PPS235" s="273"/>
      <c r="PPT235" s="273"/>
      <c r="PPU235" s="273"/>
      <c r="PPV235" s="273"/>
      <c r="PPW235" s="273"/>
      <c r="PPX235" s="273"/>
      <c r="PPY235" s="273"/>
      <c r="PPZ235" s="273"/>
      <c r="PQA235" s="273"/>
      <c r="PQB235" s="273"/>
      <c r="PQC235" s="273"/>
      <c r="PQD235" s="273"/>
      <c r="PQE235" s="273"/>
      <c r="PQF235" s="273"/>
      <c r="PQG235" s="273"/>
      <c r="PQH235" s="273"/>
      <c r="PQI235" s="273"/>
      <c r="PQJ235" s="273"/>
      <c r="PQK235" s="273"/>
      <c r="PQL235" s="273"/>
      <c r="PQM235" s="273"/>
      <c r="PQN235" s="273"/>
      <c r="PQO235" s="273"/>
      <c r="PQP235" s="273"/>
      <c r="PQQ235" s="273"/>
      <c r="PQR235" s="273"/>
      <c r="PQS235" s="273"/>
      <c r="PQT235" s="273"/>
      <c r="PQU235" s="273"/>
      <c r="PQV235" s="273"/>
      <c r="PQW235" s="273"/>
      <c r="PQX235" s="273"/>
      <c r="PQY235" s="273"/>
      <c r="PQZ235" s="273"/>
      <c r="PRA235" s="273"/>
      <c r="PRB235" s="273"/>
      <c r="PRC235" s="273"/>
      <c r="PRD235" s="273"/>
      <c r="PRE235" s="273"/>
      <c r="PRF235" s="273"/>
      <c r="PRG235" s="273"/>
      <c r="PRH235" s="273"/>
      <c r="PRI235" s="273"/>
      <c r="PRJ235" s="273"/>
      <c r="PRK235" s="273"/>
      <c r="PRL235" s="273"/>
      <c r="PRM235" s="273"/>
      <c r="PRN235" s="273"/>
      <c r="PRO235" s="273"/>
      <c r="PRP235" s="273"/>
      <c r="PRQ235" s="273"/>
      <c r="PRR235" s="273"/>
      <c r="PRS235" s="273"/>
      <c r="PRT235" s="273"/>
      <c r="PRU235" s="273"/>
      <c r="PRV235" s="273"/>
      <c r="PRW235" s="273"/>
      <c r="PRX235" s="273"/>
      <c r="PRY235" s="273"/>
      <c r="PRZ235" s="273"/>
      <c r="PSA235" s="273"/>
      <c r="PSB235" s="273"/>
      <c r="PSC235" s="273"/>
      <c r="PSD235" s="273"/>
      <c r="PSE235" s="273"/>
      <c r="PSF235" s="273"/>
      <c r="PSG235" s="273"/>
      <c r="PSH235" s="273"/>
      <c r="PSI235" s="273"/>
      <c r="PSJ235" s="273"/>
      <c r="PSK235" s="273"/>
      <c r="PSL235" s="273"/>
      <c r="PSM235" s="273"/>
      <c r="PSN235" s="273"/>
      <c r="PSO235" s="273"/>
      <c r="PSP235" s="273"/>
      <c r="PSQ235" s="273"/>
      <c r="PSR235" s="273"/>
      <c r="PSS235" s="273"/>
      <c r="PST235" s="273"/>
      <c r="PSU235" s="273"/>
      <c r="PSV235" s="273"/>
      <c r="PSW235" s="273"/>
      <c r="PSX235" s="273"/>
      <c r="PSY235" s="273"/>
      <c r="PSZ235" s="273"/>
      <c r="PTA235" s="273"/>
      <c r="PTB235" s="273"/>
      <c r="PTC235" s="273"/>
      <c r="PTD235" s="273"/>
      <c r="PTE235" s="273"/>
      <c r="PTF235" s="273"/>
      <c r="PTG235" s="273"/>
      <c r="PTH235" s="273"/>
      <c r="PTI235" s="273"/>
      <c r="PTJ235" s="273"/>
      <c r="PTK235" s="273"/>
      <c r="PTL235" s="273"/>
      <c r="PTM235" s="273"/>
      <c r="PTN235" s="273"/>
      <c r="PTO235" s="273"/>
      <c r="PTP235" s="273"/>
      <c r="PTQ235" s="273"/>
      <c r="PTR235" s="273"/>
      <c r="PTS235" s="273"/>
      <c r="PTT235" s="273"/>
      <c r="PTU235" s="273"/>
      <c r="PTV235" s="273"/>
      <c r="PTW235" s="273"/>
      <c r="PTX235" s="273"/>
      <c r="PTY235" s="273"/>
      <c r="PTZ235" s="273"/>
      <c r="PUA235" s="273"/>
      <c r="PUB235" s="273"/>
      <c r="PUC235" s="273"/>
      <c r="PUD235" s="273"/>
      <c r="PUE235" s="273"/>
      <c r="PUF235" s="273"/>
      <c r="PUG235" s="273"/>
      <c r="PUH235" s="273"/>
      <c r="PUI235" s="273"/>
      <c r="PUJ235" s="273"/>
      <c r="PUK235" s="273"/>
      <c r="PUL235" s="273"/>
      <c r="PUM235" s="273"/>
      <c r="PUN235" s="273"/>
      <c r="PUO235" s="273"/>
      <c r="PUP235" s="273"/>
      <c r="PUQ235" s="273"/>
      <c r="PUR235" s="273"/>
      <c r="PUS235" s="273"/>
      <c r="PUT235" s="273"/>
      <c r="PUU235" s="273"/>
      <c r="PUV235" s="273"/>
      <c r="PUW235" s="273"/>
      <c r="PUX235" s="273"/>
      <c r="PUY235" s="273"/>
      <c r="PUZ235" s="273"/>
      <c r="PVA235" s="273"/>
      <c r="PVB235" s="273"/>
      <c r="PVC235" s="273"/>
      <c r="PVD235" s="273"/>
      <c r="PVE235" s="273"/>
      <c r="PVF235" s="273"/>
      <c r="PVG235" s="273"/>
      <c r="PVH235" s="273"/>
      <c r="PVI235" s="273"/>
      <c r="PVJ235" s="273"/>
      <c r="PVK235" s="273"/>
      <c r="PVL235" s="273"/>
      <c r="PVM235" s="273"/>
      <c r="PVN235" s="273"/>
      <c r="PVO235" s="273"/>
      <c r="PVP235" s="273"/>
      <c r="PVQ235" s="273"/>
      <c r="PVR235" s="273"/>
      <c r="PVS235" s="273"/>
      <c r="PVT235" s="273"/>
      <c r="PVU235" s="273"/>
      <c r="PVV235" s="273"/>
      <c r="PVW235" s="273"/>
      <c r="PVX235" s="273"/>
      <c r="PVY235" s="273"/>
      <c r="PVZ235" s="273"/>
      <c r="PWA235" s="273"/>
      <c r="PWB235" s="273"/>
      <c r="PWC235" s="273"/>
      <c r="PWD235" s="273"/>
      <c r="PWE235" s="273"/>
      <c r="PWF235" s="273"/>
      <c r="PWG235" s="273"/>
      <c r="PWH235" s="273"/>
      <c r="PWI235" s="273"/>
      <c r="PWJ235" s="273"/>
      <c r="PWK235" s="273"/>
      <c r="PWL235" s="273"/>
      <c r="PWM235" s="273"/>
      <c r="PWN235" s="273"/>
      <c r="PWO235" s="273"/>
      <c r="PWP235" s="273"/>
      <c r="PWQ235" s="273"/>
      <c r="PWR235" s="273"/>
      <c r="PWS235" s="273"/>
      <c r="PWT235" s="273"/>
      <c r="PWU235" s="273"/>
      <c r="PWV235" s="273"/>
      <c r="PWW235" s="273"/>
      <c r="PWX235" s="273"/>
      <c r="PWY235" s="273"/>
      <c r="PWZ235" s="273"/>
      <c r="PXA235" s="273"/>
      <c r="PXB235" s="273"/>
      <c r="PXC235" s="273"/>
      <c r="PXD235" s="273"/>
      <c r="PXE235" s="273"/>
      <c r="PXF235" s="273"/>
      <c r="PXG235" s="273"/>
      <c r="PXH235" s="273"/>
      <c r="PXI235" s="273"/>
      <c r="PXJ235" s="273"/>
      <c r="PXK235" s="273"/>
      <c r="PXL235" s="273"/>
      <c r="PXM235" s="273"/>
      <c r="PXN235" s="273"/>
      <c r="PXO235" s="273"/>
      <c r="PXP235" s="273"/>
      <c r="PXQ235" s="273"/>
      <c r="PXR235" s="273"/>
      <c r="PXS235" s="273"/>
      <c r="PXT235" s="273"/>
      <c r="PXU235" s="273"/>
      <c r="PXV235" s="273"/>
      <c r="PXW235" s="273"/>
      <c r="PXX235" s="273"/>
      <c r="PXY235" s="273"/>
      <c r="PXZ235" s="273"/>
      <c r="PYA235" s="273"/>
      <c r="PYB235" s="273"/>
      <c r="PYC235" s="273"/>
      <c r="PYD235" s="273"/>
      <c r="PYE235" s="273"/>
      <c r="PYF235" s="273"/>
      <c r="PYG235" s="273"/>
      <c r="PYH235" s="273"/>
      <c r="PYI235" s="273"/>
      <c r="PYJ235" s="273"/>
      <c r="PYK235" s="273"/>
      <c r="PYL235" s="273"/>
      <c r="PYM235" s="273"/>
      <c r="PYN235" s="273"/>
      <c r="PYO235" s="273"/>
      <c r="PYP235" s="273"/>
      <c r="PYQ235" s="273"/>
      <c r="PYR235" s="273"/>
      <c r="PYS235" s="273"/>
      <c r="PYT235" s="273"/>
      <c r="PYU235" s="273"/>
      <c r="PYV235" s="273"/>
      <c r="PYW235" s="273"/>
      <c r="PYX235" s="273"/>
      <c r="PYY235" s="273"/>
      <c r="PYZ235" s="273"/>
      <c r="PZA235" s="273"/>
      <c r="PZB235" s="273"/>
      <c r="PZC235" s="273"/>
      <c r="PZD235" s="273"/>
      <c r="PZE235" s="273"/>
      <c r="PZF235" s="273"/>
      <c r="PZG235" s="273"/>
      <c r="PZH235" s="273"/>
      <c r="PZI235" s="273"/>
      <c r="PZJ235" s="273"/>
      <c r="PZK235" s="273"/>
      <c r="PZL235" s="273"/>
      <c r="PZM235" s="273"/>
      <c r="PZN235" s="273"/>
      <c r="PZO235" s="273"/>
      <c r="PZP235" s="273"/>
      <c r="PZQ235" s="273"/>
      <c r="PZR235" s="273"/>
      <c r="PZS235" s="273"/>
      <c r="PZT235" s="273"/>
      <c r="PZU235" s="273"/>
      <c r="PZV235" s="273"/>
      <c r="PZW235" s="273"/>
      <c r="PZX235" s="273"/>
      <c r="PZY235" s="273"/>
      <c r="PZZ235" s="273"/>
      <c r="QAA235" s="273"/>
      <c r="QAB235" s="273"/>
      <c r="QAC235" s="273"/>
      <c r="QAD235" s="273"/>
      <c r="QAE235" s="273"/>
      <c r="QAF235" s="273"/>
      <c r="QAG235" s="273"/>
      <c r="QAH235" s="273"/>
      <c r="QAI235" s="273"/>
      <c r="QAJ235" s="273"/>
      <c r="QAK235" s="273"/>
      <c r="QAL235" s="273"/>
      <c r="QAM235" s="273"/>
      <c r="QAN235" s="273"/>
      <c r="QAO235" s="273"/>
      <c r="QAP235" s="273"/>
      <c r="QAQ235" s="273"/>
      <c r="QAR235" s="273"/>
      <c r="QAS235" s="273"/>
      <c r="QAT235" s="273"/>
      <c r="QAU235" s="273"/>
      <c r="QAV235" s="273"/>
      <c r="QAW235" s="273"/>
      <c r="QAX235" s="273"/>
      <c r="QAY235" s="273"/>
      <c r="QAZ235" s="273"/>
      <c r="QBA235" s="273"/>
      <c r="QBB235" s="273"/>
      <c r="QBC235" s="273"/>
      <c r="QBD235" s="273"/>
      <c r="QBE235" s="273"/>
      <c r="QBF235" s="273"/>
      <c r="QBG235" s="273"/>
      <c r="QBH235" s="273"/>
      <c r="QBI235" s="273"/>
      <c r="QBJ235" s="273"/>
      <c r="QBK235" s="273"/>
      <c r="QBL235" s="273"/>
      <c r="QBM235" s="273"/>
      <c r="QBN235" s="273"/>
      <c r="QBO235" s="273"/>
      <c r="QBP235" s="273"/>
      <c r="QBQ235" s="273"/>
      <c r="QBR235" s="273"/>
      <c r="QBS235" s="273"/>
      <c r="QBT235" s="273"/>
      <c r="QBU235" s="273"/>
      <c r="QBV235" s="273"/>
      <c r="QBW235" s="273"/>
      <c r="QBX235" s="273"/>
      <c r="QBY235" s="273"/>
      <c r="QBZ235" s="273"/>
      <c r="QCA235" s="273"/>
      <c r="QCB235" s="273"/>
      <c r="QCC235" s="273"/>
      <c r="QCD235" s="273"/>
      <c r="QCE235" s="273"/>
      <c r="QCF235" s="273"/>
      <c r="QCG235" s="273"/>
      <c r="QCH235" s="273"/>
      <c r="QCI235" s="273"/>
      <c r="QCJ235" s="273"/>
      <c r="QCK235" s="273"/>
      <c r="QCL235" s="273"/>
      <c r="QCM235" s="273"/>
      <c r="QCN235" s="273"/>
      <c r="QCO235" s="273"/>
      <c r="QCP235" s="273"/>
      <c r="QCQ235" s="273"/>
      <c r="QCR235" s="273"/>
      <c r="QCS235" s="273"/>
      <c r="QCT235" s="273"/>
      <c r="QCU235" s="273"/>
      <c r="QCV235" s="273"/>
      <c r="QCW235" s="273"/>
      <c r="QCX235" s="273"/>
      <c r="QCY235" s="273"/>
      <c r="QCZ235" s="273"/>
      <c r="QDA235" s="273"/>
      <c r="QDB235" s="273"/>
      <c r="QDC235" s="273"/>
      <c r="QDD235" s="273"/>
      <c r="QDE235" s="273"/>
      <c r="QDF235" s="273"/>
      <c r="QDG235" s="273"/>
      <c r="QDH235" s="273"/>
      <c r="QDI235" s="273"/>
      <c r="QDJ235" s="273"/>
      <c r="QDK235" s="273"/>
      <c r="QDL235" s="273"/>
      <c r="QDM235" s="273"/>
      <c r="QDN235" s="273"/>
      <c r="QDO235" s="273"/>
      <c r="QDP235" s="273"/>
      <c r="QDQ235" s="273"/>
      <c r="QDR235" s="273"/>
      <c r="QDS235" s="273"/>
      <c r="QDT235" s="273"/>
      <c r="QDU235" s="273"/>
      <c r="QDV235" s="273"/>
      <c r="QDW235" s="273"/>
      <c r="QDX235" s="273"/>
      <c r="QDY235" s="273"/>
      <c r="QDZ235" s="273"/>
      <c r="QEA235" s="273"/>
      <c r="QEB235" s="273"/>
      <c r="QEC235" s="273"/>
      <c r="QED235" s="273"/>
      <c r="QEE235" s="273"/>
      <c r="QEF235" s="273"/>
      <c r="QEG235" s="273"/>
      <c r="QEH235" s="273"/>
      <c r="QEI235" s="273"/>
      <c r="QEJ235" s="273"/>
      <c r="QEK235" s="273"/>
      <c r="QEL235" s="273"/>
      <c r="QEM235" s="273"/>
      <c r="QEN235" s="273"/>
      <c r="QEO235" s="273"/>
      <c r="QEP235" s="273"/>
      <c r="QEQ235" s="273"/>
      <c r="QER235" s="273"/>
      <c r="QES235" s="273"/>
      <c r="QET235" s="273"/>
      <c r="QEU235" s="273"/>
      <c r="QEV235" s="273"/>
      <c r="QEW235" s="273"/>
      <c r="QEX235" s="273"/>
      <c r="QEY235" s="273"/>
      <c r="QEZ235" s="273"/>
      <c r="QFA235" s="273"/>
      <c r="QFB235" s="273"/>
      <c r="QFC235" s="273"/>
      <c r="QFD235" s="273"/>
      <c r="QFE235" s="273"/>
      <c r="QFF235" s="273"/>
      <c r="QFG235" s="273"/>
      <c r="QFH235" s="273"/>
      <c r="QFI235" s="273"/>
      <c r="QFJ235" s="273"/>
      <c r="QFK235" s="273"/>
      <c r="QFL235" s="273"/>
      <c r="QFM235" s="273"/>
      <c r="QFN235" s="273"/>
      <c r="QFO235" s="273"/>
      <c r="QFP235" s="273"/>
      <c r="QFQ235" s="273"/>
      <c r="QFR235" s="273"/>
      <c r="QFS235" s="273"/>
      <c r="QFT235" s="273"/>
      <c r="QFU235" s="273"/>
      <c r="QFV235" s="273"/>
      <c r="QFW235" s="273"/>
      <c r="QFX235" s="273"/>
      <c r="QFY235" s="273"/>
      <c r="QFZ235" s="273"/>
      <c r="QGA235" s="273"/>
      <c r="QGB235" s="273"/>
      <c r="QGC235" s="273"/>
      <c r="QGD235" s="273"/>
      <c r="QGE235" s="273"/>
      <c r="QGF235" s="273"/>
      <c r="QGG235" s="273"/>
      <c r="QGH235" s="273"/>
      <c r="QGI235" s="273"/>
      <c r="QGJ235" s="273"/>
      <c r="QGK235" s="273"/>
      <c r="QGL235" s="273"/>
      <c r="QGM235" s="273"/>
      <c r="QGN235" s="273"/>
      <c r="QGO235" s="273"/>
      <c r="QGP235" s="273"/>
      <c r="QGQ235" s="273"/>
      <c r="QGR235" s="273"/>
      <c r="QGS235" s="273"/>
      <c r="QGT235" s="273"/>
      <c r="QGU235" s="273"/>
      <c r="QGV235" s="273"/>
      <c r="QGW235" s="273"/>
      <c r="QGX235" s="273"/>
      <c r="QGY235" s="273"/>
      <c r="QGZ235" s="273"/>
      <c r="QHA235" s="273"/>
      <c r="QHB235" s="273"/>
      <c r="QHC235" s="273"/>
      <c r="QHD235" s="273"/>
      <c r="QHE235" s="273"/>
      <c r="QHF235" s="273"/>
      <c r="QHG235" s="273"/>
      <c r="QHH235" s="273"/>
      <c r="QHI235" s="273"/>
      <c r="QHJ235" s="273"/>
      <c r="QHK235" s="273"/>
      <c r="QHL235" s="273"/>
      <c r="QHM235" s="273"/>
      <c r="QHN235" s="273"/>
      <c r="QHO235" s="273"/>
      <c r="QHP235" s="273"/>
      <c r="QHQ235" s="273"/>
      <c r="QHR235" s="273"/>
      <c r="QHS235" s="273"/>
      <c r="QHT235" s="273"/>
      <c r="QHU235" s="273"/>
      <c r="QHV235" s="273"/>
      <c r="QHW235" s="273"/>
      <c r="QHX235" s="273"/>
      <c r="QHY235" s="273"/>
      <c r="QHZ235" s="273"/>
      <c r="QIA235" s="273"/>
      <c r="QIB235" s="273"/>
      <c r="QIC235" s="273"/>
      <c r="QID235" s="273"/>
      <c r="QIE235" s="273"/>
      <c r="QIF235" s="273"/>
      <c r="QIG235" s="273"/>
      <c r="QIH235" s="273"/>
      <c r="QII235" s="273"/>
      <c r="QIJ235" s="273"/>
      <c r="QIK235" s="273"/>
      <c r="QIL235" s="273"/>
      <c r="QIM235" s="273"/>
      <c r="QIN235" s="273"/>
      <c r="QIO235" s="273"/>
      <c r="QIP235" s="273"/>
      <c r="QIQ235" s="273"/>
      <c r="QIR235" s="273"/>
      <c r="QIS235" s="273"/>
      <c r="QIT235" s="273"/>
      <c r="QIU235" s="273"/>
      <c r="QIV235" s="273"/>
      <c r="QIW235" s="273"/>
      <c r="QIX235" s="273"/>
      <c r="QIY235" s="273"/>
      <c r="QIZ235" s="273"/>
      <c r="QJA235" s="273"/>
      <c r="QJB235" s="273"/>
      <c r="QJC235" s="273"/>
      <c r="QJD235" s="273"/>
      <c r="QJE235" s="273"/>
      <c r="QJF235" s="273"/>
      <c r="QJG235" s="273"/>
      <c r="QJH235" s="273"/>
      <c r="QJI235" s="273"/>
      <c r="QJJ235" s="273"/>
      <c r="QJK235" s="273"/>
      <c r="QJL235" s="273"/>
      <c r="QJM235" s="273"/>
      <c r="QJN235" s="273"/>
      <c r="QJO235" s="273"/>
      <c r="QJP235" s="273"/>
      <c r="QJQ235" s="273"/>
      <c r="QJR235" s="273"/>
      <c r="QJS235" s="273"/>
      <c r="QJT235" s="273"/>
      <c r="QJU235" s="273"/>
      <c r="QJV235" s="273"/>
      <c r="QJW235" s="273"/>
      <c r="QJX235" s="273"/>
      <c r="QJY235" s="273"/>
      <c r="QJZ235" s="273"/>
      <c r="QKA235" s="273"/>
      <c r="QKB235" s="273"/>
      <c r="QKC235" s="273"/>
      <c r="QKD235" s="273"/>
      <c r="QKE235" s="273"/>
      <c r="QKF235" s="273"/>
      <c r="QKG235" s="273"/>
      <c r="QKH235" s="273"/>
      <c r="QKI235" s="273"/>
      <c r="QKJ235" s="273"/>
      <c r="QKK235" s="273"/>
      <c r="QKL235" s="273"/>
      <c r="QKM235" s="273"/>
      <c r="QKN235" s="273"/>
      <c r="QKO235" s="273"/>
      <c r="QKP235" s="273"/>
      <c r="QKQ235" s="273"/>
      <c r="QKR235" s="273"/>
      <c r="QKS235" s="273"/>
      <c r="QKT235" s="273"/>
      <c r="QKU235" s="273"/>
      <c r="QKV235" s="273"/>
      <c r="QKW235" s="273"/>
      <c r="QKX235" s="273"/>
      <c r="QKY235" s="273"/>
      <c r="QKZ235" s="273"/>
      <c r="QLA235" s="273"/>
      <c r="QLB235" s="273"/>
      <c r="QLC235" s="273"/>
      <c r="QLD235" s="273"/>
      <c r="QLE235" s="273"/>
      <c r="QLF235" s="273"/>
      <c r="QLG235" s="273"/>
      <c r="QLH235" s="273"/>
      <c r="QLI235" s="273"/>
      <c r="QLJ235" s="273"/>
      <c r="QLK235" s="273"/>
      <c r="QLL235" s="273"/>
      <c r="QLM235" s="273"/>
      <c r="QLN235" s="273"/>
      <c r="QLO235" s="273"/>
      <c r="QLP235" s="273"/>
      <c r="QLQ235" s="273"/>
      <c r="QLR235" s="273"/>
      <c r="QLS235" s="273"/>
      <c r="QLT235" s="273"/>
      <c r="QLU235" s="273"/>
      <c r="QLV235" s="273"/>
      <c r="QLW235" s="273"/>
      <c r="QLX235" s="273"/>
      <c r="QLY235" s="273"/>
      <c r="QLZ235" s="273"/>
      <c r="QMA235" s="273"/>
      <c r="QMB235" s="273"/>
      <c r="QMC235" s="273"/>
      <c r="QMD235" s="273"/>
      <c r="QME235" s="273"/>
      <c r="QMF235" s="273"/>
      <c r="QMG235" s="273"/>
      <c r="QMH235" s="273"/>
      <c r="QMI235" s="273"/>
      <c r="QMJ235" s="273"/>
      <c r="QMK235" s="273"/>
      <c r="QML235" s="273"/>
      <c r="QMM235" s="273"/>
      <c r="QMN235" s="273"/>
      <c r="QMO235" s="273"/>
      <c r="QMP235" s="273"/>
      <c r="QMQ235" s="273"/>
      <c r="QMR235" s="273"/>
      <c r="QMS235" s="273"/>
      <c r="QMT235" s="273"/>
      <c r="QMU235" s="273"/>
      <c r="QMV235" s="273"/>
      <c r="QMW235" s="273"/>
      <c r="QMX235" s="273"/>
      <c r="QMY235" s="273"/>
      <c r="QMZ235" s="273"/>
      <c r="QNA235" s="273"/>
      <c r="QNB235" s="273"/>
      <c r="QNC235" s="273"/>
      <c r="QND235" s="273"/>
      <c r="QNE235" s="273"/>
      <c r="QNF235" s="273"/>
      <c r="QNG235" s="273"/>
      <c r="QNH235" s="273"/>
      <c r="QNI235" s="273"/>
      <c r="QNJ235" s="273"/>
      <c r="QNK235" s="273"/>
      <c r="QNL235" s="273"/>
      <c r="QNM235" s="273"/>
      <c r="QNN235" s="273"/>
      <c r="QNO235" s="273"/>
      <c r="QNP235" s="273"/>
      <c r="QNQ235" s="273"/>
      <c r="QNR235" s="273"/>
      <c r="QNS235" s="273"/>
      <c r="QNT235" s="273"/>
      <c r="QNU235" s="273"/>
      <c r="QNV235" s="273"/>
      <c r="QNW235" s="273"/>
      <c r="QNX235" s="273"/>
      <c r="QNY235" s="273"/>
      <c r="QNZ235" s="273"/>
      <c r="QOA235" s="273"/>
      <c r="QOB235" s="273"/>
      <c r="QOC235" s="273"/>
      <c r="QOD235" s="273"/>
      <c r="QOE235" s="273"/>
      <c r="QOF235" s="273"/>
      <c r="QOG235" s="273"/>
      <c r="QOH235" s="273"/>
      <c r="QOI235" s="273"/>
      <c r="QOJ235" s="273"/>
      <c r="QOK235" s="273"/>
      <c r="QOL235" s="273"/>
      <c r="QOM235" s="273"/>
      <c r="QON235" s="273"/>
      <c r="QOO235" s="273"/>
      <c r="QOP235" s="273"/>
      <c r="QOQ235" s="273"/>
      <c r="QOR235" s="273"/>
      <c r="QOS235" s="273"/>
      <c r="QOT235" s="273"/>
      <c r="QOU235" s="273"/>
      <c r="QOV235" s="273"/>
      <c r="QOW235" s="273"/>
      <c r="QOX235" s="273"/>
      <c r="QOY235" s="273"/>
      <c r="QOZ235" s="273"/>
      <c r="QPA235" s="273"/>
      <c r="QPB235" s="273"/>
      <c r="QPC235" s="273"/>
      <c r="QPD235" s="273"/>
      <c r="QPE235" s="273"/>
      <c r="QPF235" s="273"/>
      <c r="QPG235" s="273"/>
      <c r="QPH235" s="273"/>
      <c r="QPI235" s="273"/>
      <c r="QPJ235" s="273"/>
      <c r="QPK235" s="273"/>
      <c r="QPL235" s="273"/>
      <c r="QPM235" s="273"/>
      <c r="QPN235" s="273"/>
      <c r="QPO235" s="273"/>
      <c r="QPP235" s="273"/>
      <c r="QPQ235" s="273"/>
      <c r="QPR235" s="273"/>
      <c r="QPS235" s="273"/>
      <c r="QPT235" s="273"/>
      <c r="QPU235" s="273"/>
      <c r="QPV235" s="273"/>
      <c r="QPW235" s="273"/>
      <c r="QPX235" s="273"/>
      <c r="QPY235" s="273"/>
      <c r="QPZ235" s="273"/>
      <c r="QQA235" s="273"/>
      <c r="QQB235" s="273"/>
      <c r="QQC235" s="273"/>
      <c r="QQD235" s="273"/>
      <c r="QQE235" s="273"/>
      <c r="QQF235" s="273"/>
      <c r="QQG235" s="273"/>
      <c r="QQH235" s="273"/>
      <c r="QQI235" s="273"/>
      <c r="QQJ235" s="273"/>
      <c r="QQK235" s="273"/>
      <c r="QQL235" s="273"/>
      <c r="QQM235" s="273"/>
      <c r="QQN235" s="273"/>
      <c r="QQO235" s="273"/>
      <c r="QQP235" s="273"/>
      <c r="QQQ235" s="273"/>
      <c r="QQR235" s="273"/>
      <c r="QQS235" s="273"/>
      <c r="QQT235" s="273"/>
      <c r="QQU235" s="273"/>
      <c r="QQV235" s="273"/>
      <c r="QQW235" s="273"/>
      <c r="QQX235" s="273"/>
      <c r="QQY235" s="273"/>
      <c r="QQZ235" s="273"/>
      <c r="QRA235" s="273"/>
      <c r="QRB235" s="273"/>
      <c r="QRC235" s="273"/>
      <c r="QRD235" s="273"/>
      <c r="QRE235" s="273"/>
      <c r="QRF235" s="273"/>
      <c r="QRG235" s="273"/>
      <c r="QRH235" s="273"/>
      <c r="QRI235" s="273"/>
      <c r="QRJ235" s="273"/>
      <c r="QRK235" s="273"/>
      <c r="QRL235" s="273"/>
      <c r="QRM235" s="273"/>
      <c r="QRN235" s="273"/>
      <c r="QRO235" s="273"/>
      <c r="QRP235" s="273"/>
      <c r="QRQ235" s="273"/>
      <c r="QRR235" s="273"/>
      <c r="QRS235" s="273"/>
      <c r="QRT235" s="273"/>
      <c r="QRU235" s="273"/>
      <c r="QRV235" s="273"/>
      <c r="QRW235" s="273"/>
      <c r="QRX235" s="273"/>
      <c r="QRY235" s="273"/>
      <c r="QRZ235" s="273"/>
      <c r="QSA235" s="273"/>
      <c r="QSB235" s="273"/>
      <c r="QSC235" s="273"/>
      <c r="QSD235" s="273"/>
      <c r="QSE235" s="273"/>
      <c r="QSF235" s="273"/>
      <c r="QSG235" s="273"/>
      <c r="QSH235" s="273"/>
      <c r="QSI235" s="273"/>
      <c r="QSJ235" s="273"/>
      <c r="QSK235" s="273"/>
      <c r="QSL235" s="273"/>
      <c r="QSM235" s="273"/>
      <c r="QSN235" s="273"/>
      <c r="QSO235" s="273"/>
      <c r="QSP235" s="273"/>
      <c r="QSQ235" s="273"/>
      <c r="QSR235" s="273"/>
      <c r="QSS235" s="273"/>
      <c r="QST235" s="273"/>
      <c r="QSU235" s="273"/>
      <c r="QSV235" s="273"/>
      <c r="QSW235" s="273"/>
      <c r="QSX235" s="273"/>
      <c r="QSY235" s="273"/>
      <c r="QSZ235" s="273"/>
      <c r="QTA235" s="273"/>
      <c r="QTB235" s="273"/>
      <c r="QTC235" s="273"/>
      <c r="QTD235" s="273"/>
      <c r="QTE235" s="273"/>
      <c r="QTF235" s="273"/>
      <c r="QTG235" s="273"/>
      <c r="QTH235" s="273"/>
      <c r="QTI235" s="273"/>
      <c r="QTJ235" s="273"/>
      <c r="QTK235" s="273"/>
      <c r="QTL235" s="273"/>
      <c r="QTM235" s="273"/>
      <c r="QTN235" s="273"/>
      <c r="QTO235" s="273"/>
      <c r="QTP235" s="273"/>
      <c r="QTQ235" s="273"/>
      <c r="QTR235" s="273"/>
      <c r="QTS235" s="273"/>
      <c r="QTT235" s="273"/>
      <c r="QTU235" s="273"/>
      <c r="QTV235" s="273"/>
      <c r="QTW235" s="273"/>
      <c r="QTX235" s="273"/>
      <c r="QTY235" s="273"/>
      <c r="QTZ235" s="273"/>
      <c r="QUA235" s="273"/>
      <c r="QUB235" s="273"/>
      <c r="QUC235" s="273"/>
      <c r="QUD235" s="273"/>
      <c r="QUE235" s="273"/>
      <c r="QUF235" s="273"/>
      <c r="QUG235" s="273"/>
      <c r="QUH235" s="273"/>
      <c r="QUI235" s="273"/>
      <c r="QUJ235" s="273"/>
      <c r="QUK235" s="273"/>
      <c r="QUL235" s="273"/>
      <c r="QUM235" s="273"/>
      <c r="QUN235" s="273"/>
      <c r="QUO235" s="273"/>
      <c r="QUP235" s="273"/>
      <c r="QUQ235" s="273"/>
      <c r="QUR235" s="273"/>
      <c r="QUS235" s="273"/>
      <c r="QUT235" s="273"/>
      <c r="QUU235" s="273"/>
      <c r="QUV235" s="273"/>
      <c r="QUW235" s="273"/>
      <c r="QUX235" s="273"/>
      <c r="QUY235" s="273"/>
      <c r="QUZ235" s="273"/>
      <c r="QVA235" s="273"/>
      <c r="QVB235" s="273"/>
      <c r="QVC235" s="273"/>
      <c r="QVD235" s="273"/>
      <c r="QVE235" s="273"/>
      <c r="QVF235" s="273"/>
      <c r="QVG235" s="273"/>
      <c r="QVH235" s="273"/>
      <c r="QVI235" s="273"/>
      <c r="QVJ235" s="273"/>
      <c r="QVK235" s="273"/>
      <c r="QVL235" s="273"/>
      <c r="QVM235" s="273"/>
      <c r="QVN235" s="273"/>
      <c r="QVO235" s="273"/>
      <c r="QVP235" s="273"/>
      <c r="QVQ235" s="273"/>
      <c r="QVR235" s="273"/>
      <c r="QVS235" s="273"/>
      <c r="QVT235" s="273"/>
      <c r="QVU235" s="273"/>
      <c r="QVV235" s="273"/>
      <c r="QVW235" s="273"/>
      <c r="QVX235" s="273"/>
      <c r="QVY235" s="273"/>
      <c r="QVZ235" s="273"/>
      <c r="QWA235" s="273"/>
      <c r="QWB235" s="273"/>
      <c r="QWC235" s="273"/>
      <c r="QWD235" s="273"/>
      <c r="QWE235" s="273"/>
      <c r="QWF235" s="273"/>
      <c r="QWG235" s="273"/>
      <c r="QWH235" s="273"/>
      <c r="QWI235" s="273"/>
      <c r="QWJ235" s="273"/>
      <c r="QWK235" s="273"/>
      <c r="QWL235" s="273"/>
      <c r="QWM235" s="273"/>
      <c r="QWN235" s="273"/>
      <c r="QWO235" s="273"/>
      <c r="QWP235" s="273"/>
      <c r="QWQ235" s="273"/>
      <c r="QWR235" s="273"/>
      <c r="QWS235" s="273"/>
      <c r="QWT235" s="273"/>
      <c r="QWU235" s="273"/>
      <c r="QWV235" s="273"/>
      <c r="QWW235" s="273"/>
      <c r="QWX235" s="273"/>
      <c r="QWY235" s="273"/>
      <c r="QWZ235" s="273"/>
      <c r="QXA235" s="273"/>
      <c r="QXB235" s="273"/>
      <c r="QXC235" s="273"/>
      <c r="QXD235" s="273"/>
      <c r="QXE235" s="273"/>
      <c r="QXF235" s="273"/>
      <c r="QXG235" s="273"/>
      <c r="QXH235" s="273"/>
      <c r="QXI235" s="273"/>
      <c r="QXJ235" s="273"/>
      <c r="QXK235" s="273"/>
      <c r="QXL235" s="273"/>
      <c r="QXM235" s="273"/>
      <c r="QXN235" s="273"/>
      <c r="QXO235" s="273"/>
      <c r="QXP235" s="273"/>
      <c r="QXQ235" s="273"/>
      <c r="QXR235" s="273"/>
      <c r="QXS235" s="273"/>
      <c r="QXT235" s="273"/>
      <c r="QXU235" s="273"/>
      <c r="QXV235" s="273"/>
      <c r="QXW235" s="273"/>
      <c r="QXX235" s="273"/>
      <c r="QXY235" s="273"/>
      <c r="QXZ235" s="273"/>
      <c r="QYA235" s="273"/>
      <c r="QYB235" s="273"/>
      <c r="QYC235" s="273"/>
      <c r="QYD235" s="273"/>
      <c r="QYE235" s="273"/>
      <c r="QYF235" s="273"/>
      <c r="QYG235" s="273"/>
      <c r="QYH235" s="273"/>
      <c r="QYI235" s="273"/>
      <c r="QYJ235" s="273"/>
      <c r="QYK235" s="273"/>
      <c r="QYL235" s="273"/>
      <c r="QYM235" s="273"/>
      <c r="QYN235" s="273"/>
      <c r="QYO235" s="273"/>
      <c r="QYP235" s="273"/>
      <c r="QYQ235" s="273"/>
      <c r="QYR235" s="273"/>
      <c r="QYS235" s="273"/>
      <c r="QYT235" s="273"/>
      <c r="QYU235" s="273"/>
      <c r="QYV235" s="273"/>
      <c r="QYW235" s="273"/>
      <c r="QYX235" s="273"/>
      <c r="QYY235" s="273"/>
      <c r="QYZ235" s="273"/>
      <c r="QZA235" s="273"/>
      <c r="QZB235" s="273"/>
      <c r="QZC235" s="273"/>
      <c r="QZD235" s="273"/>
      <c r="QZE235" s="273"/>
      <c r="QZF235" s="273"/>
      <c r="QZG235" s="273"/>
      <c r="QZH235" s="273"/>
      <c r="QZI235" s="273"/>
      <c r="QZJ235" s="273"/>
      <c r="QZK235" s="273"/>
      <c r="QZL235" s="273"/>
      <c r="QZM235" s="273"/>
      <c r="QZN235" s="273"/>
      <c r="QZO235" s="273"/>
      <c r="QZP235" s="273"/>
      <c r="QZQ235" s="273"/>
      <c r="QZR235" s="273"/>
      <c r="QZS235" s="273"/>
      <c r="QZT235" s="273"/>
      <c r="QZU235" s="273"/>
      <c r="QZV235" s="273"/>
      <c r="QZW235" s="273"/>
      <c r="QZX235" s="273"/>
      <c r="QZY235" s="273"/>
      <c r="QZZ235" s="273"/>
      <c r="RAA235" s="273"/>
      <c r="RAB235" s="273"/>
      <c r="RAC235" s="273"/>
      <c r="RAD235" s="273"/>
      <c r="RAE235" s="273"/>
      <c r="RAF235" s="273"/>
      <c r="RAG235" s="273"/>
      <c r="RAH235" s="273"/>
      <c r="RAI235" s="273"/>
      <c r="RAJ235" s="273"/>
      <c r="RAK235" s="273"/>
      <c r="RAL235" s="273"/>
      <c r="RAM235" s="273"/>
      <c r="RAN235" s="273"/>
      <c r="RAO235" s="273"/>
      <c r="RAP235" s="273"/>
      <c r="RAQ235" s="273"/>
      <c r="RAR235" s="273"/>
      <c r="RAS235" s="273"/>
      <c r="RAT235" s="273"/>
      <c r="RAU235" s="273"/>
      <c r="RAV235" s="273"/>
      <c r="RAW235" s="273"/>
      <c r="RAX235" s="273"/>
      <c r="RAY235" s="273"/>
      <c r="RAZ235" s="273"/>
      <c r="RBA235" s="273"/>
      <c r="RBB235" s="273"/>
      <c r="RBC235" s="273"/>
      <c r="RBD235" s="273"/>
      <c r="RBE235" s="273"/>
      <c r="RBF235" s="273"/>
      <c r="RBG235" s="273"/>
      <c r="RBH235" s="273"/>
      <c r="RBI235" s="273"/>
      <c r="RBJ235" s="273"/>
      <c r="RBK235" s="273"/>
      <c r="RBL235" s="273"/>
      <c r="RBM235" s="273"/>
      <c r="RBN235" s="273"/>
      <c r="RBO235" s="273"/>
      <c r="RBP235" s="273"/>
      <c r="RBQ235" s="273"/>
      <c r="RBR235" s="273"/>
      <c r="RBS235" s="273"/>
      <c r="RBT235" s="273"/>
      <c r="RBU235" s="273"/>
      <c r="RBV235" s="273"/>
      <c r="RBW235" s="273"/>
      <c r="RBX235" s="273"/>
      <c r="RBY235" s="273"/>
      <c r="RBZ235" s="273"/>
      <c r="RCA235" s="273"/>
      <c r="RCB235" s="273"/>
      <c r="RCC235" s="273"/>
      <c r="RCD235" s="273"/>
      <c r="RCE235" s="273"/>
      <c r="RCF235" s="273"/>
      <c r="RCG235" s="273"/>
      <c r="RCH235" s="273"/>
      <c r="RCI235" s="273"/>
      <c r="RCJ235" s="273"/>
      <c r="RCK235" s="273"/>
      <c r="RCL235" s="273"/>
      <c r="RCM235" s="273"/>
      <c r="RCN235" s="273"/>
      <c r="RCO235" s="273"/>
      <c r="RCP235" s="273"/>
      <c r="RCQ235" s="273"/>
      <c r="RCR235" s="273"/>
      <c r="RCS235" s="273"/>
      <c r="RCT235" s="273"/>
      <c r="RCU235" s="273"/>
      <c r="RCV235" s="273"/>
      <c r="RCW235" s="273"/>
      <c r="RCX235" s="273"/>
      <c r="RCY235" s="273"/>
      <c r="RCZ235" s="273"/>
      <c r="RDA235" s="273"/>
      <c r="RDB235" s="273"/>
      <c r="RDC235" s="273"/>
      <c r="RDD235" s="273"/>
      <c r="RDE235" s="273"/>
      <c r="RDF235" s="273"/>
      <c r="RDG235" s="273"/>
      <c r="RDH235" s="273"/>
      <c r="RDI235" s="273"/>
      <c r="RDJ235" s="273"/>
      <c r="RDK235" s="273"/>
      <c r="RDL235" s="273"/>
      <c r="RDM235" s="273"/>
      <c r="RDN235" s="273"/>
      <c r="RDO235" s="273"/>
      <c r="RDP235" s="273"/>
      <c r="RDQ235" s="273"/>
      <c r="RDR235" s="273"/>
      <c r="RDS235" s="273"/>
      <c r="RDT235" s="273"/>
      <c r="RDU235" s="273"/>
      <c r="RDV235" s="273"/>
      <c r="RDW235" s="273"/>
      <c r="RDX235" s="273"/>
      <c r="RDY235" s="273"/>
      <c r="RDZ235" s="273"/>
      <c r="REA235" s="273"/>
      <c r="REB235" s="273"/>
      <c r="REC235" s="273"/>
      <c r="RED235" s="273"/>
      <c r="REE235" s="273"/>
      <c r="REF235" s="273"/>
      <c r="REG235" s="273"/>
      <c r="REH235" s="273"/>
      <c r="REI235" s="273"/>
      <c r="REJ235" s="273"/>
      <c r="REK235" s="273"/>
      <c r="REL235" s="273"/>
      <c r="REM235" s="273"/>
      <c r="REN235" s="273"/>
      <c r="REO235" s="273"/>
      <c r="REP235" s="273"/>
      <c r="REQ235" s="273"/>
      <c r="RER235" s="273"/>
      <c r="RES235" s="273"/>
      <c r="RET235" s="273"/>
      <c r="REU235" s="273"/>
      <c r="REV235" s="273"/>
      <c r="REW235" s="273"/>
      <c r="REX235" s="273"/>
      <c r="REY235" s="273"/>
      <c r="REZ235" s="273"/>
      <c r="RFA235" s="273"/>
      <c r="RFB235" s="273"/>
      <c r="RFC235" s="273"/>
      <c r="RFD235" s="273"/>
      <c r="RFE235" s="273"/>
      <c r="RFF235" s="273"/>
      <c r="RFG235" s="273"/>
      <c r="RFH235" s="273"/>
      <c r="RFI235" s="273"/>
      <c r="RFJ235" s="273"/>
      <c r="RFK235" s="273"/>
      <c r="RFL235" s="273"/>
      <c r="RFM235" s="273"/>
      <c r="RFN235" s="273"/>
      <c r="RFO235" s="273"/>
      <c r="RFP235" s="273"/>
      <c r="RFQ235" s="273"/>
      <c r="RFR235" s="273"/>
      <c r="RFS235" s="273"/>
      <c r="RFT235" s="273"/>
      <c r="RFU235" s="273"/>
      <c r="RFV235" s="273"/>
      <c r="RFW235" s="273"/>
      <c r="RFX235" s="273"/>
      <c r="RFY235" s="273"/>
      <c r="RFZ235" s="273"/>
      <c r="RGA235" s="273"/>
      <c r="RGB235" s="273"/>
      <c r="RGC235" s="273"/>
      <c r="RGD235" s="273"/>
      <c r="RGE235" s="273"/>
      <c r="RGF235" s="273"/>
      <c r="RGG235" s="273"/>
      <c r="RGH235" s="273"/>
      <c r="RGI235" s="273"/>
      <c r="RGJ235" s="273"/>
      <c r="RGK235" s="273"/>
      <c r="RGL235" s="273"/>
      <c r="RGM235" s="273"/>
      <c r="RGN235" s="273"/>
      <c r="RGO235" s="273"/>
      <c r="RGP235" s="273"/>
      <c r="RGQ235" s="273"/>
      <c r="RGR235" s="273"/>
      <c r="RGS235" s="273"/>
      <c r="RGT235" s="273"/>
      <c r="RGU235" s="273"/>
      <c r="RGV235" s="273"/>
      <c r="RGW235" s="273"/>
      <c r="RGX235" s="273"/>
      <c r="RGY235" s="273"/>
      <c r="RGZ235" s="273"/>
      <c r="RHA235" s="273"/>
      <c r="RHB235" s="273"/>
      <c r="RHC235" s="273"/>
      <c r="RHD235" s="273"/>
      <c r="RHE235" s="273"/>
      <c r="RHF235" s="273"/>
      <c r="RHG235" s="273"/>
      <c r="RHH235" s="273"/>
      <c r="RHI235" s="273"/>
      <c r="RHJ235" s="273"/>
      <c r="RHK235" s="273"/>
      <c r="RHL235" s="273"/>
      <c r="RHM235" s="273"/>
      <c r="RHN235" s="273"/>
      <c r="RHO235" s="273"/>
      <c r="RHP235" s="273"/>
      <c r="RHQ235" s="273"/>
      <c r="RHR235" s="273"/>
      <c r="RHS235" s="273"/>
      <c r="RHT235" s="273"/>
      <c r="RHU235" s="273"/>
      <c r="RHV235" s="273"/>
      <c r="RHW235" s="273"/>
      <c r="RHX235" s="273"/>
      <c r="RHY235" s="273"/>
      <c r="RHZ235" s="273"/>
      <c r="RIA235" s="273"/>
      <c r="RIB235" s="273"/>
      <c r="RIC235" s="273"/>
      <c r="RID235" s="273"/>
      <c r="RIE235" s="273"/>
      <c r="RIF235" s="273"/>
      <c r="RIG235" s="273"/>
      <c r="RIH235" s="273"/>
      <c r="RII235" s="273"/>
      <c r="RIJ235" s="273"/>
      <c r="RIK235" s="273"/>
      <c r="RIL235" s="273"/>
      <c r="RIM235" s="273"/>
      <c r="RIN235" s="273"/>
      <c r="RIO235" s="273"/>
      <c r="RIP235" s="273"/>
      <c r="RIQ235" s="273"/>
      <c r="RIR235" s="273"/>
      <c r="RIS235" s="273"/>
      <c r="RIT235" s="273"/>
      <c r="RIU235" s="273"/>
      <c r="RIV235" s="273"/>
      <c r="RIW235" s="273"/>
      <c r="RIX235" s="273"/>
      <c r="RIY235" s="273"/>
      <c r="RIZ235" s="273"/>
      <c r="RJA235" s="273"/>
      <c r="RJB235" s="273"/>
      <c r="RJC235" s="273"/>
      <c r="RJD235" s="273"/>
      <c r="RJE235" s="273"/>
      <c r="RJF235" s="273"/>
      <c r="RJG235" s="273"/>
      <c r="RJH235" s="273"/>
      <c r="RJI235" s="273"/>
      <c r="RJJ235" s="273"/>
      <c r="RJK235" s="273"/>
      <c r="RJL235" s="273"/>
      <c r="RJM235" s="273"/>
      <c r="RJN235" s="273"/>
      <c r="RJO235" s="273"/>
      <c r="RJP235" s="273"/>
      <c r="RJQ235" s="273"/>
      <c r="RJR235" s="273"/>
      <c r="RJS235" s="273"/>
      <c r="RJT235" s="273"/>
      <c r="RJU235" s="273"/>
      <c r="RJV235" s="273"/>
      <c r="RJW235" s="273"/>
      <c r="RJX235" s="273"/>
      <c r="RJY235" s="273"/>
      <c r="RJZ235" s="273"/>
      <c r="RKA235" s="273"/>
      <c r="RKB235" s="273"/>
      <c r="RKC235" s="273"/>
      <c r="RKD235" s="273"/>
      <c r="RKE235" s="273"/>
      <c r="RKF235" s="273"/>
      <c r="RKG235" s="273"/>
      <c r="RKH235" s="273"/>
      <c r="RKI235" s="273"/>
      <c r="RKJ235" s="273"/>
      <c r="RKK235" s="273"/>
      <c r="RKL235" s="273"/>
      <c r="RKM235" s="273"/>
      <c r="RKN235" s="273"/>
      <c r="RKO235" s="273"/>
      <c r="RKP235" s="273"/>
      <c r="RKQ235" s="273"/>
      <c r="RKR235" s="273"/>
      <c r="RKS235" s="273"/>
      <c r="RKT235" s="273"/>
      <c r="RKU235" s="273"/>
      <c r="RKV235" s="273"/>
      <c r="RKW235" s="273"/>
      <c r="RKX235" s="273"/>
      <c r="RKY235" s="273"/>
      <c r="RKZ235" s="273"/>
      <c r="RLA235" s="273"/>
      <c r="RLB235" s="273"/>
      <c r="RLC235" s="273"/>
      <c r="RLD235" s="273"/>
      <c r="RLE235" s="273"/>
      <c r="RLF235" s="273"/>
      <c r="RLG235" s="273"/>
      <c r="RLH235" s="273"/>
      <c r="RLI235" s="273"/>
      <c r="RLJ235" s="273"/>
      <c r="RLK235" s="273"/>
      <c r="RLL235" s="273"/>
      <c r="RLM235" s="273"/>
      <c r="RLN235" s="273"/>
      <c r="RLO235" s="273"/>
      <c r="RLP235" s="273"/>
      <c r="RLQ235" s="273"/>
      <c r="RLR235" s="273"/>
      <c r="RLS235" s="273"/>
      <c r="RLT235" s="273"/>
      <c r="RLU235" s="273"/>
      <c r="RLV235" s="273"/>
      <c r="RLW235" s="273"/>
      <c r="RLX235" s="273"/>
      <c r="RLY235" s="273"/>
      <c r="RLZ235" s="273"/>
      <c r="RMA235" s="273"/>
      <c r="RMB235" s="273"/>
      <c r="RMC235" s="273"/>
      <c r="RMD235" s="273"/>
      <c r="RME235" s="273"/>
      <c r="RMF235" s="273"/>
      <c r="RMG235" s="273"/>
      <c r="RMH235" s="273"/>
      <c r="RMI235" s="273"/>
      <c r="RMJ235" s="273"/>
      <c r="RMK235" s="273"/>
      <c r="RML235" s="273"/>
      <c r="RMM235" s="273"/>
      <c r="RMN235" s="273"/>
      <c r="RMO235" s="273"/>
      <c r="RMP235" s="273"/>
      <c r="RMQ235" s="273"/>
      <c r="RMR235" s="273"/>
      <c r="RMS235" s="273"/>
      <c r="RMT235" s="273"/>
      <c r="RMU235" s="273"/>
      <c r="RMV235" s="273"/>
      <c r="RMW235" s="273"/>
      <c r="RMX235" s="273"/>
      <c r="RMY235" s="273"/>
      <c r="RMZ235" s="273"/>
      <c r="RNA235" s="273"/>
      <c r="RNB235" s="273"/>
      <c r="RNC235" s="273"/>
      <c r="RND235" s="273"/>
      <c r="RNE235" s="273"/>
      <c r="RNF235" s="273"/>
      <c r="RNG235" s="273"/>
      <c r="RNH235" s="273"/>
      <c r="RNI235" s="273"/>
      <c r="RNJ235" s="273"/>
      <c r="RNK235" s="273"/>
      <c r="RNL235" s="273"/>
      <c r="RNM235" s="273"/>
      <c r="RNN235" s="273"/>
      <c r="RNO235" s="273"/>
      <c r="RNP235" s="273"/>
      <c r="RNQ235" s="273"/>
      <c r="RNR235" s="273"/>
      <c r="RNS235" s="273"/>
      <c r="RNT235" s="273"/>
      <c r="RNU235" s="273"/>
      <c r="RNV235" s="273"/>
      <c r="RNW235" s="273"/>
      <c r="RNX235" s="273"/>
      <c r="RNY235" s="273"/>
      <c r="RNZ235" s="273"/>
      <c r="ROA235" s="273"/>
      <c r="ROB235" s="273"/>
      <c r="ROC235" s="273"/>
      <c r="ROD235" s="273"/>
      <c r="ROE235" s="273"/>
      <c r="ROF235" s="273"/>
      <c r="ROG235" s="273"/>
      <c r="ROH235" s="273"/>
      <c r="ROI235" s="273"/>
      <c r="ROJ235" s="273"/>
      <c r="ROK235" s="273"/>
      <c r="ROL235" s="273"/>
      <c r="ROM235" s="273"/>
      <c r="RON235" s="273"/>
      <c r="ROO235" s="273"/>
      <c r="ROP235" s="273"/>
      <c r="ROQ235" s="273"/>
      <c r="ROR235" s="273"/>
      <c r="ROS235" s="273"/>
      <c r="ROT235" s="273"/>
      <c r="ROU235" s="273"/>
      <c r="ROV235" s="273"/>
      <c r="ROW235" s="273"/>
      <c r="ROX235" s="273"/>
      <c r="ROY235" s="273"/>
      <c r="ROZ235" s="273"/>
      <c r="RPA235" s="273"/>
      <c r="RPB235" s="273"/>
      <c r="RPC235" s="273"/>
      <c r="RPD235" s="273"/>
      <c r="RPE235" s="273"/>
      <c r="RPF235" s="273"/>
      <c r="RPG235" s="273"/>
      <c r="RPH235" s="273"/>
      <c r="RPI235" s="273"/>
      <c r="RPJ235" s="273"/>
      <c r="RPK235" s="273"/>
      <c r="RPL235" s="273"/>
      <c r="RPM235" s="273"/>
      <c r="RPN235" s="273"/>
      <c r="RPO235" s="273"/>
      <c r="RPP235" s="273"/>
      <c r="RPQ235" s="273"/>
      <c r="RPR235" s="273"/>
      <c r="RPS235" s="273"/>
      <c r="RPT235" s="273"/>
      <c r="RPU235" s="273"/>
      <c r="RPV235" s="273"/>
      <c r="RPW235" s="273"/>
      <c r="RPX235" s="273"/>
      <c r="RPY235" s="273"/>
      <c r="RPZ235" s="273"/>
      <c r="RQA235" s="273"/>
      <c r="RQB235" s="273"/>
      <c r="RQC235" s="273"/>
      <c r="RQD235" s="273"/>
      <c r="RQE235" s="273"/>
      <c r="RQF235" s="273"/>
      <c r="RQG235" s="273"/>
      <c r="RQH235" s="273"/>
      <c r="RQI235" s="273"/>
      <c r="RQJ235" s="273"/>
      <c r="RQK235" s="273"/>
      <c r="RQL235" s="273"/>
      <c r="RQM235" s="273"/>
      <c r="RQN235" s="273"/>
      <c r="RQO235" s="273"/>
      <c r="RQP235" s="273"/>
      <c r="RQQ235" s="273"/>
      <c r="RQR235" s="273"/>
      <c r="RQS235" s="273"/>
      <c r="RQT235" s="273"/>
      <c r="RQU235" s="273"/>
      <c r="RQV235" s="273"/>
      <c r="RQW235" s="273"/>
      <c r="RQX235" s="273"/>
      <c r="RQY235" s="273"/>
      <c r="RQZ235" s="273"/>
      <c r="RRA235" s="273"/>
      <c r="RRB235" s="273"/>
      <c r="RRC235" s="273"/>
      <c r="RRD235" s="273"/>
      <c r="RRE235" s="273"/>
      <c r="RRF235" s="273"/>
      <c r="RRG235" s="273"/>
      <c r="RRH235" s="273"/>
      <c r="RRI235" s="273"/>
      <c r="RRJ235" s="273"/>
      <c r="RRK235" s="273"/>
      <c r="RRL235" s="273"/>
      <c r="RRM235" s="273"/>
      <c r="RRN235" s="273"/>
      <c r="RRO235" s="273"/>
      <c r="RRP235" s="273"/>
      <c r="RRQ235" s="273"/>
      <c r="RRR235" s="273"/>
      <c r="RRS235" s="273"/>
      <c r="RRT235" s="273"/>
      <c r="RRU235" s="273"/>
      <c r="RRV235" s="273"/>
      <c r="RRW235" s="273"/>
      <c r="RRX235" s="273"/>
      <c r="RRY235" s="273"/>
      <c r="RRZ235" s="273"/>
      <c r="RSA235" s="273"/>
      <c r="RSB235" s="273"/>
      <c r="RSC235" s="273"/>
      <c r="RSD235" s="273"/>
      <c r="RSE235" s="273"/>
      <c r="RSF235" s="273"/>
      <c r="RSG235" s="273"/>
      <c r="RSH235" s="273"/>
      <c r="RSI235" s="273"/>
      <c r="RSJ235" s="273"/>
      <c r="RSK235" s="273"/>
      <c r="RSL235" s="273"/>
      <c r="RSM235" s="273"/>
      <c r="RSN235" s="273"/>
      <c r="RSO235" s="273"/>
      <c r="RSP235" s="273"/>
      <c r="RSQ235" s="273"/>
      <c r="RSR235" s="273"/>
      <c r="RSS235" s="273"/>
      <c r="RST235" s="273"/>
      <c r="RSU235" s="273"/>
      <c r="RSV235" s="273"/>
      <c r="RSW235" s="273"/>
      <c r="RSX235" s="273"/>
      <c r="RSY235" s="273"/>
      <c r="RSZ235" s="273"/>
      <c r="RTA235" s="273"/>
      <c r="RTB235" s="273"/>
      <c r="RTC235" s="273"/>
      <c r="RTD235" s="273"/>
      <c r="RTE235" s="273"/>
      <c r="RTF235" s="273"/>
      <c r="RTG235" s="273"/>
      <c r="RTH235" s="273"/>
      <c r="RTI235" s="273"/>
      <c r="RTJ235" s="273"/>
      <c r="RTK235" s="273"/>
      <c r="RTL235" s="273"/>
      <c r="RTM235" s="273"/>
      <c r="RTN235" s="273"/>
      <c r="RTO235" s="273"/>
      <c r="RTP235" s="273"/>
      <c r="RTQ235" s="273"/>
      <c r="RTR235" s="273"/>
      <c r="RTS235" s="273"/>
      <c r="RTT235" s="273"/>
      <c r="RTU235" s="273"/>
      <c r="RTV235" s="273"/>
      <c r="RTW235" s="273"/>
      <c r="RTX235" s="273"/>
      <c r="RTY235" s="273"/>
      <c r="RTZ235" s="273"/>
      <c r="RUA235" s="273"/>
      <c r="RUB235" s="273"/>
      <c r="RUC235" s="273"/>
      <c r="RUD235" s="273"/>
      <c r="RUE235" s="273"/>
      <c r="RUF235" s="273"/>
      <c r="RUG235" s="273"/>
      <c r="RUH235" s="273"/>
      <c r="RUI235" s="273"/>
      <c r="RUJ235" s="273"/>
      <c r="RUK235" s="273"/>
      <c r="RUL235" s="273"/>
      <c r="RUM235" s="273"/>
      <c r="RUN235" s="273"/>
      <c r="RUO235" s="273"/>
      <c r="RUP235" s="273"/>
      <c r="RUQ235" s="273"/>
      <c r="RUR235" s="273"/>
      <c r="RUS235" s="273"/>
      <c r="RUT235" s="273"/>
      <c r="RUU235" s="273"/>
      <c r="RUV235" s="273"/>
      <c r="RUW235" s="273"/>
      <c r="RUX235" s="273"/>
      <c r="RUY235" s="273"/>
      <c r="RUZ235" s="273"/>
      <c r="RVA235" s="273"/>
      <c r="RVB235" s="273"/>
      <c r="RVC235" s="273"/>
      <c r="RVD235" s="273"/>
      <c r="RVE235" s="273"/>
      <c r="RVF235" s="273"/>
      <c r="RVG235" s="273"/>
      <c r="RVH235" s="273"/>
      <c r="RVI235" s="273"/>
      <c r="RVJ235" s="273"/>
      <c r="RVK235" s="273"/>
      <c r="RVL235" s="273"/>
      <c r="RVM235" s="273"/>
      <c r="RVN235" s="273"/>
      <c r="RVO235" s="273"/>
      <c r="RVP235" s="273"/>
      <c r="RVQ235" s="273"/>
      <c r="RVR235" s="273"/>
      <c r="RVS235" s="273"/>
      <c r="RVT235" s="273"/>
      <c r="RVU235" s="273"/>
      <c r="RVV235" s="273"/>
      <c r="RVW235" s="273"/>
      <c r="RVX235" s="273"/>
      <c r="RVY235" s="273"/>
      <c r="RVZ235" s="273"/>
      <c r="RWA235" s="273"/>
      <c r="RWB235" s="273"/>
      <c r="RWC235" s="273"/>
      <c r="RWD235" s="273"/>
      <c r="RWE235" s="273"/>
      <c r="RWF235" s="273"/>
      <c r="RWG235" s="273"/>
      <c r="RWH235" s="273"/>
      <c r="RWI235" s="273"/>
      <c r="RWJ235" s="273"/>
      <c r="RWK235" s="273"/>
      <c r="RWL235" s="273"/>
      <c r="RWM235" s="273"/>
      <c r="RWN235" s="273"/>
      <c r="RWO235" s="273"/>
      <c r="RWP235" s="273"/>
      <c r="RWQ235" s="273"/>
      <c r="RWR235" s="273"/>
      <c r="RWS235" s="273"/>
      <c r="RWT235" s="273"/>
      <c r="RWU235" s="273"/>
      <c r="RWV235" s="273"/>
      <c r="RWW235" s="273"/>
      <c r="RWX235" s="273"/>
      <c r="RWY235" s="273"/>
      <c r="RWZ235" s="273"/>
      <c r="RXA235" s="273"/>
      <c r="RXB235" s="273"/>
      <c r="RXC235" s="273"/>
      <c r="RXD235" s="273"/>
      <c r="RXE235" s="273"/>
      <c r="RXF235" s="273"/>
      <c r="RXG235" s="273"/>
      <c r="RXH235" s="273"/>
      <c r="RXI235" s="273"/>
      <c r="RXJ235" s="273"/>
      <c r="RXK235" s="273"/>
      <c r="RXL235" s="273"/>
      <c r="RXM235" s="273"/>
      <c r="RXN235" s="273"/>
      <c r="RXO235" s="273"/>
      <c r="RXP235" s="273"/>
      <c r="RXQ235" s="273"/>
      <c r="RXR235" s="273"/>
      <c r="RXS235" s="273"/>
      <c r="RXT235" s="273"/>
      <c r="RXU235" s="273"/>
      <c r="RXV235" s="273"/>
      <c r="RXW235" s="273"/>
      <c r="RXX235" s="273"/>
      <c r="RXY235" s="273"/>
      <c r="RXZ235" s="273"/>
      <c r="RYA235" s="273"/>
      <c r="RYB235" s="273"/>
      <c r="RYC235" s="273"/>
      <c r="RYD235" s="273"/>
      <c r="RYE235" s="273"/>
      <c r="RYF235" s="273"/>
      <c r="RYG235" s="273"/>
      <c r="RYH235" s="273"/>
      <c r="RYI235" s="273"/>
      <c r="RYJ235" s="273"/>
      <c r="RYK235" s="273"/>
      <c r="RYL235" s="273"/>
      <c r="RYM235" s="273"/>
      <c r="RYN235" s="273"/>
      <c r="RYO235" s="273"/>
      <c r="RYP235" s="273"/>
      <c r="RYQ235" s="273"/>
      <c r="RYR235" s="273"/>
      <c r="RYS235" s="273"/>
      <c r="RYT235" s="273"/>
      <c r="RYU235" s="273"/>
      <c r="RYV235" s="273"/>
      <c r="RYW235" s="273"/>
      <c r="RYX235" s="273"/>
      <c r="RYY235" s="273"/>
      <c r="RYZ235" s="273"/>
      <c r="RZA235" s="273"/>
      <c r="RZB235" s="273"/>
      <c r="RZC235" s="273"/>
      <c r="RZD235" s="273"/>
      <c r="RZE235" s="273"/>
      <c r="RZF235" s="273"/>
      <c r="RZG235" s="273"/>
      <c r="RZH235" s="273"/>
      <c r="RZI235" s="273"/>
      <c r="RZJ235" s="273"/>
      <c r="RZK235" s="273"/>
      <c r="RZL235" s="273"/>
      <c r="RZM235" s="273"/>
      <c r="RZN235" s="273"/>
      <c r="RZO235" s="273"/>
      <c r="RZP235" s="273"/>
      <c r="RZQ235" s="273"/>
      <c r="RZR235" s="273"/>
      <c r="RZS235" s="273"/>
      <c r="RZT235" s="273"/>
      <c r="RZU235" s="273"/>
      <c r="RZV235" s="273"/>
      <c r="RZW235" s="273"/>
      <c r="RZX235" s="273"/>
      <c r="RZY235" s="273"/>
      <c r="RZZ235" s="273"/>
      <c r="SAA235" s="273"/>
      <c r="SAB235" s="273"/>
      <c r="SAC235" s="273"/>
      <c r="SAD235" s="273"/>
      <c r="SAE235" s="273"/>
      <c r="SAF235" s="273"/>
      <c r="SAG235" s="273"/>
      <c r="SAH235" s="273"/>
      <c r="SAI235" s="273"/>
      <c r="SAJ235" s="273"/>
      <c r="SAK235" s="273"/>
      <c r="SAL235" s="273"/>
      <c r="SAM235" s="273"/>
      <c r="SAN235" s="273"/>
      <c r="SAO235" s="273"/>
      <c r="SAP235" s="273"/>
      <c r="SAQ235" s="273"/>
      <c r="SAR235" s="273"/>
      <c r="SAS235" s="273"/>
      <c r="SAT235" s="273"/>
      <c r="SAU235" s="273"/>
      <c r="SAV235" s="273"/>
      <c r="SAW235" s="273"/>
      <c r="SAX235" s="273"/>
      <c r="SAY235" s="273"/>
      <c r="SAZ235" s="273"/>
      <c r="SBA235" s="273"/>
      <c r="SBB235" s="273"/>
      <c r="SBC235" s="273"/>
      <c r="SBD235" s="273"/>
      <c r="SBE235" s="273"/>
      <c r="SBF235" s="273"/>
      <c r="SBG235" s="273"/>
      <c r="SBH235" s="273"/>
      <c r="SBI235" s="273"/>
      <c r="SBJ235" s="273"/>
      <c r="SBK235" s="273"/>
      <c r="SBL235" s="273"/>
      <c r="SBM235" s="273"/>
      <c r="SBN235" s="273"/>
      <c r="SBO235" s="273"/>
      <c r="SBP235" s="273"/>
      <c r="SBQ235" s="273"/>
      <c r="SBR235" s="273"/>
      <c r="SBS235" s="273"/>
      <c r="SBT235" s="273"/>
      <c r="SBU235" s="273"/>
      <c r="SBV235" s="273"/>
      <c r="SBW235" s="273"/>
      <c r="SBX235" s="273"/>
      <c r="SBY235" s="273"/>
      <c r="SBZ235" s="273"/>
      <c r="SCA235" s="273"/>
      <c r="SCB235" s="273"/>
      <c r="SCC235" s="273"/>
      <c r="SCD235" s="273"/>
      <c r="SCE235" s="273"/>
      <c r="SCF235" s="273"/>
      <c r="SCG235" s="273"/>
      <c r="SCH235" s="273"/>
      <c r="SCI235" s="273"/>
      <c r="SCJ235" s="273"/>
      <c r="SCK235" s="273"/>
      <c r="SCL235" s="273"/>
      <c r="SCM235" s="273"/>
      <c r="SCN235" s="273"/>
      <c r="SCO235" s="273"/>
      <c r="SCP235" s="273"/>
      <c r="SCQ235" s="273"/>
      <c r="SCR235" s="273"/>
      <c r="SCS235" s="273"/>
      <c r="SCT235" s="273"/>
      <c r="SCU235" s="273"/>
      <c r="SCV235" s="273"/>
      <c r="SCW235" s="273"/>
      <c r="SCX235" s="273"/>
      <c r="SCY235" s="273"/>
      <c r="SCZ235" s="273"/>
      <c r="SDA235" s="273"/>
      <c r="SDB235" s="273"/>
      <c r="SDC235" s="273"/>
      <c r="SDD235" s="273"/>
      <c r="SDE235" s="273"/>
      <c r="SDF235" s="273"/>
      <c r="SDG235" s="273"/>
      <c r="SDH235" s="273"/>
      <c r="SDI235" s="273"/>
      <c r="SDJ235" s="273"/>
      <c r="SDK235" s="273"/>
      <c r="SDL235" s="273"/>
      <c r="SDM235" s="273"/>
      <c r="SDN235" s="273"/>
      <c r="SDO235" s="273"/>
      <c r="SDP235" s="273"/>
      <c r="SDQ235" s="273"/>
      <c r="SDR235" s="273"/>
      <c r="SDS235" s="273"/>
      <c r="SDT235" s="273"/>
      <c r="SDU235" s="273"/>
      <c r="SDV235" s="273"/>
      <c r="SDW235" s="273"/>
      <c r="SDX235" s="273"/>
      <c r="SDY235" s="273"/>
      <c r="SDZ235" s="273"/>
      <c r="SEA235" s="273"/>
      <c r="SEB235" s="273"/>
      <c r="SEC235" s="273"/>
      <c r="SED235" s="273"/>
      <c r="SEE235" s="273"/>
      <c r="SEF235" s="273"/>
      <c r="SEG235" s="273"/>
      <c r="SEH235" s="273"/>
      <c r="SEI235" s="273"/>
      <c r="SEJ235" s="273"/>
      <c r="SEK235" s="273"/>
      <c r="SEL235" s="273"/>
      <c r="SEM235" s="273"/>
      <c r="SEN235" s="273"/>
      <c r="SEO235" s="273"/>
      <c r="SEP235" s="273"/>
      <c r="SEQ235" s="273"/>
      <c r="SER235" s="273"/>
      <c r="SES235" s="273"/>
      <c r="SET235" s="273"/>
      <c r="SEU235" s="273"/>
      <c r="SEV235" s="273"/>
      <c r="SEW235" s="273"/>
      <c r="SEX235" s="273"/>
      <c r="SEY235" s="273"/>
      <c r="SEZ235" s="273"/>
      <c r="SFA235" s="273"/>
      <c r="SFB235" s="273"/>
      <c r="SFC235" s="273"/>
      <c r="SFD235" s="273"/>
      <c r="SFE235" s="273"/>
      <c r="SFF235" s="273"/>
      <c r="SFG235" s="273"/>
      <c r="SFH235" s="273"/>
      <c r="SFI235" s="273"/>
      <c r="SFJ235" s="273"/>
      <c r="SFK235" s="273"/>
      <c r="SFL235" s="273"/>
      <c r="SFM235" s="273"/>
      <c r="SFN235" s="273"/>
      <c r="SFO235" s="273"/>
      <c r="SFP235" s="273"/>
      <c r="SFQ235" s="273"/>
      <c r="SFR235" s="273"/>
      <c r="SFS235" s="273"/>
      <c r="SFT235" s="273"/>
      <c r="SFU235" s="273"/>
      <c r="SFV235" s="273"/>
      <c r="SFW235" s="273"/>
      <c r="SFX235" s="273"/>
      <c r="SFY235" s="273"/>
      <c r="SFZ235" s="273"/>
      <c r="SGA235" s="273"/>
      <c r="SGB235" s="273"/>
      <c r="SGC235" s="273"/>
      <c r="SGD235" s="273"/>
      <c r="SGE235" s="273"/>
      <c r="SGF235" s="273"/>
      <c r="SGG235" s="273"/>
      <c r="SGH235" s="273"/>
      <c r="SGI235" s="273"/>
      <c r="SGJ235" s="273"/>
      <c r="SGK235" s="273"/>
      <c r="SGL235" s="273"/>
      <c r="SGM235" s="273"/>
      <c r="SGN235" s="273"/>
      <c r="SGO235" s="273"/>
      <c r="SGP235" s="273"/>
      <c r="SGQ235" s="273"/>
      <c r="SGR235" s="273"/>
      <c r="SGS235" s="273"/>
      <c r="SGT235" s="273"/>
      <c r="SGU235" s="273"/>
      <c r="SGV235" s="273"/>
      <c r="SGW235" s="273"/>
      <c r="SGX235" s="273"/>
      <c r="SGY235" s="273"/>
      <c r="SGZ235" s="273"/>
      <c r="SHA235" s="273"/>
      <c r="SHB235" s="273"/>
      <c r="SHC235" s="273"/>
      <c r="SHD235" s="273"/>
      <c r="SHE235" s="273"/>
      <c r="SHF235" s="273"/>
      <c r="SHG235" s="273"/>
      <c r="SHH235" s="273"/>
      <c r="SHI235" s="273"/>
      <c r="SHJ235" s="273"/>
      <c r="SHK235" s="273"/>
      <c r="SHL235" s="273"/>
      <c r="SHM235" s="273"/>
      <c r="SHN235" s="273"/>
      <c r="SHO235" s="273"/>
      <c r="SHP235" s="273"/>
      <c r="SHQ235" s="273"/>
      <c r="SHR235" s="273"/>
      <c r="SHS235" s="273"/>
      <c r="SHT235" s="273"/>
      <c r="SHU235" s="273"/>
      <c r="SHV235" s="273"/>
      <c r="SHW235" s="273"/>
      <c r="SHX235" s="273"/>
      <c r="SHY235" s="273"/>
      <c r="SHZ235" s="273"/>
      <c r="SIA235" s="273"/>
      <c r="SIB235" s="273"/>
      <c r="SIC235" s="273"/>
      <c r="SID235" s="273"/>
      <c r="SIE235" s="273"/>
      <c r="SIF235" s="273"/>
      <c r="SIG235" s="273"/>
      <c r="SIH235" s="273"/>
      <c r="SII235" s="273"/>
      <c r="SIJ235" s="273"/>
      <c r="SIK235" s="273"/>
      <c r="SIL235" s="273"/>
      <c r="SIM235" s="273"/>
      <c r="SIN235" s="273"/>
      <c r="SIO235" s="273"/>
      <c r="SIP235" s="273"/>
      <c r="SIQ235" s="273"/>
      <c r="SIR235" s="273"/>
      <c r="SIS235" s="273"/>
      <c r="SIT235" s="273"/>
      <c r="SIU235" s="273"/>
      <c r="SIV235" s="273"/>
      <c r="SIW235" s="273"/>
      <c r="SIX235" s="273"/>
      <c r="SIY235" s="273"/>
      <c r="SIZ235" s="273"/>
      <c r="SJA235" s="273"/>
      <c r="SJB235" s="273"/>
      <c r="SJC235" s="273"/>
      <c r="SJD235" s="273"/>
      <c r="SJE235" s="273"/>
      <c r="SJF235" s="273"/>
      <c r="SJG235" s="273"/>
      <c r="SJH235" s="273"/>
      <c r="SJI235" s="273"/>
      <c r="SJJ235" s="273"/>
      <c r="SJK235" s="273"/>
      <c r="SJL235" s="273"/>
      <c r="SJM235" s="273"/>
      <c r="SJN235" s="273"/>
      <c r="SJO235" s="273"/>
      <c r="SJP235" s="273"/>
      <c r="SJQ235" s="273"/>
      <c r="SJR235" s="273"/>
      <c r="SJS235" s="273"/>
      <c r="SJT235" s="273"/>
      <c r="SJU235" s="273"/>
      <c r="SJV235" s="273"/>
      <c r="SJW235" s="273"/>
      <c r="SJX235" s="273"/>
      <c r="SJY235" s="273"/>
      <c r="SJZ235" s="273"/>
      <c r="SKA235" s="273"/>
      <c r="SKB235" s="273"/>
      <c r="SKC235" s="273"/>
      <c r="SKD235" s="273"/>
      <c r="SKE235" s="273"/>
      <c r="SKF235" s="273"/>
      <c r="SKG235" s="273"/>
      <c r="SKH235" s="273"/>
      <c r="SKI235" s="273"/>
      <c r="SKJ235" s="273"/>
      <c r="SKK235" s="273"/>
      <c r="SKL235" s="273"/>
      <c r="SKM235" s="273"/>
      <c r="SKN235" s="273"/>
      <c r="SKO235" s="273"/>
      <c r="SKP235" s="273"/>
      <c r="SKQ235" s="273"/>
      <c r="SKR235" s="273"/>
      <c r="SKS235" s="273"/>
      <c r="SKT235" s="273"/>
      <c r="SKU235" s="273"/>
      <c r="SKV235" s="273"/>
      <c r="SKW235" s="273"/>
      <c r="SKX235" s="273"/>
      <c r="SKY235" s="273"/>
      <c r="SKZ235" s="273"/>
      <c r="SLA235" s="273"/>
      <c r="SLB235" s="273"/>
      <c r="SLC235" s="273"/>
      <c r="SLD235" s="273"/>
      <c r="SLE235" s="273"/>
      <c r="SLF235" s="273"/>
      <c r="SLG235" s="273"/>
      <c r="SLH235" s="273"/>
      <c r="SLI235" s="273"/>
      <c r="SLJ235" s="273"/>
      <c r="SLK235" s="273"/>
      <c r="SLL235" s="273"/>
      <c r="SLM235" s="273"/>
      <c r="SLN235" s="273"/>
      <c r="SLO235" s="273"/>
      <c r="SLP235" s="273"/>
      <c r="SLQ235" s="273"/>
      <c r="SLR235" s="273"/>
      <c r="SLS235" s="273"/>
      <c r="SLT235" s="273"/>
      <c r="SLU235" s="273"/>
      <c r="SLV235" s="273"/>
      <c r="SLW235" s="273"/>
      <c r="SLX235" s="273"/>
      <c r="SLY235" s="273"/>
      <c r="SLZ235" s="273"/>
      <c r="SMA235" s="273"/>
      <c r="SMB235" s="273"/>
      <c r="SMC235" s="273"/>
      <c r="SMD235" s="273"/>
      <c r="SME235" s="273"/>
      <c r="SMF235" s="273"/>
      <c r="SMG235" s="273"/>
      <c r="SMH235" s="273"/>
      <c r="SMI235" s="273"/>
      <c r="SMJ235" s="273"/>
      <c r="SMK235" s="273"/>
      <c r="SML235" s="273"/>
      <c r="SMM235" s="273"/>
      <c r="SMN235" s="273"/>
      <c r="SMO235" s="273"/>
      <c r="SMP235" s="273"/>
      <c r="SMQ235" s="273"/>
      <c r="SMR235" s="273"/>
      <c r="SMS235" s="273"/>
      <c r="SMT235" s="273"/>
      <c r="SMU235" s="273"/>
      <c r="SMV235" s="273"/>
      <c r="SMW235" s="273"/>
      <c r="SMX235" s="273"/>
      <c r="SMY235" s="273"/>
      <c r="SMZ235" s="273"/>
      <c r="SNA235" s="273"/>
      <c r="SNB235" s="273"/>
      <c r="SNC235" s="273"/>
      <c r="SND235" s="273"/>
      <c r="SNE235" s="273"/>
      <c r="SNF235" s="273"/>
      <c r="SNG235" s="273"/>
      <c r="SNH235" s="273"/>
      <c r="SNI235" s="273"/>
      <c r="SNJ235" s="273"/>
      <c r="SNK235" s="273"/>
      <c r="SNL235" s="273"/>
      <c r="SNM235" s="273"/>
      <c r="SNN235" s="273"/>
      <c r="SNO235" s="273"/>
      <c r="SNP235" s="273"/>
      <c r="SNQ235" s="273"/>
      <c r="SNR235" s="273"/>
      <c r="SNS235" s="273"/>
      <c r="SNT235" s="273"/>
      <c r="SNU235" s="273"/>
      <c r="SNV235" s="273"/>
      <c r="SNW235" s="273"/>
      <c r="SNX235" s="273"/>
      <c r="SNY235" s="273"/>
      <c r="SNZ235" s="273"/>
      <c r="SOA235" s="273"/>
      <c r="SOB235" s="273"/>
      <c r="SOC235" s="273"/>
      <c r="SOD235" s="273"/>
      <c r="SOE235" s="273"/>
      <c r="SOF235" s="273"/>
      <c r="SOG235" s="273"/>
      <c r="SOH235" s="273"/>
      <c r="SOI235" s="273"/>
      <c r="SOJ235" s="273"/>
      <c r="SOK235" s="273"/>
      <c r="SOL235" s="273"/>
      <c r="SOM235" s="273"/>
      <c r="SON235" s="273"/>
      <c r="SOO235" s="273"/>
      <c r="SOP235" s="273"/>
      <c r="SOQ235" s="273"/>
      <c r="SOR235" s="273"/>
      <c r="SOS235" s="273"/>
      <c r="SOT235" s="273"/>
      <c r="SOU235" s="273"/>
      <c r="SOV235" s="273"/>
      <c r="SOW235" s="273"/>
      <c r="SOX235" s="273"/>
      <c r="SOY235" s="273"/>
      <c r="SOZ235" s="273"/>
      <c r="SPA235" s="273"/>
      <c r="SPB235" s="273"/>
      <c r="SPC235" s="273"/>
      <c r="SPD235" s="273"/>
      <c r="SPE235" s="273"/>
      <c r="SPF235" s="273"/>
      <c r="SPG235" s="273"/>
      <c r="SPH235" s="273"/>
      <c r="SPI235" s="273"/>
      <c r="SPJ235" s="273"/>
      <c r="SPK235" s="273"/>
      <c r="SPL235" s="273"/>
      <c r="SPM235" s="273"/>
      <c r="SPN235" s="273"/>
      <c r="SPO235" s="273"/>
      <c r="SPP235" s="273"/>
      <c r="SPQ235" s="273"/>
      <c r="SPR235" s="273"/>
      <c r="SPS235" s="273"/>
      <c r="SPT235" s="273"/>
      <c r="SPU235" s="273"/>
      <c r="SPV235" s="273"/>
      <c r="SPW235" s="273"/>
      <c r="SPX235" s="273"/>
      <c r="SPY235" s="273"/>
      <c r="SPZ235" s="273"/>
      <c r="SQA235" s="273"/>
      <c r="SQB235" s="273"/>
      <c r="SQC235" s="273"/>
      <c r="SQD235" s="273"/>
      <c r="SQE235" s="273"/>
      <c r="SQF235" s="273"/>
      <c r="SQG235" s="273"/>
      <c r="SQH235" s="273"/>
      <c r="SQI235" s="273"/>
      <c r="SQJ235" s="273"/>
      <c r="SQK235" s="273"/>
      <c r="SQL235" s="273"/>
      <c r="SQM235" s="273"/>
      <c r="SQN235" s="273"/>
      <c r="SQO235" s="273"/>
      <c r="SQP235" s="273"/>
      <c r="SQQ235" s="273"/>
      <c r="SQR235" s="273"/>
      <c r="SQS235" s="273"/>
      <c r="SQT235" s="273"/>
      <c r="SQU235" s="273"/>
      <c r="SQV235" s="273"/>
      <c r="SQW235" s="273"/>
      <c r="SQX235" s="273"/>
      <c r="SQY235" s="273"/>
      <c r="SQZ235" s="273"/>
      <c r="SRA235" s="273"/>
      <c r="SRB235" s="273"/>
      <c r="SRC235" s="273"/>
      <c r="SRD235" s="273"/>
      <c r="SRE235" s="273"/>
      <c r="SRF235" s="273"/>
      <c r="SRG235" s="273"/>
      <c r="SRH235" s="273"/>
      <c r="SRI235" s="273"/>
      <c r="SRJ235" s="273"/>
      <c r="SRK235" s="273"/>
      <c r="SRL235" s="273"/>
      <c r="SRM235" s="273"/>
      <c r="SRN235" s="273"/>
      <c r="SRO235" s="273"/>
      <c r="SRP235" s="273"/>
      <c r="SRQ235" s="273"/>
      <c r="SRR235" s="273"/>
      <c r="SRS235" s="273"/>
      <c r="SRT235" s="273"/>
      <c r="SRU235" s="273"/>
      <c r="SRV235" s="273"/>
      <c r="SRW235" s="273"/>
      <c r="SRX235" s="273"/>
      <c r="SRY235" s="273"/>
      <c r="SRZ235" s="273"/>
      <c r="SSA235" s="273"/>
      <c r="SSB235" s="273"/>
      <c r="SSC235" s="273"/>
      <c r="SSD235" s="273"/>
      <c r="SSE235" s="273"/>
      <c r="SSF235" s="273"/>
      <c r="SSG235" s="273"/>
      <c r="SSH235" s="273"/>
      <c r="SSI235" s="273"/>
      <c r="SSJ235" s="273"/>
      <c r="SSK235" s="273"/>
      <c r="SSL235" s="273"/>
      <c r="SSM235" s="273"/>
      <c r="SSN235" s="273"/>
      <c r="SSO235" s="273"/>
      <c r="SSP235" s="273"/>
      <c r="SSQ235" s="273"/>
      <c r="SSR235" s="273"/>
      <c r="SSS235" s="273"/>
      <c r="SST235" s="273"/>
      <c r="SSU235" s="273"/>
      <c r="SSV235" s="273"/>
      <c r="SSW235" s="273"/>
      <c r="SSX235" s="273"/>
      <c r="SSY235" s="273"/>
      <c r="SSZ235" s="273"/>
      <c r="STA235" s="273"/>
      <c r="STB235" s="273"/>
      <c r="STC235" s="273"/>
      <c r="STD235" s="273"/>
      <c r="STE235" s="273"/>
      <c r="STF235" s="273"/>
      <c r="STG235" s="273"/>
      <c r="STH235" s="273"/>
      <c r="STI235" s="273"/>
      <c r="STJ235" s="273"/>
      <c r="STK235" s="273"/>
      <c r="STL235" s="273"/>
      <c r="STM235" s="273"/>
      <c r="STN235" s="273"/>
      <c r="STO235" s="273"/>
      <c r="STP235" s="273"/>
      <c r="STQ235" s="273"/>
      <c r="STR235" s="273"/>
      <c r="STS235" s="273"/>
      <c r="STT235" s="273"/>
      <c r="STU235" s="273"/>
      <c r="STV235" s="273"/>
      <c r="STW235" s="273"/>
      <c r="STX235" s="273"/>
      <c r="STY235" s="273"/>
      <c r="STZ235" s="273"/>
      <c r="SUA235" s="273"/>
      <c r="SUB235" s="273"/>
      <c r="SUC235" s="273"/>
      <c r="SUD235" s="273"/>
      <c r="SUE235" s="273"/>
      <c r="SUF235" s="273"/>
      <c r="SUG235" s="273"/>
      <c r="SUH235" s="273"/>
      <c r="SUI235" s="273"/>
      <c r="SUJ235" s="273"/>
      <c r="SUK235" s="273"/>
      <c r="SUL235" s="273"/>
      <c r="SUM235" s="273"/>
      <c r="SUN235" s="273"/>
      <c r="SUO235" s="273"/>
      <c r="SUP235" s="273"/>
      <c r="SUQ235" s="273"/>
      <c r="SUR235" s="273"/>
      <c r="SUS235" s="273"/>
      <c r="SUT235" s="273"/>
      <c r="SUU235" s="273"/>
      <c r="SUV235" s="273"/>
      <c r="SUW235" s="273"/>
      <c r="SUX235" s="273"/>
      <c r="SUY235" s="273"/>
      <c r="SUZ235" s="273"/>
      <c r="SVA235" s="273"/>
      <c r="SVB235" s="273"/>
      <c r="SVC235" s="273"/>
      <c r="SVD235" s="273"/>
      <c r="SVE235" s="273"/>
      <c r="SVF235" s="273"/>
      <c r="SVG235" s="273"/>
      <c r="SVH235" s="273"/>
      <c r="SVI235" s="273"/>
      <c r="SVJ235" s="273"/>
      <c r="SVK235" s="273"/>
      <c r="SVL235" s="273"/>
      <c r="SVM235" s="273"/>
      <c r="SVN235" s="273"/>
      <c r="SVO235" s="273"/>
      <c r="SVP235" s="273"/>
      <c r="SVQ235" s="273"/>
      <c r="SVR235" s="273"/>
      <c r="SVS235" s="273"/>
      <c r="SVT235" s="273"/>
      <c r="SVU235" s="273"/>
      <c r="SVV235" s="273"/>
      <c r="SVW235" s="273"/>
      <c r="SVX235" s="273"/>
      <c r="SVY235" s="273"/>
      <c r="SVZ235" s="273"/>
      <c r="SWA235" s="273"/>
      <c r="SWB235" s="273"/>
      <c r="SWC235" s="273"/>
      <c r="SWD235" s="273"/>
      <c r="SWE235" s="273"/>
      <c r="SWF235" s="273"/>
      <c r="SWG235" s="273"/>
      <c r="SWH235" s="273"/>
      <c r="SWI235" s="273"/>
      <c r="SWJ235" s="273"/>
      <c r="SWK235" s="273"/>
      <c r="SWL235" s="273"/>
      <c r="SWM235" s="273"/>
      <c r="SWN235" s="273"/>
      <c r="SWO235" s="273"/>
      <c r="SWP235" s="273"/>
      <c r="SWQ235" s="273"/>
      <c r="SWR235" s="273"/>
      <c r="SWS235" s="273"/>
      <c r="SWT235" s="273"/>
      <c r="SWU235" s="273"/>
      <c r="SWV235" s="273"/>
      <c r="SWW235" s="273"/>
      <c r="SWX235" s="273"/>
      <c r="SWY235" s="273"/>
      <c r="SWZ235" s="273"/>
      <c r="SXA235" s="273"/>
      <c r="SXB235" s="273"/>
      <c r="SXC235" s="273"/>
      <c r="SXD235" s="273"/>
      <c r="SXE235" s="273"/>
      <c r="SXF235" s="273"/>
      <c r="SXG235" s="273"/>
      <c r="SXH235" s="273"/>
      <c r="SXI235" s="273"/>
      <c r="SXJ235" s="273"/>
      <c r="SXK235" s="273"/>
      <c r="SXL235" s="273"/>
      <c r="SXM235" s="273"/>
      <c r="SXN235" s="273"/>
      <c r="SXO235" s="273"/>
      <c r="SXP235" s="273"/>
      <c r="SXQ235" s="273"/>
      <c r="SXR235" s="273"/>
      <c r="SXS235" s="273"/>
      <c r="SXT235" s="273"/>
      <c r="SXU235" s="273"/>
      <c r="SXV235" s="273"/>
      <c r="SXW235" s="273"/>
      <c r="SXX235" s="273"/>
      <c r="SXY235" s="273"/>
      <c r="SXZ235" s="273"/>
      <c r="SYA235" s="273"/>
      <c r="SYB235" s="273"/>
      <c r="SYC235" s="273"/>
      <c r="SYD235" s="273"/>
      <c r="SYE235" s="273"/>
      <c r="SYF235" s="273"/>
      <c r="SYG235" s="273"/>
      <c r="SYH235" s="273"/>
      <c r="SYI235" s="273"/>
      <c r="SYJ235" s="273"/>
      <c r="SYK235" s="273"/>
      <c r="SYL235" s="273"/>
      <c r="SYM235" s="273"/>
      <c r="SYN235" s="273"/>
      <c r="SYO235" s="273"/>
      <c r="SYP235" s="273"/>
      <c r="SYQ235" s="273"/>
      <c r="SYR235" s="273"/>
      <c r="SYS235" s="273"/>
      <c r="SYT235" s="273"/>
      <c r="SYU235" s="273"/>
      <c r="SYV235" s="273"/>
      <c r="SYW235" s="273"/>
      <c r="SYX235" s="273"/>
      <c r="SYY235" s="273"/>
      <c r="SYZ235" s="273"/>
      <c r="SZA235" s="273"/>
      <c r="SZB235" s="273"/>
      <c r="SZC235" s="273"/>
      <c r="SZD235" s="273"/>
      <c r="SZE235" s="273"/>
      <c r="SZF235" s="273"/>
      <c r="SZG235" s="273"/>
      <c r="SZH235" s="273"/>
      <c r="SZI235" s="273"/>
      <c r="SZJ235" s="273"/>
      <c r="SZK235" s="273"/>
      <c r="SZL235" s="273"/>
      <c r="SZM235" s="273"/>
      <c r="SZN235" s="273"/>
      <c r="SZO235" s="273"/>
      <c r="SZP235" s="273"/>
      <c r="SZQ235" s="273"/>
      <c r="SZR235" s="273"/>
      <c r="SZS235" s="273"/>
      <c r="SZT235" s="273"/>
      <c r="SZU235" s="273"/>
      <c r="SZV235" s="273"/>
      <c r="SZW235" s="273"/>
      <c r="SZX235" s="273"/>
      <c r="SZY235" s="273"/>
      <c r="SZZ235" s="273"/>
      <c r="TAA235" s="273"/>
      <c r="TAB235" s="273"/>
      <c r="TAC235" s="273"/>
      <c r="TAD235" s="273"/>
      <c r="TAE235" s="273"/>
      <c r="TAF235" s="273"/>
      <c r="TAG235" s="273"/>
      <c r="TAH235" s="273"/>
      <c r="TAI235" s="273"/>
      <c r="TAJ235" s="273"/>
      <c r="TAK235" s="273"/>
      <c r="TAL235" s="273"/>
      <c r="TAM235" s="273"/>
      <c r="TAN235" s="273"/>
      <c r="TAO235" s="273"/>
      <c r="TAP235" s="273"/>
      <c r="TAQ235" s="273"/>
      <c r="TAR235" s="273"/>
      <c r="TAS235" s="273"/>
      <c r="TAT235" s="273"/>
      <c r="TAU235" s="273"/>
      <c r="TAV235" s="273"/>
      <c r="TAW235" s="273"/>
      <c r="TAX235" s="273"/>
      <c r="TAY235" s="273"/>
      <c r="TAZ235" s="273"/>
      <c r="TBA235" s="273"/>
      <c r="TBB235" s="273"/>
      <c r="TBC235" s="273"/>
      <c r="TBD235" s="273"/>
      <c r="TBE235" s="273"/>
      <c r="TBF235" s="273"/>
      <c r="TBG235" s="273"/>
      <c r="TBH235" s="273"/>
      <c r="TBI235" s="273"/>
      <c r="TBJ235" s="273"/>
      <c r="TBK235" s="273"/>
      <c r="TBL235" s="273"/>
      <c r="TBM235" s="273"/>
      <c r="TBN235" s="273"/>
      <c r="TBO235" s="273"/>
      <c r="TBP235" s="273"/>
      <c r="TBQ235" s="273"/>
      <c r="TBR235" s="273"/>
      <c r="TBS235" s="273"/>
      <c r="TBT235" s="273"/>
      <c r="TBU235" s="273"/>
      <c r="TBV235" s="273"/>
      <c r="TBW235" s="273"/>
      <c r="TBX235" s="273"/>
      <c r="TBY235" s="273"/>
      <c r="TBZ235" s="273"/>
      <c r="TCA235" s="273"/>
      <c r="TCB235" s="273"/>
      <c r="TCC235" s="273"/>
      <c r="TCD235" s="273"/>
      <c r="TCE235" s="273"/>
      <c r="TCF235" s="273"/>
      <c r="TCG235" s="273"/>
      <c r="TCH235" s="273"/>
      <c r="TCI235" s="273"/>
      <c r="TCJ235" s="273"/>
      <c r="TCK235" s="273"/>
      <c r="TCL235" s="273"/>
      <c r="TCM235" s="273"/>
      <c r="TCN235" s="273"/>
      <c r="TCO235" s="273"/>
      <c r="TCP235" s="273"/>
      <c r="TCQ235" s="273"/>
      <c r="TCR235" s="273"/>
      <c r="TCS235" s="273"/>
      <c r="TCT235" s="273"/>
      <c r="TCU235" s="273"/>
      <c r="TCV235" s="273"/>
      <c r="TCW235" s="273"/>
      <c r="TCX235" s="273"/>
      <c r="TCY235" s="273"/>
      <c r="TCZ235" s="273"/>
      <c r="TDA235" s="273"/>
      <c r="TDB235" s="273"/>
      <c r="TDC235" s="273"/>
      <c r="TDD235" s="273"/>
      <c r="TDE235" s="273"/>
      <c r="TDF235" s="273"/>
      <c r="TDG235" s="273"/>
      <c r="TDH235" s="273"/>
      <c r="TDI235" s="273"/>
      <c r="TDJ235" s="273"/>
      <c r="TDK235" s="273"/>
      <c r="TDL235" s="273"/>
      <c r="TDM235" s="273"/>
      <c r="TDN235" s="273"/>
      <c r="TDO235" s="273"/>
      <c r="TDP235" s="273"/>
      <c r="TDQ235" s="273"/>
      <c r="TDR235" s="273"/>
      <c r="TDS235" s="273"/>
      <c r="TDT235" s="273"/>
      <c r="TDU235" s="273"/>
      <c r="TDV235" s="273"/>
      <c r="TDW235" s="273"/>
      <c r="TDX235" s="273"/>
      <c r="TDY235" s="273"/>
      <c r="TDZ235" s="273"/>
      <c r="TEA235" s="273"/>
      <c r="TEB235" s="273"/>
      <c r="TEC235" s="273"/>
      <c r="TED235" s="273"/>
      <c r="TEE235" s="273"/>
      <c r="TEF235" s="273"/>
      <c r="TEG235" s="273"/>
      <c r="TEH235" s="273"/>
      <c r="TEI235" s="273"/>
      <c r="TEJ235" s="273"/>
      <c r="TEK235" s="273"/>
      <c r="TEL235" s="273"/>
      <c r="TEM235" s="273"/>
      <c r="TEN235" s="273"/>
      <c r="TEO235" s="273"/>
      <c r="TEP235" s="273"/>
      <c r="TEQ235" s="273"/>
      <c r="TER235" s="273"/>
      <c r="TES235" s="273"/>
      <c r="TET235" s="273"/>
      <c r="TEU235" s="273"/>
      <c r="TEV235" s="273"/>
      <c r="TEW235" s="273"/>
      <c r="TEX235" s="273"/>
      <c r="TEY235" s="273"/>
      <c r="TEZ235" s="273"/>
      <c r="TFA235" s="273"/>
      <c r="TFB235" s="273"/>
      <c r="TFC235" s="273"/>
      <c r="TFD235" s="273"/>
      <c r="TFE235" s="273"/>
      <c r="TFF235" s="273"/>
      <c r="TFG235" s="273"/>
      <c r="TFH235" s="273"/>
      <c r="TFI235" s="273"/>
      <c r="TFJ235" s="273"/>
      <c r="TFK235" s="273"/>
      <c r="TFL235" s="273"/>
      <c r="TFM235" s="273"/>
      <c r="TFN235" s="273"/>
      <c r="TFO235" s="273"/>
      <c r="TFP235" s="273"/>
      <c r="TFQ235" s="273"/>
      <c r="TFR235" s="273"/>
      <c r="TFS235" s="273"/>
      <c r="TFT235" s="273"/>
      <c r="TFU235" s="273"/>
      <c r="TFV235" s="273"/>
      <c r="TFW235" s="273"/>
      <c r="TFX235" s="273"/>
      <c r="TFY235" s="273"/>
      <c r="TFZ235" s="273"/>
      <c r="TGA235" s="273"/>
      <c r="TGB235" s="273"/>
      <c r="TGC235" s="273"/>
      <c r="TGD235" s="273"/>
      <c r="TGE235" s="273"/>
      <c r="TGF235" s="273"/>
      <c r="TGG235" s="273"/>
      <c r="TGH235" s="273"/>
      <c r="TGI235" s="273"/>
      <c r="TGJ235" s="273"/>
      <c r="TGK235" s="273"/>
      <c r="TGL235" s="273"/>
      <c r="TGM235" s="273"/>
      <c r="TGN235" s="273"/>
      <c r="TGO235" s="273"/>
      <c r="TGP235" s="273"/>
      <c r="TGQ235" s="273"/>
      <c r="TGR235" s="273"/>
      <c r="TGS235" s="273"/>
      <c r="TGT235" s="273"/>
      <c r="TGU235" s="273"/>
      <c r="TGV235" s="273"/>
      <c r="TGW235" s="273"/>
      <c r="TGX235" s="273"/>
      <c r="TGY235" s="273"/>
      <c r="TGZ235" s="273"/>
      <c r="THA235" s="273"/>
      <c r="THB235" s="273"/>
      <c r="THC235" s="273"/>
      <c r="THD235" s="273"/>
      <c r="THE235" s="273"/>
      <c r="THF235" s="273"/>
      <c r="THG235" s="273"/>
      <c r="THH235" s="273"/>
      <c r="THI235" s="273"/>
      <c r="THJ235" s="273"/>
      <c r="THK235" s="273"/>
      <c r="THL235" s="273"/>
      <c r="THM235" s="273"/>
      <c r="THN235" s="273"/>
      <c r="THO235" s="273"/>
      <c r="THP235" s="273"/>
      <c r="THQ235" s="273"/>
      <c r="THR235" s="273"/>
      <c r="THS235" s="273"/>
      <c r="THT235" s="273"/>
      <c r="THU235" s="273"/>
      <c r="THV235" s="273"/>
      <c r="THW235" s="273"/>
      <c r="THX235" s="273"/>
      <c r="THY235" s="273"/>
      <c r="THZ235" s="273"/>
      <c r="TIA235" s="273"/>
      <c r="TIB235" s="273"/>
      <c r="TIC235" s="273"/>
      <c r="TID235" s="273"/>
      <c r="TIE235" s="273"/>
      <c r="TIF235" s="273"/>
      <c r="TIG235" s="273"/>
      <c r="TIH235" s="273"/>
      <c r="TII235" s="273"/>
      <c r="TIJ235" s="273"/>
      <c r="TIK235" s="273"/>
      <c r="TIL235" s="273"/>
      <c r="TIM235" s="273"/>
      <c r="TIN235" s="273"/>
      <c r="TIO235" s="273"/>
      <c r="TIP235" s="273"/>
      <c r="TIQ235" s="273"/>
      <c r="TIR235" s="273"/>
      <c r="TIS235" s="273"/>
      <c r="TIT235" s="273"/>
      <c r="TIU235" s="273"/>
      <c r="TIV235" s="273"/>
      <c r="TIW235" s="273"/>
      <c r="TIX235" s="273"/>
      <c r="TIY235" s="273"/>
      <c r="TIZ235" s="273"/>
      <c r="TJA235" s="273"/>
      <c r="TJB235" s="273"/>
      <c r="TJC235" s="273"/>
      <c r="TJD235" s="273"/>
      <c r="TJE235" s="273"/>
      <c r="TJF235" s="273"/>
      <c r="TJG235" s="273"/>
      <c r="TJH235" s="273"/>
      <c r="TJI235" s="273"/>
      <c r="TJJ235" s="273"/>
      <c r="TJK235" s="273"/>
      <c r="TJL235" s="273"/>
      <c r="TJM235" s="273"/>
      <c r="TJN235" s="273"/>
      <c r="TJO235" s="273"/>
      <c r="TJP235" s="273"/>
      <c r="TJQ235" s="273"/>
      <c r="TJR235" s="273"/>
      <c r="TJS235" s="273"/>
      <c r="TJT235" s="273"/>
      <c r="TJU235" s="273"/>
      <c r="TJV235" s="273"/>
      <c r="TJW235" s="273"/>
      <c r="TJX235" s="273"/>
      <c r="TJY235" s="273"/>
      <c r="TJZ235" s="273"/>
      <c r="TKA235" s="273"/>
      <c r="TKB235" s="273"/>
      <c r="TKC235" s="273"/>
      <c r="TKD235" s="273"/>
      <c r="TKE235" s="273"/>
      <c r="TKF235" s="273"/>
      <c r="TKG235" s="273"/>
      <c r="TKH235" s="273"/>
      <c r="TKI235" s="273"/>
      <c r="TKJ235" s="273"/>
      <c r="TKK235" s="273"/>
      <c r="TKL235" s="273"/>
      <c r="TKM235" s="273"/>
      <c r="TKN235" s="273"/>
      <c r="TKO235" s="273"/>
      <c r="TKP235" s="273"/>
      <c r="TKQ235" s="273"/>
      <c r="TKR235" s="273"/>
      <c r="TKS235" s="273"/>
      <c r="TKT235" s="273"/>
      <c r="TKU235" s="273"/>
      <c r="TKV235" s="273"/>
      <c r="TKW235" s="273"/>
      <c r="TKX235" s="273"/>
      <c r="TKY235" s="273"/>
      <c r="TKZ235" s="273"/>
      <c r="TLA235" s="273"/>
      <c r="TLB235" s="273"/>
      <c r="TLC235" s="273"/>
      <c r="TLD235" s="273"/>
      <c r="TLE235" s="273"/>
      <c r="TLF235" s="273"/>
      <c r="TLG235" s="273"/>
      <c r="TLH235" s="273"/>
      <c r="TLI235" s="273"/>
      <c r="TLJ235" s="273"/>
      <c r="TLK235" s="273"/>
      <c r="TLL235" s="273"/>
      <c r="TLM235" s="273"/>
      <c r="TLN235" s="273"/>
      <c r="TLO235" s="273"/>
      <c r="TLP235" s="273"/>
      <c r="TLQ235" s="273"/>
      <c r="TLR235" s="273"/>
      <c r="TLS235" s="273"/>
      <c r="TLT235" s="273"/>
      <c r="TLU235" s="273"/>
      <c r="TLV235" s="273"/>
      <c r="TLW235" s="273"/>
      <c r="TLX235" s="273"/>
      <c r="TLY235" s="273"/>
      <c r="TLZ235" s="273"/>
      <c r="TMA235" s="273"/>
      <c r="TMB235" s="273"/>
      <c r="TMC235" s="273"/>
      <c r="TMD235" s="273"/>
      <c r="TME235" s="273"/>
      <c r="TMF235" s="273"/>
      <c r="TMG235" s="273"/>
      <c r="TMH235" s="273"/>
      <c r="TMI235" s="273"/>
      <c r="TMJ235" s="273"/>
      <c r="TMK235" s="273"/>
      <c r="TML235" s="273"/>
      <c r="TMM235" s="273"/>
      <c r="TMN235" s="273"/>
      <c r="TMO235" s="273"/>
      <c r="TMP235" s="273"/>
      <c r="TMQ235" s="273"/>
      <c r="TMR235" s="273"/>
      <c r="TMS235" s="273"/>
      <c r="TMT235" s="273"/>
      <c r="TMU235" s="273"/>
      <c r="TMV235" s="273"/>
      <c r="TMW235" s="273"/>
      <c r="TMX235" s="273"/>
      <c r="TMY235" s="273"/>
      <c r="TMZ235" s="273"/>
      <c r="TNA235" s="273"/>
      <c r="TNB235" s="273"/>
      <c r="TNC235" s="273"/>
      <c r="TND235" s="273"/>
      <c r="TNE235" s="273"/>
      <c r="TNF235" s="273"/>
      <c r="TNG235" s="273"/>
      <c r="TNH235" s="273"/>
      <c r="TNI235" s="273"/>
      <c r="TNJ235" s="273"/>
      <c r="TNK235" s="273"/>
      <c r="TNL235" s="273"/>
      <c r="TNM235" s="273"/>
      <c r="TNN235" s="273"/>
      <c r="TNO235" s="273"/>
      <c r="TNP235" s="273"/>
      <c r="TNQ235" s="273"/>
      <c r="TNR235" s="273"/>
      <c r="TNS235" s="273"/>
      <c r="TNT235" s="273"/>
      <c r="TNU235" s="273"/>
      <c r="TNV235" s="273"/>
      <c r="TNW235" s="273"/>
      <c r="TNX235" s="273"/>
      <c r="TNY235" s="273"/>
      <c r="TNZ235" s="273"/>
      <c r="TOA235" s="273"/>
      <c r="TOB235" s="273"/>
      <c r="TOC235" s="273"/>
      <c r="TOD235" s="273"/>
      <c r="TOE235" s="273"/>
      <c r="TOF235" s="273"/>
      <c r="TOG235" s="273"/>
      <c r="TOH235" s="273"/>
      <c r="TOI235" s="273"/>
      <c r="TOJ235" s="273"/>
      <c r="TOK235" s="273"/>
      <c r="TOL235" s="273"/>
      <c r="TOM235" s="273"/>
      <c r="TON235" s="273"/>
      <c r="TOO235" s="273"/>
      <c r="TOP235" s="273"/>
      <c r="TOQ235" s="273"/>
      <c r="TOR235" s="273"/>
      <c r="TOS235" s="273"/>
      <c r="TOT235" s="273"/>
      <c r="TOU235" s="273"/>
      <c r="TOV235" s="273"/>
      <c r="TOW235" s="273"/>
      <c r="TOX235" s="273"/>
      <c r="TOY235" s="273"/>
      <c r="TOZ235" s="273"/>
      <c r="TPA235" s="273"/>
      <c r="TPB235" s="273"/>
      <c r="TPC235" s="273"/>
      <c r="TPD235" s="273"/>
      <c r="TPE235" s="273"/>
      <c r="TPF235" s="273"/>
      <c r="TPG235" s="273"/>
      <c r="TPH235" s="273"/>
      <c r="TPI235" s="273"/>
      <c r="TPJ235" s="273"/>
      <c r="TPK235" s="273"/>
      <c r="TPL235" s="273"/>
      <c r="TPM235" s="273"/>
      <c r="TPN235" s="273"/>
      <c r="TPO235" s="273"/>
      <c r="TPP235" s="273"/>
      <c r="TPQ235" s="273"/>
      <c r="TPR235" s="273"/>
      <c r="TPS235" s="273"/>
      <c r="TPT235" s="273"/>
      <c r="TPU235" s="273"/>
      <c r="TPV235" s="273"/>
      <c r="TPW235" s="273"/>
      <c r="TPX235" s="273"/>
      <c r="TPY235" s="273"/>
      <c r="TPZ235" s="273"/>
      <c r="TQA235" s="273"/>
      <c r="TQB235" s="273"/>
      <c r="TQC235" s="273"/>
      <c r="TQD235" s="273"/>
      <c r="TQE235" s="273"/>
      <c r="TQF235" s="273"/>
      <c r="TQG235" s="273"/>
      <c r="TQH235" s="273"/>
      <c r="TQI235" s="273"/>
      <c r="TQJ235" s="273"/>
      <c r="TQK235" s="273"/>
      <c r="TQL235" s="273"/>
      <c r="TQM235" s="273"/>
      <c r="TQN235" s="273"/>
      <c r="TQO235" s="273"/>
      <c r="TQP235" s="273"/>
      <c r="TQQ235" s="273"/>
      <c r="TQR235" s="273"/>
      <c r="TQS235" s="273"/>
      <c r="TQT235" s="273"/>
      <c r="TQU235" s="273"/>
      <c r="TQV235" s="273"/>
      <c r="TQW235" s="273"/>
      <c r="TQX235" s="273"/>
      <c r="TQY235" s="273"/>
      <c r="TQZ235" s="273"/>
      <c r="TRA235" s="273"/>
      <c r="TRB235" s="273"/>
      <c r="TRC235" s="273"/>
      <c r="TRD235" s="273"/>
      <c r="TRE235" s="273"/>
      <c r="TRF235" s="273"/>
      <c r="TRG235" s="273"/>
      <c r="TRH235" s="273"/>
      <c r="TRI235" s="273"/>
      <c r="TRJ235" s="273"/>
      <c r="TRK235" s="273"/>
      <c r="TRL235" s="273"/>
      <c r="TRM235" s="273"/>
      <c r="TRN235" s="273"/>
      <c r="TRO235" s="273"/>
      <c r="TRP235" s="273"/>
      <c r="TRQ235" s="273"/>
      <c r="TRR235" s="273"/>
      <c r="TRS235" s="273"/>
      <c r="TRT235" s="273"/>
      <c r="TRU235" s="273"/>
      <c r="TRV235" s="273"/>
      <c r="TRW235" s="273"/>
      <c r="TRX235" s="273"/>
      <c r="TRY235" s="273"/>
      <c r="TRZ235" s="273"/>
      <c r="TSA235" s="273"/>
      <c r="TSB235" s="273"/>
      <c r="TSC235" s="273"/>
      <c r="TSD235" s="273"/>
      <c r="TSE235" s="273"/>
      <c r="TSF235" s="273"/>
      <c r="TSG235" s="273"/>
      <c r="TSH235" s="273"/>
      <c r="TSI235" s="273"/>
      <c r="TSJ235" s="273"/>
      <c r="TSK235" s="273"/>
      <c r="TSL235" s="273"/>
      <c r="TSM235" s="273"/>
      <c r="TSN235" s="273"/>
      <c r="TSO235" s="273"/>
      <c r="TSP235" s="273"/>
      <c r="TSQ235" s="273"/>
      <c r="TSR235" s="273"/>
      <c r="TSS235" s="273"/>
      <c r="TST235" s="273"/>
      <c r="TSU235" s="273"/>
      <c r="TSV235" s="273"/>
      <c r="TSW235" s="273"/>
      <c r="TSX235" s="273"/>
      <c r="TSY235" s="273"/>
      <c r="TSZ235" s="273"/>
      <c r="TTA235" s="273"/>
      <c r="TTB235" s="273"/>
      <c r="TTC235" s="273"/>
      <c r="TTD235" s="273"/>
      <c r="TTE235" s="273"/>
      <c r="TTF235" s="273"/>
      <c r="TTG235" s="273"/>
      <c r="TTH235" s="273"/>
      <c r="TTI235" s="273"/>
      <c r="TTJ235" s="273"/>
      <c r="TTK235" s="273"/>
      <c r="TTL235" s="273"/>
      <c r="TTM235" s="273"/>
      <c r="TTN235" s="273"/>
      <c r="TTO235" s="273"/>
      <c r="TTP235" s="273"/>
      <c r="TTQ235" s="273"/>
      <c r="TTR235" s="273"/>
      <c r="TTS235" s="273"/>
      <c r="TTT235" s="273"/>
      <c r="TTU235" s="273"/>
      <c r="TTV235" s="273"/>
      <c r="TTW235" s="273"/>
      <c r="TTX235" s="273"/>
      <c r="TTY235" s="273"/>
      <c r="TTZ235" s="273"/>
      <c r="TUA235" s="273"/>
      <c r="TUB235" s="273"/>
      <c r="TUC235" s="273"/>
      <c r="TUD235" s="273"/>
      <c r="TUE235" s="273"/>
      <c r="TUF235" s="273"/>
      <c r="TUG235" s="273"/>
      <c r="TUH235" s="273"/>
      <c r="TUI235" s="273"/>
      <c r="TUJ235" s="273"/>
      <c r="TUK235" s="273"/>
      <c r="TUL235" s="273"/>
      <c r="TUM235" s="273"/>
      <c r="TUN235" s="273"/>
      <c r="TUO235" s="273"/>
      <c r="TUP235" s="273"/>
      <c r="TUQ235" s="273"/>
      <c r="TUR235" s="273"/>
      <c r="TUS235" s="273"/>
      <c r="TUT235" s="273"/>
      <c r="TUU235" s="273"/>
      <c r="TUV235" s="273"/>
      <c r="TUW235" s="273"/>
      <c r="TUX235" s="273"/>
      <c r="TUY235" s="273"/>
      <c r="TUZ235" s="273"/>
      <c r="TVA235" s="273"/>
      <c r="TVB235" s="273"/>
      <c r="TVC235" s="273"/>
      <c r="TVD235" s="273"/>
      <c r="TVE235" s="273"/>
      <c r="TVF235" s="273"/>
      <c r="TVG235" s="273"/>
      <c r="TVH235" s="273"/>
      <c r="TVI235" s="273"/>
      <c r="TVJ235" s="273"/>
      <c r="TVK235" s="273"/>
      <c r="TVL235" s="273"/>
      <c r="TVM235" s="273"/>
      <c r="TVN235" s="273"/>
      <c r="TVO235" s="273"/>
      <c r="TVP235" s="273"/>
      <c r="TVQ235" s="273"/>
      <c r="TVR235" s="273"/>
      <c r="TVS235" s="273"/>
      <c r="TVT235" s="273"/>
      <c r="TVU235" s="273"/>
      <c r="TVV235" s="273"/>
      <c r="TVW235" s="273"/>
      <c r="TVX235" s="273"/>
      <c r="TVY235" s="273"/>
      <c r="TVZ235" s="273"/>
      <c r="TWA235" s="273"/>
      <c r="TWB235" s="273"/>
      <c r="TWC235" s="273"/>
      <c r="TWD235" s="273"/>
      <c r="TWE235" s="273"/>
      <c r="TWF235" s="273"/>
      <c r="TWG235" s="273"/>
      <c r="TWH235" s="273"/>
      <c r="TWI235" s="273"/>
      <c r="TWJ235" s="273"/>
      <c r="TWK235" s="273"/>
      <c r="TWL235" s="273"/>
      <c r="TWM235" s="273"/>
      <c r="TWN235" s="273"/>
      <c r="TWO235" s="273"/>
      <c r="TWP235" s="273"/>
      <c r="TWQ235" s="273"/>
      <c r="TWR235" s="273"/>
      <c r="TWS235" s="273"/>
      <c r="TWT235" s="273"/>
      <c r="TWU235" s="273"/>
      <c r="TWV235" s="273"/>
      <c r="TWW235" s="273"/>
      <c r="TWX235" s="273"/>
      <c r="TWY235" s="273"/>
      <c r="TWZ235" s="273"/>
      <c r="TXA235" s="273"/>
      <c r="TXB235" s="273"/>
      <c r="TXC235" s="273"/>
      <c r="TXD235" s="273"/>
      <c r="TXE235" s="273"/>
      <c r="TXF235" s="273"/>
      <c r="TXG235" s="273"/>
      <c r="TXH235" s="273"/>
      <c r="TXI235" s="273"/>
      <c r="TXJ235" s="273"/>
      <c r="TXK235" s="273"/>
      <c r="TXL235" s="273"/>
      <c r="TXM235" s="273"/>
      <c r="TXN235" s="273"/>
      <c r="TXO235" s="273"/>
      <c r="TXP235" s="273"/>
      <c r="TXQ235" s="273"/>
      <c r="TXR235" s="273"/>
      <c r="TXS235" s="273"/>
      <c r="TXT235" s="273"/>
      <c r="TXU235" s="273"/>
      <c r="TXV235" s="273"/>
      <c r="TXW235" s="273"/>
      <c r="TXX235" s="273"/>
      <c r="TXY235" s="273"/>
      <c r="TXZ235" s="273"/>
      <c r="TYA235" s="273"/>
      <c r="TYB235" s="273"/>
      <c r="TYC235" s="273"/>
      <c r="TYD235" s="273"/>
      <c r="TYE235" s="273"/>
      <c r="TYF235" s="273"/>
      <c r="TYG235" s="273"/>
      <c r="TYH235" s="273"/>
      <c r="TYI235" s="273"/>
      <c r="TYJ235" s="273"/>
      <c r="TYK235" s="273"/>
      <c r="TYL235" s="273"/>
      <c r="TYM235" s="273"/>
      <c r="TYN235" s="273"/>
      <c r="TYO235" s="273"/>
      <c r="TYP235" s="273"/>
      <c r="TYQ235" s="273"/>
      <c r="TYR235" s="273"/>
      <c r="TYS235" s="273"/>
      <c r="TYT235" s="273"/>
      <c r="TYU235" s="273"/>
      <c r="TYV235" s="273"/>
      <c r="TYW235" s="273"/>
      <c r="TYX235" s="273"/>
      <c r="TYY235" s="273"/>
      <c r="TYZ235" s="273"/>
      <c r="TZA235" s="273"/>
      <c r="TZB235" s="273"/>
      <c r="TZC235" s="273"/>
      <c r="TZD235" s="273"/>
      <c r="TZE235" s="273"/>
      <c r="TZF235" s="273"/>
      <c r="TZG235" s="273"/>
      <c r="TZH235" s="273"/>
      <c r="TZI235" s="273"/>
      <c r="TZJ235" s="273"/>
      <c r="TZK235" s="273"/>
      <c r="TZL235" s="273"/>
      <c r="TZM235" s="273"/>
      <c r="TZN235" s="273"/>
      <c r="TZO235" s="273"/>
      <c r="TZP235" s="273"/>
      <c r="TZQ235" s="273"/>
      <c r="TZR235" s="273"/>
      <c r="TZS235" s="273"/>
      <c r="TZT235" s="273"/>
      <c r="TZU235" s="273"/>
      <c r="TZV235" s="273"/>
      <c r="TZW235" s="273"/>
      <c r="TZX235" s="273"/>
      <c r="TZY235" s="273"/>
      <c r="TZZ235" s="273"/>
      <c r="UAA235" s="273"/>
      <c r="UAB235" s="273"/>
      <c r="UAC235" s="273"/>
      <c r="UAD235" s="273"/>
      <c r="UAE235" s="273"/>
      <c r="UAF235" s="273"/>
      <c r="UAG235" s="273"/>
      <c r="UAH235" s="273"/>
      <c r="UAI235" s="273"/>
      <c r="UAJ235" s="273"/>
      <c r="UAK235" s="273"/>
      <c r="UAL235" s="273"/>
      <c r="UAM235" s="273"/>
      <c r="UAN235" s="273"/>
      <c r="UAO235" s="273"/>
      <c r="UAP235" s="273"/>
      <c r="UAQ235" s="273"/>
      <c r="UAR235" s="273"/>
      <c r="UAS235" s="273"/>
      <c r="UAT235" s="273"/>
      <c r="UAU235" s="273"/>
      <c r="UAV235" s="273"/>
      <c r="UAW235" s="273"/>
      <c r="UAX235" s="273"/>
      <c r="UAY235" s="273"/>
      <c r="UAZ235" s="273"/>
      <c r="UBA235" s="273"/>
      <c r="UBB235" s="273"/>
      <c r="UBC235" s="273"/>
      <c r="UBD235" s="273"/>
      <c r="UBE235" s="273"/>
      <c r="UBF235" s="273"/>
      <c r="UBG235" s="273"/>
      <c r="UBH235" s="273"/>
      <c r="UBI235" s="273"/>
      <c r="UBJ235" s="273"/>
      <c r="UBK235" s="273"/>
      <c r="UBL235" s="273"/>
      <c r="UBM235" s="273"/>
      <c r="UBN235" s="273"/>
      <c r="UBO235" s="273"/>
      <c r="UBP235" s="273"/>
      <c r="UBQ235" s="273"/>
      <c r="UBR235" s="273"/>
      <c r="UBS235" s="273"/>
      <c r="UBT235" s="273"/>
      <c r="UBU235" s="273"/>
      <c r="UBV235" s="273"/>
      <c r="UBW235" s="273"/>
      <c r="UBX235" s="273"/>
      <c r="UBY235" s="273"/>
      <c r="UBZ235" s="273"/>
      <c r="UCA235" s="273"/>
      <c r="UCB235" s="273"/>
      <c r="UCC235" s="273"/>
      <c r="UCD235" s="273"/>
      <c r="UCE235" s="273"/>
      <c r="UCF235" s="273"/>
      <c r="UCG235" s="273"/>
      <c r="UCH235" s="273"/>
      <c r="UCI235" s="273"/>
      <c r="UCJ235" s="273"/>
      <c r="UCK235" s="273"/>
      <c r="UCL235" s="273"/>
      <c r="UCM235" s="273"/>
      <c r="UCN235" s="273"/>
      <c r="UCO235" s="273"/>
      <c r="UCP235" s="273"/>
      <c r="UCQ235" s="273"/>
      <c r="UCR235" s="273"/>
      <c r="UCS235" s="273"/>
      <c r="UCT235" s="273"/>
      <c r="UCU235" s="273"/>
      <c r="UCV235" s="273"/>
      <c r="UCW235" s="273"/>
      <c r="UCX235" s="273"/>
      <c r="UCY235" s="273"/>
      <c r="UCZ235" s="273"/>
      <c r="UDA235" s="273"/>
      <c r="UDB235" s="273"/>
      <c r="UDC235" s="273"/>
      <c r="UDD235" s="273"/>
      <c r="UDE235" s="273"/>
      <c r="UDF235" s="273"/>
      <c r="UDG235" s="273"/>
      <c r="UDH235" s="273"/>
      <c r="UDI235" s="273"/>
      <c r="UDJ235" s="273"/>
      <c r="UDK235" s="273"/>
      <c r="UDL235" s="273"/>
      <c r="UDM235" s="273"/>
      <c r="UDN235" s="273"/>
      <c r="UDO235" s="273"/>
      <c r="UDP235" s="273"/>
      <c r="UDQ235" s="273"/>
      <c r="UDR235" s="273"/>
      <c r="UDS235" s="273"/>
      <c r="UDT235" s="273"/>
      <c r="UDU235" s="273"/>
      <c r="UDV235" s="273"/>
      <c r="UDW235" s="273"/>
      <c r="UDX235" s="273"/>
      <c r="UDY235" s="273"/>
      <c r="UDZ235" s="273"/>
      <c r="UEA235" s="273"/>
      <c r="UEB235" s="273"/>
      <c r="UEC235" s="273"/>
      <c r="UED235" s="273"/>
      <c r="UEE235" s="273"/>
      <c r="UEF235" s="273"/>
      <c r="UEG235" s="273"/>
      <c r="UEH235" s="273"/>
      <c r="UEI235" s="273"/>
      <c r="UEJ235" s="273"/>
      <c r="UEK235" s="273"/>
      <c r="UEL235" s="273"/>
      <c r="UEM235" s="273"/>
      <c r="UEN235" s="273"/>
      <c r="UEO235" s="273"/>
      <c r="UEP235" s="273"/>
      <c r="UEQ235" s="273"/>
      <c r="UER235" s="273"/>
      <c r="UES235" s="273"/>
      <c r="UET235" s="273"/>
      <c r="UEU235" s="273"/>
      <c r="UEV235" s="273"/>
      <c r="UEW235" s="273"/>
      <c r="UEX235" s="273"/>
      <c r="UEY235" s="273"/>
      <c r="UEZ235" s="273"/>
      <c r="UFA235" s="273"/>
      <c r="UFB235" s="273"/>
      <c r="UFC235" s="273"/>
      <c r="UFD235" s="273"/>
      <c r="UFE235" s="273"/>
      <c r="UFF235" s="273"/>
      <c r="UFG235" s="273"/>
      <c r="UFH235" s="273"/>
      <c r="UFI235" s="273"/>
      <c r="UFJ235" s="273"/>
      <c r="UFK235" s="273"/>
      <c r="UFL235" s="273"/>
      <c r="UFM235" s="273"/>
      <c r="UFN235" s="273"/>
      <c r="UFO235" s="273"/>
      <c r="UFP235" s="273"/>
      <c r="UFQ235" s="273"/>
      <c r="UFR235" s="273"/>
      <c r="UFS235" s="273"/>
      <c r="UFT235" s="273"/>
      <c r="UFU235" s="273"/>
      <c r="UFV235" s="273"/>
      <c r="UFW235" s="273"/>
      <c r="UFX235" s="273"/>
      <c r="UFY235" s="273"/>
      <c r="UFZ235" s="273"/>
      <c r="UGA235" s="273"/>
      <c r="UGB235" s="273"/>
      <c r="UGC235" s="273"/>
      <c r="UGD235" s="273"/>
      <c r="UGE235" s="273"/>
      <c r="UGF235" s="273"/>
      <c r="UGG235" s="273"/>
      <c r="UGH235" s="273"/>
      <c r="UGI235" s="273"/>
      <c r="UGJ235" s="273"/>
      <c r="UGK235" s="273"/>
      <c r="UGL235" s="273"/>
      <c r="UGM235" s="273"/>
      <c r="UGN235" s="273"/>
      <c r="UGO235" s="273"/>
      <c r="UGP235" s="273"/>
      <c r="UGQ235" s="273"/>
      <c r="UGR235" s="273"/>
      <c r="UGS235" s="273"/>
      <c r="UGT235" s="273"/>
      <c r="UGU235" s="273"/>
      <c r="UGV235" s="273"/>
      <c r="UGW235" s="273"/>
      <c r="UGX235" s="273"/>
      <c r="UGY235" s="273"/>
      <c r="UGZ235" s="273"/>
      <c r="UHA235" s="273"/>
      <c r="UHB235" s="273"/>
      <c r="UHC235" s="273"/>
      <c r="UHD235" s="273"/>
      <c r="UHE235" s="273"/>
      <c r="UHF235" s="273"/>
      <c r="UHG235" s="273"/>
      <c r="UHH235" s="273"/>
      <c r="UHI235" s="273"/>
      <c r="UHJ235" s="273"/>
      <c r="UHK235" s="273"/>
      <c r="UHL235" s="273"/>
      <c r="UHM235" s="273"/>
      <c r="UHN235" s="273"/>
      <c r="UHO235" s="273"/>
      <c r="UHP235" s="273"/>
      <c r="UHQ235" s="273"/>
      <c r="UHR235" s="273"/>
      <c r="UHS235" s="273"/>
      <c r="UHT235" s="273"/>
      <c r="UHU235" s="273"/>
      <c r="UHV235" s="273"/>
      <c r="UHW235" s="273"/>
      <c r="UHX235" s="273"/>
      <c r="UHY235" s="273"/>
      <c r="UHZ235" s="273"/>
      <c r="UIA235" s="273"/>
      <c r="UIB235" s="273"/>
      <c r="UIC235" s="273"/>
      <c r="UID235" s="273"/>
      <c r="UIE235" s="273"/>
      <c r="UIF235" s="273"/>
      <c r="UIG235" s="273"/>
      <c r="UIH235" s="273"/>
      <c r="UII235" s="273"/>
      <c r="UIJ235" s="273"/>
      <c r="UIK235" s="273"/>
      <c r="UIL235" s="273"/>
      <c r="UIM235" s="273"/>
      <c r="UIN235" s="273"/>
      <c r="UIO235" s="273"/>
      <c r="UIP235" s="273"/>
      <c r="UIQ235" s="273"/>
      <c r="UIR235" s="273"/>
      <c r="UIS235" s="273"/>
      <c r="UIT235" s="273"/>
      <c r="UIU235" s="273"/>
      <c r="UIV235" s="273"/>
      <c r="UIW235" s="273"/>
      <c r="UIX235" s="273"/>
      <c r="UIY235" s="273"/>
      <c r="UIZ235" s="273"/>
      <c r="UJA235" s="273"/>
      <c r="UJB235" s="273"/>
      <c r="UJC235" s="273"/>
      <c r="UJD235" s="273"/>
      <c r="UJE235" s="273"/>
      <c r="UJF235" s="273"/>
      <c r="UJG235" s="273"/>
      <c r="UJH235" s="273"/>
      <c r="UJI235" s="273"/>
      <c r="UJJ235" s="273"/>
      <c r="UJK235" s="273"/>
      <c r="UJL235" s="273"/>
      <c r="UJM235" s="273"/>
      <c r="UJN235" s="273"/>
      <c r="UJO235" s="273"/>
      <c r="UJP235" s="273"/>
      <c r="UJQ235" s="273"/>
      <c r="UJR235" s="273"/>
      <c r="UJS235" s="273"/>
      <c r="UJT235" s="273"/>
      <c r="UJU235" s="273"/>
      <c r="UJV235" s="273"/>
      <c r="UJW235" s="273"/>
      <c r="UJX235" s="273"/>
      <c r="UJY235" s="273"/>
      <c r="UJZ235" s="273"/>
      <c r="UKA235" s="273"/>
      <c r="UKB235" s="273"/>
      <c r="UKC235" s="273"/>
      <c r="UKD235" s="273"/>
      <c r="UKE235" s="273"/>
      <c r="UKF235" s="273"/>
      <c r="UKG235" s="273"/>
      <c r="UKH235" s="273"/>
      <c r="UKI235" s="273"/>
      <c r="UKJ235" s="273"/>
      <c r="UKK235" s="273"/>
      <c r="UKL235" s="273"/>
      <c r="UKM235" s="273"/>
      <c r="UKN235" s="273"/>
      <c r="UKO235" s="273"/>
      <c r="UKP235" s="273"/>
      <c r="UKQ235" s="273"/>
      <c r="UKR235" s="273"/>
      <c r="UKS235" s="273"/>
      <c r="UKT235" s="273"/>
      <c r="UKU235" s="273"/>
      <c r="UKV235" s="273"/>
      <c r="UKW235" s="273"/>
      <c r="UKX235" s="273"/>
      <c r="UKY235" s="273"/>
      <c r="UKZ235" s="273"/>
      <c r="ULA235" s="273"/>
      <c r="ULB235" s="273"/>
      <c r="ULC235" s="273"/>
      <c r="ULD235" s="273"/>
      <c r="ULE235" s="273"/>
      <c r="ULF235" s="273"/>
      <c r="ULG235" s="273"/>
      <c r="ULH235" s="273"/>
      <c r="ULI235" s="273"/>
      <c r="ULJ235" s="273"/>
      <c r="ULK235" s="273"/>
      <c r="ULL235" s="273"/>
      <c r="ULM235" s="273"/>
      <c r="ULN235" s="273"/>
      <c r="ULO235" s="273"/>
      <c r="ULP235" s="273"/>
      <c r="ULQ235" s="273"/>
      <c r="ULR235" s="273"/>
      <c r="ULS235" s="273"/>
      <c r="ULT235" s="273"/>
      <c r="ULU235" s="273"/>
      <c r="ULV235" s="273"/>
      <c r="ULW235" s="273"/>
      <c r="ULX235" s="273"/>
      <c r="ULY235" s="273"/>
      <c r="ULZ235" s="273"/>
      <c r="UMA235" s="273"/>
      <c r="UMB235" s="273"/>
      <c r="UMC235" s="273"/>
      <c r="UMD235" s="273"/>
      <c r="UME235" s="273"/>
      <c r="UMF235" s="273"/>
      <c r="UMG235" s="273"/>
      <c r="UMH235" s="273"/>
      <c r="UMI235" s="273"/>
      <c r="UMJ235" s="273"/>
      <c r="UMK235" s="273"/>
      <c r="UML235" s="273"/>
      <c r="UMM235" s="273"/>
      <c r="UMN235" s="273"/>
      <c r="UMO235" s="273"/>
      <c r="UMP235" s="273"/>
      <c r="UMQ235" s="273"/>
      <c r="UMR235" s="273"/>
      <c r="UMS235" s="273"/>
      <c r="UMT235" s="273"/>
      <c r="UMU235" s="273"/>
      <c r="UMV235" s="273"/>
      <c r="UMW235" s="273"/>
      <c r="UMX235" s="273"/>
      <c r="UMY235" s="273"/>
      <c r="UMZ235" s="273"/>
      <c r="UNA235" s="273"/>
      <c r="UNB235" s="273"/>
      <c r="UNC235" s="273"/>
      <c r="UND235" s="273"/>
      <c r="UNE235" s="273"/>
      <c r="UNF235" s="273"/>
      <c r="UNG235" s="273"/>
      <c r="UNH235" s="273"/>
      <c r="UNI235" s="273"/>
      <c r="UNJ235" s="273"/>
      <c r="UNK235" s="273"/>
      <c r="UNL235" s="273"/>
      <c r="UNM235" s="273"/>
      <c r="UNN235" s="273"/>
      <c r="UNO235" s="273"/>
      <c r="UNP235" s="273"/>
      <c r="UNQ235" s="273"/>
      <c r="UNR235" s="273"/>
      <c r="UNS235" s="273"/>
      <c r="UNT235" s="273"/>
      <c r="UNU235" s="273"/>
      <c r="UNV235" s="273"/>
      <c r="UNW235" s="273"/>
      <c r="UNX235" s="273"/>
      <c r="UNY235" s="273"/>
      <c r="UNZ235" s="273"/>
      <c r="UOA235" s="273"/>
      <c r="UOB235" s="273"/>
      <c r="UOC235" s="273"/>
      <c r="UOD235" s="273"/>
      <c r="UOE235" s="273"/>
      <c r="UOF235" s="273"/>
      <c r="UOG235" s="273"/>
      <c r="UOH235" s="273"/>
      <c r="UOI235" s="273"/>
      <c r="UOJ235" s="273"/>
      <c r="UOK235" s="273"/>
      <c r="UOL235" s="273"/>
      <c r="UOM235" s="273"/>
      <c r="UON235" s="273"/>
      <c r="UOO235" s="273"/>
      <c r="UOP235" s="273"/>
      <c r="UOQ235" s="273"/>
      <c r="UOR235" s="273"/>
      <c r="UOS235" s="273"/>
      <c r="UOT235" s="273"/>
      <c r="UOU235" s="273"/>
      <c r="UOV235" s="273"/>
      <c r="UOW235" s="273"/>
      <c r="UOX235" s="273"/>
      <c r="UOY235" s="273"/>
      <c r="UOZ235" s="273"/>
      <c r="UPA235" s="273"/>
      <c r="UPB235" s="273"/>
      <c r="UPC235" s="273"/>
      <c r="UPD235" s="273"/>
      <c r="UPE235" s="273"/>
      <c r="UPF235" s="273"/>
      <c r="UPG235" s="273"/>
      <c r="UPH235" s="273"/>
      <c r="UPI235" s="273"/>
      <c r="UPJ235" s="273"/>
      <c r="UPK235" s="273"/>
      <c r="UPL235" s="273"/>
      <c r="UPM235" s="273"/>
      <c r="UPN235" s="273"/>
      <c r="UPO235" s="273"/>
      <c r="UPP235" s="273"/>
      <c r="UPQ235" s="273"/>
      <c r="UPR235" s="273"/>
      <c r="UPS235" s="273"/>
      <c r="UPT235" s="273"/>
      <c r="UPU235" s="273"/>
      <c r="UPV235" s="273"/>
      <c r="UPW235" s="273"/>
      <c r="UPX235" s="273"/>
      <c r="UPY235" s="273"/>
      <c r="UPZ235" s="273"/>
      <c r="UQA235" s="273"/>
      <c r="UQB235" s="273"/>
      <c r="UQC235" s="273"/>
      <c r="UQD235" s="273"/>
      <c r="UQE235" s="273"/>
      <c r="UQF235" s="273"/>
      <c r="UQG235" s="273"/>
      <c r="UQH235" s="273"/>
      <c r="UQI235" s="273"/>
      <c r="UQJ235" s="273"/>
      <c r="UQK235" s="273"/>
      <c r="UQL235" s="273"/>
      <c r="UQM235" s="273"/>
      <c r="UQN235" s="273"/>
      <c r="UQO235" s="273"/>
      <c r="UQP235" s="273"/>
      <c r="UQQ235" s="273"/>
      <c r="UQR235" s="273"/>
      <c r="UQS235" s="273"/>
      <c r="UQT235" s="273"/>
      <c r="UQU235" s="273"/>
      <c r="UQV235" s="273"/>
      <c r="UQW235" s="273"/>
      <c r="UQX235" s="273"/>
      <c r="UQY235" s="273"/>
      <c r="UQZ235" s="273"/>
      <c r="URA235" s="273"/>
      <c r="URB235" s="273"/>
      <c r="URC235" s="273"/>
      <c r="URD235" s="273"/>
      <c r="URE235" s="273"/>
      <c r="URF235" s="273"/>
      <c r="URG235" s="273"/>
      <c r="URH235" s="273"/>
      <c r="URI235" s="273"/>
      <c r="URJ235" s="273"/>
      <c r="URK235" s="273"/>
      <c r="URL235" s="273"/>
      <c r="URM235" s="273"/>
      <c r="URN235" s="273"/>
      <c r="URO235" s="273"/>
      <c r="URP235" s="273"/>
      <c r="URQ235" s="273"/>
      <c r="URR235" s="273"/>
      <c r="URS235" s="273"/>
      <c r="URT235" s="273"/>
      <c r="URU235" s="273"/>
      <c r="URV235" s="273"/>
      <c r="URW235" s="273"/>
      <c r="URX235" s="273"/>
      <c r="URY235" s="273"/>
      <c r="URZ235" s="273"/>
      <c r="USA235" s="273"/>
      <c r="USB235" s="273"/>
      <c r="USC235" s="273"/>
      <c r="USD235" s="273"/>
      <c r="USE235" s="273"/>
      <c r="USF235" s="273"/>
      <c r="USG235" s="273"/>
      <c r="USH235" s="273"/>
      <c r="USI235" s="273"/>
      <c r="USJ235" s="273"/>
      <c r="USK235" s="273"/>
      <c r="USL235" s="273"/>
      <c r="USM235" s="273"/>
      <c r="USN235" s="273"/>
      <c r="USO235" s="273"/>
      <c r="USP235" s="273"/>
      <c r="USQ235" s="273"/>
      <c r="USR235" s="273"/>
      <c r="USS235" s="273"/>
      <c r="UST235" s="273"/>
      <c r="USU235" s="273"/>
      <c r="USV235" s="273"/>
      <c r="USW235" s="273"/>
      <c r="USX235" s="273"/>
      <c r="USY235" s="273"/>
      <c r="USZ235" s="273"/>
      <c r="UTA235" s="273"/>
      <c r="UTB235" s="273"/>
      <c r="UTC235" s="273"/>
      <c r="UTD235" s="273"/>
      <c r="UTE235" s="273"/>
      <c r="UTF235" s="273"/>
      <c r="UTG235" s="273"/>
      <c r="UTH235" s="273"/>
      <c r="UTI235" s="273"/>
      <c r="UTJ235" s="273"/>
      <c r="UTK235" s="273"/>
      <c r="UTL235" s="273"/>
      <c r="UTM235" s="273"/>
      <c r="UTN235" s="273"/>
      <c r="UTO235" s="273"/>
      <c r="UTP235" s="273"/>
      <c r="UTQ235" s="273"/>
      <c r="UTR235" s="273"/>
      <c r="UTS235" s="273"/>
      <c r="UTT235" s="273"/>
      <c r="UTU235" s="273"/>
      <c r="UTV235" s="273"/>
      <c r="UTW235" s="273"/>
      <c r="UTX235" s="273"/>
      <c r="UTY235" s="273"/>
      <c r="UTZ235" s="273"/>
      <c r="UUA235" s="273"/>
      <c r="UUB235" s="273"/>
      <c r="UUC235" s="273"/>
      <c r="UUD235" s="273"/>
      <c r="UUE235" s="273"/>
      <c r="UUF235" s="273"/>
      <c r="UUG235" s="273"/>
      <c r="UUH235" s="273"/>
      <c r="UUI235" s="273"/>
      <c r="UUJ235" s="273"/>
      <c r="UUK235" s="273"/>
      <c r="UUL235" s="273"/>
      <c r="UUM235" s="273"/>
      <c r="UUN235" s="273"/>
      <c r="UUO235" s="273"/>
      <c r="UUP235" s="273"/>
      <c r="UUQ235" s="273"/>
      <c r="UUR235" s="273"/>
      <c r="UUS235" s="273"/>
      <c r="UUT235" s="273"/>
      <c r="UUU235" s="273"/>
      <c r="UUV235" s="273"/>
      <c r="UUW235" s="273"/>
      <c r="UUX235" s="273"/>
      <c r="UUY235" s="273"/>
      <c r="UUZ235" s="273"/>
      <c r="UVA235" s="273"/>
      <c r="UVB235" s="273"/>
      <c r="UVC235" s="273"/>
      <c r="UVD235" s="273"/>
      <c r="UVE235" s="273"/>
      <c r="UVF235" s="273"/>
      <c r="UVG235" s="273"/>
      <c r="UVH235" s="273"/>
      <c r="UVI235" s="273"/>
      <c r="UVJ235" s="273"/>
      <c r="UVK235" s="273"/>
      <c r="UVL235" s="273"/>
      <c r="UVM235" s="273"/>
      <c r="UVN235" s="273"/>
      <c r="UVO235" s="273"/>
      <c r="UVP235" s="273"/>
      <c r="UVQ235" s="273"/>
      <c r="UVR235" s="273"/>
      <c r="UVS235" s="273"/>
      <c r="UVT235" s="273"/>
      <c r="UVU235" s="273"/>
      <c r="UVV235" s="273"/>
      <c r="UVW235" s="273"/>
      <c r="UVX235" s="273"/>
      <c r="UVY235" s="273"/>
      <c r="UVZ235" s="273"/>
      <c r="UWA235" s="273"/>
      <c r="UWB235" s="273"/>
      <c r="UWC235" s="273"/>
      <c r="UWD235" s="273"/>
      <c r="UWE235" s="273"/>
      <c r="UWF235" s="273"/>
      <c r="UWG235" s="273"/>
      <c r="UWH235" s="273"/>
      <c r="UWI235" s="273"/>
      <c r="UWJ235" s="273"/>
      <c r="UWK235" s="273"/>
      <c r="UWL235" s="273"/>
      <c r="UWM235" s="273"/>
      <c r="UWN235" s="273"/>
      <c r="UWO235" s="273"/>
      <c r="UWP235" s="273"/>
      <c r="UWQ235" s="273"/>
      <c r="UWR235" s="273"/>
      <c r="UWS235" s="273"/>
      <c r="UWT235" s="273"/>
      <c r="UWU235" s="273"/>
      <c r="UWV235" s="273"/>
      <c r="UWW235" s="273"/>
      <c r="UWX235" s="273"/>
      <c r="UWY235" s="273"/>
      <c r="UWZ235" s="273"/>
      <c r="UXA235" s="273"/>
      <c r="UXB235" s="273"/>
      <c r="UXC235" s="273"/>
      <c r="UXD235" s="273"/>
      <c r="UXE235" s="273"/>
      <c r="UXF235" s="273"/>
      <c r="UXG235" s="273"/>
      <c r="UXH235" s="273"/>
      <c r="UXI235" s="273"/>
      <c r="UXJ235" s="273"/>
      <c r="UXK235" s="273"/>
      <c r="UXL235" s="273"/>
      <c r="UXM235" s="273"/>
      <c r="UXN235" s="273"/>
      <c r="UXO235" s="273"/>
      <c r="UXP235" s="273"/>
      <c r="UXQ235" s="273"/>
      <c r="UXR235" s="273"/>
      <c r="UXS235" s="273"/>
      <c r="UXT235" s="273"/>
      <c r="UXU235" s="273"/>
      <c r="UXV235" s="273"/>
      <c r="UXW235" s="273"/>
      <c r="UXX235" s="273"/>
      <c r="UXY235" s="273"/>
      <c r="UXZ235" s="273"/>
      <c r="UYA235" s="273"/>
      <c r="UYB235" s="273"/>
      <c r="UYC235" s="273"/>
      <c r="UYD235" s="273"/>
      <c r="UYE235" s="273"/>
      <c r="UYF235" s="273"/>
      <c r="UYG235" s="273"/>
      <c r="UYH235" s="273"/>
      <c r="UYI235" s="273"/>
      <c r="UYJ235" s="273"/>
      <c r="UYK235" s="273"/>
      <c r="UYL235" s="273"/>
      <c r="UYM235" s="273"/>
      <c r="UYN235" s="273"/>
      <c r="UYO235" s="273"/>
      <c r="UYP235" s="273"/>
      <c r="UYQ235" s="273"/>
      <c r="UYR235" s="273"/>
      <c r="UYS235" s="273"/>
      <c r="UYT235" s="273"/>
      <c r="UYU235" s="273"/>
      <c r="UYV235" s="273"/>
      <c r="UYW235" s="273"/>
      <c r="UYX235" s="273"/>
      <c r="UYY235" s="273"/>
      <c r="UYZ235" s="273"/>
      <c r="UZA235" s="273"/>
      <c r="UZB235" s="273"/>
      <c r="UZC235" s="273"/>
      <c r="UZD235" s="273"/>
      <c r="UZE235" s="273"/>
      <c r="UZF235" s="273"/>
      <c r="UZG235" s="273"/>
      <c r="UZH235" s="273"/>
      <c r="UZI235" s="273"/>
      <c r="UZJ235" s="273"/>
      <c r="UZK235" s="273"/>
      <c r="UZL235" s="273"/>
      <c r="UZM235" s="273"/>
      <c r="UZN235" s="273"/>
      <c r="UZO235" s="273"/>
      <c r="UZP235" s="273"/>
      <c r="UZQ235" s="273"/>
      <c r="UZR235" s="273"/>
      <c r="UZS235" s="273"/>
      <c r="UZT235" s="273"/>
      <c r="UZU235" s="273"/>
      <c r="UZV235" s="273"/>
      <c r="UZW235" s="273"/>
      <c r="UZX235" s="273"/>
      <c r="UZY235" s="273"/>
      <c r="UZZ235" s="273"/>
      <c r="VAA235" s="273"/>
      <c r="VAB235" s="273"/>
      <c r="VAC235" s="273"/>
      <c r="VAD235" s="273"/>
      <c r="VAE235" s="273"/>
      <c r="VAF235" s="273"/>
      <c r="VAG235" s="273"/>
      <c r="VAH235" s="273"/>
      <c r="VAI235" s="273"/>
      <c r="VAJ235" s="273"/>
      <c r="VAK235" s="273"/>
      <c r="VAL235" s="273"/>
      <c r="VAM235" s="273"/>
      <c r="VAN235" s="273"/>
      <c r="VAO235" s="273"/>
      <c r="VAP235" s="273"/>
      <c r="VAQ235" s="273"/>
      <c r="VAR235" s="273"/>
      <c r="VAS235" s="273"/>
      <c r="VAT235" s="273"/>
      <c r="VAU235" s="273"/>
      <c r="VAV235" s="273"/>
      <c r="VAW235" s="273"/>
      <c r="VAX235" s="273"/>
      <c r="VAY235" s="273"/>
      <c r="VAZ235" s="273"/>
      <c r="VBA235" s="273"/>
      <c r="VBB235" s="273"/>
      <c r="VBC235" s="273"/>
      <c r="VBD235" s="273"/>
      <c r="VBE235" s="273"/>
      <c r="VBF235" s="273"/>
      <c r="VBG235" s="273"/>
      <c r="VBH235" s="273"/>
      <c r="VBI235" s="273"/>
      <c r="VBJ235" s="273"/>
      <c r="VBK235" s="273"/>
      <c r="VBL235" s="273"/>
      <c r="VBM235" s="273"/>
      <c r="VBN235" s="273"/>
      <c r="VBO235" s="273"/>
      <c r="VBP235" s="273"/>
      <c r="VBQ235" s="273"/>
      <c r="VBR235" s="273"/>
      <c r="VBS235" s="273"/>
      <c r="VBT235" s="273"/>
      <c r="VBU235" s="273"/>
      <c r="VBV235" s="273"/>
      <c r="VBW235" s="273"/>
      <c r="VBX235" s="273"/>
      <c r="VBY235" s="273"/>
      <c r="VBZ235" s="273"/>
      <c r="VCA235" s="273"/>
      <c r="VCB235" s="273"/>
      <c r="VCC235" s="273"/>
      <c r="VCD235" s="273"/>
      <c r="VCE235" s="273"/>
      <c r="VCF235" s="273"/>
      <c r="VCG235" s="273"/>
      <c r="VCH235" s="273"/>
      <c r="VCI235" s="273"/>
      <c r="VCJ235" s="273"/>
      <c r="VCK235" s="273"/>
      <c r="VCL235" s="273"/>
      <c r="VCM235" s="273"/>
      <c r="VCN235" s="273"/>
      <c r="VCO235" s="273"/>
      <c r="VCP235" s="273"/>
      <c r="VCQ235" s="273"/>
      <c r="VCR235" s="273"/>
      <c r="VCS235" s="273"/>
      <c r="VCT235" s="273"/>
      <c r="VCU235" s="273"/>
      <c r="VCV235" s="273"/>
      <c r="VCW235" s="273"/>
      <c r="VCX235" s="273"/>
      <c r="VCY235" s="273"/>
      <c r="VCZ235" s="273"/>
      <c r="VDA235" s="273"/>
      <c r="VDB235" s="273"/>
      <c r="VDC235" s="273"/>
      <c r="VDD235" s="273"/>
      <c r="VDE235" s="273"/>
      <c r="VDF235" s="273"/>
      <c r="VDG235" s="273"/>
      <c r="VDH235" s="273"/>
      <c r="VDI235" s="273"/>
      <c r="VDJ235" s="273"/>
      <c r="VDK235" s="273"/>
      <c r="VDL235" s="273"/>
      <c r="VDM235" s="273"/>
      <c r="VDN235" s="273"/>
      <c r="VDO235" s="273"/>
      <c r="VDP235" s="273"/>
      <c r="VDQ235" s="273"/>
      <c r="VDR235" s="273"/>
      <c r="VDS235" s="273"/>
      <c r="VDT235" s="273"/>
      <c r="VDU235" s="273"/>
      <c r="VDV235" s="273"/>
      <c r="VDW235" s="273"/>
      <c r="VDX235" s="273"/>
      <c r="VDY235" s="273"/>
      <c r="VDZ235" s="273"/>
      <c r="VEA235" s="273"/>
      <c r="VEB235" s="273"/>
      <c r="VEC235" s="273"/>
      <c r="VED235" s="273"/>
      <c r="VEE235" s="273"/>
      <c r="VEF235" s="273"/>
      <c r="VEG235" s="273"/>
      <c r="VEH235" s="273"/>
      <c r="VEI235" s="273"/>
      <c r="VEJ235" s="273"/>
      <c r="VEK235" s="273"/>
      <c r="VEL235" s="273"/>
      <c r="VEM235" s="273"/>
      <c r="VEN235" s="273"/>
      <c r="VEO235" s="273"/>
      <c r="VEP235" s="273"/>
      <c r="VEQ235" s="273"/>
      <c r="VER235" s="273"/>
      <c r="VES235" s="273"/>
      <c r="VET235" s="273"/>
      <c r="VEU235" s="273"/>
      <c r="VEV235" s="273"/>
      <c r="VEW235" s="273"/>
      <c r="VEX235" s="273"/>
      <c r="VEY235" s="273"/>
      <c r="VEZ235" s="273"/>
      <c r="VFA235" s="273"/>
      <c r="VFB235" s="273"/>
      <c r="VFC235" s="273"/>
      <c r="VFD235" s="273"/>
      <c r="VFE235" s="273"/>
      <c r="VFF235" s="273"/>
      <c r="VFG235" s="273"/>
      <c r="VFH235" s="273"/>
      <c r="VFI235" s="273"/>
      <c r="VFJ235" s="273"/>
      <c r="VFK235" s="273"/>
      <c r="VFL235" s="273"/>
      <c r="VFM235" s="273"/>
      <c r="VFN235" s="273"/>
      <c r="VFO235" s="273"/>
      <c r="VFP235" s="273"/>
      <c r="VFQ235" s="273"/>
      <c r="VFR235" s="273"/>
      <c r="VFS235" s="273"/>
      <c r="VFT235" s="273"/>
      <c r="VFU235" s="273"/>
      <c r="VFV235" s="273"/>
      <c r="VFW235" s="273"/>
      <c r="VFX235" s="273"/>
      <c r="VFY235" s="273"/>
      <c r="VFZ235" s="273"/>
      <c r="VGA235" s="273"/>
      <c r="VGB235" s="273"/>
      <c r="VGC235" s="273"/>
      <c r="VGD235" s="273"/>
      <c r="VGE235" s="273"/>
      <c r="VGF235" s="273"/>
      <c r="VGG235" s="273"/>
      <c r="VGH235" s="273"/>
      <c r="VGI235" s="273"/>
      <c r="VGJ235" s="273"/>
      <c r="VGK235" s="273"/>
      <c r="VGL235" s="273"/>
      <c r="VGM235" s="273"/>
      <c r="VGN235" s="273"/>
      <c r="VGO235" s="273"/>
      <c r="VGP235" s="273"/>
      <c r="VGQ235" s="273"/>
      <c r="VGR235" s="273"/>
      <c r="VGS235" s="273"/>
      <c r="VGT235" s="273"/>
      <c r="VGU235" s="273"/>
      <c r="VGV235" s="273"/>
      <c r="VGW235" s="273"/>
      <c r="VGX235" s="273"/>
      <c r="VGY235" s="273"/>
      <c r="VGZ235" s="273"/>
      <c r="VHA235" s="273"/>
      <c r="VHB235" s="273"/>
      <c r="VHC235" s="273"/>
      <c r="VHD235" s="273"/>
      <c r="VHE235" s="273"/>
      <c r="VHF235" s="273"/>
      <c r="VHG235" s="273"/>
      <c r="VHH235" s="273"/>
      <c r="VHI235" s="273"/>
      <c r="VHJ235" s="273"/>
      <c r="VHK235" s="273"/>
      <c r="VHL235" s="273"/>
      <c r="VHM235" s="273"/>
      <c r="VHN235" s="273"/>
      <c r="VHO235" s="273"/>
      <c r="VHP235" s="273"/>
      <c r="VHQ235" s="273"/>
      <c r="VHR235" s="273"/>
      <c r="VHS235" s="273"/>
      <c r="VHT235" s="273"/>
      <c r="VHU235" s="273"/>
      <c r="VHV235" s="273"/>
      <c r="VHW235" s="273"/>
      <c r="VHX235" s="273"/>
      <c r="VHY235" s="273"/>
      <c r="VHZ235" s="273"/>
      <c r="VIA235" s="273"/>
      <c r="VIB235" s="273"/>
      <c r="VIC235" s="273"/>
      <c r="VID235" s="273"/>
      <c r="VIE235" s="273"/>
      <c r="VIF235" s="273"/>
      <c r="VIG235" s="273"/>
      <c r="VIH235" s="273"/>
      <c r="VII235" s="273"/>
      <c r="VIJ235" s="273"/>
      <c r="VIK235" s="273"/>
      <c r="VIL235" s="273"/>
      <c r="VIM235" s="273"/>
      <c r="VIN235" s="273"/>
      <c r="VIO235" s="273"/>
      <c r="VIP235" s="273"/>
      <c r="VIQ235" s="273"/>
      <c r="VIR235" s="273"/>
      <c r="VIS235" s="273"/>
      <c r="VIT235" s="273"/>
      <c r="VIU235" s="273"/>
      <c r="VIV235" s="273"/>
      <c r="VIW235" s="273"/>
      <c r="VIX235" s="273"/>
      <c r="VIY235" s="273"/>
      <c r="VIZ235" s="273"/>
      <c r="VJA235" s="273"/>
      <c r="VJB235" s="273"/>
      <c r="VJC235" s="273"/>
      <c r="VJD235" s="273"/>
      <c r="VJE235" s="273"/>
      <c r="VJF235" s="273"/>
      <c r="VJG235" s="273"/>
      <c r="VJH235" s="273"/>
      <c r="VJI235" s="273"/>
      <c r="VJJ235" s="273"/>
      <c r="VJK235" s="273"/>
      <c r="VJL235" s="273"/>
      <c r="VJM235" s="273"/>
      <c r="VJN235" s="273"/>
      <c r="VJO235" s="273"/>
      <c r="VJP235" s="273"/>
      <c r="VJQ235" s="273"/>
      <c r="VJR235" s="273"/>
      <c r="VJS235" s="273"/>
      <c r="VJT235" s="273"/>
      <c r="VJU235" s="273"/>
      <c r="VJV235" s="273"/>
      <c r="VJW235" s="273"/>
      <c r="VJX235" s="273"/>
      <c r="VJY235" s="273"/>
      <c r="VJZ235" s="273"/>
      <c r="VKA235" s="273"/>
      <c r="VKB235" s="273"/>
      <c r="VKC235" s="273"/>
      <c r="VKD235" s="273"/>
      <c r="VKE235" s="273"/>
      <c r="VKF235" s="273"/>
      <c r="VKG235" s="273"/>
      <c r="VKH235" s="273"/>
      <c r="VKI235" s="273"/>
      <c r="VKJ235" s="273"/>
      <c r="VKK235" s="273"/>
      <c r="VKL235" s="273"/>
      <c r="VKM235" s="273"/>
      <c r="VKN235" s="273"/>
      <c r="VKO235" s="273"/>
      <c r="VKP235" s="273"/>
      <c r="VKQ235" s="273"/>
      <c r="VKR235" s="273"/>
      <c r="VKS235" s="273"/>
      <c r="VKT235" s="273"/>
      <c r="VKU235" s="273"/>
      <c r="VKV235" s="273"/>
      <c r="VKW235" s="273"/>
      <c r="VKX235" s="273"/>
      <c r="VKY235" s="273"/>
      <c r="VKZ235" s="273"/>
      <c r="VLA235" s="273"/>
      <c r="VLB235" s="273"/>
      <c r="VLC235" s="273"/>
      <c r="VLD235" s="273"/>
      <c r="VLE235" s="273"/>
      <c r="VLF235" s="273"/>
      <c r="VLG235" s="273"/>
      <c r="VLH235" s="273"/>
      <c r="VLI235" s="273"/>
      <c r="VLJ235" s="273"/>
      <c r="VLK235" s="273"/>
      <c r="VLL235" s="273"/>
      <c r="VLM235" s="273"/>
      <c r="VLN235" s="273"/>
      <c r="VLO235" s="273"/>
      <c r="VLP235" s="273"/>
      <c r="VLQ235" s="273"/>
      <c r="VLR235" s="273"/>
      <c r="VLS235" s="273"/>
      <c r="VLT235" s="273"/>
      <c r="VLU235" s="273"/>
      <c r="VLV235" s="273"/>
      <c r="VLW235" s="273"/>
      <c r="VLX235" s="273"/>
      <c r="VLY235" s="273"/>
      <c r="VLZ235" s="273"/>
      <c r="VMA235" s="273"/>
      <c r="VMB235" s="273"/>
      <c r="VMC235" s="273"/>
      <c r="VMD235" s="273"/>
      <c r="VME235" s="273"/>
      <c r="VMF235" s="273"/>
      <c r="VMG235" s="273"/>
      <c r="VMH235" s="273"/>
      <c r="VMI235" s="273"/>
      <c r="VMJ235" s="273"/>
      <c r="VMK235" s="273"/>
      <c r="VML235" s="273"/>
      <c r="VMM235" s="273"/>
      <c r="VMN235" s="273"/>
      <c r="VMO235" s="273"/>
      <c r="VMP235" s="273"/>
      <c r="VMQ235" s="273"/>
      <c r="VMR235" s="273"/>
      <c r="VMS235" s="273"/>
      <c r="VMT235" s="273"/>
      <c r="VMU235" s="273"/>
      <c r="VMV235" s="273"/>
      <c r="VMW235" s="273"/>
      <c r="VMX235" s="273"/>
      <c r="VMY235" s="273"/>
      <c r="VMZ235" s="273"/>
      <c r="VNA235" s="273"/>
      <c r="VNB235" s="273"/>
      <c r="VNC235" s="273"/>
      <c r="VND235" s="273"/>
      <c r="VNE235" s="273"/>
      <c r="VNF235" s="273"/>
      <c r="VNG235" s="273"/>
      <c r="VNH235" s="273"/>
      <c r="VNI235" s="273"/>
      <c r="VNJ235" s="273"/>
      <c r="VNK235" s="273"/>
      <c r="VNL235" s="273"/>
      <c r="VNM235" s="273"/>
      <c r="VNN235" s="273"/>
      <c r="VNO235" s="273"/>
      <c r="VNP235" s="273"/>
      <c r="VNQ235" s="273"/>
      <c r="VNR235" s="273"/>
      <c r="VNS235" s="273"/>
      <c r="VNT235" s="273"/>
      <c r="VNU235" s="273"/>
      <c r="VNV235" s="273"/>
      <c r="VNW235" s="273"/>
      <c r="VNX235" s="273"/>
      <c r="VNY235" s="273"/>
      <c r="VNZ235" s="273"/>
      <c r="VOA235" s="273"/>
      <c r="VOB235" s="273"/>
      <c r="VOC235" s="273"/>
      <c r="VOD235" s="273"/>
      <c r="VOE235" s="273"/>
      <c r="VOF235" s="273"/>
      <c r="VOG235" s="273"/>
      <c r="VOH235" s="273"/>
      <c r="VOI235" s="273"/>
      <c r="VOJ235" s="273"/>
      <c r="VOK235" s="273"/>
      <c r="VOL235" s="273"/>
      <c r="VOM235" s="273"/>
      <c r="VON235" s="273"/>
      <c r="VOO235" s="273"/>
      <c r="VOP235" s="273"/>
      <c r="VOQ235" s="273"/>
      <c r="VOR235" s="273"/>
      <c r="VOS235" s="273"/>
      <c r="VOT235" s="273"/>
      <c r="VOU235" s="273"/>
      <c r="VOV235" s="273"/>
      <c r="VOW235" s="273"/>
      <c r="VOX235" s="273"/>
      <c r="VOY235" s="273"/>
      <c r="VOZ235" s="273"/>
      <c r="VPA235" s="273"/>
      <c r="VPB235" s="273"/>
      <c r="VPC235" s="273"/>
      <c r="VPD235" s="273"/>
      <c r="VPE235" s="273"/>
      <c r="VPF235" s="273"/>
      <c r="VPG235" s="273"/>
      <c r="VPH235" s="273"/>
      <c r="VPI235" s="273"/>
      <c r="VPJ235" s="273"/>
      <c r="VPK235" s="273"/>
      <c r="VPL235" s="273"/>
      <c r="VPM235" s="273"/>
      <c r="VPN235" s="273"/>
      <c r="VPO235" s="273"/>
      <c r="VPP235" s="273"/>
      <c r="VPQ235" s="273"/>
      <c r="VPR235" s="273"/>
      <c r="VPS235" s="273"/>
      <c r="VPT235" s="273"/>
      <c r="VPU235" s="273"/>
      <c r="VPV235" s="273"/>
      <c r="VPW235" s="273"/>
      <c r="VPX235" s="273"/>
      <c r="VPY235" s="273"/>
      <c r="VPZ235" s="273"/>
      <c r="VQA235" s="273"/>
      <c r="VQB235" s="273"/>
      <c r="VQC235" s="273"/>
      <c r="VQD235" s="273"/>
      <c r="VQE235" s="273"/>
      <c r="VQF235" s="273"/>
      <c r="VQG235" s="273"/>
      <c r="VQH235" s="273"/>
      <c r="VQI235" s="273"/>
      <c r="VQJ235" s="273"/>
      <c r="VQK235" s="273"/>
      <c r="VQL235" s="273"/>
      <c r="VQM235" s="273"/>
      <c r="VQN235" s="273"/>
      <c r="VQO235" s="273"/>
      <c r="VQP235" s="273"/>
      <c r="VQQ235" s="273"/>
      <c r="VQR235" s="273"/>
      <c r="VQS235" s="273"/>
      <c r="VQT235" s="273"/>
      <c r="VQU235" s="273"/>
      <c r="VQV235" s="273"/>
      <c r="VQW235" s="273"/>
      <c r="VQX235" s="273"/>
      <c r="VQY235" s="273"/>
      <c r="VQZ235" s="273"/>
      <c r="VRA235" s="273"/>
      <c r="VRB235" s="273"/>
      <c r="VRC235" s="273"/>
      <c r="VRD235" s="273"/>
      <c r="VRE235" s="273"/>
      <c r="VRF235" s="273"/>
      <c r="VRG235" s="273"/>
      <c r="VRH235" s="273"/>
      <c r="VRI235" s="273"/>
      <c r="VRJ235" s="273"/>
      <c r="VRK235" s="273"/>
      <c r="VRL235" s="273"/>
      <c r="VRM235" s="273"/>
      <c r="VRN235" s="273"/>
      <c r="VRO235" s="273"/>
      <c r="VRP235" s="273"/>
      <c r="VRQ235" s="273"/>
      <c r="VRR235" s="273"/>
      <c r="VRS235" s="273"/>
      <c r="VRT235" s="273"/>
      <c r="VRU235" s="273"/>
      <c r="VRV235" s="273"/>
      <c r="VRW235" s="273"/>
      <c r="VRX235" s="273"/>
      <c r="VRY235" s="273"/>
      <c r="VRZ235" s="273"/>
      <c r="VSA235" s="273"/>
      <c r="VSB235" s="273"/>
      <c r="VSC235" s="273"/>
      <c r="VSD235" s="273"/>
      <c r="VSE235" s="273"/>
      <c r="VSF235" s="273"/>
      <c r="VSG235" s="273"/>
      <c r="VSH235" s="273"/>
      <c r="VSI235" s="273"/>
      <c r="VSJ235" s="273"/>
      <c r="VSK235" s="273"/>
      <c r="VSL235" s="273"/>
      <c r="VSM235" s="273"/>
      <c r="VSN235" s="273"/>
      <c r="VSO235" s="273"/>
      <c r="VSP235" s="273"/>
      <c r="VSQ235" s="273"/>
      <c r="VSR235" s="273"/>
      <c r="VSS235" s="273"/>
      <c r="VST235" s="273"/>
      <c r="VSU235" s="273"/>
      <c r="VSV235" s="273"/>
      <c r="VSW235" s="273"/>
      <c r="VSX235" s="273"/>
      <c r="VSY235" s="273"/>
      <c r="VSZ235" s="273"/>
      <c r="VTA235" s="273"/>
      <c r="VTB235" s="273"/>
      <c r="VTC235" s="273"/>
      <c r="VTD235" s="273"/>
      <c r="VTE235" s="273"/>
      <c r="VTF235" s="273"/>
      <c r="VTG235" s="273"/>
      <c r="VTH235" s="273"/>
      <c r="VTI235" s="273"/>
      <c r="VTJ235" s="273"/>
      <c r="VTK235" s="273"/>
      <c r="VTL235" s="273"/>
      <c r="VTM235" s="273"/>
      <c r="VTN235" s="273"/>
      <c r="VTO235" s="273"/>
      <c r="VTP235" s="273"/>
      <c r="VTQ235" s="273"/>
      <c r="VTR235" s="273"/>
      <c r="VTS235" s="273"/>
      <c r="VTT235" s="273"/>
      <c r="VTU235" s="273"/>
      <c r="VTV235" s="273"/>
      <c r="VTW235" s="273"/>
      <c r="VTX235" s="273"/>
      <c r="VTY235" s="273"/>
      <c r="VTZ235" s="273"/>
      <c r="VUA235" s="273"/>
      <c r="VUB235" s="273"/>
      <c r="VUC235" s="273"/>
      <c r="VUD235" s="273"/>
      <c r="VUE235" s="273"/>
      <c r="VUF235" s="273"/>
      <c r="VUG235" s="273"/>
      <c r="VUH235" s="273"/>
      <c r="VUI235" s="273"/>
      <c r="VUJ235" s="273"/>
      <c r="VUK235" s="273"/>
      <c r="VUL235" s="273"/>
      <c r="VUM235" s="273"/>
      <c r="VUN235" s="273"/>
      <c r="VUO235" s="273"/>
      <c r="VUP235" s="273"/>
      <c r="VUQ235" s="273"/>
      <c r="VUR235" s="273"/>
      <c r="VUS235" s="273"/>
      <c r="VUT235" s="273"/>
      <c r="VUU235" s="273"/>
      <c r="VUV235" s="273"/>
      <c r="VUW235" s="273"/>
      <c r="VUX235" s="273"/>
      <c r="VUY235" s="273"/>
      <c r="VUZ235" s="273"/>
      <c r="VVA235" s="273"/>
      <c r="VVB235" s="273"/>
      <c r="VVC235" s="273"/>
      <c r="VVD235" s="273"/>
      <c r="VVE235" s="273"/>
      <c r="VVF235" s="273"/>
      <c r="VVG235" s="273"/>
      <c r="VVH235" s="273"/>
      <c r="VVI235" s="273"/>
      <c r="VVJ235" s="273"/>
      <c r="VVK235" s="273"/>
      <c r="VVL235" s="273"/>
      <c r="VVM235" s="273"/>
      <c r="VVN235" s="273"/>
      <c r="VVO235" s="273"/>
      <c r="VVP235" s="273"/>
      <c r="VVQ235" s="273"/>
      <c r="VVR235" s="273"/>
      <c r="VVS235" s="273"/>
      <c r="VVT235" s="273"/>
      <c r="VVU235" s="273"/>
      <c r="VVV235" s="273"/>
      <c r="VVW235" s="273"/>
      <c r="VVX235" s="273"/>
      <c r="VVY235" s="273"/>
      <c r="VVZ235" s="273"/>
      <c r="VWA235" s="273"/>
      <c r="VWB235" s="273"/>
      <c r="VWC235" s="273"/>
      <c r="VWD235" s="273"/>
      <c r="VWE235" s="273"/>
      <c r="VWF235" s="273"/>
      <c r="VWG235" s="273"/>
      <c r="VWH235" s="273"/>
      <c r="VWI235" s="273"/>
      <c r="VWJ235" s="273"/>
      <c r="VWK235" s="273"/>
      <c r="VWL235" s="273"/>
      <c r="VWM235" s="273"/>
      <c r="VWN235" s="273"/>
      <c r="VWO235" s="273"/>
      <c r="VWP235" s="273"/>
      <c r="VWQ235" s="273"/>
      <c r="VWR235" s="273"/>
      <c r="VWS235" s="273"/>
      <c r="VWT235" s="273"/>
      <c r="VWU235" s="273"/>
      <c r="VWV235" s="273"/>
      <c r="VWW235" s="273"/>
      <c r="VWX235" s="273"/>
      <c r="VWY235" s="273"/>
      <c r="VWZ235" s="273"/>
      <c r="VXA235" s="273"/>
      <c r="VXB235" s="273"/>
      <c r="VXC235" s="273"/>
      <c r="VXD235" s="273"/>
      <c r="VXE235" s="273"/>
      <c r="VXF235" s="273"/>
      <c r="VXG235" s="273"/>
      <c r="VXH235" s="273"/>
      <c r="VXI235" s="273"/>
      <c r="VXJ235" s="273"/>
      <c r="VXK235" s="273"/>
      <c r="VXL235" s="273"/>
      <c r="VXM235" s="273"/>
      <c r="VXN235" s="273"/>
      <c r="VXO235" s="273"/>
      <c r="VXP235" s="273"/>
      <c r="VXQ235" s="273"/>
      <c r="VXR235" s="273"/>
      <c r="VXS235" s="273"/>
      <c r="VXT235" s="273"/>
      <c r="VXU235" s="273"/>
      <c r="VXV235" s="273"/>
      <c r="VXW235" s="273"/>
      <c r="VXX235" s="273"/>
      <c r="VXY235" s="273"/>
      <c r="VXZ235" s="273"/>
      <c r="VYA235" s="273"/>
      <c r="VYB235" s="273"/>
      <c r="VYC235" s="273"/>
      <c r="VYD235" s="273"/>
      <c r="VYE235" s="273"/>
      <c r="VYF235" s="273"/>
      <c r="VYG235" s="273"/>
      <c r="VYH235" s="273"/>
      <c r="VYI235" s="273"/>
      <c r="VYJ235" s="273"/>
      <c r="VYK235" s="273"/>
      <c r="VYL235" s="273"/>
      <c r="VYM235" s="273"/>
      <c r="VYN235" s="273"/>
      <c r="VYO235" s="273"/>
      <c r="VYP235" s="273"/>
      <c r="VYQ235" s="273"/>
      <c r="VYR235" s="273"/>
      <c r="VYS235" s="273"/>
      <c r="VYT235" s="273"/>
      <c r="VYU235" s="273"/>
      <c r="VYV235" s="273"/>
      <c r="VYW235" s="273"/>
      <c r="VYX235" s="273"/>
      <c r="VYY235" s="273"/>
      <c r="VYZ235" s="273"/>
      <c r="VZA235" s="273"/>
      <c r="VZB235" s="273"/>
      <c r="VZC235" s="273"/>
      <c r="VZD235" s="273"/>
      <c r="VZE235" s="273"/>
      <c r="VZF235" s="273"/>
      <c r="VZG235" s="273"/>
      <c r="VZH235" s="273"/>
      <c r="VZI235" s="273"/>
      <c r="VZJ235" s="273"/>
      <c r="VZK235" s="273"/>
      <c r="VZL235" s="273"/>
      <c r="VZM235" s="273"/>
      <c r="VZN235" s="273"/>
      <c r="VZO235" s="273"/>
      <c r="VZP235" s="273"/>
      <c r="VZQ235" s="273"/>
      <c r="VZR235" s="273"/>
      <c r="VZS235" s="273"/>
      <c r="VZT235" s="273"/>
      <c r="VZU235" s="273"/>
      <c r="VZV235" s="273"/>
      <c r="VZW235" s="273"/>
      <c r="VZX235" s="273"/>
      <c r="VZY235" s="273"/>
      <c r="VZZ235" s="273"/>
      <c r="WAA235" s="273"/>
      <c r="WAB235" s="273"/>
      <c r="WAC235" s="273"/>
      <c r="WAD235" s="273"/>
      <c r="WAE235" s="273"/>
      <c r="WAF235" s="273"/>
      <c r="WAG235" s="273"/>
      <c r="WAH235" s="273"/>
      <c r="WAI235" s="273"/>
      <c r="WAJ235" s="273"/>
      <c r="WAK235" s="273"/>
      <c r="WAL235" s="273"/>
      <c r="WAM235" s="273"/>
      <c r="WAN235" s="273"/>
      <c r="WAO235" s="273"/>
      <c r="WAP235" s="273"/>
      <c r="WAQ235" s="273"/>
      <c r="WAR235" s="273"/>
      <c r="WAS235" s="273"/>
      <c r="WAT235" s="273"/>
      <c r="WAU235" s="273"/>
      <c r="WAV235" s="273"/>
      <c r="WAW235" s="273"/>
      <c r="WAX235" s="273"/>
      <c r="WAY235" s="273"/>
      <c r="WAZ235" s="273"/>
      <c r="WBA235" s="273"/>
      <c r="WBB235" s="273"/>
      <c r="WBC235" s="273"/>
      <c r="WBD235" s="273"/>
      <c r="WBE235" s="273"/>
      <c r="WBF235" s="273"/>
      <c r="WBG235" s="273"/>
      <c r="WBH235" s="273"/>
      <c r="WBI235" s="273"/>
      <c r="WBJ235" s="273"/>
      <c r="WBK235" s="273"/>
      <c r="WBL235" s="273"/>
      <c r="WBM235" s="273"/>
      <c r="WBN235" s="273"/>
      <c r="WBO235" s="273"/>
      <c r="WBP235" s="273"/>
      <c r="WBQ235" s="273"/>
      <c r="WBR235" s="273"/>
      <c r="WBS235" s="273"/>
      <c r="WBT235" s="273"/>
      <c r="WBU235" s="273"/>
      <c r="WBV235" s="273"/>
      <c r="WBW235" s="273"/>
      <c r="WBX235" s="273"/>
      <c r="WBY235" s="273"/>
      <c r="WBZ235" s="273"/>
      <c r="WCA235" s="273"/>
      <c r="WCB235" s="273"/>
      <c r="WCC235" s="273"/>
      <c r="WCD235" s="273"/>
      <c r="WCE235" s="273"/>
      <c r="WCF235" s="273"/>
      <c r="WCG235" s="273"/>
      <c r="WCH235" s="273"/>
      <c r="WCI235" s="273"/>
      <c r="WCJ235" s="273"/>
      <c r="WCK235" s="273"/>
      <c r="WCL235" s="273"/>
      <c r="WCM235" s="273"/>
      <c r="WCN235" s="273"/>
      <c r="WCO235" s="273"/>
      <c r="WCP235" s="273"/>
      <c r="WCQ235" s="273"/>
      <c r="WCR235" s="273"/>
      <c r="WCS235" s="273"/>
      <c r="WCT235" s="273"/>
      <c r="WCU235" s="273"/>
      <c r="WCV235" s="273"/>
      <c r="WCW235" s="273"/>
      <c r="WCX235" s="273"/>
      <c r="WCY235" s="273"/>
      <c r="WCZ235" s="273"/>
      <c r="WDA235" s="273"/>
      <c r="WDB235" s="273"/>
      <c r="WDC235" s="273"/>
      <c r="WDD235" s="273"/>
      <c r="WDE235" s="273"/>
      <c r="WDF235" s="273"/>
      <c r="WDG235" s="273"/>
      <c r="WDH235" s="273"/>
      <c r="WDI235" s="273"/>
      <c r="WDJ235" s="273"/>
      <c r="WDK235" s="273"/>
      <c r="WDL235" s="273"/>
      <c r="WDM235" s="273"/>
      <c r="WDN235" s="273"/>
      <c r="WDO235" s="273"/>
      <c r="WDP235" s="273"/>
      <c r="WDQ235" s="273"/>
      <c r="WDR235" s="273"/>
      <c r="WDS235" s="273"/>
      <c r="WDT235" s="273"/>
      <c r="WDU235" s="273"/>
      <c r="WDV235" s="273"/>
      <c r="WDW235" s="273"/>
      <c r="WDX235" s="273"/>
      <c r="WDY235" s="273"/>
      <c r="WDZ235" s="273"/>
      <c r="WEA235" s="273"/>
      <c r="WEB235" s="273"/>
      <c r="WEC235" s="273"/>
      <c r="WED235" s="273"/>
      <c r="WEE235" s="273"/>
      <c r="WEF235" s="273"/>
      <c r="WEG235" s="273"/>
      <c r="WEH235" s="273"/>
      <c r="WEI235" s="273"/>
      <c r="WEJ235" s="273"/>
      <c r="WEK235" s="273"/>
      <c r="WEL235" s="273"/>
      <c r="WEM235" s="273"/>
      <c r="WEN235" s="273"/>
      <c r="WEO235" s="273"/>
      <c r="WEP235" s="273"/>
      <c r="WEQ235" s="273"/>
      <c r="WER235" s="273"/>
      <c r="WES235" s="273"/>
      <c r="WET235" s="273"/>
      <c r="WEU235" s="273"/>
      <c r="WEV235" s="273"/>
      <c r="WEW235" s="273"/>
      <c r="WEX235" s="273"/>
      <c r="WEY235" s="273"/>
      <c r="WEZ235" s="273"/>
      <c r="WFA235" s="273"/>
      <c r="WFB235" s="273"/>
      <c r="WFC235" s="273"/>
      <c r="WFD235" s="273"/>
      <c r="WFE235" s="273"/>
      <c r="WFF235" s="273"/>
      <c r="WFG235" s="273"/>
      <c r="WFH235" s="273"/>
      <c r="WFI235" s="273"/>
      <c r="WFJ235" s="273"/>
      <c r="WFK235" s="273"/>
      <c r="WFL235" s="273"/>
      <c r="WFM235" s="273"/>
      <c r="WFN235" s="273"/>
      <c r="WFO235" s="273"/>
      <c r="WFP235" s="273"/>
      <c r="WFQ235" s="273"/>
      <c r="WFR235" s="273"/>
      <c r="WFS235" s="273"/>
      <c r="WFT235" s="273"/>
      <c r="WFU235" s="273"/>
      <c r="WFV235" s="273"/>
      <c r="WFW235" s="273"/>
      <c r="WFX235" s="273"/>
      <c r="WFY235" s="273"/>
      <c r="WFZ235" s="273"/>
      <c r="WGA235" s="273"/>
      <c r="WGB235" s="273"/>
      <c r="WGC235" s="273"/>
      <c r="WGD235" s="273"/>
      <c r="WGE235" s="273"/>
      <c r="WGF235" s="273"/>
      <c r="WGG235" s="273"/>
      <c r="WGH235" s="273"/>
      <c r="WGI235" s="273"/>
      <c r="WGJ235" s="273"/>
      <c r="WGK235" s="273"/>
      <c r="WGL235" s="273"/>
      <c r="WGM235" s="273"/>
      <c r="WGN235" s="273"/>
      <c r="WGO235" s="273"/>
      <c r="WGP235" s="273"/>
      <c r="WGQ235" s="273"/>
      <c r="WGR235" s="273"/>
      <c r="WGS235" s="273"/>
      <c r="WGT235" s="273"/>
      <c r="WGU235" s="273"/>
      <c r="WGV235" s="273"/>
      <c r="WGW235" s="273"/>
      <c r="WGX235" s="273"/>
      <c r="WGY235" s="273"/>
      <c r="WGZ235" s="273"/>
      <c r="WHA235" s="273"/>
      <c r="WHB235" s="273"/>
      <c r="WHC235" s="273"/>
      <c r="WHD235" s="273"/>
      <c r="WHE235" s="273"/>
      <c r="WHF235" s="273"/>
      <c r="WHG235" s="273"/>
      <c r="WHH235" s="273"/>
      <c r="WHI235" s="273"/>
      <c r="WHJ235" s="273"/>
      <c r="WHK235" s="273"/>
      <c r="WHL235" s="273"/>
      <c r="WHM235" s="273"/>
      <c r="WHN235" s="273"/>
      <c r="WHO235" s="273"/>
      <c r="WHP235" s="273"/>
      <c r="WHQ235" s="273"/>
      <c r="WHR235" s="273"/>
      <c r="WHS235" s="273"/>
      <c r="WHT235" s="273"/>
      <c r="WHU235" s="273"/>
      <c r="WHV235" s="273"/>
      <c r="WHW235" s="273"/>
      <c r="WHX235" s="273"/>
      <c r="WHY235" s="273"/>
      <c r="WHZ235" s="273"/>
      <c r="WIA235" s="273"/>
      <c r="WIB235" s="273"/>
      <c r="WIC235" s="273"/>
      <c r="WID235" s="273"/>
      <c r="WIE235" s="273"/>
      <c r="WIF235" s="273"/>
      <c r="WIG235" s="273"/>
      <c r="WIH235" s="273"/>
      <c r="WII235" s="273"/>
      <c r="WIJ235" s="273"/>
      <c r="WIK235" s="273"/>
      <c r="WIL235" s="273"/>
      <c r="WIM235" s="273"/>
      <c r="WIN235" s="273"/>
      <c r="WIO235" s="273"/>
      <c r="WIP235" s="273"/>
      <c r="WIQ235" s="273"/>
      <c r="WIR235" s="273"/>
      <c r="WIS235" s="273"/>
      <c r="WIT235" s="273"/>
      <c r="WIU235" s="273"/>
      <c r="WIV235" s="273"/>
      <c r="WIW235" s="273"/>
      <c r="WIX235" s="273"/>
      <c r="WIY235" s="273"/>
      <c r="WIZ235" s="273"/>
      <c r="WJA235" s="273"/>
      <c r="WJB235" s="273"/>
      <c r="WJC235" s="273"/>
      <c r="WJD235" s="273"/>
      <c r="WJE235" s="273"/>
      <c r="WJF235" s="273"/>
      <c r="WJG235" s="273"/>
      <c r="WJH235" s="273"/>
      <c r="WJI235" s="273"/>
      <c r="WJJ235" s="273"/>
      <c r="WJK235" s="273"/>
      <c r="WJL235" s="273"/>
      <c r="WJM235" s="273"/>
      <c r="WJN235" s="273"/>
      <c r="WJO235" s="273"/>
      <c r="WJP235" s="273"/>
      <c r="WJQ235" s="273"/>
      <c r="WJR235" s="273"/>
      <c r="WJS235" s="273"/>
      <c r="WJT235" s="273"/>
      <c r="WJU235" s="273"/>
      <c r="WJV235" s="273"/>
      <c r="WJW235" s="273"/>
      <c r="WJX235" s="273"/>
      <c r="WJY235" s="273"/>
      <c r="WJZ235" s="273"/>
      <c r="WKA235" s="273"/>
      <c r="WKB235" s="273"/>
      <c r="WKC235" s="273"/>
      <c r="WKD235" s="273"/>
      <c r="WKE235" s="273"/>
      <c r="WKF235" s="273"/>
      <c r="WKG235" s="273"/>
      <c r="WKH235" s="273"/>
      <c r="WKI235" s="273"/>
      <c r="WKJ235" s="273"/>
      <c r="WKK235" s="273"/>
      <c r="WKL235" s="273"/>
      <c r="WKM235" s="273"/>
      <c r="WKN235" s="273"/>
      <c r="WKO235" s="273"/>
      <c r="WKP235" s="273"/>
      <c r="WKQ235" s="273"/>
      <c r="WKR235" s="273"/>
      <c r="WKS235" s="273"/>
      <c r="WKT235" s="273"/>
      <c r="WKU235" s="273"/>
      <c r="WKV235" s="273"/>
      <c r="WKW235" s="273"/>
      <c r="WKX235" s="273"/>
      <c r="WKY235" s="273"/>
      <c r="WKZ235" s="273"/>
      <c r="WLA235" s="273"/>
      <c r="WLB235" s="273"/>
      <c r="WLC235" s="273"/>
      <c r="WLD235" s="273"/>
      <c r="WLE235" s="273"/>
      <c r="WLF235" s="273"/>
      <c r="WLG235" s="273"/>
      <c r="WLH235" s="273"/>
      <c r="WLI235" s="273"/>
      <c r="WLJ235" s="273"/>
      <c r="WLK235" s="273"/>
      <c r="WLL235" s="273"/>
      <c r="WLM235" s="273"/>
      <c r="WLN235" s="273"/>
      <c r="WLO235" s="273"/>
      <c r="WLP235" s="273"/>
      <c r="WLQ235" s="273"/>
      <c r="WLR235" s="273"/>
      <c r="WLS235" s="273"/>
      <c r="WLT235" s="273"/>
      <c r="WLU235" s="273"/>
      <c r="WLV235" s="273"/>
      <c r="WLW235" s="273"/>
      <c r="WLX235" s="273"/>
      <c r="WLY235" s="273"/>
      <c r="WLZ235" s="273"/>
      <c r="WMA235" s="273"/>
      <c r="WMB235" s="273"/>
      <c r="WMC235" s="273"/>
      <c r="WMD235" s="273"/>
      <c r="WME235" s="273"/>
      <c r="WMF235" s="273"/>
      <c r="WMG235" s="273"/>
      <c r="WMH235" s="273"/>
      <c r="WMI235" s="273"/>
      <c r="WMJ235" s="273"/>
      <c r="WMK235" s="273"/>
      <c r="WML235" s="273"/>
      <c r="WMM235" s="273"/>
      <c r="WMN235" s="273"/>
      <c r="WMO235" s="273"/>
      <c r="WMP235" s="273"/>
      <c r="WMQ235" s="273"/>
      <c r="WMR235" s="273"/>
      <c r="WMS235" s="273"/>
      <c r="WMT235" s="273"/>
      <c r="WMU235" s="273"/>
      <c r="WMV235" s="273"/>
      <c r="WMW235" s="273"/>
      <c r="WMX235" s="273"/>
      <c r="WMY235" s="273"/>
      <c r="WMZ235" s="273"/>
      <c r="WNA235" s="273"/>
      <c r="WNB235" s="273"/>
      <c r="WNC235" s="273"/>
      <c r="WND235" s="273"/>
      <c r="WNE235" s="273"/>
      <c r="WNF235" s="273"/>
      <c r="WNG235" s="273"/>
      <c r="WNH235" s="273"/>
      <c r="WNI235" s="273"/>
      <c r="WNJ235" s="273"/>
      <c r="WNK235" s="273"/>
      <c r="WNL235" s="273"/>
      <c r="WNM235" s="273"/>
      <c r="WNN235" s="273"/>
      <c r="WNO235" s="273"/>
      <c r="WNP235" s="273"/>
      <c r="WNQ235" s="273"/>
      <c r="WNR235" s="273"/>
      <c r="WNS235" s="273"/>
      <c r="WNT235" s="273"/>
      <c r="WNU235" s="273"/>
      <c r="WNV235" s="273"/>
      <c r="WNW235" s="273"/>
      <c r="WNX235" s="273"/>
      <c r="WNY235" s="273"/>
      <c r="WNZ235" s="273"/>
      <c r="WOA235" s="273"/>
      <c r="WOB235" s="273"/>
      <c r="WOC235" s="273"/>
      <c r="WOD235" s="273"/>
      <c r="WOE235" s="273"/>
      <c r="WOF235" s="273"/>
      <c r="WOG235" s="273"/>
      <c r="WOH235" s="273"/>
      <c r="WOI235" s="273"/>
      <c r="WOJ235" s="273"/>
      <c r="WOK235" s="273"/>
      <c r="WOL235" s="273"/>
      <c r="WOM235" s="273"/>
      <c r="WON235" s="273"/>
      <c r="WOO235" s="273"/>
      <c r="WOP235" s="273"/>
      <c r="WOQ235" s="273"/>
      <c r="WOR235" s="273"/>
      <c r="WOS235" s="273"/>
      <c r="WOT235" s="273"/>
      <c r="WOU235" s="273"/>
      <c r="WOV235" s="273"/>
      <c r="WOW235" s="273"/>
      <c r="WOX235" s="273"/>
      <c r="WOY235" s="273"/>
      <c r="WOZ235" s="273"/>
      <c r="WPA235" s="273"/>
      <c r="WPB235" s="273"/>
      <c r="WPC235" s="273"/>
      <c r="WPD235" s="273"/>
      <c r="WPE235" s="273"/>
      <c r="WPF235" s="273"/>
      <c r="WPG235" s="273"/>
      <c r="WPH235" s="273"/>
      <c r="WPI235" s="273"/>
      <c r="WPJ235" s="273"/>
      <c r="WPK235" s="273"/>
      <c r="WPL235" s="273"/>
      <c r="WPM235" s="273"/>
      <c r="WPN235" s="273"/>
      <c r="WPO235" s="273"/>
      <c r="WPP235" s="273"/>
      <c r="WPQ235" s="273"/>
      <c r="WPR235" s="273"/>
      <c r="WPS235" s="273"/>
      <c r="WPT235" s="273"/>
      <c r="WPU235" s="273"/>
      <c r="WPV235" s="273"/>
      <c r="WPW235" s="273"/>
      <c r="WPX235" s="273"/>
      <c r="WPY235" s="273"/>
      <c r="WPZ235" s="273"/>
      <c r="WQA235" s="273"/>
      <c r="WQB235" s="273"/>
      <c r="WQC235" s="273"/>
      <c r="WQD235" s="273"/>
      <c r="WQE235" s="273"/>
      <c r="WQF235" s="273"/>
      <c r="WQG235" s="273"/>
      <c r="WQH235" s="273"/>
      <c r="WQI235" s="273"/>
      <c r="WQJ235" s="273"/>
      <c r="WQK235" s="273"/>
      <c r="WQL235" s="273"/>
      <c r="WQM235" s="273"/>
      <c r="WQN235" s="273"/>
      <c r="WQO235" s="273"/>
      <c r="WQP235" s="273"/>
      <c r="WQQ235" s="273"/>
      <c r="WQR235" s="273"/>
      <c r="WQS235" s="273"/>
      <c r="WQT235" s="273"/>
      <c r="WQU235" s="273"/>
      <c r="WQV235" s="273"/>
      <c r="WQW235" s="273"/>
      <c r="WQX235" s="273"/>
      <c r="WQY235" s="273"/>
      <c r="WQZ235" s="273"/>
      <c r="WRA235" s="273"/>
      <c r="WRB235" s="273"/>
      <c r="WRC235" s="273"/>
      <c r="WRD235" s="273"/>
      <c r="WRE235" s="273"/>
      <c r="WRF235" s="273"/>
      <c r="WRG235" s="273"/>
      <c r="WRH235" s="273"/>
      <c r="WRI235" s="273"/>
      <c r="WRJ235" s="273"/>
      <c r="WRK235" s="273"/>
      <c r="WRL235" s="273"/>
      <c r="WRM235" s="273"/>
      <c r="WRN235" s="273"/>
      <c r="WRO235" s="273"/>
      <c r="WRP235" s="273"/>
      <c r="WRQ235" s="273"/>
      <c r="WRR235" s="273"/>
      <c r="WRS235" s="273"/>
      <c r="WRT235" s="273"/>
      <c r="WRU235" s="273"/>
      <c r="WRV235" s="273"/>
      <c r="WRW235" s="273"/>
      <c r="WRX235" s="273"/>
      <c r="WRY235" s="273"/>
      <c r="WRZ235" s="273"/>
      <c r="WSA235" s="273"/>
      <c r="WSB235" s="273"/>
      <c r="WSC235" s="273"/>
      <c r="WSD235" s="273"/>
      <c r="WSE235" s="273"/>
      <c r="WSF235" s="273"/>
      <c r="WSG235" s="273"/>
      <c r="WSH235" s="273"/>
      <c r="WSI235" s="273"/>
      <c r="WSJ235" s="273"/>
      <c r="WSK235" s="273"/>
      <c r="WSL235" s="273"/>
      <c r="WSM235" s="273"/>
      <c r="WSN235" s="273"/>
      <c r="WSO235" s="273"/>
      <c r="WSP235" s="273"/>
      <c r="WSQ235" s="273"/>
      <c r="WSR235" s="273"/>
      <c r="WSS235" s="273"/>
      <c r="WST235" s="273"/>
      <c r="WSU235" s="273"/>
      <c r="WSV235" s="273"/>
      <c r="WSW235" s="273"/>
      <c r="WSX235" s="273"/>
      <c r="WSY235" s="273"/>
      <c r="WSZ235" s="273"/>
      <c r="WTA235" s="273"/>
      <c r="WTB235" s="273"/>
      <c r="WTC235" s="273"/>
      <c r="WTD235" s="273"/>
      <c r="WTE235" s="273"/>
      <c r="WTF235" s="273"/>
      <c r="WTG235" s="273"/>
      <c r="WTH235" s="273"/>
      <c r="WTI235" s="273"/>
      <c r="WTJ235" s="273"/>
      <c r="WTK235" s="273"/>
      <c r="WTL235" s="273"/>
      <c r="WTM235" s="273"/>
      <c r="WTN235" s="273"/>
      <c r="WTO235" s="273"/>
      <c r="WTP235" s="273"/>
      <c r="WTQ235" s="273"/>
      <c r="WTR235" s="273"/>
      <c r="WTS235" s="273"/>
      <c r="WTT235" s="273"/>
      <c r="WTU235" s="273"/>
      <c r="WTV235" s="273"/>
      <c r="WTW235" s="273"/>
      <c r="WTX235" s="273"/>
      <c r="WTY235" s="273"/>
      <c r="WTZ235" s="273"/>
      <c r="WUA235" s="273"/>
      <c r="WUB235" s="273"/>
      <c r="WUC235" s="273"/>
      <c r="WUD235" s="273"/>
      <c r="WUE235" s="273"/>
      <c r="WUF235" s="273"/>
      <c r="WUG235" s="273"/>
      <c r="WUH235" s="273"/>
      <c r="WUI235" s="273"/>
      <c r="WUJ235" s="273"/>
      <c r="WUK235" s="273"/>
      <c r="WUL235" s="273"/>
      <c r="WUM235" s="273"/>
      <c r="WUN235" s="273"/>
      <c r="WUO235" s="273"/>
      <c r="WUP235" s="273"/>
      <c r="WUQ235" s="273"/>
      <c r="WUR235" s="273"/>
      <c r="WUS235" s="273"/>
      <c r="WUT235" s="273"/>
      <c r="WUU235" s="273"/>
      <c r="WUV235" s="273"/>
      <c r="WUW235" s="273"/>
      <c r="WUX235" s="273"/>
      <c r="WUY235" s="273"/>
      <c r="WUZ235" s="273"/>
      <c r="WVA235" s="273"/>
      <c r="WVB235" s="273"/>
      <c r="WVC235" s="273"/>
      <c r="WVD235" s="273"/>
      <c r="WVE235" s="273"/>
      <c r="WVF235" s="273"/>
      <c r="WVG235" s="273"/>
      <c r="WVH235" s="273"/>
      <c r="WVI235" s="273"/>
      <c r="WVJ235" s="273"/>
      <c r="WVK235" s="273"/>
      <c r="WVL235" s="273"/>
      <c r="WVM235" s="273"/>
      <c r="WVN235" s="273"/>
      <c r="WVO235" s="273"/>
      <c r="WVP235" s="273"/>
      <c r="WVQ235" s="273"/>
      <c r="WVR235" s="273"/>
      <c r="WVS235" s="273"/>
      <c r="WVT235" s="273"/>
      <c r="WVU235" s="273"/>
      <c r="WVV235" s="273"/>
      <c r="WVW235" s="273"/>
      <c r="WVX235" s="273"/>
      <c r="WVY235" s="273"/>
      <c r="WVZ235" s="273"/>
      <c r="WWA235" s="273"/>
      <c r="WWB235" s="273"/>
      <c r="WWC235" s="273"/>
      <c r="WWD235" s="273"/>
      <c r="WWE235" s="273"/>
      <c r="WWF235" s="273"/>
      <c r="WWG235" s="273"/>
      <c r="WWH235" s="273"/>
      <c r="WWI235" s="273"/>
      <c r="WWJ235" s="273"/>
      <c r="WWK235" s="273"/>
      <c r="WWL235" s="273"/>
      <c r="WWM235" s="273"/>
      <c r="WWN235" s="273"/>
      <c r="WWO235" s="273"/>
      <c r="WWP235" s="273"/>
      <c r="WWQ235" s="273"/>
      <c r="WWR235" s="273"/>
      <c r="WWS235" s="273"/>
      <c r="WWT235" s="273"/>
      <c r="WWU235" s="273"/>
      <c r="WWV235" s="273"/>
      <c r="WWW235" s="273"/>
      <c r="WWX235" s="273"/>
      <c r="WWY235" s="273"/>
      <c r="WWZ235" s="273"/>
      <c r="WXA235" s="273"/>
      <c r="WXB235" s="273"/>
      <c r="WXC235" s="273"/>
      <c r="WXD235" s="273"/>
      <c r="WXE235" s="273"/>
      <c r="WXF235" s="273"/>
      <c r="WXG235" s="273"/>
      <c r="WXH235" s="273"/>
      <c r="WXI235" s="273"/>
      <c r="WXJ235" s="273"/>
      <c r="WXK235" s="273"/>
      <c r="WXL235" s="273"/>
      <c r="WXM235" s="273"/>
      <c r="WXN235" s="273"/>
      <c r="WXO235" s="273"/>
      <c r="WXP235" s="273"/>
      <c r="WXQ235" s="273"/>
      <c r="WXR235" s="273"/>
      <c r="WXS235" s="273"/>
      <c r="WXT235" s="273"/>
      <c r="WXU235" s="273"/>
      <c r="WXV235" s="273"/>
      <c r="WXW235" s="273"/>
      <c r="WXX235" s="273"/>
      <c r="WXY235" s="273"/>
      <c r="WXZ235" s="273"/>
      <c r="WYA235" s="273"/>
      <c r="WYB235" s="273"/>
      <c r="WYC235" s="273"/>
      <c r="WYD235" s="273"/>
      <c r="WYE235" s="273"/>
      <c r="WYF235" s="273"/>
      <c r="WYG235" s="273"/>
      <c r="WYH235" s="273"/>
      <c r="WYI235" s="273"/>
      <c r="WYJ235" s="273"/>
      <c r="WYK235" s="273"/>
      <c r="WYL235" s="273"/>
      <c r="WYM235" s="273"/>
      <c r="WYN235" s="273"/>
      <c r="WYO235" s="273"/>
      <c r="WYP235" s="273"/>
      <c r="WYQ235" s="273"/>
      <c r="WYR235" s="273"/>
      <c r="WYS235" s="273"/>
      <c r="WYT235" s="273"/>
      <c r="WYU235" s="273"/>
      <c r="WYV235" s="273"/>
      <c r="WYW235" s="273"/>
      <c r="WYX235" s="273"/>
      <c r="WYY235" s="273"/>
      <c r="WYZ235" s="273"/>
      <c r="WZA235" s="273"/>
      <c r="WZB235" s="273"/>
      <c r="WZC235" s="273"/>
      <c r="WZD235" s="273"/>
      <c r="WZE235" s="273"/>
      <c r="WZF235" s="273"/>
      <c r="WZG235" s="273"/>
      <c r="WZH235" s="273"/>
      <c r="WZI235" s="273"/>
      <c r="WZJ235" s="273"/>
      <c r="WZK235" s="273"/>
      <c r="WZL235" s="273"/>
      <c r="WZM235" s="273"/>
      <c r="WZN235" s="273"/>
      <c r="WZO235" s="273"/>
      <c r="WZP235" s="273"/>
      <c r="WZQ235" s="273"/>
      <c r="WZR235" s="273"/>
      <c r="WZS235" s="273"/>
      <c r="WZT235" s="273"/>
      <c r="WZU235" s="273"/>
      <c r="WZV235" s="273"/>
      <c r="WZW235" s="273"/>
      <c r="WZX235" s="273"/>
      <c r="WZY235" s="273"/>
      <c r="WZZ235" s="273"/>
      <c r="XAA235" s="273"/>
      <c r="XAB235" s="273"/>
      <c r="XAC235" s="273"/>
      <c r="XAD235" s="273"/>
      <c r="XAE235" s="273"/>
      <c r="XAF235" s="273"/>
      <c r="XAG235" s="273"/>
      <c r="XAH235" s="273"/>
      <c r="XAI235" s="273"/>
      <c r="XAJ235" s="273"/>
      <c r="XAK235" s="273"/>
      <c r="XAL235" s="273"/>
      <c r="XAM235" s="273"/>
      <c r="XAN235" s="273"/>
      <c r="XAO235" s="273"/>
      <c r="XAP235" s="273"/>
      <c r="XAQ235" s="273"/>
      <c r="XAR235" s="273"/>
      <c r="XAS235" s="273"/>
      <c r="XAT235" s="273"/>
      <c r="XAU235" s="273"/>
      <c r="XAV235" s="273"/>
      <c r="XAW235" s="273"/>
      <c r="XAX235" s="273"/>
      <c r="XAY235" s="273"/>
      <c r="XAZ235" s="273"/>
      <c r="XBA235" s="273"/>
      <c r="XBB235" s="273"/>
      <c r="XBC235" s="273"/>
      <c r="XBD235" s="273"/>
      <c r="XBE235" s="273"/>
      <c r="XBF235" s="273"/>
      <c r="XBG235" s="273"/>
      <c r="XBH235" s="273"/>
      <c r="XBI235" s="273"/>
      <c r="XBJ235" s="273"/>
      <c r="XBK235" s="273"/>
      <c r="XBL235" s="273"/>
      <c r="XBM235" s="273"/>
      <c r="XBN235" s="273"/>
      <c r="XBO235" s="273"/>
      <c r="XBP235" s="273"/>
      <c r="XBQ235" s="273"/>
      <c r="XBR235" s="273"/>
      <c r="XBS235" s="273"/>
      <c r="XBT235" s="273"/>
      <c r="XBU235" s="273"/>
      <c r="XBV235" s="273"/>
      <c r="XBW235" s="273"/>
      <c r="XBX235" s="273"/>
      <c r="XBY235" s="273"/>
      <c r="XBZ235" s="273"/>
      <c r="XCA235" s="273"/>
      <c r="XCB235" s="273"/>
      <c r="XCC235" s="273"/>
      <c r="XCD235" s="273"/>
      <c r="XCE235" s="273"/>
      <c r="XCF235" s="273"/>
      <c r="XCG235" s="273"/>
      <c r="XCH235" s="273"/>
      <c r="XCI235" s="273"/>
      <c r="XCJ235" s="273"/>
      <c r="XCK235" s="273"/>
      <c r="XCL235" s="273"/>
      <c r="XCM235" s="273"/>
      <c r="XCN235" s="273"/>
      <c r="XCO235" s="273"/>
      <c r="XCP235" s="273"/>
      <c r="XCQ235" s="273"/>
      <c r="XCR235" s="273"/>
      <c r="XCS235" s="273"/>
      <c r="XCT235" s="273"/>
      <c r="XCU235" s="273"/>
      <c r="XCV235" s="273"/>
      <c r="XCW235" s="273"/>
      <c r="XCX235" s="273"/>
      <c r="XCY235" s="273"/>
      <c r="XCZ235" s="273"/>
      <c r="XDA235" s="273"/>
      <c r="XDB235" s="273"/>
      <c r="XDC235" s="273"/>
      <c r="XDD235" s="273"/>
      <c r="XDE235" s="273"/>
      <c r="XDF235" s="273"/>
      <c r="XDG235" s="273"/>
      <c r="XDH235" s="273"/>
      <c r="XDI235" s="273"/>
      <c r="XDJ235" s="273"/>
      <c r="XDK235" s="273"/>
      <c r="XDL235" s="273"/>
      <c r="XDM235" s="273"/>
      <c r="XDN235" s="273"/>
      <c r="XDO235" s="273"/>
      <c r="XDP235" s="273"/>
      <c r="XDQ235" s="273"/>
      <c r="XDR235" s="273"/>
      <c r="XDS235" s="273"/>
      <c r="XDT235" s="273"/>
      <c r="XDU235" s="273"/>
      <c r="XDV235" s="273"/>
      <c r="XDW235" s="273"/>
      <c r="XDX235" s="273"/>
      <c r="XDY235" s="273"/>
      <c r="XDZ235" s="273"/>
      <c r="XEA235" s="273"/>
      <c r="XEB235" s="273"/>
      <c r="XEC235" s="273"/>
      <c r="XED235" s="273"/>
      <c r="XEE235" s="273"/>
      <c r="XEF235" s="273"/>
      <c r="XEG235" s="273"/>
    </row>
    <row r="236" spans="1:16361" s="256" customFormat="1" ht="20.100000000000001" customHeight="1">
      <c r="A236" s="261" t="s">
        <v>2575</v>
      </c>
      <c r="B236" s="258" t="s">
        <v>2489</v>
      </c>
      <c r="C236" s="258" t="s">
        <v>931</v>
      </c>
      <c r="D236" s="260" t="s">
        <v>2443</v>
      </c>
      <c r="E236" s="260"/>
      <c r="F236" s="258" t="s">
        <v>3206</v>
      </c>
      <c r="G236" s="260" t="s">
        <v>3195</v>
      </c>
      <c r="H236" s="260" t="s">
        <v>818</v>
      </c>
      <c r="I236" s="258">
        <v>72014024</v>
      </c>
      <c r="J236" s="255" t="str">
        <f t="shared" si="3"/>
        <v>迟银宝</v>
      </c>
      <c r="K236" s="258" t="s">
        <v>792</v>
      </c>
      <c r="L236" s="259">
        <v>43495</v>
      </c>
    </row>
    <row r="237" spans="1:16361" s="256" customFormat="1" ht="20.100000000000001" customHeight="1">
      <c r="A237" s="261" t="s">
        <v>2577</v>
      </c>
      <c r="B237" s="258" t="s">
        <v>2489</v>
      </c>
      <c r="C237" s="258" t="s">
        <v>931</v>
      </c>
      <c r="D237" s="260" t="s">
        <v>2443</v>
      </c>
      <c r="E237" s="260"/>
      <c r="F237" s="258" t="s">
        <v>3207</v>
      </c>
      <c r="G237" s="260" t="s">
        <v>953</v>
      </c>
      <c r="H237" s="260" t="s">
        <v>818</v>
      </c>
      <c r="I237" s="258">
        <v>72014024</v>
      </c>
      <c r="J237" s="255" t="str">
        <f t="shared" si="3"/>
        <v>苏金龙</v>
      </c>
      <c r="K237" s="258" t="s">
        <v>792</v>
      </c>
      <c r="L237" s="259">
        <v>43495</v>
      </c>
    </row>
    <row r="238" spans="1:16361" s="256" customFormat="1" ht="20.100000000000001" customHeight="1">
      <c r="A238" s="261" t="s">
        <v>2578</v>
      </c>
      <c r="B238" s="258" t="s">
        <v>2489</v>
      </c>
      <c r="C238" s="258" t="s">
        <v>931</v>
      </c>
      <c r="D238" s="260" t="s">
        <v>2443</v>
      </c>
      <c r="E238" s="260"/>
      <c r="F238" s="258" t="s">
        <v>3208</v>
      </c>
      <c r="G238" s="260" t="s">
        <v>3029</v>
      </c>
      <c r="H238" s="260" t="s">
        <v>818</v>
      </c>
      <c r="I238" s="258">
        <v>72014024</v>
      </c>
      <c r="J238" s="255" t="str">
        <f t="shared" si="3"/>
        <v>陆楠</v>
      </c>
      <c r="K238" s="258" t="s">
        <v>792</v>
      </c>
      <c r="L238" s="259">
        <v>43495</v>
      </c>
    </row>
    <row r="239" spans="1:16361" s="256" customFormat="1" ht="20.100000000000001" customHeight="1">
      <c r="A239" s="261" t="s">
        <v>2579</v>
      </c>
      <c r="B239" s="258" t="s">
        <v>2489</v>
      </c>
      <c r="C239" s="258" t="s">
        <v>931</v>
      </c>
      <c r="D239" s="260" t="s">
        <v>2443</v>
      </c>
      <c r="E239" s="260"/>
      <c r="F239" s="258" t="s">
        <v>3209</v>
      </c>
      <c r="G239" s="260" t="s">
        <v>3210</v>
      </c>
      <c r="H239" s="260" t="s">
        <v>818</v>
      </c>
      <c r="I239" s="258">
        <v>72014024</v>
      </c>
      <c r="J239" s="255" t="str">
        <f t="shared" si="3"/>
        <v>张楠</v>
      </c>
      <c r="K239" s="258" t="s">
        <v>792</v>
      </c>
      <c r="L239" s="259">
        <v>43495</v>
      </c>
    </row>
    <row r="240" spans="1:16361" s="256" customFormat="1" ht="20.100000000000001" customHeight="1">
      <c r="A240" s="261" t="s">
        <v>2581</v>
      </c>
      <c r="B240" s="258" t="s">
        <v>2489</v>
      </c>
      <c r="C240" s="258" t="s">
        <v>931</v>
      </c>
      <c r="D240" s="260" t="s">
        <v>2443</v>
      </c>
      <c r="E240" s="260"/>
      <c r="F240" s="258" t="s">
        <v>3212</v>
      </c>
      <c r="G240" s="260" t="s">
        <v>3197</v>
      </c>
      <c r="H240" s="260" t="s">
        <v>818</v>
      </c>
      <c r="I240" s="258">
        <v>72014024</v>
      </c>
      <c r="J240" s="255" t="str">
        <f t="shared" si="3"/>
        <v>张俊伟</v>
      </c>
      <c r="K240" s="258" t="s">
        <v>792</v>
      </c>
      <c r="L240" s="259">
        <v>43495</v>
      </c>
    </row>
    <row r="241" spans="1:12" s="256" customFormat="1">
      <c r="A241" s="261" t="s">
        <v>2583</v>
      </c>
      <c r="B241" s="258" t="s">
        <v>2489</v>
      </c>
      <c r="C241" s="258" t="s">
        <v>931</v>
      </c>
      <c r="D241" s="260" t="s">
        <v>2443</v>
      </c>
      <c r="E241" s="260"/>
      <c r="F241" s="258" t="s">
        <v>3213</v>
      </c>
      <c r="G241" s="260" t="s">
        <v>3197</v>
      </c>
      <c r="H241" s="260" t="s">
        <v>818</v>
      </c>
      <c r="I241" s="258">
        <v>72014024</v>
      </c>
      <c r="J241" s="255" t="str">
        <f t="shared" si="3"/>
        <v>丁自谦</v>
      </c>
      <c r="K241" s="258" t="s">
        <v>792</v>
      </c>
      <c r="L241" s="259">
        <v>43495</v>
      </c>
    </row>
    <row r="242" spans="1:12" s="256" customFormat="1">
      <c r="A242" s="261" t="s">
        <v>2584</v>
      </c>
      <c r="B242" s="258" t="s">
        <v>2489</v>
      </c>
      <c r="C242" s="258" t="s">
        <v>931</v>
      </c>
      <c r="D242" s="260" t="s">
        <v>2443</v>
      </c>
      <c r="E242" s="260"/>
      <c r="F242" s="258" t="s">
        <v>3214</v>
      </c>
      <c r="G242" s="260" t="s">
        <v>3197</v>
      </c>
      <c r="H242" s="260" t="s">
        <v>818</v>
      </c>
      <c r="I242" s="258">
        <v>72014024</v>
      </c>
      <c r="J242" s="255" t="str">
        <f t="shared" si="3"/>
        <v>邢江伟</v>
      </c>
      <c r="K242" s="258" t="s">
        <v>792</v>
      </c>
      <c r="L242" s="259">
        <v>43495</v>
      </c>
    </row>
    <row r="243" spans="1:12" s="256" customFormat="1">
      <c r="A243" s="261" t="s">
        <v>2585</v>
      </c>
      <c r="B243" s="258" t="s">
        <v>2489</v>
      </c>
      <c r="C243" s="258" t="s">
        <v>931</v>
      </c>
      <c r="D243" s="260" t="s">
        <v>2443</v>
      </c>
      <c r="E243" s="260"/>
      <c r="F243" s="258" t="s">
        <v>3215</v>
      </c>
      <c r="G243" s="260" t="s">
        <v>3197</v>
      </c>
      <c r="H243" s="260" t="s">
        <v>818</v>
      </c>
      <c r="I243" s="258">
        <v>72014024</v>
      </c>
      <c r="J243" s="255" t="str">
        <f t="shared" si="3"/>
        <v>赵中原</v>
      </c>
      <c r="K243" s="258" t="s">
        <v>792</v>
      </c>
      <c r="L243" s="259">
        <v>43495</v>
      </c>
    </row>
    <row r="244" spans="1:12" s="256" customFormat="1">
      <c r="A244" s="261" t="s">
        <v>2586</v>
      </c>
      <c r="B244" s="258" t="s">
        <v>2489</v>
      </c>
      <c r="C244" s="258" t="s">
        <v>931</v>
      </c>
      <c r="D244" s="260" t="s">
        <v>2443</v>
      </c>
      <c r="E244" s="260"/>
      <c r="F244" s="258" t="s">
        <v>3216</v>
      </c>
      <c r="G244" s="260" t="s">
        <v>3197</v>
      </c>
      <c r="H244" s="260" t="s">
        <v>818</v>
      </c>
      <c r="I244" s="258">
        <v>72014024</v>
      </c>
      <c r="J244" s="255" t="str">
        <f t="shared" si="3"/>
        <v>张迎佩</v>
      </c>
      <c r="K244" s="258" t="s">
        <v>792</v>
      </c>
      <c r="L244" s="259">
        <v>43495</v>
      </c>
    </row>
    <row r="245" spans="1:12" s="256" customFormat="1">
      <c r="A245" s="261" t="s">
        <v>2588</v>
      </c>
      <c r="B245" s="258" t="s">
        <v>2489</v>
      </c>
      <c r="C245" s="258" t="s">
        <v>931</v>
      </c>
      <c r="D245" s="260" t="s">
        <v>2443</v>
      </c>
      <c r="E245" s="260"/>
      <c r="F245" s="258" t="s">
        <v>3217</v>
      </c>
      <c r="G245" s="260" t="s">
        <v>3087</v>
      </c>
      <c r="H245" s="260" t="s">
        <v>818</v>
      </c>
      <c r="I245" s="258">
        <v>72014024</v>
      </c>
      <c r="J245" s="255" t="str">
        <f t="shared" si="3"/>
        <v>赵卓</v>
      </c>
      <c r="K245" s="258" t="s">
        <v>792</v>
      </c>
      <c r="L245" s="259">
        <v>43495</v>
      </c>
    </row>
    <row r="246" spans="1:12" s="256" customFormat="1" ht="24">
      <c r="A246" s="261" t="s">
        <v>1020</v>
      </c>
      <c r="B246" s="261"/>
      <c r="C246" s="261" t="s">
        <v>4474</v>
      </c>
      <c r="D246" s="261"/>
      <c r="E246" s="261" t="s">
        <v>1309</v>
      </c>
      <c r="F246" s="258" t="s">
        <v>1313</v>
      </c>
      <c r="G246" s="261" t="s">
        <v>3076</v>
      </c>
      <c r="H246" s="261" t="s">
        <v>1303</v>
      </c>
      <c r="I246" s="258">
        <v>71033002</v>
      </c>
      <c r="J246" s="255" t="str">
        <f t="shared" si="3"/>
        <v>杨宏宝</v>
      </c>
      <c r="K246" s="258" t="s">
        <v>1923</v>
      </c>
      <c r="L246" s="259">
        <v>43496</v>
      </c>
    </row>
    <row r="247" spans="1:12" s="256" customFormat="1" ht="24">
      <c r="A247" s="261" t="s">
        <v>1021</v>
      </c>
      <c r="B247" s="261"/>
      <c r="C247" s="261" t="s">
        <v>4474</v>
      </c>
      <c r="D247" s="261"/>
      <c r="E247" s="261" t="s">
        <v>1312</v>
      </c>
      <c r="F247" s="258" t="s">
        <v>1317</v>
      </c>
      <c r="G247" s="261" t="s">
        <v>3076</v>
      </c>
      <c r="H247" s="261" t="s">
        <v>1303</v>
      </c>
      <c r="I247" s="258">
        <v>71033007</v>
      </c>
      <c r="J247" s="255" t="str">
        <f t="shared" si="3"/>
        <v>应志斌</v>
      </c>
      <c r="K247" s="258" t="s">
        <v>1812</v>
      </c>
      <c r="L247" s="259">
        <v>43496</v>
      </c>
    </row>
    <row r="248" spans="1:12" s="256" customFormat="1" ht="24">
      <c r="A248" s="261" t="s">
        <v>1022</v>
      </c>
      <c r="B248" s="261"/>
      <c r="C248" s="261" t="s">
        <v>4474</v>
      </c>
      <c r="D248" s="261"/>
      <c r="E248" s="261" t="s">
        <v>1316</v>
      </c>
      <c r="F248" s="258" t="s">
        <v>1862</v>
      </c>
      <c r="G248" s="261" t="s">
        <v>3076</v>
      </c>
      <c r="H248" s="261" t="s">
        <v>1303</v>
      </c>
      <c r="I248" s="258">
        <v>71033010</v>
      </c>
      <c r="J248" s="255" t="str">
        <f t="shared" si="3"/>
        <v>王义芝</v>
      </c>
      <c r="K248" s="258" t="s">
        <v>1318</v>
      </c>
      <c r="L248" s="274">
        <v>43496</v>
      </c>
    </row>
    <row r="249" spans="1:12" s="256" customFormat="1">
      <c r="A249" s="260"/>
      <c r="B249" s="260"/>
      <c r="C249" s="258" t="s">
        <v>4517</v>
      </c>
      <c r="D249" s="260"/>
      <c r="E249" s="260"/>
      <c r="F249" s="258" t="s">
        <v>4518</v>
      </c>
      <c r="G249" s="257" t="s">
        <v>4519</v>
      </c>
      <c r="H249" s="260"/>
      <c r="I249" s="258">
        <v>71036011</v>
      </c>
      <c r="J249" s="255" t="str">
        <f t="shared" si="3"/>
        <v>吴伟林</v>
      </c>
      <c r="K249" s="258" t="s">
        <v>1598</v>
      </c>
      <c r="L249" s="275"/>
    </row>
    <row r="250" spans="1:12" s="256" customFormat="1" ht="36">
      <c r="A250" s="261" t="s">
        <v>2560</v>
      </c>
      <c r="B250" s="261"/>
      <c r="C250" s="258" t="s">
        <v>4446</v>
      </c>
      <c r="D250" s="258"/>
      <c r="E250" s="258" t="s">
        <v>1065</v>
      </c>
      <c r="F250" s="258" t="s">
        <v>4520</v>
      </c>
      <c r="G250" s="258" t="s">
        <v>3076</v>
      </c>
      <c r="H250" s="258" t="s">
        <v>818</v>
      </c>
      <c r="I250" s="258">
        <v>71032010</v>
      </c>
      <c r="J250" s="255" t="str">
        <f t="shared" si="3"/>
        <v>张博3</v>
      </c>
      <c r="K250" s="258" t="s">
        <v>1066</v>
      </c>
      <c r="L250" s="276">
        <v>43510</v>
      </c>
    </row>
    <row r="251" spans="1:12" s="256" customFormat="1" ht="48">
      <c r="A251" s="261" t="s">
        <v>2583</v>
      </c>
      <c r="B251" s="261"/>
      <c r="C251" s="258" t="s">
        <v>4452</v>
      </c>
      <c r="D251" s="258"/>
      <c r="E251" s="258" t="s">
        <v>1118</v>
      </c>
      <c r="F251" s="258" t="s">
        <v>4521</v>
      </c>
      <c r="G251" s="258" t="s">
        <v>3076</v>
      </c>
      <c r="H251" s="258" t="s">
        <v>1108</v>
      </c>
      <c r="I251" s="258">
        <v>71037002</v>
      </c>
      <c r="J251" s="255" t="str">
        <f t="shared" si="3"/>
        <v>李世华</v>
      </c>
      <c r="K251" s="258" t="s">
        <v>4522</v>
      </c>
      <c r="L251" s="276">
        <v>43510</v>
      </c>
    </row>
    <row r="252" spans="1:12" s="256" customFormat="1" ht="96">
      <c r="A252" s="261" t="s">
        <v>1132</v>
      </c>
      <c r="B252" s="261"/>
      <c r="C252" s="258" t="s">
        <v>4523</v>
      </c>
      <c r="D252" s="258"/>
      <c r="E252" s="258" t="s">
        <v>1425</v>
      </c>
      <c r="F252" s="258" t="s">
        <v>1863</v>
      </c>
      <c r="G252" s="258" t="s">
        <v>996</v>
      </c>
      <c r="H252" s="260" t="s">
        <v>1419</v>
      </c>
      <c r="I252" s="258">
        <v>71029002</v>
      </c>
      <c r="J252" s="255" t="str">
        <f t="shared" si="3"/>
        <v>黄亚光</v>
      </c>
      <c r="K252" s="258" t="s">
        <v>1941</v>
      </c>
      <c r="L252" s="276">
        <v>43510</v>
      </c>
    </row>
    <row r="253" spans="1:12" s="256" customFormat="1" ht="36">
      <c r="A253" s="261" t="s">
        <v>1146</v>
      </c>
      <c r="B253" s="261"/>
      <c r="C253" s="258" t="s">
        <v>4524</v>
      </c>
      <c r="D253" s="258"/>
      <c r="E253" s="258" t="s">
        <v>1440</v>
      </c>
      <c r="F253" s="258" t="s">
        <v>1851</v>
      </c>
      <c r="G253" s="258" t="s">
        <v>4525</v>
      </c>
      <c r="H253" s="258" t="s">
        <v>1435</v>
      </c>
      <c r="I253" s="258">
        <v>71034005</v>
      </c>
      <c r="J253" s="255" t="str">
        <f t="shared" si="3"/>
        <v>曹亮</v>
      </c>
      <c r="K253" s="258" t="s">
        <v>1971</v>
      </c>
      <c r="L253" s="276">
        <v>43510</v>
      </c>
    </row>
    <row r="254" spans="1:12" s="256" customFormat="1">
      <c r="A254" s="261" t="s">
        <v>1301</v>
      </c>
      <c r="B254" s="261"/>
      <c r="C254" s="258" t="s">
        <v>4526</v>
      </c>
      <c r="D254" s="258"/>
      <c r="E254" s="258" t="s">
        <v>1601</v>
      </c>
      <c r="F254" s="258" t="s">
        <v>1859</v>
      </c>
      <c r="G254" s="258" t="s">
        <v>996</v>
      </c>
      <c r="H254" s="258" t="s">
        <v>1597</v>
      </c>
      <c r="I254" s="258">
        <v>71036005</v>
      </c>
      <c r="J254" s="255" t="str">
        <f t="shared" si="3"/>
        <v>赵盈宇</v>
      </c>
      <c r="K254" s="258" t="s">
        <v>4527</v>
      </c>
      <c r="L254" s="276">
        <v>43510</v>
      </c>
    </row>
    <row r="255" spans="1:12" s="256" customFormat="1" ht="60">
      <c r="A255" s="261" t="s">
        <v>2617</v>
      </c>
      <c r="B255" s="261"/>
      <c r="C255" s="258" t="s">
        <v>3867</v>
      </c>
      <c r="D255" s="258"/>
      <c r="E255" s="258" t="s">
        <v>1206</v>
      </c>
      <c r="F255" s="258" t="s">
        <v>1861</v>
      </c>
      <c r="G255" s="258" t="s">
        <v>996</v>
      </c>
      <c r="H255" s="258" t="s">
        <v>1192</v>
      </c>
      <c r="I255" s="258">
        <v>71036004</v>
      </c>
      <c r="J255" s="255" t="str">
        <f t="shared" si="3"/>
        <v>王飞2</v>
      </c>
      <c r="K255" s="258" t="s">
        <v>4528</v>
      </c>
      <c r="L255" s="276">
        <v>43510</v>
      </c>
    </row>
    <row r="256" spans="1:12" s="256" customFormat="1" ht="48">
      <c r="A256" s="261" t="s">
        <v>945</v>
      </c>
      <c r="B256" s="261"/>
      <c r="C256" s="258" t="s">
        <v>3868</v>
      </c>
      <c r="D256" s="258"/>
      <c r="E256" s="258" t="s">
        <v>1222</v>
      </c>
      <c r="F256" s="258" t="s">
        <v>1855</v>
      </c>
      <c r="G256" s="258" t="s">
        <v>996</v>
      </c>
      <c r="H256" s="258" t="s">
        <v>1224</v>
      </c>
      <c r="I256" s="258">
        <v>71034002</v>
      </c>
      <c r="J256" s="255" t="str">
        <f t="shared" si="3"/>
        <v>黄海2</v>
      </c>
      <c r="K256" s="258" t="s">
        <v>4529</v>
      </c>
      <c r="L256" s="276">
        <v>43510</v>
      </c>
    </row>
    <row r="257" spans="1:12" s="256" customFormat="1" ht="48">
      <c r="A257" s="261" t="s">
        <v>961</v>
      </c>
      <c r="B257" s="261"/>
      <c r="C257" s="258" t="s">
        <v>3869</v>
      </c>
      <c r="D257" s="258"/>
      <c r="E257" s="258" t="s">
        <v>1243</v>
      </c>
      <c r="F257" s="258" t="s">
        <v>1849</v>
      </c>
      <c r="G257" s="258" t="s">
        <v>996</v>
      </c>
      <c r="H257" s="258" t="s">
        <v>1237</v>
      </c>
      <c r="I257" s="258">
        <v>71037005</v>
      </c>
      <c r="J257" s="255" t="str">
        <f t="shared" si="3"/>
        <v>谢涛</v>
      </c>
      <c r="K257" s="258" t="s">
        <v>4530</v>
      </c>
      <c r="L257" s="276">
        <v>43510</v>
      </c>
    </row>
    <row r="258" spans="1:12" s="256" customFormat="1" ht="36">
      <c r="A258" s="261" t="s">
        <v>963</v>
      </c>
      <c r="B258" s="261"/>
      <c r="C258" s="258" t="s">
        <v>3869</v>
      </c>
      <c r="D258" s="258"/>
      <c r="E258" s="258" t="s">
        <v>1251</v>
      </c>
      <c r="F258" s="258" t="s">
        <v>1850</v>
      </c>
      <c r="G258" s="258" t="s">
        <v>996</v>
      </c>
      <c r="H258" s="258" t="s">
        <v>1253</v>
      </c>
      <c r="I258" s="258">
        <v>71037009</v>
      </c>
      <c r="J258" s="255" t="str">
        <f t="shared" ref="J258:J321" si="4">F258</f>
        <v>李新来</v>
      </c>
      <c r="K258" s="258" t="s">
        <v>1787</v>
      </c>
      <c r="L258" s="276">
        <v>43510</v>
      </c>
    </row>
    <row r="259" spans="1:12" s="256" customFormat="1" ht="108">
      <c r="A259" s="261" t="s">
        <v>1040</v>
      </c>
      <c r="B259" s="261"/>
      <c r="C259" s="258" t="s">
        <v>3873</v>
      </c>
      <c r="D259" s="258"/>
      <c r="E259" s="258" t="s">
        <v>1334</v>
      </c>
      <c r="F259" s="258" t="s">
        <v>4531</v>
      </c>
      <c r="G259" s="258" t="s">
        <v>996</v>
      </c>
      <c r="H259" s="260" t="s">
        <v>1324</v>
      </c>
      <c r="I259" s="258">
        <v>71038011</v>
      </c>
      <c r="J259" s="255" t="str">
        <f t="shared" si="4"/>
        <v>刘洋3</v>
      </c>
      <c r="K259" s="258" t="s">
        <v>1808</v>
      </c>
      <c r="L259" s="276">
        <v>43510</v>
      </c>
    </row>
    <row r="260" spans="1:12" s="256" customFormat="1" ht="108">
      <c r="A260" s="261" t="s">
        <v>1041</v>
      </c>
      <c r="B260" s="261"/>
      <c r="C260" s="258" t="s">
        <v>3873</v>
      </c>
      <c r="D260" s="258"/>
      <c r="E260" s="258" t="s">
        <v>1337</v>
      </c>
      <c r="F260" s="258" t="s">
        <v>1860</v>
      </c>
      <c r="G260" s="258" t="s">
        <v>996</v>
      </c>
      <c r="H260" s="260" t="s">
        <v>1324</v>
      </c>
      <c r="I260" s="258">
        <v>71038002</v>
      </c>
      <c r="J260" s="255" t="str">
        <f t="shared" si="4"/>
        <v>徐军</v>
      </c>
      <c r="K260" s="258" t="s">
        <v>1809</v>
      </c>
      <c r="L260" s="276">
        <v>43510</v>
      </c>
    </row>
    <row r="261" spans="1:12" s="256" customFormat="1" ht="36">
      <c r="A261" s="261" t="s">
        <v>1147</v>
      </c>
      <c r="B261" s="261"/>
      <c r="C261" s="258" t="s">
        <v>3879</v>
      </c>
      <c r="D261" s="258"/>
      <c r="E261" s="258" t="s">
        <v>1444</v>
      </c>
      <c r="F261" s="258" t="s">
        <v>1852</v>
      </c>
      <c r="G261" s="258" t="s">
        <v>996</v>
      </c>
      <c r="H261" s="258" t="s">
        <v>1435</v>
      </c>
      <c r="I261" s="258">
        <v>71034008</v>
      </c>
      <c r="J261" s="255" t="str">
        <f t="shared" si="4"/>
        <v>雷声</v>
      </c>
      <c r="K261" s="258" t="s">
        <v>1445</v>
      </c>
      <c r="L261" s="276">
        <v>43510</v>
      </c>
    </row>
    <row r="262" spans="1:12" s="256" customFormat="1" ht="24">
      <c r="A262" s="261" t="s">
        <v>1232</v>
      </c>
      <c r="B262" s="261"/>
      <c r="C262" s="258" t="s">
        <v>3884</v>
      </c>
      <c r="D262" s="258"/>
      <c r="E262" s="258" t="s">
        <v>1529</v>
      </c>
      <c r="F262" s="258" t="s">
        <v>1857</v>
      </c>
      <c r="G262" s="258" t="s">
        <v>996</v>
      </c>
      <c r="H262" s="258" t="s">
        <v>1521</v>
      </c>
      <c r="I262" s="258">
        <v>71037012</v>
      </c>
      <c r="J262" s="255" t="str">
        <f t="shared" si="4"/>
        <v>黄涛</v>
      </c>
      <c r="K262" s="258" t="s">
        <v>1530</v>
      </c>
      <c r="L262" s="276">
        <v>43510</v>
      </c>
    </row>
    <row r="263" spans="1:12" s="256" customFormat="1" ht="24">
      <c r="A263" s="261" t="s">
        <v>2269</v>
      </c>
      <c r="B263" s="258" t="s">
        <v>883</v>
      </c>
      <c r="C263" s="267" t="s">
        <v>4532</v>
      </c>
      <c r="D263" s="258"/>
      <c r="E263" s="260"/>
      <c r="F263" s="258" t="s">
        <v>3115</v>
      </c>
      <c r="G263" s="267" t="s">
        <v>3079</v>
      </c>
      <c r="H263" s="260" t="s">
        <v>818</v>
      </c>
      <c r="I263" s="258">
        <v>72031001</v>
      </c>
      <c r="J263" s="255" t="str">
        <f t="shared" si="4"/>
        <v>于天宇</v>
      </c>
      <c r="K263" s="258" t="s">
        <v>4533</v>
      </c>
      <c r="L263" s="276">
        <v>43494</v>
      </c>
    </row>
    <row r="264" spans="1:12" s="256" customFormat="1">
      <c r="A264" s="257" t="s">
        <v>986</v>
      </c>
      <c r="B264" s="257"/>
      <c r="C264" s="258" t="s">
        <v>4442</v>
      </c>
      <c r="D264" s="258"/>
      <c r="E264" s="258" t="s">
        <v>987</v>
      </c>
      <c r="F264" s="258" t="s">
        <v>4534</v>
      </c>
      <c r="G264" s="258" t="s">
        <v>988</v>
      </c>
      <c r="H264" s="258" t="s">
        <v>960</v>
      </c>
      <c r="I264" s="258">
        <v>71029012</v>
      </c>
      <c r="J264" s="255" t="str">
        <f t="shared" si="4"/>
        <v>朱天一</v>
      </c>
      <c r="K264" s="258" t="s">
        <v>983</v>
      </c>
      <c r="L264" s="276">
        <v>43494</v>
      </c>
    </row>
    <row r="265" spans="1:12" s="256" customFormat="1">
      <c r="A265" s="257" t="s">
        <v>989</v>
      </c>
      <c r="B265" s="257"/>
      <c r="C265" s="258" t="s">
        <v>4442</v>
      </c>
      <c r="D265" s="258"/>
      <c r="E265" s="258" t="s">
        <v>990</v>
      </c>
      <c r="F265" s="258" t="s">
        <v>3258</v>
      </c>
      <c r="G265" s="258" t="s">
        <v>988</v>
      </c>
      <c r="H265" s="258" t="s">
        <v>960</v>
      </c>
      <c r="I265" s="258">
        <v>71029012</v>
      </c>
      <c r="J265" s="255" t="str">
        <f t="shared" si="4"/>
        <v>张威</v>
      </c>
      <c r="K265" s="258" t="s">
        <v>983</v>
      </c>
      <c r="L265" s="276">
        <v>43494</v>
      </c>
    </row>
    <row r="266" spans="1:12" s="256" customFormat="1">
      <c r="A266" s="257" t="s">
        <v>991</v>
      </c>
      <c r="B266" s="257"/>
      <c r="C266" s="258" t="s">
        <v>4442</v>
      </c>
      <c r="D266" s="258"/>
      <c r="E266" s="258" t="s">
        <v>992</v>
      </c>
      <c r="F266" s="258" t="s">
        <v>4535</v>
      </c>
      <c r="G266" s="258" t="s">
        <v>988</v>
      </c>
      <c r="H266" s="258" t="s">
        <v>960</v>
      </c>
      <c r="I266" s="258">
        <v>71029012</v>
      </c>
      <c r="J266" s="255" t="str">
        <f t="shared" si="4"/>
        <v>马翔霄</v>
      </c>
      <c r="K266" s="258" t="s">
        <v>983</v>
      </c>
      <c r="L266" s="276">
        <v>43494</v>
      </c>
    </row>
    <row r="267" spans="1:12" s="256" customFormat="1">
      <c r="A267" s="257" t="s">
        <v>1021</v>
      </c>
      <c r="B267" s="257"/>
      <c r="C267" s="258" t="s">
        <v>4444</v>
      </c>
      <c r="D267" s="258"/>
      <c r="E267" s="258" t="s">
        <v>987</v>
      </c>
      <c r="F267" s="258" t="s">
        <v>3264</v>
      </c>
      <c r="G267" s="258" t="s">
        <v>3081</v>
      </c>
      <c r="H267" s="258" t="s">
        <v>1018</v>
      </c>
      <c r="I267" s="258">
        <v>71035013</v>
      </c>
      <c r="J267" s="255" t="str">
        <f t="shared" si="4"/>
        <v>肖振锋</v>
      </c>
      <c r="K267" s="258" t="s">
        <v>1019</v>
      </c>
      <c r="L267" s="276">
        <v>43494</v>
      </c>
    </row>
    <row r="268" spans="1:12" s="256" customFormat="1">
      <c r="A268" s="257" t="s">
        <v>1022</v>
      </c>
      <c r="B268" s="257"/>
      <c r="C268" s="258" t="s">
        <v>4444</v>
      </c>
      <c r="D268" s="258"/>
      <c r="E268" s="258" t="s">
        <v>990</v>
      </c>
      <c r="F268" s="258" t="s">
        <v>3266</v>
      </c>
      <c r="G268" s="258" t="s">
        <v>3081</v>
      </c>
      <c r="H268" s="258" t="s">
        <v>1018</v>
      </c>
      <c r="I268" s="258">
        <v>71035013</v>
      </c>
      <c r="J268" s="255" t="str">
        <f t="shared" si="4"/>
        <v>王晓曦2</v>
      </c>
      <c r="K268" s="258" t="s">
        <v>1019</v>
      </c>
      <c r="L268" s="276">
        <v>43494</v>
      </c>
    </row>
    <row r="269" spans="1:12" s="256" customFormat="1">
      <c r="A269" s="257" t="s">
        <v>1023</v>
      </c>
      <c r="B269" s="257"/>
      <c r="C269" s="258" t="s">
        <v>4536</v>
      </c>
      <c r="D269" s="258"/>
      <c r="E269" s="258" t="s">
        <v>992</v>
      </c>
      <c r="F269" s="258" t="s">
        <v>4537</v>
      </c>
      <c r="G269" s="258" t="s">
        <v>4538</v>
      </c>
      <c r="H269" s="258" t="s">
        <v>1018</v>
      </c>
      <c r="I269" s="258">
        <v>71035013</v>
      </c>
      <c r="J269" s="255" t="str">
        <f t="shared" si="4"/>
        <v>钮本波</v>
      </c>
      <c r="K269" s="258" t="s">
        <v>1019</v>
      </c>
      <c r="L269" s="276">
        <v>43494</v>
      </c>
    </row>
    <row r="270" spans="1:12" s="256" customFormat="1">
      <c r="A270" s="257" t="s">
        <v>1054</v>
      </c>
      <c r="B270" s="257"/>
      <c r="C270" s="258" t="s">
        <v>4539</v>
      </c>
      <c r="D270" s="258"/>
      <c r="E270" s="258" t="s">
        <v>987</v>
      </c>
      <c r="F270" s="258" t="s">
        <v>4540</v>
      </c>
      <c r="G270" s="258" t="s">
        <v>4538</v>
      </c>
      <c r="H270" s="258" t="s">
        <v>818</v>
      </c>
      <c r="I270" s="258">
        <v>71032012</v>
      </c>
      <c r="J270" s="255" t="str">
        <f t="shared" si="4"/>
        <v>康毅恒</v>
      </c>
      <c r="K270" s="258" t="s">
        <v>1052</v>
      </c>
      <c r="L270" s="276">
        <v>43494</v>
      </c>
    </row>
    <row r="271" spans="1:12" s="256" customFormat="1">
      <c r="A271" s="257" t="s">
        <v>1055</v>
      </c>
      <c r="B271" s="257"/>
      <c r="C271" s="258" t="s">
        <v>4539</v>
      </c>
      <c r="D271" s="258"/>
      <c r="E271" s="258" t="s">
        <v>990</v>
      </c>
      <c r="F271" s="258" t="s">
        <v>3272</v>
      </c>
      <c r="G271" s="258" t="s">
        <v>4538</v>
      </c>
      <c r="H271" s="258" t="s">
        <v>818</v>
      </c>
      <c r="I271" s="258">
        <v>71032012</v>
      </c>
      <c r="J271" s="255" t="str">
        <f t="shared" si="4"/>
        <v>倪高郢2</v>
      </c>
      <c r="K271" s="258" t="s">
        <v>1052</v>
      </c>
      <c r="L271" s="276">
        <v>43494</v>
      </c>
    </row>
    <row r="272" spans="1:12" s="256" customFormat="1">
      <c r="A272" s="257" t="s">
        <v>1056</v>
      </c>
      <c r="B272" s="257"/>
      <c r="C272" s="258" t="s">
        <v>4446</v>
      </c>
      <c r="D272" s="258"/>
      <c r="E272" s="258" t="s">
        <v>992</v>
      </c>
      <c r="F272" s="258" t="s">
        <v>3273</v>
      </c>
      <c r="G272" s="258" t="s">
        <v>3081</v>
      </c>
      <c r="H272" s="258" t="s">
        <v>818</v>
      </c>
      <c r="I272" s="258">
        <v>71032012</v>
      </c>
      <c r="J272" s="255" t="str">
        <f t="shared" si="4"/>
        <v>卢柏成</v>
      </c>
      <c r="K272" s="258" t="s">
        <v>1052</v>
      </c>
      <c r="L272" s="276">
        <v>43494</v>
      </c>
    </row>
    <row r="273" spans="1:12" s="256" customFormat="1">
      <c r="A273" s="257" t="s">
        <v>1082</v>
      </c>
      <c r="B273" s="257"/>
      <c r="C273" s="258" t="s">
        <v>4449</v>
      </c>
      <c r="D273" s="258"/>
      <c r="E273" s="258" t="s">
        <v>992</v>
      </c>
      <c r="F273" s="258" t="s">
        <v>3278</v>
      </c>
      <c r="G273" s="258" t="s">
        <v>988</v>
      </c>
      <c r="H273" s="258" t="s">
        <v>1077</v>
      </c>
      <c r="I273" s="258">
        <v>71030010</v>
      </c>
      <c r="J273" s="255" t="str">
        <f t="shared" si="4"/>
        <v>刘文杰</v>
      </c>
      <c r="K273" s="258" t="s">
        <v>1078</v>
      </c>
      <c r="L273" s="276">
        <v>43494</v>
      </c>
    </row>
    <row r="274" spans="1:12" s="256" customFormat="1">
      <c r="A274" s="257" t="s">
        <v>1111</v>
      </c>
      <c r="B274" s="257"/>
      <c r="C274" s="258" t="s">
        <v>4452</v>
      </c>
      <c r="D274" s="258"/>
      <c r="E274" s="258" t="s">
        <v>987</v>
      </c>
      <c r="F274" s="258" t="s">
        <v>3279</v>
      </c>
      <c r="G274" s="258" t="s">
        <v>3081</v>
      </c>
      <c r="H274" s="258" t="s">
        <v>1108</v>
      </c>
      <c r="I274" s="258">
        <v>71037016</v>
      </c>
      <c r="J274" s="255" t="str">
        <f t="shared" si="4"/>
        <v>赵瑞</v>
      </c>
      <c r="K274" s="258" t="s">
        <v>1109</v>
      </c>
      <c r="L274" s="276">
        <v>43494</v>
      </c>
    </row>
    <row r="275" spans="1:12" s="256" customFormat="1">
      <c r="A275" s="257" t="s">
        <v>1112</v>
      </c>
      <c r="B275" s="257"/>
      <c r="C275" s="258" t="s">
        <v>4452</v>
      </c>
      <c r="D275" s="258"/>
      <c r="E275" s="258" t="s">
        <v>990</v>
      </c>
      <c r="F275" s="258" t="s">
        <v>4541</v>
      </c>
      <c r="G275" s="258" t="s">
        <v>3081</v>
      </c>
      <c r="H275" s="258" t="s">
        <v>1108</v>
      </c>
      <c r="I275" s="258">
        <v>71037016</v>
      </c>
      <c r="J275" s="255" t="str">
        <f t="shared" si="4"/>
        <v>程步云</v>
      </c>
      <c r="K275" s="258" t="s">
        <v>1109</v>
      </c>
      <c r="L275" s="276">
        <v>43494</v>
      </c>
    </row>
    <row r="276" spans="1:12" s="256" customFormat="1">
      <c r="A276" s="257" t="s">
        <v>1113</v>
      </c>
      <c r="B276" s="257"/>
      <c r="C276" s="258" t="s">
        <v>4452</v>
      </c>
      <c r="D276" s="258"/>
      <c r="E276" s="258" t="s">
        <v>992</v>
      </c>
      <c r="F276" s="258" t="s">
        <v>3281</v>
      </c>
      <c r="G276" s="258" t="s">
        <v>3081</v>
      </c>
      <c r="H276" s="258" t="s">
        <v>1108</v>
      </c>
      <c r="I276" s="258">
        <v>71037016</v>
      </c>
      <c r="J276" s="255" t="str">
        <f t="shared" si="4"/>
        <v>张敏2</v>
      </c>
      <c r="K276" s="258" t="s">
        <v>1109</v>
      </c>
      <c r="L276" s="276">
        <v>43494</v>
      </c>
    </row>
    <row r="277" spans="1:12" s="256" customFormat="1">
      <c r="A277" s="257" t="s">
        <v>1132</v>
      </c>
      <c r="B277" s="257"/>
      <c r="C277" s="258" t="s">
        <v>4454</v>
      </c>
      <c r="D277" s="258"/>
      <c r="E277" s="258" t="s">
        <v>1133</v>
      </c>
      <c r="F277" s="258" t="s">
        <v>4542</v>
      </c>
      <c r="G277" s="258" t="s">
        <v>988</v>
      </c>
      <c r="H277" s="260" t="s">
        <v>1130</v>
      </c>
      <c r="I277" s="258">
        <v>71029013</v>
      </c>
      <c r="J277" s="255" t="str">
        <f t="shared" si="4"/>
        <v>张伟2</v>
      </c>
      <c r="K277" s="258" t="s">
        <v>1131</v>
      </c>
      <c r="L277" s="276">
        <v>43494</v>
      </c>
    </row>
    <row r="278" spans="1:12" s="256" customFormat="1">
      <c r="A278" s="257" t="s">
        <v>1134</v>
      </c>
      <c r="B278" s="257"/>
      <c r="C278" s="258" t="s">
        <v>4454</v>
      </c>
      <c r="D278" s="258"/>
      <c r="E278" s="258" t="s">
        <v>992</v>
      </c>
      <c r="F278" s="258" t="s">
        <v>4543</v>
      </c>
      <c r="G278" s="258" t="s">
        <v>988</v>
      </c>
      <c r="H278" s="260" t="s">
        <v>1130</v>
      </c>
      <c r="I278" s="258">
        <v>71029013</v>
      </c>
      <c r="J278" s="255" t="str">
        <f t="shared" si="4"/>
        <v>刘沛</v>
      </c>
      <c r="K278" s="258" t="s">
        <v>1131</v>
      </c>
      <c r="L278" s="276">
        <v>43494</v>
      </c>
    </row>
    <row r="279" spans="1:12" s="256" customFormat="1">
      <c r="A279" s="257" t="s">
        <v>1145</v>
      </c>
      <c r="B279" s="257"/>
      <c r="C279" s="258" t="s">
        <v>4458</v>
      </c>
      <c r="D279" s="258"/>
      <c r="E279" s="258" t="s">
        <v>987</v>
      </c>
      <c r="F279" s="258" t="s">
        <v>3286</v>
      </c>
      <c r="G279" s="258" t="s">
        <v>3081</v>
      </c>
      <c r="H279" s="258" t="s">
        <v>1142</v>
      </c>
      <c r="I279" s="258">
        <v>71038013</v>
      </c>
      <c r="J279" s="255" t="str">
        <f t="shared" si="4"/>
        <v>王卫平</v>
      </c>
      <c r="K279" s="258" t="s">
        <v>1143</v>
      </c>
      <c r="L279" s="276">
        <v>43494</v>
      </c>
    </row>
    <row r="280" spans="1:12" s="256" customFormat="1">
      <c r="A280" s="257" t="s">
        <v>1146</v>
      </c>
      <c r="B280" s="257"/>
      <c r="C280" s="258" t="s">
        <v>4458</v>
      </c>
      <c r="D280" s="258"/>
      <c r="E280" s="258" t="s">
        <v>990</v>
      </c>
      <c r="F280" s="258" t="s">
        <v>4544</v>
      </c>
      <c r="G280" s="258" t="s">
        <v>3081</v>
      </c>
      <c r="H280" s="258" t="s">
        <v>1142</v>
      </c>
      <c r="I280" s="258">
        <v>71038013</v>
      </c>
      <c r="J280" s="255" t="str">
        <f t="shared" si="4"/>
        <v>孙亚文</v>
      </c>
      <c r="K280" s="258" t="s">
        <v>1143</v>
      </c>
      <c r="L280" s="276">
        <v>43494</v>
      </c>
    </row>
    <row r="281" spans="1:12" s="256" customFormat="1">
      <c r="A281" s="257" t="s">
        <v>1169</v>
      </c>
      <c r="B281" s="257"/>
      <c r="C281" s="258" t="s">
        <v>4460</v>
      </c>
      <c r="D281" s="258"/>
      <c r="E281" s="258" t="s">
        <v>990</v>
      </c>
      <c r="F281" s="258" t="s">
        <v>4545</v>
      </c>
      <c r="G281" s="258" t="s">
        <v>3081</v>
      </c>
      <c r="H281" s="258" t="s">
        <v>1166</v>
      </c>
      <c r="I281" s="258">
        <v>71035014</v>
      </c>
      <c r="J281" s="255" t="str">
        <f t="shared" si="4"/>
        <v>莫锐松</v>
      </c>
      <c r="K281" s="258" t="s">
        <v>1167</v>
      </c>
      <c r="L281" s="276">
        <v>43494</v>
      </c>
    </row>
    <row r="282" spans="1:12" s="256" customFormat="1">
      <c r="A282" s="257" t="s">
        <v>4546</v>
      </c>
      <c r="B282" s="257"/>
      <c r="C282" s="258" t="s">
        <v>4460</v>
      </c>
      <c r="D282" s="258"/>
      <c r="E282" s="258" t="s">
        <v>987</v>
      </c>
      <c r="F282" s="258" t="s">
        <v>3291</v>
      </c>
      <c r="G282" s="258" t="s">
        <v>3081</v>
      </c>
      <c r="H282" s="258" t="s">
        <v>1166</v>
      </c>
      <c r="I282" s="258">
        <v>71035014</v>
      </c>
      <c r="J282" s="255" t="str">
        <f t="shared" si="4"/>
        <v>陈钊</v>
      </c>
      <c r="K282" s="258" t="s">
        <v>1167</v>
      </c>
      <c r="L282" s="276">
        <v>43494</v>
      </c>
    </row>
    <row r="283" spans="1:12" s="256" customFormat="1">
      <c r="A283" s="257" t="s">
        <v>1219</v>
      </c>
      <c r="B283" s="257"/>
      <c r="C283" s="258" t="s">
        <v>4465</v>
      </c>
      <c r="D283" s="258"/>
      <c r="E283" s="258" t="s">
        <v>990</v>
      </c>
      <c r="F283" s="258" t="s">
        <v>4547</v>
      </c>
      <c r="G283" s="258" t="s">
        <v>3081</v>
      </c>
      <c r="H283" s="258" t="s">
        <v>1216</v>
      </c>
      <c r="I283" s="258">
        <v>71034010</v>
      </c>
      <c r="J283" s="255" t="str">
        <f t="shared" si="4"/>
        <v>李明3</v>
      </c>
      <c r="K283" s="258" t="s">
        <v>1217</v>
      </c>
      <c r="L283" s="276">
        <v>43494</v>
      </c>
    </row>
    <row r="284" spans="1:12" s="256" customFormat="1">
      <c r="A284" s="257" t="s">
        <v>1239</v>
      </c>
      <c r="B284" s="257"/>
      <c r="C284" s="258" t="s">
        <v>4467</v>
      </c>
      <c r="D284" s="258"/>
      <c r="E284" s="258" t="s">
        <v>987</v>
      </c>
      <c r="F284" s="258" t="s">
        <v>4548</v>
      </c>
      <c r="G284" s="258" t="s">
        <v>3081</v>
      </c>
      <c r="H284" s="258" t="s">
        <v>1237</v>
      </c>
      <c r="I284" s="258">
        <v>71037013</v>
      </c>
      <c r="J284" s="255" t="str">
        <f t="shared" si="4"/>
        <v>张健</v>
      </c>
      <c r="K284" s="258" t="s">
        <v>1238</v>
      </c>
      <c r="L284" s="276">
        <v>43494</v>
      </c>
    </row>
    <row r="285" spans="1:12" s="256" customFormat="1">
      <c r="A285" s="257" t="s">
        <v>1263</v>
      </c>
      <c r="B285" s="257"/>
      <c r="C285" s="258" t="s">
        <v>4470</v>
      </c>
      <c r="D285" s="258"/>
      <c r="E285" s="258" t="s">
        <v>990</v>
      </c>
      <c r="F285" s="258" t="s">
        <v>4549</v>
      </c>
      <c r="G285" s="258" t="s">
        <v>988</v>
      </c>
      <c r="H285" s="258" t="s">
        <v>1260</v>
      </c>
      <c r="I285" s="258">
        <v>71036009</v>
      </c>
      <c r="J285" s="255" t="str">
        <f t="shared" si="4"/>
        <v>孙东明</v>
      </c>
      <c r="K285" s="258" t="s">
        <v>1261</v>
      </c>
      <c r="L285" s="276">
        <v>43494</v>
      </c>
    </row>
    <row r="286" spans="1:12" s="256" customFormat="1">
      <c r="A286" s="257" t="s">
        <v>1264</v>
      </c>
      <c r="B286" s="257"/>
      <c r="C286" s="258" t="s">
        <v>4470</v>
      </c>
      <c r="D286" s="258"/>
      <c r="E286" s="258" t="s">
        <v>992</v>
      </c>
      <c r="F286" s="258" t="s">
        <v>4550</v>
      </c>
      <c r="G286" s="258" t="s">
        <v>988</v>
      </c>
      <c r="H286" s="258" t="s">
        <v>1260</v>
      </c>
      <c r="I286" s="258">
        <v>71036009</v>
      </c>
      <c r="J286" s="255" t="str">
        <f t="shared" si="4"/>
        <v>刘济铭</v>
      </c>
      <c r="K286" s="258" t="s">
        <v>1261</v>
      </c>
      <c r="L286" s="276">
        <v>43494</v>
      </c>
    </row>
    <row r="287" spans="1:12" s="256" customFormat="1">
      <c r="A287" s="257" t="s">
        <v>1283</v>
      </c>
      <c r="B287" s="257"/>
      <c r="C287" s="258" t="s">
        <v>4472</v>
      </c>
      <c r="D287" s="258"/>
      <c r="E287" s="258" t="s">
        <v>987</v>
      </c>
      <c r="F287" s="258" t="s">
        <v>4551</v>
      </c>
      <c r="G287" s="258" t="s">
        <v>3081</v>
      </c>
      <c r="H287" s="258" t="s">
        <v>1281</v>
      </c>
      <c r="I287" s="258">
        <v>71032013</v>
      </c>
      <c r="J287" s="255" t="str">
        <f t="shared" si="4"/>
        <v>王浩</v>
      </c>
      <c r="K287" s="258" t="s">
        <v>1282</v>
      </c>
      <c r="L287" s="276">
        <v>43494</v>
      </c>
    </row>
    <row r="288" spans="1:12" s="256" customFormat="1">
      <c r="A288" s="257" t="s">
        <v>1284</v>
      </c>
      <c r="B288" s="257"/>
      <c r="C288" s="258" t="s">
        <v>4472</v>
      </c>
      <c r="D288" s="258"/>
      <c r="E288" s="258" t="s">
        <v>990</v>
      </c>
      <c r="F288" s="258" t="s">
        <v>4202</v>
      </c>
      <c r="G288" s="258" t="s">
        <v>3081</v>
      </c>
      <c r="H288" s="258" t="s">
        <v>1281</v>
      </c>
      <c r="I288" s="258">
        <v>71032013</v>
      </c>
      <c r="J288" s="255" t="str">
        <f t="shared" si="4"/>
        <v>王亚庭</v>
      </c>
      <c r="K288" s="258" t="s">
        <v>1282</v>
      </c>
      <c r="L288" s="276">
        <v>43494</v>
      </c>
    </row>
    <row r="289" spans="1:12" s="256" customFormat="1">
      <c r="A289" s="257" t="s">
        <v>1285</v>
      </c>
      <c r="B289" s="257"/>
      <c r="C289" s="258" t="s">
        <v>4472</v>
      </c>
      <c r="D289" s="258"/>
      <c r="E289" s="258" t="s">
        <v>992</v>
      </c>
      <c r="F289" s="258" t="s">
        <v>4552</v>
      </c>
      <c r="G289" s="258" t="s">
        <v>3081</v>
      </c>
      <c r="H289" s="258" t="s">
        <v>1281</v>
      </c>
      <c r="I289" s="258">
        <v>71032013</v>
      </c>
      <c r="J289" s="255" t="str">
        <f t="shared" si="4"/>
        <v>杨震2</v>
      </c>
      <c r="K289" s="258" t="s">
        <v>1282</v>
      </c>
      <c r="L289" s="276">
        <v>43494</v>
      </c>
    </row>
    <row r="290" spans="1:12" s="256" customFormat="1">
      <c r="A290" s="257" t="s">
        <v>1346</v>
      </c>
      <c r="B290" s="257"/>
      <c r="C290" s="258" t="s">
        <v>4477</v>
      </c>
      <c r="D290" s="258"/>
      <c r="E290" s="258" t="s">
        <v>987</v>
      </c>
      <c r="F290" s="258" t="s">
        <v>3312</v>
      </c>
      <c r="G290" s="258" t="s">
        <v>3081</v>
      </c>
      <c r="H290" s="260" t="s">
        <v>1344</v>
      </c>
      <c r="I290" s="258">
        <v>71031009</v>
      </c>
      <c r="J290" s="255" t="str">
        <f t="shared" si="4"/>
        <v>田堃</v>
      </c>
      <c r="K290" s="258" t="s">
        <v>1345</v>
      </c>
      <c r="L290" s="276">
        <v>43494</v>
      </c>
    </row>
    <row r="291" spans="1:12" s="256" customFormat="1">
      <c r="A291" s="257" t="s">
        <v>1347</v>
      </c>
      <c r="B291" s="257"/>
      <c r="C291" s="258" t="s">
        <v>4477</v>
      </c>
      <c r="D291" s="258"/>
      <c r="E291" s="258" t="s">
        <v>990</v>
      </c>
      <c r="F291" s="258" t="s">
        <v>4553</v>
      </c>
      <c r="G291" s="258" t="s">
        <v>3081</v>
      </c>
      <c r="H291" s="260" t="s">
        <v>1344</v>
      </c>
      <c r="I291" s="258">
        <v>71031009</v>
      </c>
      <c r="J291" s="255" t="str">
        <f t="shared" si="4"/>
        <v>谢宝嘉</v>
      </c>
      <c r="K291" s="258" t="s">
        <v>1345</v>
      </c>
      <c r="L291" s="276">
        <v>43494</v>
      </c>
    </row>
    <row r="292" spans="1:12" s="256" customFormat="1">
      <c r="A292" s="257" t="s">
        <v>1364</v>
      </c>
      <c r="B292" s="257"/>
      <c r="C292" s="258" t="s">
        <v>4480</v>
      </c>
      <c r="D292" s="258"/>
      <c r="E292" s="258" t="s">
        <v>992</v>
      </c>
      <c r="F292" s="258" t="s">
        <v>3317</v>
      </c>
      <c r="G292" s="258" t="s">
        <v>988</v>
      </c>
      <c r="H292" s="260" t="s">
        <v>1130</v>
      </c>
      <c r="I292" s="258">
        <v>71030009</v>
      </c>
      <c r="J292" s="255" t="str">
        <f t="shared" si="4"/>
        <v>范蔓锐</v>
      </c>
      <c r="K292" s="258" t="s">
        <v>1361</v>
      </c>
      <c r="L292" s="276">
        <v>43494</v>
      </c>
    </row>
    <row r="293" spans="1:12" s="256" customFormat="1">
      <c r="A293" s="257" t="s">
        <v>1386</v>
      </c>
      <c r="B293" s="257"/>
      <c r="C293" s="258" t="s">
        <v>4483</v>
      </c>
      <c r="D293" s="258"/>
      <c r="E293" s="258" t="s">
        <v>4554</v>
      </c>
      <c r="F293" s="258" t="s">
        <v>4555</v>
      </c>
      <c r="G293" s="258" t="s">
        <v>988</v>
      </c>
      <c r="H293" s="260" t="s">
        <v>1384</v>
      </c>
      <c r="I293" s="258">
        <v>71033012</v>
      </c>
      <c r="J293" s="255" t="str">
        <f t="shared" si="4"/>
        <v>刘欣旺</v>
      </c>
      <c r="K293" s="258" t="s">
        <v>1385</v>
      </c>
      <c r="L293" s="276">
        <v>43494</v>
      </c>
    </row>
    <row r="294" spans="1:12" s="256" customFormat="1">
      <c r="A294" s="257" t="s">
        <v>1387</v>
      </c>
      <c r="B294" s="257"/>
      <c r="C294" s="258" t="s">
        <v>4483</v>
      </c>
      <c r="D294" s="258"/>
      <c r="E294" s="258" t="s">
        <v>4556</v>
      </c>
      <c r="F294" s="258" t="s">
        <v>4557</v>
      </c>
      <c r="G294" s="258" t="s">
        <v>988</v>
      </c>
      <c r="H294" s="260" t="s">
        <v>1384</v>
      </c>
      <c r="I294" s="258">
        <v>71033012</v>
      </c>
      <c r="J294" s="255" t="str">
        <f t="shared" si="4"/>
        <v>邰阿如汗</v>
      </c>
      <c r="K294" s="258" t="s">
        <v>1385</v>
      </c>
      <c r="L294" s="276">
        <v>43494</v>
      </c>
    </row>
    <row r="295" spans="1:12" s="256" customFormat="1">
      <c r="A295" s="257" t="s">
        <v>1423</v>
      </c>
      <c r="B295" s="257"/>
      <c r="C295" s="258" t="s">
        <v>4488</v>
      </c>
      <c r="D295" s="258"/>
      <c r="E295" s="258" t="s">
        <v>992</v>
      </c>
      <c r="F295" s="258" t="s">
        <v>3327</v>
      </c>
      <c r="G295" s="258" t="s">
        <v>988</v>
      </c>
      <c r="H295" s="260" t="s">
        <v>1419</v>
      </c>
      <c r="I295" s="258">
        <v>71029014</v>
      </c>
      <c r="J295" s="255" t="str">
        <f t="shared" si="4"/>
        <v>程启良</v>
      </c>
      <c r="K295" s="258" t="s">
        <v>1420</v>
      </c>
      <c r="L295" s="276">
        <v>43494</v>
      </c>
    </row>
    <row r="296" spans="1:12" s="256" customFormat="1" ht="36">
      <c r="A296" s="257" t="s">
        <v>1438</v>
      </c>
      <c r="B296" s="257"/>
      <c r="C296" s="258" t="s">
        <v>4490</v>
      </c>
      <c r="D296" s="258"/>
      <c r="E296" s="258" t="s">
        <v>1444</v>
      </c>
      <c r="F296" s="258" t="s">
        <v>3329</v>
      </c>
      <c r="G296" s="258" t="s">
        <v>3081</v>
      </c>
      <c r="H296" s="260" t="s">
        <v>1435</v>
      </c>
      <c r="I296" s="258">
        <v>71029014</v>
      </c>
      <c r="J296" s="255" t="str">
        <f t="shared" si="4"/>
        <v>聂其冬</v>
      </c>
      <c r="K296" s="258" t="s">
        <v>1420</v>
      </c>
      <c r="L296" s="276">
        <v>43494</v>
      </c>
    </row>
    <row r="297" spans="1:12" s="256" customFormat="1">
      <c r="A297" s="257" t="s">
        <v>1452</v>
      </c>
      <c r="B297" s="257"/>
      <c r="C297" s="258" t="s">
        <v>4492</v>
      </c>
      <c r="D297" s="258"/>
      <c r="E297" s="258" t="s">
        <v>987</v>
      </c>
      <c r="F297" s="258" t="s">
        <v>3330</v>
      </c>
      <c r="G297" s="258" t="s">
        <v>3081</v>
      </c>
      <c r="H297" s="258" t="s">
        <v>1450</v>
      </c>
      <c r="I297" s="258">
        <v>71034011</v>
      </c>
      <c r="J297" s="255" t="str">
        <f t="shared" si="4"/>
        <v>彭国俊</v>
      </c>
      <c r="K297" s="258" t="s">
        <v>1451</v>
      </c>
      <c r="L297" s="276">
        <v>43494</v>
      </c>
    </row>
    <row r="298" spans="1:12" s="256" customFormat="1">
      <c r="A298" s="257" t="s">
        <v>1453</v>
      </c>
      <c r="B298" s="257"/>
      <c r="C298" s="258" t="s">
        <v>4492</v>
      </c>
      <c r="D298" s="258"/>
      <c r="E298" s="258" t="s">
        <v>990</v>
      </c>
      <c r="F298" s="258" t="s">
        <v>4558</v>
      </c>
      <c r="G298" s="258" t="s">
        <v>3081</v>
      </c>
      <c r="H298" s="258" t="s">
        <v>1450</v>
      </c>
      <c r="I298" s="258">
        <v>71034011</v>
      </c>
      <c r="J298" s="255" t="str">
        <f t="shared" si="4"/>
        <v>周长红</v>
      </c>
      <c r="K298" s="258" t="s">
        <v>1451</v>
      </c>
      <c r="L298" s="276">
        <v>43494</v>
      </c>
    </row>
    <row r="299" spans="1:12" s="256" customFormat="1">
      <c r="A299" s="257" t="s">
        <v>1454</v>
      </c>
      <c r="B299" s="257"/>
      <c r="C299" s="258" t="s">
        <v>4492</v>
      </c>
      <c r="D299" s="258"/>
      <c r="E299" s="258" t="s">
        <v>992</v>
      </c>
      <c r="F299" s="258" t="s">
        <v>4559</v>
      </c>
      <c r="G299" s="258" t="s">
        <v>3081</v>
      </c>
      <c r="H299" s="258" t="s">
        <v>1450</v>
      </c>
      <c r="I299" s="258">
        <v>71034011</v>
      </c>
      <c r="J299" s="255" t="str">
        <f t="shared" si="4"/>
        <v>楚国栋</v>
      </c>
      <c r="K299" s="258" t="s">
        <v>1451</v>
      </c>
      <c r="L299" s="276">
        <v>43494</v>
      </c>
    </row>
    <row r="300" spans="1:12" s="256" customFormat="1">
      <c r="A300" s="257" t="s">
        <v>1489</v>
      </c>
      <c r="B300" s="257"/>
      <c r="C300" s="258" t="s">
        <v>4498</v>
      </c>
      <c r="D300" s="258"/>
      <c r="E300" s="258" t="s">
        <v>1133</v>
      </c>
      <c r="F300" s="258" t="s">
        <v>4560</v>
      </c>
      <c r="G300" s="258" t="s">
        <v>3081</v>
      </c>
      <c r="H300" s="258" t="s">
        <v>1487</v>
      </c>
      <c r="I300" s="258">
        <v>71031011</v>
      </c>
      <c r="J300" s="255" t="str">
        <f t="shared" si="4"/>
        <v>云祥飞</v>
      </c>
      <c r="K300" s="258" t="s">
        <v>1488</v>
      </c>
      <c r="L300" s="276">
        <v>43494</v>
      </c>
    </row>
    <row r="301" spans="1:12" s="256" customFormat="1">
      <c r="A301" s="257" t="s">
        <v>1540</v>
      </c>
      <c r="B301" s="257"/>
      <c r="C301" s="258" t="s">
        <v>4505</v>
      </c>
      <c r="D301" s="258"/>
      <c r="E301" s="258" t="s">
        <v>1541</v>
      </c>
      <c r="F301" s="258" t="s">
        <v>4561</v>
      </c>
      <c r="G301" s="258" t="s">
        <v>3081</v>
      </c>
      <c r="H301" s="258" t="s">
        <v>1538</v>
      </c>
      <c r="I301" s="258">
        <v>71035015</v>
      </c>
      <c r="J301" s="255" t="str">
        <f t="shared" si="4"/>
        <v>王聪</v>
      </c>
      <c r="K301" s="258" t="s">
        <v>1539</v>
      </c>
      <c r="L301" s="276">
        <v>43494</v>
      </c>
    </row>
    <row r="302" spans="1:12" s="256" customFormat="1">
      <c r="A302" s="257" t="s">
        <v>1564</v>
      </c>
      <c r="B302" s="257"/>
      <c r="C302" s="258" t="s">
        <v>4509</v>
      </c>
      <c r="D302" s="258"/>
      <c r="E302" s="258" t="s">
        <v>1133</v>
      </c>
      <c r="F302" s="258" t="s">
        <v>4562</v>
      </c>
      <c r="G302" s="258" t="s">
        <v>3081</v>
      </c>
      <c r="H302" s="258" t="s">
        <v>1562</v>
      </c>
      <c r="I302" s="258">
        <v>71038012</v>
      </c>
      <c r="J302" s="255" t="str">
        <f t="shared" si="4"/>
        <v>卫元明2</v>
      </c>
      <c r="K302" s="258" t="s">
        <v>1563</v>
      </c>
      <c r="L302" s="276">
        <v>43494</v>
      </c>
    </row>
    <row r="303" spans="1:12" s="256" customFormat="1">
      <c r="A303" s="257" t="s">
        <v>1565</v>
      </c>
      <c r="B303" s="257"/>
      <c r="C303" s="258" t="s">
        <v>4509</v>
      </c>
      <c r="D303" s="258"/>
      <c r="E303" s="258" t="s">
        <v>992</v>
      </c>
      <c r="F303" s="258" t="s">
        <v>4563</v>
      </c>
      <c r="G303" s="258" t="s">
        <v>3081</v>
      </c>
      <c r="H303" s="258" t="s">
        <v>1562</v>
      </c>
      <c r="I303" s="258">
        <v>71038012</v>
      </c>
      <c r="J303" s="255" t="str">
        <f t="shared" si="4"/>
        <v>柴宁</v>
      </c>
      <c r="K303" s="258" t="s">
        <v>1563</v>
      </c>
      <c r="L303" s="276">
        <v>43494</v>
      </c>
    </row>
    <row r="304" spans="1:12" s="256" customFormat="1">
      <c r="A304" s="257" t="s">
        <v>1583</v>
      </c>
      <c r="B304" s="257"/>
      <c r="C304" s="258" t="s">
        <v>4512</v>
      </c>
      <c r="D304" s="258"/>
      <c r="E304" s="258" t="s">
        <v>987</v>
      </c>
      <c r="F304" s="258" t="s">
        <v>4564</v>
      </c>
      <c r="G304" s="258" t="s">
        <v>3081</v>
      </c>
      <c r="H304" s="258" t="s">
        <v>1581</v>
      </c>
      <c r="I304" s="258">
        <v>71032014</v>
      </c>
      <c r="J304" s="255" t="str">
        <f t="shared" si="4"/>
        <v>杜野</v>
      </c>
      <c r="K304" s="258" t="s">
        <v>1582</v>
      </c>
      <c r="L304" s="276">
        <v>43494</v>
      </c>
    </row>
    <row r="305" spans="1:12" s="256" customFormat="1">
      <c r="A305" s="257" t="s">
        <v>1584</v>
      </c>
      <c r="B305" s="257"/>
      <c r="C305" s="258" t="s">
        <v>4512</v>
      </c>
      <c r="D305" s="258"/>
      <c r="E305" s="258" t="s">
        <v>990</v>
      </c>
      <c r="F305" s="258" t="s">
        <v>4565</v>
      </c>
      <c r="G305" s="258" t="s">
        <v>3081</v>
      </c>
      <c r="H305" s="258" t="s">
        <v>1581</v>
      </c>
      <c r="I305" s="258">
        <v>71032014</v>
      </c>
      <c r="J305" s="255" t="str">
        <f t="shared" si="4"/>
        <v>宗超杰</v>
      </c>
      <c r="K305" s="258" t="s">
        <v>1582</v>
      </c>
      <c r="L305" s="276">
        <v>43494</v>
      </c>
    </row>
    <row r="306" spans="1:12" s="256" customFormat="1">
      <c r="A306" s="257" t="s">
        <v>1585</v>
      </c>
      <c r="B306" s="257"/>
      <c r="C306" s="258" t="s">
        <v>4512</v>
      </c>
      <c r="D306" s="258"/>
      <c r="E306" s="258" t="s">
        <v>992</v>
      </c>
      <c r="F306" s="258" t="s">
        <v>4566</v>
      </c>
      <c r="G306" s="258" t="s">
        <v>3081</v>
      </c>
      <c r="H306" s="258" t="s">
        <v>1581</v>
      </c>
      <c r="I306" s="258">
        <v>71032014</v>
      </c>
      <c r="J306" s="255" t="str">
        <f t="shared" si="4"/>
        <v>王喆</v>
      </c>
      <c r="K306" s="258" t="s">
        <v>1582</v>
      </c>
      <c r="L306" s="276">
        <v>43494</v>
      </c>
    </row>
    <row r="307" spans="1:12" s="256" customFormat="1">
      <c r="A307" s="261" t="s">
        <v>2567</v>
      </c>
      <c r="B307" s="261"/>
      <c r="C307" s="258" t="s">
        <v>4449</v>
      </c>
      <c r="D307" s="258" t="s">
        <v>987</v>
      </c>
      <c r="E307" s="258"/>
      <c r="F307" s="258" t="s">
        <v>3276</v>
      </c>
      <c r="G307" s="258" t="s">
        <v>988</v>
      </c>
      <c r="H307" s="258" t="s">
        <v>1077</v>
      </c>
      <c r="I307" s="258">
        <v>71030010</v>
      </c>
      <c r="J307" s="255" t="str">
        <f t="shared" si="4"/>
        <v>刘远波</v>
      </c>
      <c r="K307" s="258" t="s">
        <v>1078</v>
      </c>
    </row>
    <row r="308" spans="1:12" s="256" customFormat="1">
      <c r="A308" s="261" t="s">
        <v>2597</v>
      </c>
      <c r="B308" s="261"/>
      <c r="C308" s="258" t="s">
        <v>4458</v>
      </c>
      <c r="D308" s="258" t="s">
        <v>992</v>
      </c>
      <c r="E308" s="258"/>
      <c r="F308" s="258" t="s">
        <v>3288</v>
      </c>
      <c r="G308" s="258" t="s">
        <v>3081</v>
      </c>
      <c r="H308" s="258" t="s">
        <v>1142</v>
      </c>
      <c r="I308" s="258">
        <v>71038013</v>
      </c>
      <c r="J308" s="255" t="str">
        <f t="shared" si="4"/>
        <v>吕金丹</v>
      </c>
      <c r="K308" s="258" t="s">
        <v>1143</v>
      </c>
    </row>
    <row r="309" spans="1:12" s="256" customFormat="1">
      <c r="A309" s="261" t="s">
        <v>2614</v>
      </c>
      <c r="B309" s="261"/>
      <c r="C309" s="258" t="s">
        <v>4463</v>
      </c>
      <c r="D309" s="258" t="s">
        <v>992</v>
      </c>
      <c r="E309" s="258"/>
      <c r="F309" s="258" t="s">
        <v>4567</v>
      </c>
      <c r="G309" s="258" t="s">
        <v>3081</v>
      </c>
      <c r="H309" s="258" t="s">
        <v>1192</v>
      </c>
      <c r="I309" s="258">
        <v>71036010</v>
      </c>
      <c r="J309" s="255" t="str">
        <f t="shared" si="4"/>
        <v>程龙</v>
      </c>
      <c r="K309" s="258" t="s">
        <v>1193</v>
      </c>
    </row>
    <row r="310" spans="1:12" s="256" customFormat="1">
      <c r="A310" s="261" t="s">
        <v>2622</v>
      </c>
      <c r="B310" s="261"/>
      <c r="C310" s="258" t="s">
        <v>4465</v>
      </c>
      <c r="D310" s="258" t="s">
        <v>987</v>
      </c>
      <c r="E310" s="258"/>
      <c r="F310" s="258" t="s">
        <v>4568</v>
      </c>
      <c r="G310" s="258" t="s">
        <v>3081</v>
      </c>
      <c r="H310" s="258" t="s">
        <v>1216</v>
      </c>
      <c r="I310" s="258">
        <v>71034010</v>
      </c>
      <c r="J310" s="255" t="str">
        <f t="shared" si="4"/>
        <v>柴万万</v>
      </c>
      <c r="K310" s="258" t="s">
        <v>1217</v>
      </c>
    </row>
    <row r="311" spans="1:12" s="256" customFormat="1">
      <c r="A311" s="261" t="s">
        <v>944</v>
      </c>
      <c r="B311" s="261"/>
      <c r="C311" s="258" t="s">
        <v>4465</v>
      </c>
      <c r="D311" s="258" t="s">
        <v>992</v>
      </c>
      <c r="E311" s="258"/>
      <c r="F311" s="258" t="s">
        <v>4569</v>
      </c>
      <c r="G311" s="258" t="s">
        <v>3081</v>
      </c>
      <c r="H311" s="258" t="s">
        <v>1216</v>
      </c>
      <c r="I311" s="258">
        <v>71034010</v>
      </c>
      <c r="J311" s="255" t="str">
        <f t="shared" si="4"/>
        <v>张敏3</v>
      </c>
      <c r="K311" s="258" t="s">
        <v>1217</v>
      </c>
    </row>
    <row r="312" spans="1:12" s="256" customFormat="1">
      <c r="A312" s="261" t="s">
        <v>958</v>
      </c>
      <c r="B312" s="261"/>
      <c r="C312" s="258" t="s">
        <v>4467</v>
      </c>
      <c r="D312" s="258" t="s">
        <v>990</v>
      </c>
      <c r="E312" s="258"/>
      <c r="F312" s="258" t="s">
        <v>3300</v>
      </c>
      <c r="G312" s="258" t="s">
        <v>3081</v>
      </c>
      <c r="H312" s="258" t="s">
        <v>1237</v>
      </c>
      <c r="I312" s="258">
        <v>71037013</v>
      </c>
      <c r="J312" s="255" t="str">
        <f t="shared" si="4"/>
        <v>韩威威</v>
      </c>
      <c r="K312" s="258" t="s">
        <v>1238</v>
      </c>
    </row>
    <row r="313" spans="1:12" s="256" customFormat="1">
      <c r="A313" s="261" t="s">
        <v>959</v>
      </c>
      <c r="B313" s="261"/>
      <c r="C313" s="258" t="s">
        <v>4467</v>
      </c>
      <c r="D313" s="258" t="s">
        <v>992</v>
      </c>
      <c r="E313" s="258"/>
      <c r="F313" s="258" t="s">
        <v>3301</v>
      </c>
      <c r="G313" s="258" t="s">
        <v>3081</v>
      </c>
      <c r="H313" s="258" t="s">
        <v>1237</v>
      </c>
      <c r="I313" s="258">
        <v>71037013</v>
      </c>
      <c r="J313" s="255" t="str">
        <f t="shared" si="4"/>
        <v>韩敬维</v>
      </c>
      <c r="K313" s="258" t="s">
        <v>1238</v>
      </c>
    </row>
    <row r="314" spans="1:12" s="256" customFormat="1">
      <c r="A314" s="261" t="s">
        <v>1015</v>
      </c>
      <c r="B314" s="261"/>
      <c r="C314" s="258" t="s">
        <v>4474</v>
      </c>
      <c r="D314" s="258" t="s">
        <v>990</v>
      </c>
      <c r="E314" s="258"/>
      <c r="F314" s="258" t="s">
        <v>4570</v>
      </c>
      <c r="G314" s="258" t="s">
        <v>3081</v>
      </c>
      <c r="H314" s="260" t="s">
        <v>1303</v>
      </c>
      <c r="I314" s="258">
        <v>71033013</v>
      </c>
      <c r="J314" s="255" t="str">
        <f t="shared" si="4"/>
        <v>王庆乐</v>
      </c>
      <c r="K314" s="258" t="s">
        <v>1304</v>
      </c>
    </row>
    <row r="315" spans="1:12" s="256" customFormat="1">
      <c r="A315" s="261" t="s">
        <v>1034</v>
      </c>
      <c r="B315" s="261"/>
      <c r="C315" s="258" t="s">
        <v>2624</v>
      </c>
      <c r="D315" s="258" t="s">
        <v>992</v>
      </c>
      <c r="E315" s="258"/>
      <c r="F315" s="258" t="s">
        <v>4571</v>
      </c>
      <c r="G315" s="258" t="s">
        <v>3081</v>
      </c>
      <c r="H315" s="260" t="s">
        <v>1324</v>
      </c>
      <c r="I315" s="258">
        <v>71038014</v>
      </c>
      <c r="J315" s="255" t="str">
        <f t="shared" si="4"/>
        <v>李祥</v>
      </c>
      <c r="K315" s="258" t="s">
        <v>1325</v>
      </c>
    </row>
    <row r="316" spans="1:12" s="256" customFormat="1">
      <c r="A316" s="261" t="s">
        <v>1053</v>
      </c>
      <c r="B316" s="261"/>
      <c r="C316" s="258" t="s">
        <v>4477</v>
      </c>
      <c r="D316" s="258" t="s">
        <v>992</v>
      </c>
      <c r="E316" s="258"/>
      <c r="F316" s="258" t="s">
        <v>4572</v>
      </c>
      <c r="G316" s="258" t="s">
        <v>3081</v>
      </c>
      <c r="H316" s="260" t="s">
        <v>1344</v>
      </c>
      <c r="I316" s="258">
        <v>71031009</v>
      </c>
      <c r="J316" s="255" t="str">
        <f t="shared" si="4"/>
        <v>尹玉博</v>
      </c>
      <c r="K316" s="258" t="s">
        <v>1345</v>
      </c>
    </row>
    <row r="317" spans="1:12" s="256" customFormat="1">
      <c r="A317" s="261" t="s">
        <v>1064</v>
      </c>
      <c r="B317" s="261"/>
      <c r="C317" s="258" t="s">
        <v>4480</v>
      </c>
      <c r="D317" s="258" t="s">
        <v>987</v>
      </c>
      <c r="E317" s="258"/>
      <c r="F317" s="258" t="s">
        <v>4573</v>
      </c>
      <c r="G317" s="258" t="s">
        <v>988</v>
      </c>
      <c r="H317" s="260" t="s">
        <v>4574</v>
      </c>
      <c r="I317" s="258">
        <v>71030009</v>
      </c>
      <c r="J317" s="255" t="str">
        <f t="shared" si="4"/>
        <v>魏铭</v>
      </c>
      <c r="K317" s="258" t="s">
        <v>1361</v>
      </c>
    </row>
    <row r="318" spans="1:12" s="256" customFormat="1">
      <c r="A318" s="261" t="s">
        <v>1067</v>
      </c>
      <c r="B318" s="261"/>
      <c r="C318" s="258" t="s">
        <v>4480</v>
      </c>
      <c r="D318" s="258" t="s">
        <v>990</v>
      </c>
      <c r="E318" s="258"/>
      <c r="F318" s="258" t="s">
        <v>3316</v>
      </c>
      <c r="G318" s="258" t="s">
        <v>988</v>
      </c>
      <c r="H318" s="260" t="s">
        <v>4574</v>
      </c>
      <c r="I318" s="258">
        <v>71030009</v>
      </c>
      <c r="J318" s="255" t="str">
        <f t="shared" si="4"/>
        <v>李梁才</v>
      </c>
      <c r="K318" s="258" t="s">
        <v>1361</v>
      </c>
    </row>
    <row r="319" spans="1:12" s="256" customFormat="1">
      <c r="A319" s="261" t="s">
        <v>1106</v>
      </c>
      <c r="B319" s="261"/>
      <c r="C319" s="258" t="s">
        <v>4486</v>
      </c>
      <c r="D319" s="258" t="s">
        <v>990</v>
      </c>
      <c r="E319" s="258"/>
      <c r="F319" s="258" t="s">
        <v>4575</v>
      </c>
      <c r="G319" s="258" t="s">
        <v>3081</v>
      </c>
      <c r="H319" s="260" t="s">
        <v>1399</v>
      </c>
      <c r="I319" s="258">
        <v>71037014</v>
      </c>
      <c r="J319" s="255" t="str">
        <f t="shared" si="4"/>
        <v>陈文星</v>
      </c>
      <c r="K319" s="258" t="s">
        <v>1400</v>
      </c>
    </row>
    <row r="320" spans="1:12" s="256" customFormat="1">
      <c r="A320" s="261" t="s">
        <v>1110</v>
      </c>
      <c r="B320" s="261"/>
      <c r="C320" s="258" t="s">
        <v>4486</v>
      </c>
      <c r="D320" s="258" t="s">
        <v>992</v>
      </c>
      <c r="E320" s="258"/>
      <c r="F320" s="258" t="s">
        <v>3322</v>
      </c>
      <c r="G320" s="258" t="s">
        <v>3081</v>
      </c>
      <c r="H320" s="260" t="s">
        <v>1399</v>
      </c>
      <c r="I320" s="258">
        <v>71037014</v>
      </c>
      <c r="J320" s="255" t="str">
        <f t="shared" si="4"/>
        <v>张宁2</v>
      </c>
      <c r="K320" s="258" t="s">
        <v>1400</v>
      </c>
    </row>
    <row r="321" spans="1:11" s="256" customFormat="1">
      <c r="A321" s="261" t="s">
        <v>1125</v>
      </c>
      <c r="B321" s="261"/>
      <c r="C321" s="258" t="s">
        <v>4488</v>
      </c>
      <c r="D321" s="258" t="s">
        <v>987</v>
      </c>
      <c r="E321" s="258"/>
      <c r="F321" s="258" t="s">
        <v>3325</v>
      </c>
      <c r="G321" s="258" t="s">
        <v>988</v>
      </c>
      <c r="H321" s="260" t="s">
        <v>1419</v>
      </c>
      <c r="I321" s="258">
        <v>71029014</v>
      </c>
      <c r="J321" s="255" t="str">
        <f t="shared" si="4"/>
        <v>周欣</v>
      </c>
      <c r="K321" s="258" t="s">
        <v>1420</v>
      </c>
    </row>
    <row r="322" spans="1:11" s="256" customFormat="1">
      <c r="A322" s="261" t="s">
        <v>1144</v>
      </c>
      <c r="B322" s="261"/>
      <c r="C322" s="258" t="s">
        <v>4490</v>
      </c>
      <c r="D322" s="258" t="s">
        <v>1133</v>
      </c>
      <c r="E322" s="258"/>
      <c r="F322" s="258" t="s">
        <v>4576</v>
      </c>
      <c r="G322" s="258" t="s">
        <v>3081</v>
      </c>
      <c r="H322" s="260" t="s">
        <v>1435</v>
      </c>
      <c r="I322" s="258">
        <v>71034009</v>
      </c>
      <c r="J322" s="255" t="str">
        <f t="shared" ref="J322:J385" si="5">F322</f>
        <v>徐乐</v>
      </c>
      <c r="K322" s="258" t="s">
        <v>1436</v>
      </c>
    </row>
    <row r="323" spans="1:11" s="256" customFormat="1">
      <c r="A323" s="261" t="s">
        <v>1171</v>
      </c>
      <c r="B323" s="261"/>
      <c r="C323" s="258" t="s">
        <v>4577</v>
      </c>
      <c r="D323" s="258" t="s">
        <v>4578</v>
      </c>
      <c r="E323" s="258"/>
      <c r="F323" s="258" t="s">
        <v>4128</v>
      </c>
      <c r="G323" s="258" t="s">
        <v>955</v>
      </c>
      <c r="H323" s="258" t="s">
        <v>4579</v>
      </c>
      <c r="I323" s="258">
        <v>71026012</v>
      </c>
      <c r="J323" s="255" t="str">
        <f t="shared" si="5"/>
        <v>杨凯夫</v>
      </c>
      <c r="K323" s="258" t="s">
        <v>4580</v>
      </c>
    </row>
    <row r="324" spans="1:11" s="256" customFormat="1">
      <c r="A324" s="261" t="s">
        <v>1195</v>
      </c>
      <c r="B324" s="261"/>
      <c r="C324" s="258" t="s">
        <v>4498</v>
      </c>
      <c r="D324" s="258" t="s">
        <v>992</v>
      </c>
      <c r="E324" s="258"/>
      <c r="F324" s="258" t="s">
        <v>4581</v>
      </c>
      <c r="G324" s="258" t="s">
        <v>3081</v>
      </c>
      <c r="H324" s="258" t="s">
        <v>1487</v>
      </c>
      <c r="I324" s="258">
        <v>71031011</v>
      </c>
      <c r="J324" s="255" t="str">
        <f t="shared" si="5"/>
        <v>孙洋洋</v>
      </c>
      <c r="K324" s="258" t="s">
        <v>1488</v>
      </c>
    </row>
    <row r="325" spans="1:11" s="256" customFormat="1">
      <c r="A325" s="261" t="s">
        <v>1210</v>
      </c>
      <c r="B325" s="261"/>
      <c r="C325" s="258" t="s">
        <v>4501</v>
      </c>
      <c r="D325" s="258" t="s">
        <v>990</v>
      </c>
      <c r="E325" s="258"/>
      <c r="F325" s="258" t="s">
        <v>4582</v>
      </c>
      <c r="G325" s="258" t="s">
        <v>3081</v>
      </c>
      <c r="H325" s="258" t="s">
        <v>1503</v>
      </c>
      <c r="I325" s="258">
        <v>71031010</v>
      </c>
      <c r="J325" s="255" t="str">
        <f t="shared" si="5"/>
        <v>赵轶骅</v>
      </c>
      <c r="K325" s="258" t="s">
        <v>1504</v>
      </c>
    </row>
    <row r="326" spans="1:11" s="256" customFormat="1">
      <c r="A326" s="261" t="s">
        <v>1212</v>
      </c>
      <c r="B326" s="261"/>
      <c r="C326" s="258" t="s">
        <v>4501</v>
      </c>
      <c r="D326" s="258" t="s">
        <v>992</v>
      </c>
      <c r="E326" s="258"/>
      <c r="F326" s="258" t="s">
        <v>3337</v>
      </c>
      <c r="G326" s="258" t="s">
        <v>3081</v>
      </c>
      <c r="H326" s="258" t="s">
        <v>1503</v>
      </c>
      <c r="I326" s="258">
        <v>71031010</v>
      </c>
      <c r="J326" s="255" t="str">
        <f t="shared" si="5"/>
        <v>洪刚3</v>
      </c>
      <c r="K326" s="258" t="s">
        <v>1504</v>
      </c>
    </row>
    <row r="327" spans="1:11" s="256" customFormat="1">
      <c r="A327" s="261" t="s">
        <v>1221</v>
      </c>
      <c r="B327" s="261"/>
      <c r="C327" s="258" t="s">
        <v>4503</v>
      </c>
      <c r="D327" s="258" t="s">
        <v>1133</v>
      </c>
      <c r="E327" s="258"/>
      <c r="F327" s="258" t="s">
        <v>4583</v>
      </c>
      <c r="G327" s="258" t="s">
        <v>3081</v>
      </c>
      <c r="H327" s="258" t="s">
        <v>1521</v>
      </c>
      <c r="I327" s="258">
        <v>71037015</v>
      </c>
      <c r="J327" s="255" t="str">
        <f t="shared" si="5"/>
        <v>王达华</v>
      </c>
      <c r="K327" s="258" t="s">
        <v>1522</v>
      </c>
    </row>
    <row r="328" spans="1:11" s="256" customFormat="1">
      <c r="A328" s="261" t="s">
        <v>2568</v>
      </c>
      <c r="B328" s="261"/>
      <c r="C328" s="258" t="s">
        <v>3862</v>
      </c>
      <c r="D328" s="258" t="s">
        <v>990</v>
      </c>
      <c r="E328" s="258"/>
      <c r="F328" s="258" t="s">
        <v>4162</v>
      </c>
      <c r="G328" s="258" t="s">
        <v>988</v>
      </c>
      <c r="H328" s="258" t="s">
        <v>1077</v>
      </c>
      <c r="I328" s="258">
        <v>71030010</v>
      </c>
      <c r="J328" s="255" t="str">
        <f t="shared" si="5"/>
        <v>赵佳</v>
      </c>
      <c r="K328" s="258" t="s">
        <v>1078</v>
      </c>
    </row>
    <row r="329" spans="1:11" s="256" customFormat="1">
      <c r="A329" s="261" t="s">
        <v>2608</v>
      </c>
      <c r="B329" s="261"/>
      <c r="C329" s="258" t="s">
        <v>3866</v>
      </c>
      <c r="D329" s="258" t="s">
        <v>992</v>
      </c>
      <c r="E329" s="258"/>
      <c r="F329" s="258" t="s">
        <v>4180</v>
      </c>
      <c r="G329" s="258" t="s">
        <v>988</v>
      </c>
      <c r="H329" s="258" t="s">
        <v>1166</v>
      </c>
      <c r="I329" s="258">
        <v>71035014</v>
      </c>
      <c r="J329" s="255" t="str">
        <f t="shared" si="5"/>
        <v>杨海鹏</v>
      </c>
      <c r="K329" s="258" t="s">
        <v>1167</v>
      </c>
    </row>
    <row r="330" spans="1:11" s="256" customFormat="1">
      <c r="A330" s="261" t="s">
        <v>2612</v>
      </c>
      <c r="B330" s="261"/>
      <c r="C330" s="258" t="s">
        <v>3867</v>
      </c>
      <c r="D330" s="258" t="s">
        <v>987</v>
      </c>
      <c r="E330" s="258"/>
      <c r="F330" s="258" t="s">
        <v>4185</v>
      </c>
      <c r="G330" s="258" t="s">
        <v>988</v>
      </c>
      <c r="H330" s="258" t="s">
        <v>1192</v>
      </c>
      <c r="I330" s="258">
        <v>71036010</v>
      </c>
      <c r="J330" s="255" t="str">
        <f t="shared" si="5"/>
        <v>邹刚</v>
      </c>
      <c r="K330" s="258" t="s">
        <v>1193</v>
      </c>
    </row>
    <row r="331" spans="1:11" s="256" customFormat="1">
      <c r="A331" s="261" t="s">
        <v>2613</v>
      </c>
      <c r="B331" s="261"/>
      <c r="C331" s="258" t="s">
        <v>3867</v>
      </c>
      <c r="D331" s="258" t="s">
        <v>990</v>
      </c>
      <c r="E331" s="258"/>
      <c r="F331" s="258" t="s">
        <v>4186</v>
      </c>
      <c r="G331" s="258" t="s">
        <v>988</v>
      </c>
      <c r="H331" s="258" t="s">
        <v>1192</v>
      </c>
      <c r="I331" s="258">
        <v>71036010</v>
      </c>
      <c r="J331" s="255" t="str">
        <f t="shared" si="5"/>
        <v>蔡钦</v>
      </c>
      <c r="K331" s="258" t="s">
        <v>1193</v>
      </c>
    </row>
    <row r="332" spans="1:11" s="256" customFormat="1">
      <c r="A332" s="261" t="s">
        <v>969</v>
      </c>
      <c r="B332" s="261"/>
      <c r="C332" s="258" t="s">
        <v>3870</v>
      </c>
      <c r="D332" s="258" t="s">
        <v>987</v>
      </c>
      <c r="E332" s="258"/>
      <c r="F332" s="258" t="s">
        <v>4198</v>
      </c>
      <c r="G332" s="258" t="s">
        <v>988</v>
      </c>
      <c r="H332" s="258" t="s">
        <v>1260</v>
      </c>
      <c r="I332" s="258">
        <v>71036009</v>
      </c>
      <c r="J332" s="255" t="str">
        <f t="shared" si="5"/>
        <v>庄广先</v>
      </c>
      <c r="K332" s="258" t="s">
        <v>1261</v>
      </c>
    </row>
    <row r="333" spans="1:11" s="256" customFormat="1">
      <c r="A333" s="261" t="s">
        <v>1014</v>
      </c>
      <c r="B333" s="261"/>
      <c r="C333" s="258" t="s">
        <v>3872</v>
      </c>
      <c r="D333" s="258" t="s">
        <v>987</v>
      </c>
      <c r="E333" s="258"/>
      <c r="F333" s="258" t="s">
        <v>4208</v>
      </c>
      <c r="G333" s="258" t="s">
        <v>988</v>
      </c>
      <c r="H333" s="260" t="s">
        <v>1303</v>
      </c>
      <c r="I333" s="258">
        <v>71033013</v>
      </c>
      <c r="J333" s="255" t="str">
        <f t="shared" si="5"/>
        <v>刘银锋2</v>
      </c>
      <c r="K333" s="258" t="s">
        <v>1304</v>
      </c>
    </row>
    <row r="334" spans="1:11" s="256" customFormat="1">
      <c r="A334" s="261" t="s">
        <v>1087</v>
      </c>
      <c r="B334" s="261"/>
      <c r="C334" s="258" t="s">
        <v>3876</v>
      </c>
      <c r="D334" s="258" t="s">
        <v>992</v>
      </c>
      <c r="E334" s="258"/>
      <c r="F334" s="258" t="s">
        <v>4218</v>
      </c>
      <c r="G334" s="258" t="s">
        <v>988</v>
      </c>
      <c r="H334" s="260" t="s">
        <v>1384</v>
      </c>
      <c r="I334" s="258">
        <v>71033012</v>
      </c>
      <c r="J334" s="255" t="str">
        <f t="shared" si="5"/>
        <v>田咏琪</v>
      </c>
      <c r="K334" s="258" t="s">
        <v>1385</v>
      </c>
    </row>
    <row r="335" spans="1:11" s="256" customFormat="1">
      <c r="A335" s="261" t="s">
        <v>1170</v>
      </c>
      <c r="B335" s="261"/>
      <c r="C335" s="258" t="s">
        <v>3881</v>
      </c>
      <c r="D335" s="258" t="s">
        <v>987</v>
      </c>
      <c r="E335" s="258"/>
      <c r="F335" s="258" t="s">
        <v>4231</v>
      </c>
      <c r="G335" s="258" t="s">
        <v>988</v>
      </c>
      <c r="H335" s="258" t="s">
        <v>1469</v>
      </c>
      <c r="I335" s="258">
        <v>71033011</v>
      </c>
      <c r="J335" s="255" t="str">
        <f t="shared" si="5"/>
        <v>李新春</v>
      </c>
      <c r="K335" s="258" t="s">
        <v>1470</v>
      </c>
    </row>
    <row r="336" spans="1:11" s="256" customFormat="1">
      <c r="A336" s="261" t="s">
        <v>1175</v>
      </c>
      <c r="B336" s="261"/>
      <c r="C336" s="258" t="s">
        <v>3881</v>
      </c>
      <c r="D336" s="258" t="s">
        <v>992</v>
      </c>
      <c r="E336" s="258"/>
      <c r="F336" s="258" t="s">
        <v>4232</v>
      </c>
      <c r="G336" s="258" t="s">
        <v>988</v>
      </c>
      <c r="H336" s="258" t="s">
        <v>1469</v>
      </c>
      <c r="I336" s="258">
        <v>71033011</v>
      </c>
      <c r="J336" s="255" t="str">
        <f t="shared" si="5"/>
        <v>李文翰</v>
      </c>
      <c r="K336" s="258" t="s">
        <v>1470</v>
      </c>
    </row>
    <row r="337" spans="1:12" s="256" customFormat="1">
      <c r="A337" s="261" t="s">
        <v>1208</v>
      </c>
      <c r="B337" s="261"/>
      <c r="C337" s="258" t="s">
        <v>3883</v>
      </c>
      <c r="D337" s="258" t="s">
        <v>987</v>
      </c>
      <c r="E337" s="258"/>
      <c r="F337" s="258" t="s">
        <v>4236</v>
      </c>
      <c r="G337" s="258" t="s">
        <v>988</v>
      </c>
      <c r="H337" s="258" t="s">
        <v>1503</v>
      </c>
      <c r="I337" s="258">
        <v>71031010</v>
      </c>
      <c r="J337" s="255" t="str">
        <f t="shared" si="5"/>
        <v>王宝琪</v>
      </c>
      <c r="K337" s="258" t="s">
        <v>1504</v>
      </c>
    </row>
    <row r="338" spans="1:12" s="256" customFormat="1">
      <c r="A338" s="261" t="s">
        <v>1226</v>
      </c>
      <c r="B338" s="261"/>
      <c r="C338" s="258" t="s">
        <v>3884</v>
      </c>
      <c r="D338" s="258" t="s">
        <v>992</v>
      </c>
      <c r="E338" s="258"/>
      <c r="F338" s="258" t="s">
        <v>4584</v>
      </c>
      <c r="G338" s="258" t="s">
        <v>988</v>
      </c>
      <c r="H338" s="258" t="s">
        <v>1521</v>
      </c>
      <c r="I338" s="258">
        <v>71037015</v>
      </c>
      <c r="J338" s="255" t="str">
        <f t="shared" si="5"/>
        <v>房艳龙2</v>
      </c>
      <c r="K338" s="258" t="s">
        <v>1522</v>
      </c>
    </row>
    <row r="339" spans="1:12" s="256" customFormat="1" ht="120">
      <c r="A339" s="257" t="s">
        <v>1014</v>
      </c>
      <c r="B339" s="258"/>
      <c r="C339" s="258" t="s">
        <v>4442</v>
      </c>
      <c r="D339" s="258"/>
      <c r="E339" s="258" t="s">
        <v>1005</v>
      </c>
      <c r="F339" s="258" t="s">
        <v>4585</v>
      </c>
      <c r="G339" s="258" t="s">
        <v>3197</v>
      </c>
      <c r="H339" s="277" t="s">
        <v>960</v>
      </c>
      <c r="I339" s="258">
        <v>71029012</v>
      </c>
      <c r="J339" s="255" t="str">
        <f t="shared" si="5"/>
        <v>魏凤阳</v>
      </c>
      <c r="K339" s="258" t="s">
        <v>983</v>
      </c>
      <c r="L339" s="276">
        <v>43496</v>
      </c>
    </row>
    <row r="340" spans="1:12" s="256" customFormat="1" ht="36">
      <c r="A340" s="257" t="s">
        <v>1044</v>
      </c>
      <c r="B340" s="258"/>
      <c r="C340" s="258" t="s">
        <v>4444</v>
      </c>
      <c r="D340" s="258"/>
      <c r="E340" s="258" t="s">
        <v>1029</v>
      </c>
      <c r="F340" s="258" t="s">
        <v>4586</v>
      </c>
      <c r="G340" s="258" t="s">
        <v>3197</v>
      </c>
      <c r="H340" s="277" t="s">
        <v>1042</v>
      </c>
      <c r="I340" s="258">
        <v>71035013</v>
      </c>
      <c r="J340" s="255" t="str">
        <f t="shared" si="5"/>
        <v>张洪源</v>
      </c>
      <c r="K340" s="258" t="s">
        <v>1019</v>
      </c>
      <c r="L340" s="276">
        <v>43496</v>
      </c>
    </row>
    <row r="341" spans="1:12" s="256" customFormat="1" ht="36">
      <c r="A341" s="257" t="s">
        <v>1045</v>
      </c>
      <c r="B341" s="258"/>
      <c r="C341" s="258" t="s">
        <v>4444</v>
      </c>
      <c r="D341" s="258"/>
      <c r="E341" s="258" t="s">
        <v>1025</v>
      </c>
      <c r="F341" s="258" t="s">
        <v>4587</v>
      </c>
      <c r="G341" s="258" t="s">
        <v>3197</v>
      </c>
      <c r="H341" s="277" t="s">
        <v>1046</v>
      </c>
      <c r="I341" s="258">
        <v>71035013</v>
      </c>
      <c r="J341" s="255" t="str">
        <f t="shared" si="5"/>
        <v>叶茂</v>
      </c>
      <c r="K341" s="258" t="s">
        <v>1019</v>
      </c>
      <c r="L341" s="276">
        <v>43496</v>
      </c>
    </row>
    <row r="342" spans="1:12" s="256" customFormat="1" ht="24">
      <c r="A342" s="257" t="s">
        <v>1047</v>
      </c>
      <c r="B342" s="258"/>
      <c r="C342" s="258" t="s">
        <v>4444</v>
      </c>
      <c r="D342" s="258"/>
      <c r="E342" s="258" t="s">
        <v>1035</v>
      </c>
      <c r="F342" s="258" t="s">
        <v>4588</v>
      </c>
      <c r="G342" s="258" t="s">
        <v>3197</v>
      </c>
      <c r="H342" s="277" t="s">
        <v>1048</v>
      </c>
      <c r="I342" s="258">
        <v>71035013</v>
      </c>
      <c r="J342" s="255" t="str">
        <f t="shared" si="5"/>
        <v>蔡健麟</v>
      </c>
      <c r="K342" s="258" t="s">
        <v>1019</v>
      </c>
      <c r="L342" s="276">
        <v>43496</v>
      </c>
    </row>
    <row r="343" spans="1:12" s="256" customFormat="1" ht="36">
      <c r="A343" s="257" t="s">
        <v>1124</v>
      </c>
      <c r="B343" s="258"/>
      <c r="C343" s="258" t="s">
        <v>4452</v>
      </c>
      <c r="D343" s="258"/>
      <c r="E343" s="258" t="s">
        <v>4589</v>
      </c>
      <c r="F343" s="258" t="s">
        <v>4590</v>
      </c>
      <c r="G343" s="258" t="s">
        <v>3197</v>
      </c>
      <c r="H343" s="277" t="s">
        <v>1108</v>
      </c>
      <c r="I343" s="258">
        <v>71037016</v>
      </c>
      <c r="J343" s="255" t="str">
        <f t="shared" si="5"/>
        <v>刘荣飞</v>
      </c>
      <c r="K343" s="258" t="s">
        <v>1109</v>
      </c>
      <c r="L343" s="276">
        <v>43496</v>
      </c>
    </row>
    <row r="344" spans="1:12" s="256" customFormat="1" ht="24">
      <c r="A344" s="257" t="s">
        <v>1158</v>
      </c>
      <c r="B344" s="258"/>
      <c r="C344" s="258" t="s">
        <v>4458</v>
      </c>
      <c r="D344" s="258"/>
      <c r="E344" s="258" t="s">
        <v>1159</v>
      </c>
      <c r="F344" s="258" t="s">
        <v>4591</v>
      </c>
      <c r="G344" s="258" t="s">
        <v>3197</v>
      </c>
      <c r="H344" s="277" t="s">
        <v>1142</v>
      </c>
      <c r="I344" s="258">
        <v>71038013</v>
      </c>
      <c r="J344" s="255" t="str">
        <f t="shared" si="5"/>
        <v>任育良</v>
      </c>
      <c r="K344" s="258" t="s">
        <v>1143</v>
      </c>
      <c r="L344" s="276">
        <v>43496</v>
      </c>
    </row>
    <row r="345" spans="1:12" s="256" customFormat="1" ht="36">
      <c r="A345" s="257" t="s">
        <v>1162</v>
      </c>
      <c r="B345" s="258"/>
      <c r="C345" s="258" t="s">
        <v>4458</v>
      </c>
      <c r="D345" s="258"/>
      <c r="E345" s="258" t="s">
        <v>1163</v>
      </c>
      <c r="F345" s="258" t="s">
        <v>4592</v>
      </c>
      <c r="G345" s="258" t="s">
        <v>3197</v>
      </c>
      <c r="H345" s="277" t="s">
        <v>1142</v>
      </c>
      <c r="I345" s="258">
        <v>71038013</v>
      </c>
      <c r="J345" s="255" t="str">
        <f t="shared" si="5"/>
        <v>薛涛</v>
      </c>
      <c r="K345" s="258" t="s">
        <v>1143</v>
      </c>
      <c r="L345" s="276">
        <v>43496</v>
      </c>
    </row>
    <row r="346" spans="1:12" s="256" customFormat="1" ht="48">
      <c r="A346" s="257" t="s">
        <v>1232</v>
      </c>
      <c r="B346" s="258"/>
      <c r="C346" s="258" t="s">
        <v>4465</v>
      </c>
      <c r="D346" s="258"/>
      <c r="E346" s="258" t="s">
        <v>1222</v>
      </c>
      <c r="F346" s="258" t="s">
        <v>4593</v>
      </c>
      <c r="G346" s="258" t="s">
        <v>3197</v>
      </c>
      <c r="H346" s="277" t="s">
        <v>1216</v>
      </c>
      <c r="I346" s="258">
        <v>71034010</v>
      </c>
      <c r="J346" s="255" t="str">
        <f t="shared" si="5"/>
        <v>邓蕾</v>
      </c>
      <c r="K346" s="258" t="s">
        <v>1217</v>
      </c>
      <c r="L346" s="276">
        <v>43496</v>
      </c>
    </row>
    <row r="347" spans="1:12" s="256" customFormat="1" ht="36">
      <c r="A347" s="257" t="s">
        <v>1234</v>
      </c>
      <c r="B347" s="258"/>
      <c r="C347" s="258" t="s">
        <v>4465</v>
      </c>
      <c r="D347" s="258"/>
      <c r="E347" s="258" t="s">
        <v>1230</v>
      </c>
      <c r="F347" s="258" t="s">
        <v>4594</v>
      </c>
      <c r="G347" s="258" t="s">
        <v>3197</v>
      </c>
      <c r="H347" s="277" t="s">
        <v>1216</v>
      </c>
      <c r="I347" s="258">
        <v>71034010</v>
      </c>
      <c r="J347" s="255" t="str">
        <f t="shared" si="5"/>
        <v>付鹏</v>
      </c>
      <c r="K347" s="258" t="s">
        <v>1217</v>
      </c>
      <c r="L347" s="276">
        <v>43496</v>
      </c>
    </row>
    <row r="348" spans="1:12" s="256" customFormat="1" ht="36">
      <c r="A348" s="257" t="s">
        <v>1257</v>
      </c>
      <c r="B348" s="258"/>
      <c r="C348" s="258" t="s">
        <v>4467</v>
      </c>
      <c r="D348" s="258"/>
      <c r="E348" s="258" t="s">
        <v>1251</v>
      </c>
      <c r="F348" s="258" t="s">
        <v>4595</v>
      </c>
      <c r="G348" s="258" t="s">
        <v>3197</v>
      </c>
      <c r="H348" s="277" t="s">
        <v>4596</v>
      </c>
      <c r="I348" s="258">
        <v>71037013</v>
      </c>
      <c r="J348" s="255" t="str">
        <f t="shared" si="5"/>
        <v>党永兵</v>
      </c>
      <c r="K348" s="258" t="s">
        <v>1238</v>
      </c>
      <c r="L348" s="276">
        <v>43496</v>
      </c>
    </row>
    <row r="349" spans="1:12" s="256" customFormat="1" ht="60">
      <c r="A349" s="257" t="s">
        <v>1358</v>
      </c>
      <c r="B349" s="258"/>
      <c r="C349" s="258" t="s">
        <v>4477</v>
      </c>
      <c r="D349" s="258"/>
      <c r="E349" s="258" t="s">
        <v>1354</v>
      </c>
      <c r="F349" s="258" t="s">
        <v>4597</v>
      </c>
      <c r="G349" s="258" t="s">
        <v>3197</v>
      </c>
      <c r="H349" s="277" t="s">
        <v>1344</v>
      </c>
      <c r="I349" s="258">
        <v>71031009</v>
      </c>
      <c r="J349" s="255" t="str">
        <f t="shared" si="5"/>
        <v>梁国恒</v>
      </c>
      <c r="K349" s="258" t="s">
        <v>1345</v>
      </c>
      <c r="L349" s="276">
        <v>43496</v>
      </c>
    </row>
    <row r="350" spans="1:12" s="256" customFormat="1">
      <c r="A350" s="257" t="s">
        <v>1411</v>
      </c>
      <c r="B350" s="258"/>
      <c r="C350" s="258" t="s">
        <v>4486</v>
      </c>
      <c r="D350" s="258"/>
      <c r="E350" s="258" t="s">
        <v>1412</v>
      </c>
      <c r="F350" s="258" t="s">
        <v>3324</v>
      </c>
      <c r="G350" s="258" t="s">
        <v>3197</v>
      </c>
      <c r="H350" s="277" t="s">
        <v>1399</v>
      </c>
      <c r="I350" s="258">
        <v>71037014</v>
      </c>
      <c r="J350" s="255" t="str">
        <f t="shared" si="5"/>
        <v>黄恩琦</v>
      </c>
      <c r="K350" s="258" t="s">
        <v>1400</v>
      </c>
      <c r="L350" s="276">
        <v>43496</v>
      </c>
    </row>
    <row r="351" spans="1:12" s="256" customFormat="1">
      <c r="A351" s="257" t="s">
        <v>1413</v>
      </c>
      <c r="B351" s="258"/>
      <c r="C351" s="258" t="s">
        <v>4486</v>
      </c>
      <c r="D351" s="258"/>
      <c r="E351" s="258" t="s">
        <v>1412</v>
      </c>
      <c r="F351" s="258" t="s">
        <v>4598</v>
      </c>
      <c r="G351" s="258" t="s">
        <v>3197</v>
      </c>
      <c r="H351" s="277" t="s">
        <v>1399</v>
      </c>
      <c r="I351" s="258">
        <v>71037014</v>
      </c>
      <c r="J351" s="255" t="str">
        <f t="shared" si="5"/>
        <v>周文锋</v>
      </c>
      <c r="K351" s="258" t="s">
        <v>1400</v>
      </c>
      <c r="L351" s="276">
        <v>43496</v>
      </c>
    </row>
    <row r="352" spans="1:12" s="256" customFormat="1">
      <c r="A352" s="257" t="s">
        <v>1414</v>
      </c>
      <c r="B352" s="258"/>
      <c r="C352" s="258" t="s">
        <v>4486</v>
      </c>
      <c r="D352" s="258"/>
      <c r="E352" s="258" t="s">
        <v>1415</v>
      </c>
      <c r="F352" s="258" t="s">
        <v>4599</v>
      </c>
      <c r="G352" s="258" t="s">
        <v>3197</v>
      </c>
      <c r="H352" s="277" t="s">
        <v>1399</v>
      </c>
      <c r="I352" s="258">
        <v>71037014</v>
      </c>
      <c r="J352" s="255" t="str">
        <f t="shared" si="5"/>
        <v>刘文鹏</v>
      </c>
      <c r="K352" s="258" t="s">
        <v>1400</v>
      </c>
      <c r="L352" s="276">
        <v>43496</v>
      </c>
    </row>
    <row r="353" spans="1:12" s="256" customFormat="1" ht="36">
      <c r="A353" s="257" t="s">
        <v>1462</v>
      </c>
      <c r="B353" s="258"/>
      <c r="C353" s="258" t="s">
        <v>4492</v>
      </c>
      <c r="D353" s="258"/>
      <c r="E353" s="258" t="s">
        <v>4600</v>
      </c>
      <c r="F353" s="258" t="s">
        <v>4601</v>
      </c>
      <c r="G353" s="258" t="s">
        <v>3197</v>
      </c>
      <c r="H353" s="277" t="s">
        <v>1450</v>
      </c>
      <c r="I353" s="258">
        <v>71034011</v>
      </c>
      <c r="J353" s="255" t="str">
        <f t="shared" si="5"/>
        <v>刘瀚程</v>
      </c>
      <c r="K353" s="258" t="s">
        <v>1451</v>
      </c>
      <c r="L353" s="276">
        <v>43496</v>
      </c>
    </row>
    <row r="354" spans="1:12" s="256" customFormat="1" ht="48">
      <c r="A354" s="257" t="s">
        <v>1464</v>
      </c>
      <c r="B354" s="258"/>
      <c r="C354" s="258" t="s">
        <v>4492</v>
      </c>
      <c r="D354" s="258"/>
      <c r="E354" s="258" t="s">
        <v>4602</v>
      </c>
      <c r="F354" s="258" t="s">
        <v>4603</v>
      </c>
      <c r="G354" s="258" t="s">
        <v>3197</v>
      </c>
      <c r="H354" s="277" t="s">
        <v>1466</v>
      </c>
      <c r="I354" s="258">
        <v>71034011</v>
      </c>
      <c r="J354" s="255" t="str">
        <f t="shared" si="5"/>
        <v>李鹏3</v>
      </c>
      <c r="K354" s="258" t="s">
        <v>1451</v>
      </c>
      <c r="L354" s="276">
        <v>43496</v>
      </c>
    </row>
    <row r="355" spans="1:12" s="256" customFormat="1" ht="48">
      <c r="A355" s="257" t="s">
        <v>1481</v>
      </c>
      <c r="B355" s="258"/>
      <c r="C355" s="258" t="s">
        <v>4496</v>
      </c>
      <c r="D355" s="258"/>
      <c r="E355" s="258" t="s">
        <v>1475</v>
      </c>
      <c r="F355" s="258" t="s">
        <v>4604</v>
      </c>
      <c r="G355" s="258" t="s">
        <v>3197</v>
      </c>
      <c r="H355" s="277" t="s">
        <v>1482</v>
      </c>
      <c r="I355" s="258">
        <v>71033011</v>
      </c>
      <c r="J355" s="255" t="str">
        <f t="shared" si="5"/>
        <v>齐凯强</v>
      </c>
      <c r="K355" s="258" t="s">
        <v>1470</v>
      </c>
      <c r="L355" s="276">
        <v>43496</v>
      </c>
    </row>
    <row r="356" spans="1:12" s="256" customFormat="1">
      <c r="A356" s="257" t="s">
        <v>1499</v>
      </c>
      <c r="B356" s="258"/>
      <c r="C356" s="258" t="s">
        <v>4498</v>
      </c>
      <c r="D356" s="258"/>
      <c r="E356" s="258" t="s">
        <v>1500</v>
      </c>
      <c r="F356" s="258" t="s">
        <v>4605</v>
      </c>
      <c r="G356" s="258" t="s">
        <v>3197</v>
      </c>
      <c r="H356" s="277" t="s">
        <v>1487</v>
      </c>
      <c r="I356" s="258">
        <v>71031011</v>
      </c>
      <c r="J356" s="255" t="str">
        <f t="shared" si="5"/>
        <v>王纪强</v>
      </c>
      <c r="K356" s="258" t="s">
        <v>1488</v>
      </c>
      <c r="L356" s="276">
        <v>43496</v>
      </c>
    </row>
    <row r="357" spans="1:12" s="256" customFormat="1">
      <c r="A357" s="257" t="s">
        <v>1532</v>
      </c>
      <c r="B357" s="258"/>
      <c r="C357" s="258" t="s">
        <v>4503</v>
      </c>
      <c r="D357" s="258"/>
      <c r="E357" s="258" t="s">
        <v>1533</v>
      </c>
      <c r="F357" s="258" t="s">
        <v>4606</v>
      </c>
      <c r="G357" s="258" t="s">
        <v>3197</v>
      </c>
      <c r="H357" s="277" t="s">
        <v>1521</v>
      </c>
      <c r="I357" s="258">
        <v>71037015</v>
      </c>
      <c r="J357" s="255" t="str">
        <f t="shared" si="5"/>
        <v>刘吉利</v>
      </c>
      <c r="K357" s="258" t="s">
        <v>1522</v>
      </c>
      <c r="L357" s="276">
        <v>43496</v>
      </c>
    </row>
    <row r="358" spans="1:12" s="256" customFormat="1">
      <c r="A358" s="257" t="s">
        <v>1534</v>
      </c>
      <c r="B358" s="258"/>
      <c r="C358" s="258" t="s">
        <v>4503</v>
      </c>
      <c r="D358" s="258"/>
      <c r="E358" s="258" t="s">
        <v>1535</v>
      </c>
      <c r="F358" s="258" t="s">
        <v>4607</v>
      </c>
      <c r="G358" s="258" t="s">
        <v>3197</v>
      </c>
      <c r="H358" s="277" t="s">
        <v>1521</v>
      </c>
      <c r="I358" s="258">
        <v>71037015</v>
      </c>
      <c r="J358" s="255" t="str">
        <f t="shared" si="5"/>
        <v>李瑜</v>
      </c>
      <c r="K358" s="258" t="s">
        <v>1522</v>
      </c>
      <c r="L358" s="276">
        <v>43496</v>
      </c>
    </row>
    <row r="359" spans="1:12" s="256" customFormat="1" ht="24">
      <c r="A359" s="257" t="s">
        <v>1575</v>
      </c>
      <c r="B359" s="258"/>
      <c r="C359" s="258" t="s">
        <v>4509</v>
      </c>
      <c r="D359" s="258"/>
      <c r="E359" s="258" t="s">
        <v>4608</v>
      </c>
      <c r="F359" s="258" t="s">
        <v>3344</v>
      </c>
      <c r="G359" s="258" t="s">
        <v>3197</v>
      </c>
      <c r="H359" s="277" t="s">
        <v>1562</v>
      </c>
      <c r="I359" s="258">
        <v>71038012</v>
      </c>
      <c r="J359" s="255" t="str">
        <f t="shared" si="5"/>
        <v>张珂</v>
      </c>
      <c r="K359" s="258" t="s">
        <v>1563</v>
      </c>
      <c r="L359" s="276">
        <v>43496</v>
      </c>
    </row>
    <row r="360" spans="1:12" s="256" customFormat="1" ht="60">
      <c r="A360" s="257" t="s">
        <v>1011</v>
      </c>
      <c r="B360" s="258"/>
      <c r="C360" s="258" t="s">
        <v>4442</v>
      </c>
      <c r="D360" s="258"/>
      <c r="E360" s="278" t="s">
        <v>4609</v>
      </c>
      <c r="F360" s="258" t="s">
        <v>4610</v>
      </c>
      <c r="G360" s="258" t="s">
        <v>3197</v>
      </c>
      <c r="H360" s="277" t="s">
        <v>1012</v>
      </c>
      <c r="I360" s="258">
        <v>71029012</v>
      </c>
      <c r="J360" s="255" t="str">
        <f t="shared" si="5"/>
        <v>刘俊宜</v>
      </c>
      <c r="K360" s="258" t="s">
        <v>983</v>
      </c>
      <c r="L360" s="276">
        <v>43496</v>
      </c>
    </row>
    <row r="361" spans="1:12" s="256" customFormat="1" ht="24">
      <c r="A361" s="257" t="s">
        <v>1040</v>
      </c>
      <c r="B361" s="258"/>
      <c r="C361" s="258" t="s">
        <v>4444</v>
      </c>
      <c r="D361" s="258"/>
      <c r="E361" s="258" t="s">
        <v>1038</v>
      </c>
      <c r="F361" s="258" t="s">
        <v>4611</v>
      </c>
      <c r="G361" s="258" t="s">
        <v>3197</v>
      </c>
      <c r="H361" s="277" t="s">
        <v>1018</v>
      </c>
      <c r="I361" s="258">
        <v>71035013</v>
      </c>
      <c r="J361" s="255" t="str">
        <f t="shared" si="5"/>
        <v>朱伟平</v>
      </c>
      <c r="K361" s="258" t="s">
        <v>1019</v>
      </c>
      <c r="L361" s="276">
        <v>43496</v>
      </c>
    </row>
    <row r="362" spans="1:12" s="256" customFormat="1" ht="36">
      <c r="A362" s="257" t="s">
        <v>1043</v>
      </c>
      <c r="B362" s="258"/>
      <c r="C362" s="258" t="s">
        <v>4444</v>
      </c>
      <c r="D362" s="258"/>
      <c r="E362" s="258" t="s">
        <v>1032</v>
      </c>
      <c r="F362" s="258" t="s">
        <v>4612</v>
      </c>
      <c r="G362" s="258" t="s">
        <v>3197</v>
      </c>
      <c r="H362" s="277" t="s">
        <v>1042</v>
      </c>
      <c r="I362" s="258">
        <v>71035013</v>
      </c>
      <c r="J362" s="255" t="str">
        <f t="shared" si="5"/>
        <v>莫启能</v>
      </c>
      <c r="K362" s="258" t="s">
        <v>1019</v>
      </c>
      <c r="L362" s="276">
        <v>43496</v>
      </c>
    </row>
    <row r="363" spans="1:12" s="256" customFormat="1" ht="48">
      <c r="A363" s="257" t="s">
        <v>1099</v>
      </c>
      <c r="B363" s="258"/>
      <c r="C363" s="258" t="s">
        <v>4449</v>
      </c>
      <c r="D363" s="258"/>
      <c r="E363" s="258" t="s">
        <v>1084</v>
      </c>
      <c r="F363" s="258" t="s">
        <v>4613</v>
      </c>
      <c r="G363" s="258" t="s">
        <v>3197</v>
      </c>
      <c r="H363" s="277" t="s">
        <v>1100</v>
      </c>
      <c r="I363" s="258">
        <v>71030010</v>
      </c>
      <c r="J363" s="255" t="str">
        <f t="shared" si="5"/>
        <v>刘凯</v>
      </c>
      <c r="K363" s="258" t="s">
        <v>1078</v>
      </c>
      <c r="L363" s="276">
        <v>43496</v>
      </c>
    </row>
    <row r="364" spans="1:12" s="256" customFormat="1" ht="36">
      <c r="A364" s="257" t="s">
        <v>1126</v>
      </c>
      <c r="B364" s="258"/>
      <c r="C364" s="258" t="s">
        <v>4452</v>
      </c>
      <c r="D364" s="258"/>
      <c r="E364" s="258" t="s">
        <v>4614</v>
      </c>
      <c r="F364" s="258" t="s">
        <v>4615</v>
      </c>
      <c r="G364" s="258" t="s">
        <v>3197</v>
      </c>
      <c r="H364" s="277" t="s">
        <v>1127</v>
      </c>
      <c r="I364" s="258">
        <v>71037016</v>
      </c>
      <c r="J364" s="255" t="str">
        <f t="shared" si="5"/>
        <v>张怀</v>
      </c>
      <c r="K364" s="258" t="s">
        <v>1109</v>
      </c>
      <c r="L364" s="276">
        <v>43496</v>
      </c>
    </row>
    <row r="365" spans="1:12" s="256" customFormat="1">
      <c r="A365" s="257" t="s">
        <v>1157</v>
      </c>
      <c r="B365" s="258"/>
      <c r="C365" s="258" t="s">
        <v>4458</v>
      </c>
      <c r="D365" s="258"/>
      <c r="E365" s="258" t="s">
        <v>1142</v>
      </c>
      <c r="F365" s="258" t="s">
        <v>4616</v>
      </c>
      <c r="G365" s="258" t="s">
        <v>3197</v>
      </c>
      <c r="H365" s="277" t="s">
        <v>1142</v>
      </c>
      <c r="I365" s="258">
        <v>71038013</v>
      </c>
      <c r="J365" s="255" t="str">
        <f t="shared" si="5"/>
        <v>宋博龙天</v>
      </c>
      <c r="K365" s="258" t="s">
        <v>1143</v>
      </c>
      <c r="L365" s="276">
        <v>43496</v>
      </c>
    </row>
    <row r="366" spans="1:12" s="256" customFormat="1" ht="24">
      <c r="A366" s="257" t="s">
        <v>1160</v>
      </c>
      <c r="B366" s="258"/>
      <c r="C366" s="258" t="s">
        <v>4458</v>
      </c>
      <c r="D366" s="258"/>
      <c r="E366" s="258" t="s">
        <v>1161</v>
      </c>
      <c r="F366" s="258" t="s">
        <v>4617</v>
      </c>
      <c r="G366" s="258" t="s">
        <v>3197</v>
      </c>
      <c r="H366" s="277" t="s">
        <v>1142</v>
      </c>
      <c r="I366" s="258">
        <v>71038013</v>
      </c>
      <c r="J366" s="255" t="str">
        <f t="shared" si="5"/>
        <v>李天举</v>
      </c>
      <c r="K366" s="258" t="s">
        <v>1143</v>
      </c>
      <c r="L366" s="276">
        <v>43496</v>
      </c>
    </row>
    <row r="367" spans="1:12" s="256" customFormat="1" ht="48">
      <c r="A367" s="257" t="s">
        <v>1208</v>
      </c>
      <c r="B367" s="258"/>
      <c r="C367" s="258" t="s">
        <v>4463</v>
      </c>
      <c r="D367" s="258"/>
      <c r="E367" s="278" t="s">
        <v>4618</v>
      </c>
      <c r="F367" s="258" t="s">
        <v>4619</v>
      </c>
      <c r="G367" s="258" t="s">
        <v>3197</v>
      </c>
      <c r="H367" s="277" t="s">
        <v>1192</v>
      </c>
      <c r="I367" s="258">
        <v>71036010</v>
      </c>
      <c r="J367" s="255" t="str">
        <f t="shared" si="5"/>
        <v>徐章建</v>
      </c>
      <c r="K367" s="258" t="s">
        <v>1193</v>
      </c>
      <c r="L367" s="276">
        <v>43496</v>
      </c>
    </row>
    <row r="368" spans="1:12" s="256" customFormat="1" ht="24">
      <c r="A368" s="257" t="s">
        <v>1210</v>
      </c>
      <c r="B368" s="258"/>
      <c r="C368" s="258" t="s">
        <v>4463</v>
      </c>
      <c r="D368" s="258"/>
      <c r="E368" s="278" t="s">
        <v>4620</v>
      </c>
      <c r="F368" s="258" t="s">
        <v>4621</v>
      </c>
      <c r="G368" s="258" t="s">
        <v>3197</v>
      </c>
      <c r="H368" s="277" t="s">
        <v>1192</v>
      </c>
      <c r="I368" s="258">
        <v>71036010</v>
      </c>
      <c r="J368" s="255" t="str">
        <f t="shared" si="5"/>
        <v>李刚2</v>
      </c>
      <c r="K368" s="258" t="s">
        <v>1193</v>
      </c>
      <c r="L368" s="276">
        <v>43496</v>
      </c>
    </row>
    <row r="369" spans="1:12" s="256" customFormat="1" ht="96">
      <c r="A369" s="257" t="s">
        <v>1277</v>
      </c>
      <c r="B369" s="258"/>
      <c r="C369" s="258" t="s">
        <v>4470</v>
      </c>
      <c r="D369" s="258"/>
      <c r="E369" s="258" t="s">
        <v>1278</v>
      </c>
      <c r="F369" s="258" t="s">
        <v>4622</v>
      </c>
      <c r="G369" s="258" t="s">
        <v>3197</v>
      </c>
      <c r="H369" s="277" t="s">
        <v>1260</v>
      </c>
      <c r="I369" s="258">
        <v>71036009</v>
      </c>
      <c r="J369" s="255" t="str">
        <f t="shared" si="5"/>
        <v>黄鹏</v>
      </c>
      <c r="K369" s="258" t="s">
        <v>1261</v>
      </c>
      <c r="L369" s="276">
        <v>43496</v>
      </c>
    </row>
    <row r="370" spans="1:12" s="256" customFormat="1" ht="48">
      <c r="A370" s="257" t="s">
        <v>1298</v>
      </c>
      <c r="B370" s="258"/>
      <c r="C370" s="258" t="s">
        <v>4472</v>
      </c>
      <c r="D370" s="258"/>
      <c r="E370" s="278" t="s">
        <v>4623</v>
      </c>
      <c r="F370" s="258" t="s">
        <v>4624</v>
      </c>
      <c r="G370" s="258" t="s">
        <v>3197</v>
      </c>
      <c r="H370" s="277" t="s">
        <v>4625</v>
      </c>
      <c r="I370" s="258">
        <v>71032013</v>
      </c>
      <c r="J370" s="255" t="str">
        <f t="shared" si="5"/>
        <v>侯宗义</v>
      </c>
      <c r="K370" s="258" t="s">
        <v>1282</v>
      </c>
      <c r="L370" s="276">
        <v>43496</v>
      </c>
    </row>
    <row r="371" spans="1:12" s="256" customFormat="1" ht="48">
      <c r="A371" s="257" t="s">
        <v>1357</v>
      </c>
      <c r="B371" s="258"/>
      <c r="C371" s="258" t="s">
        <v>4477</v>
      </c>
      <c r="D371" s="258"/>
      <c r="E371" s="258" t="s">
        <v>1350</v>
      </c>
      <c r="F371" s="258" t="s">
        <v>4626</v>
      </c>
      <c r="G371" s="258" t="s">
        <v>3197</v>
      </c>
      <c r="H371" s="277" t="s">
        <v>1344</v>
      </c>
      <c r="I371" s="258">
        <v>71031009</v>
      </c>
      <c r="J371" s="255" t="str">
        <f t="shared" si="5"/>
        <v>董宜鹏</v>
      </c>
      <c r="K371" s="258" t="s">
        <v>1345</v>
      </c>
      <c r="L371" s="276">
        <v>43496</v>
      </c>
    </row>
    <row r="372" spans="1:12" s="256" customFormat="1" ht="60">
      <c r="A372" s="257" t="s">
        <v>1379</v>
      </c>
      <c r="B372" s="258"/>
      <c r="C372" s="258" t="s">
        <v>4480</v>
      </c>
      <c r="D372" s="258"/>
      <c r="E372" s="278" t="s">
        <v>4627</v>
      </c>
      <c r="F372" s="258" t="s">
        <v>4628</v>
      </c>
      <c r="G372" s="258" t="s">
        <v>3197</v>
      </c>
      <c r="H372" s="277" t="s">
        <v>1381</v>
      </c>
      <c r="I372" s="258">
        <v>71030009</v>
      </c>
      <c r="J372" s="255" t="str">
        <f t="shared" si="5"/>
        <v>胡镇</v>
      </c>
      <c r="K372" s="258" t="s">
        <v>1361</v>
      </c>
      <c r="L372" s="276">
        <v>43496</v>
      </c>
    </row>
    <row r="373" spans="1:12" s="256" customFormat="1" ht="96">
      <c r="A373" s="257" t="s">
        <v>1431</v>
      </c>
      <c r="B373" s="258"/>
      <c r="C373" s="258" t="s">
        <v>4488</v>
      </c>
      <c r="D373" s="258"/>
      <c r="E373" s="258" t="s">
        <v>1425</v>
      </c>
      <c r="F373" s="258" t="s">
        <v>4629</v>
      </c>
      <c r="G373" s="258" t="s">
        <v>3197</v>
      </c>
      <c r="H373" s="277" t="s">
        <v>1419</v>
      </c>
      <c r="I373" s="258">
        <v>71029014</v>
      </c>
      <c r="J373" s="255" t="str">
        <f t="shared" si="5"/>
        <v>张强3</v>
      </c>
      <c r="K373" s="258" t="s">
        <v>1420</v>
      </c>
      <c r="L373" s="276">
        <v>43496</v>
      </c>
    </row>
    <row r="374" spans="1:12" s="256" customFormat="1" ht="96">
      <c r="A374" s="257" t="s">
        <v>1013</v>
      </c>
      <c r="B374" s="258"/>
      <c r="C374" s="258" t="s">
        <v>4442</v>
      </c>
      <c r="D374" s="258"/>
      <c r="E374" s="258" t="s">
        <v>1002</v>
      </c>
      <c r="F374" s="258" t="s">
        <v>4630</v>
      </c>
      <c r="G374" s="258" t="s">
        <v>3197</v>
      </c>
      <c r="H374" s="277" t="s">
        <v>960</v>
      </c>
      <c r="I374" s="258">
        <v>71029012</v>
      </c>
      <c r="J374" s="255" t="str">
        <f t="shared" si="5"/>
        <v>汤晓洋</v>
      </c>
      <c r="K374" s="258" t="s">
        <v>983</v>
      </c>
      <c r="L374" s="276">
        <v>43496</v>
      </c>
    </row>
    <row r="375" spans="1:12" s="256" customFormat="1" ht="36">
      <c r="A375" s="257" t="s">
        <v>1041</v>
      </c>
      <c r="B375" s="258"/>
      <c r="C375" s="258" t="s">
        <v>4444</v>
      </c>
      <c r="D375" s="258"/>
      <c r="E375" s="258" t="s">
        <v>1032</v>
      </c>
      <c r="F375" s="258" t="s">
        <v>4631</v>
      </c>
      <c r="G375" s="258" t="s">
        <v>3197</v>
      </c>
      <c r="H375" s="277" t="s">
        <v>1042</v>
      </c>
      <c r="I375" s="258">
        <v>71035013</v>
      </c>
      <c r="J375" s="255" t="str">
        <f t="shared" si="5"/>
        <v>吕晓东</v>
      </c>
      <c r="K375" s="258" t="s">
        <v>1019</v>
      </c>
      <c r="L375" s="276">
        <v>43496</v>
      </c>
    </row>
    <row r="376" spans="1:12" s="256" customFormat="1" ht="24">
      <c r="A376" s="257" t="s">
        <v>1101</v>
      </c>
      <c r="B376" s="258"/>
      <c r="C376" s="258" t="s">
        <v>4449</v>
      </c>
      <c r="D376" s="258"/>
      <c r="E376" s="258" t="s">
        <v>4632</v>
      </c>
      <c r="F376" s="258" t="s">
        <v>4633</v>
      </c>
      <c r="G376" s="258" t="s">
        <v>3197</v>
      </c>
      <c r="H376" s="277" t="s">
        <v>4634</v>
      </c>
      <c r="I376" s="258">
        <v>71030010</v>
      </c>
      <c r="J376" s="255" t="str">
        <f t="shared" si="5"/>
        <v>马德涛</v>
      </c>
      <c r="K376" s="258" t="s">
        <v>1078</v>
      </c>
      <c r="L376" s="276">
        <v>43496</v>
      </c>
    </row>
    <row r="377" spans="1:12" s="256" customFormat="1" ht="36">
      <c r="A377" s="257" t="s">
        <v>1125</v>
      </c>
      <c r="B377" s="258"/>
      <c r="C377" s="258" t="s">
        <v>4452</v>
      </c>
      <c r="D377" s="258"/>
      <c r="E377" s="258" t="s">
        <v>4635</v>
      </c>
      <c r="F377" s="258" t="s">
        <v>4636</v>
      </c>
      <c r="G377" s="258" t="s">
        <v>3197</v>
      </c>
      <c r="H377" s="277" t="s">
        <v>1108</v>
      </c>
      <c r="I377" s="258">
        <v>71037016</v>
      </c>
      <c r="J377" s="255" t="str">
        <f t="shared" si="5"/>
        <v>夏成才</v>
      </c>
      <c r="K377" s="258" t="s">
        <v>1109</v>
      </c>
      <c r="L377" s="276">
        <v>43496</v>
      </c>
    </row>
    <row r="378" spans="1:12" s="256" customFormat="1" ht="48">
      <c r="A378" s="257" t="s">
        <v>1183</v>
      </c>
      <c r="B378" s="258"/>
      <c r="C378" s="258" t="s">
        <v>4460</v>
      </c>
      <c r="D378" s="258"/>
      <c r="E378" s="258" t="s">
        <v>1176</v>
      </c>
      <c r="F378" s="258" t="s">
        <v>4637</v>
      </c>
      <c r="G378" s="258" t="s">
        <v>3197</v>
      </c>
      <c r="H378" s="277" t="s">
        <v>1184</v>
      </c>
      <c r="I378" s="258">
        <v>71035014</v>
      </c>
      <c r="J378" s="255" t="str">
        <f t="shared" si="5"/>
        <v>覃万权</v>
      </c>
      <c r="K378" s="258" t="s">
        <v>1167</v>
      </c>
      <c r="L378" s="276">
        <v>43496</v>
      </c>
    </row>
    <row r="379" spans="1:12" s="256" customFormat="1" ht="24">
      <c r="A379" s="257" t="s">
        <v>1233</v>
      </c>
      <c r="B379" s="258"/>
      <c r="C379" s="258" t="s">
        <v>4465</v>
      </c>
      <c r="D379" s="258"/>
      <c r="E379" s="258" t="s">
        <v>1227</v>
      </c>
      <c r="F379" s="258" t="s">
        <v>4638</v>
      </c>
      <c r="G379" s="258" t="s">
        <v>3197</v>
      </c>
      <c r="H379" s="277" t="s">
        <v>1216</v>
      </c>
      <c r="I379" s="258">
        <v>71034010</v>
      </c>
      <c r="J379" s="255" t="str">
        <f t="shared" si="5"/>
        <v>黄泽斌</v>
      </c>
      <c r="K379" s="258" t="s">
        <v>1217</v>
      </c>
      <c r="L379" s="276">
        <v>43496</v>
      </c>
    </row>
    <row r="380" spans="1:12" s="256" customFormat="1" ht="48">
      <c r="A380" s="257" t="s">
        <v>1255</v>
      </c>
      <c r="B380" s="258"/>
      <c r="C380" s="258" t="s">
        <v>4467</v>
      </c>
      <c r="D380" s="258"/>
      <c r="E380" s="258" t="s">
        <v>1243</v>
      </c>
      <c r="F380" s="258" t="s">
        <v>4639</v>
      </c>
      <c r="G380" s="258" t="s">
        <v>3197</v>
      </c>
      <c r="H380" s="277" t="s">
        <v>1237</v>
      </c>
      <c r="I380" s="258">
        <v>71037013</v>
      </c>
      <c r="J380" s="255" t="str">
        <f t="shared" si="5"/>
        <v>赵占文</v>
      </c>
      <c r="K380" s="258" t="s">
        <v>1238</v>
      </c>
      <c r="L380" s="276">
        <v>43496</v>
      </c>
    </row>
    <row r="381" spans="1:12" s="256" customFormat="1" ht="24">
      <c r="A381" s="257" t="s">
        <v>1256</v>
      </c>
      <c r="B381" s="258"/>
      <c r="C381" s="258" t="s">
        <v>4467</v>
      </c>
      <c r="D381" s="258"/>
      <c r="E381" s="258" t="s">
        <v>1246</v>
      </c>
      <c r="F381" s="258" t="s">
        <v>4640</v>
      </c>
      <c r="G381" s="258" t="s">
        <v>3197</v>
      </c>
      <c r="H381" s="277" t="s">
        <v>1237</v>
      </c>
      <c r="I381" s="258">
        <v>71037013</v>
      </c>
      <c r="J381" s="255" t="str">
        <f t="shared" si="5"/>
        <v>李德宏</v>
      </c>
      <c r="K381" s="258" t="s">
        <v>1238</v>
      </c>
      <c r="L381" s="276">
        <v>43496</v>
      </c>
    </row>
    <row r="382" spans="1:12" s="256" customFormat="1" ht="60">
      <c r="A382" s="257" t="s">
        <v>1295</v>
      </c>
      <c r="B382" s="258"/>
      <c r="C382" s="258" t="s">
        <v>4472</v>
      </c>
      <c r="D382" s="258"/>
      <c r="E382" s="278" t="s">
        <v>4641</v>
      </c>
      <c r="F382" s="258" t="s">
        <v>4642</v>
      </c>
      <c r="G382" s="258" t="s">
        <v>3197</v>
      </c>
      <c r="H382" s="277" t="s">
        <v>1297</v>
      </c>
      <c r="I382" s="258">
        <v>71032013</v>
      </c>
      <c r="J382" s="255" t="str">
        <f t="shared" si="5"/>
        <v>汪学超</v>
      </c>
      <c r="K382" s="258" t="s">
        <v>1282</v>
      </c>
      <c r="L382" s="276">
        <v>43496</v>
      </c>
    </row>
    <row r="383" spans="1:12" s="256" customFormat="1">
      <c r="A383" s="257" t="s">
        <v>1319</v>
      </c>
      <c r="B383" s="258"/>
      <c r="C383" s="258" t="s">
        <v>4474</v>
      </c>
      <c r="D383" s="258"/>
      <c r="E383" s="258" t="s">
        <v>1320</v>
      </c>
      <c r="F383" s="258" t="s">
        <v>4643</v>
      </c>
      <c r="G383" s="258" t="s">
        <v>3197</v>
      </c>
      <c r="H383" s="277" t="s">
        <v>4644</v>
      </c>
      <c r="I383" s="258">
        <v>71033013</v>
      </c>
      <c r="J383" s="255" t="str">
        <f t="shared" si="5"/>
        <v>张昌源</v>
      </c>
      <c r="K383" s="258" t="s">
        <v>1304</v>
      </c>
      <c r="L383" s="276">
        <v>43496</v>
      </c>
    </row>
    <row r="384" spans="1:12" s="256" customFormat="1" ht="204">
      <c r="A384" s="257" t="s">
        <v>1339</v>
      </c>
      <c r="B384" s="258"/>
      <c r="C384" s="258" t="s">
        <v>2624</v>
      </c>
      <c r="D384" s="258"/>
      <c r="E384" s="258" t="s">
        <v>1340</v>
      </c>
      <c r="F384" s="258" t="s">
        <v>4645</v>
      </c>
      <c r="G384" s="258" t="s">
        <v>3197</v>
      </c>
      <c r="H384" s="277" t="s">
        <v>1324</v>
      </c>
      <c r="I384" s="258">
        <v>71038014</v>
      </c>
      <c r="J384" s="255" t="str">
        <f t="shared" si="5"/>
        <v>刘闯</v>
      </c>
      <c r="K384" s="258" t="s">
        <v>1325</v>
      </c>
      <c r="L384" s="276">
        <v>43496</v>
      </c>
    </row>
    <row r="385" spans="1:13" s="256" customFormat="1" ht="60">
      <c r="A385" s="257" t="s">
        <v>1378</v>
      </c>
      <c r="B385" s="258"/>
      <c r="C385" s="258" t="s">
        <v>4480</v>
      </c>
      <c r="D385" s="258"/>
      <c r="E385" s="278" t="s">
        <v>4646</v>
      </c>
      <c r="F385" s="258" t="s">
        <v>3318</v>
      </c>
      <c r="G385" s="258" t="s">
        <v>3197</v>
      </c>
      <c r="H385" s="277" t="s">
        <v>1368</v>
      </c>
      <c r="I385" s="258">
        <v>71030009</v>
      </c>
      <c r="J385" s="255" t="str">
        <f t="shared" si="5"/>
        <v>汤伟</v>
      </c>
      <c r="K385" s="258" t="s">
        <v>1361</v>
      </c>
      <c r="L385" s="276">
        <v>43496</v>
      </c>
    </row>
    <row r="386" spans="1:13" s="256" customFormat="1">
      <c r="A386" s="257" t="s">
        <v>1446</v>
      </c>
      <c r="B386" s="258"/>
      <c r="C386" s="258" t="s">
        <v>4490</v>
      </c>
      <c r="D386" s="258"/>
      <c r="E386" s="258" t="s">
        <v>1447</v>
      </c>
      <c r="F386" s="258" t="s">
        <v>4647</v>
      </c>
      <c r="G386" s="258" t="s">
        <v>3197</v>
      </c>
      <c r="H386" s="277" t="s">
        <v>1435</v>
      </c>
      <c r="I386" s="258">
        <v>71034009</v>
      </c>
      <c r="J386" s="255" t="str">
        <f t="shared" ref="J386:J449" si="6">F386</f>
        <v>郑涛</v>
      </c>
      <c r="K386" s="258" t="s">
        <v>1436</v>
      </c>
      <c r="L386" s="276">
        <v>43496</v>
      </c>
    </row>
    <row r="387" spans="1:13" s="256" customFormat="1">
      <c r="A387" s="257" t="s">
        <v>1517</v>
      </c>
      <c r="B387" s="258"/>
      <c r="C387" s="258" t="s">
        <v>4501</v>
      </c>
      <c r="D387" s="258"/>
      <c r="E387" s="258" t="s">
        <v>1518</v>
      </c>
      <c r="F387" s="258" t="s">
        <v>4648</v>
      </c>
      <c r="G387" s="258" t="s">
        <v>3197</v>
      </c>
      <c r="H387" s="277" t="s">
        <v>1503</v>
      </c>
      <c r="I387" s="258">
        <v>71031010</v>
      </c>
      <c r="J387" s="255" t="str">
        <f t="shared" si="6"/>
        <v>杨帆3</v>
      </c>
      <c r="K387" s="258" t="s">
        <v>1504</v>
      </c>
      <c r="L387" s="276">
        <v>43496</v>
      </c>
    </row>
    <row r="388" spans="1:13" s="256" customFormat="1" ht="132">
      <c r="A388" s="257" t="s">
        <v>1010</v>
      </c>
      <c r="B388" s="258"/>
      <c r="C388" s="258" t="s">
        <v>4442</v>
      </c>
      <c r="D388" s="258"/>
      <c r="E388" s="278" t="s">
        <v>4649</v>
      </c>
      <c r="F388" s="258" t="s">
        <v>4650</v>
      </c>
      <c r="G388" s="258" t="s">
        <v>3197</v>
      </c>
      <c r="H388" s="277" t="s">
        <v>960</v>
      </c>
      <c r="I388" s="258">
        <v>71029012</v>
      </c>
      <c r="J388" s="255" t="str">
        <f t="shared" si="6"/>
        <v>肖本钱</v>
      </c>
      <c r="K388" s="258" t="s">
        <v>983</v>
      </c>
      <c r="L388" s="276">
        <v>43496</v>
      </c>
    </row>
    <row r="389" spans="1:13" s="256" customFormat="1" ht="108">
      <c r="A389" s="257" t="s">
        <v>1070</v>
      </c>
      <c r="B389" s="258"/>
      <c r="C389" s="258" t="s">
        <v>4446</v>
      </c>
      <c r="D389" s="258"/>
      <c r="E389" s="258" t="s">
        <v>1071</v>
      </c>
      <c r="F389" s="258" t="s">
        <v>4651</v>
      </c>
      <c r="G389" s="258" t="s">
        <v>3197</v>
      </c>
      <c r="H389" s="277" t="s">
        <v>818</v>
      </c>
      <c r="I389" s="258">
        <v>71032012</v>
      </c>
      <c r="J389" s="255" t="str">
        <f t="shared" si="6"/>
        <v>徐信</v>
      </c>
      <c r="K389" s="258" t="s">
        <v>1052</v>
      </c>
      <c r="L389" s="276">
        <v>43496</v>
      </c>
    </row>
    <row r="390" spans="1:13" s="256" customFormat="1" ht="60">
      <c r="A390" s="257" t="s">
        <v>1072</v>
      </c>
      <c r="B390" s="258"/>
      <c r="C390" s="258" t="s">
        <v>4446</v>
      </c>
      <c r="D390" s="258"/>
      <c r="E390" s="258" t="s">
        <v>1073</v>
      </c>
      <c r="F390" s="258" t="s">
        <v>4652</v>
      </c>
      <c r="G390" s="258" t="s">
        <v>3197</v>
      </c>
      <c r="H390" s="277" t="s">
        <v>818</v>
      </c>
      <c r="I390" s="258">
        <v>71032012</v>
      </c>
      <c r="J390" s="255" t="str">
        <f t="shared" si="6"/>
        <v>于文达</v>
      </c>
      <c r="K390" s="258" t="s">
        <v>1052</v>
      </c>
      <c r="L390" s="276">
        <v>43496</v>
      </c>
    </row>
    <row r="391" spans="1:13" s="256" customFormat="1" ht="36">
      <c r="A391" s="257" t="s">
        <v>1574</v>
      </c>
      <c r="B391" s="258"/>
      <c r="C391" s="258" t="s">
        <v>4509</v>
      </c>
      <c r="D391" s="258"/>
      <c r="E391" s="258" t="s">
        <v>4653</v>
      </c>
      <c r="F391" s="258" t="s">
        <v>3343</v>
      </c>
      <c r="G391" s="258" t="s">
        <v>3197</v>
      </c>
      <c r="H391" s="277" t="s">
        <v>1562</v>
      </c>
      <c r="I391" s="258">
        <v>71038012</v>
      </c>
      <c r="J391" s="255" t="str">
        <f t="shared" si="6"/>
        <v>高子健</v>
      </c>
      <c r="K391" s="258" t="s">
        <v>1563</v>
      </c>
      <c r="L391" s="276">
        <v>43496</v>
      </c>
    </row>
    <row r="392" spans="1:13" s="256" customFormat="1">
      <c r="A392" s="257" t="s">
        <v>834</v>
      </c>
      <c r="B392" s="258"/>
      <c r="C392" s="258" t="s">
        <v>4654</v>
      </c>
      <c r="D392" s="258" t="s">
        <v>815</v>
      </c>
      <c r="E392" s="258"/>
      <c r="F392" s="258" t="s">
        <v>4655</v>
      </c>
      <c r="G392" s="258" t="s">
        <v>3081</v>
      </c>
      <c r="H392" s="277" t="s">
        <v>818</v>
      </c>
      <c r="I392" s="258">
        <v>72011014</v>
      </c>
      <c r="J392" s="255" t="str">
        <f t="shared" si="6"/>
        <v>万钧</v>
      </c>
      <c r="K392" s="258" t="s">
        <v>1740</v>
      </c>
      <c r="L392" s="276">
        <v>43512</v>
      </c>
      <c r="M392" s="256">
        <v>7000</v>
      </c>
    </row>
    <row r="393" spans="1:13" s="256" customFormat="1">
      <c r="A393" s="257" t="s">
        <v>835</v>
      </c>
      <c r="B393" s="258"/>
      <c r="C393" s="258" t="s">
        <v>4654</v>
      </c>
      <c r="D393" s="258" t="s">
        <v>815</v>
      </c>
      <c r="E393" s="258"/>
      <c r="F393" s="258" t="s">
        <v>4656</v>
      </c>
      <c r="G393" s="258" t="s">
        <v>3081</v>
      </c>
      <c r="H393" s="277" t="s">
        <v>818</v>
      </c>
      <c r="I393" s="258">
        <v>72011014</v>
      </c>
      <c r="J393" s="255" t="str">
        <f t="shared" si="6"/>
        <v>霍康</v>
      </c>
      <c r="K393" s="258" t="s">
        <v>1740</v>
      </c>
      <c r="L393" s="276">
        <v>43513</v>
      </c>
      <c r="M393" s="256">
        <v>7000</v>
      </c>
    </row>
    <row r="394" spans="1:13" s="256" customFormat="1">
      <c r="A394" s="257" t="s">
        <v>836</v>
      </c>
      <c r="B394" s="258"/>
      <c r="C394" s="258" t="s">
        <v>4654</v>
      </c>
      <c r="D394" s="258" t="s">
        <v>815</v>
      </c>
      <c r="E394" s="258"/>
      <c r="F394" s="258" t="s">
        <v>3040</v>
      </c>
      <c r="G394" s="258" t="s">
        <v>3081</v>
      </c>
      <c r="H394" s="277" t="s">
        <v>818</v>
      </c>
      <c r="I394" s="258">
        <v>72011014</v>
      </c>
      <c r="J394" s="255" t="str">
        <f t="shared" si="6"/>
        <v>王小强</v>
      </c>
      <c r="K394" s="258" t="s">
        <v>1740</v>
      </c>
      <c r="L394" s="276">
        <v>43514</v>
      </c>
      <c r="M394" s="256">
        <v>6000</v>
      </c>
    </row>
    <row r="395" spans="1:13" s="256" customFormat="1">
      <c r="A395" s="257" t="s">
        <v>2193</v>
      </c>
      <c r="B395" s="258"/>
      <c r="C395" s="258" t="s">
        <v>4657</v>
      </c>
      <c r="D395" s="258" t="s">
        <v>815</v>
      </c>
      <c r="E395" s="258"/>
      <c r="F395" s="258" t="s">
        <v>4658</v>
      </c>
      <c r="G395" s="258" t="s">
        <v>3076</v>
      </c>
      <c r="H395" s="277" t="s">
        <v>818</v>
      </c>
      <c r="I395" s="258">
        <v>72012005</v>
      </c>
      <c r="J395" s="255" t="str">
        <f t="shared" si="6"/>
        <v>孔邦</v>
      </c>
      <c r="K395" s="258" t="s">
        <v>4659</v>
      </c>
      <c r="L395" s="276">
        <v>43515</v>
      </c>
      <c r="M395" s="256">
        <v>4000</v>
      </c>
    </row>
    <row r="396" spans="1:13" s="256" customFormat="1">
      <c r="A396" s="257" t="s">
        <v>2194</v>
      </c>
      <c r="B396" s="258"/>
      <c r="C396" s="258" t="s">
        <v>4657</v>
      </c>
      <c r="D396" s="258" t="s">
        <v>2181</v>
      </c>
      <c r="E396" s="258"/>
      <c r="F396" s="258" t="s">
        <v>3073</v>
      </c>
      <c r="G396" s="258" t="s">
        <v>3081</v>
      </c>
      <c r="H396" s="277" t="s">
        <v>818</v>
      </c>
      <c r="I396" s="258">
        <v>72012002</v>
      </c>
      <c r="J396" s="255" t="str">
        <f t="shared" si="6"/>
        <v>王帅</v>
      </c>
      <c r="K396" s="258" t="s">
        <v>4318</v>
      </c>
      <c r="L396" s="276">
        <v>43516</v>
      </c>
      <c r="M396" s="256">
        <v>8000</v>
      </c>
    </row>
    <row r="397" spans="1:13" s="256" customFormat="1">
      <c r="A397" s="257" t="s">
        <v>850</v>
      </c>
      <c r="B397" s="258"/>
      <c r="C397" s="258" t="s">
        <v>4657</v>
      </c>
      <c r="D397" s="258" t="s">
        <v>2181</v>
      </c>
      <c r="E397" s="258"/>
      <c r="F397" s="258" t="s">
        <v>3074</v>
      </c>
      <c r="G397" s="258" t="s">
        <v>3081</v>
      </c>
      <c r="H397" s="277" t="s">
        <v>818</v>
      </c>
      <c r="I397" s="258">
        <v>72012002</v>
      </c>
      <c r="J397" s="255" t="str">
        <f t="shared" si="6"/>
        <v>卢青</v>
      </c>
      <c r="K397" s="258" t="s">
        <v>4318</v>
      </c>
      <c r="L397" s="276"/>
      <c r="M397" s="256">
        <v>5000</v>
      </c>
    </row>
    <row r="398" spans="1:13" s="256" customFormat="1">
      <c r="A398" s="257" t="s">
        <v>859</v>
      </c>
      <c r="B398" s="258"/>
      <c r="C398" s="258" t="s">
        <v>4660</v>
      </c>
      <c r="D398" s="258" t="s">
        <v>815</v>
      </c>
      <c r="E398" s="258"/>
      <c r="F398" s="258" t="s">
        <v>3075</v>
      </c>
      <c r="G398" s="258" t="s">
        <v>3076</v>
      </c>
      <c r="H398" s="277" t="s">
        <v>818</v>
      </c>
      <c r="I398" s="258">
        <v>71008009</v>
      </c>
      <c r="J398" s="255" t="str">
        <f t="shared" si="6"/>
        <v>赵立涛</v>
      </c>
      <c r="K398" s="258" t="s">
        <v>4661</v>
      </c>
      <c r="L398" s="276"/>
      <c r="M398" s="256">
        <v>3000</v>
      </c>
    </row>
    <row r="399" spans="1:13" s="256" customFormat="1">
      <c r="A399" s="257" t="s">
        <v>862</v>
      </c>
      <c r="B399" s="258"/>
      <c r="C399" s="258" t="s">
        <v>4660</v>
      </c>
      <c r="D399" s="258" t="s">
        <v>815</v>
      </c>
      <c r="E399" s="258"/>
      <c r="F399" s="258" t="s">
        <v>3077</v>
      </c>
      <c r="G399" s="258" t="s">
        <v>3076</v>
      </c>
      <c r="H399" s="277" t="s">
        <v>818</v>
      </c>
      <c r="I399" s="258">
        <v>71008004</v>
      </c>
      <c r="J399" s="255" t="str">
        <f t="shared" si="6"/>
        <v>常哲</v>
      </c>
      <c r="K399" s="258" t="s">
        <v>4662</v>
      </c>
      <c r="L399" s="276"/>
      <c r="M399" s="256">
        <v>2300</v>
      </c>
    </row>
    <row r="400" spans="1:13" s="256" customFormat="1">
      <c r="A400" s="257" t="s">
        <v>867</v>
      </c>
      <c r="B400" s="258"/>
      <c r="C400" s="258" t="s">
        <v>4660</v>
      </c>
      <c r="D400" s="258" t="s">
        <v>815</v>
      </c>
      <c r="E400" s="258"/>
      <c r="F400" s="258" t="s">
        <v>3080</v>
      </c>
      <c r="G400" s="258" t="s">
        <v>3081</v>
      </c>
      <c r="H400" s="277" t="s">
        <v>818</v>
      </c>
      <c r="I400" s="258">
        <v>71008001</v>
      </c>
      <c r="J400" s="255" t="str">
        <f t="shared" si="6"/>
        <v>张梦越</v>
      </c>
      <c r="K400" s="258" t="s">
        <v>4663</v>
      </c>
      <c r="L400" s="276"/>
      <c r="M400" s="256">
        <v>6500</v>
      </c>
    </row>
    <row r="401" spans="1:13" s="256" customFormat="1">
      <c r="A401" s="257" t="s">
        <v>868</v>
      </c>
      <c r="B401" s="258"/>
      <c r="C401" s="258" t="s">
        <v>4664</v>
      </c>
      <c r="D401" s="258" t="s">
        <v>815</v>
      </c>
      <c r="E401" s="258"/>
      <c r="F401" s="258" t="s">
        <v>3082</v>
      </c>
      <c r="G401" s="258" t="s">
        <v>3265</v>
      </c>
      <c r="H401" s="277" t="s">
        <v>818</v>
      </c>
      <c r="I401" s="258">
        <v>71008001</v>
      </c>
      <c r="J401" s="255" t="str">
        <f t="shared" si="6"/>
        <v>高润鸿</v>
      </c>
      <c r="K401" s="258" t="s">
        <v>4663</v>
      </c>
      <c r="L401" s="276"/>
      <c r="M401" s="256">
        <v>5500</v>
      </c>
    </row>
    <row r="402" spans="1:13" s="256" customFormat="1">
      <c r="A402" s="257" t="s">
        <v>869</v>
      </c>
      <c r="B402" s="258"/>
      <c r="C402" s="258" t="s">
        <v>4665</v>
      </c>
      <c r="D402" s="258" t="s">
        <v>3842</v>
      </c>
      <c r="E402" s="258"/>
      <c r="F402" s="258" t="s">
        <v>4666</v>
      </c>
      <c r="G402" s="258" t="s">
        <v>3265</v>
      </c>
      <c r="H402" s="277" t="s">
        <v>818</v>
      </c>
      <c r="I402" s="258">
        <v>71041007</v>
      </c>
      <c r="J402" s="255" t="str">
        <f t="shared" si="6"/>
        <v>胡永胜</v>
      </c>
      <c r="K402" s="258" t="s">
        <v>1770</v>
      </c>
      <c r="L402" s="276"/>
      <c r="M402" s="256">
        <v>13000</v>
      </c>
    </row>
    <row r="403" spans="1:13" s="256" customFormat="1">
      <c r="A403" s="257" t="s">
        <v>872</v>
      </c>
      <c r="B403" s="258"/>
      <c r="C403" s="258" t="s">
        <v>4665</v>
      </c>
      <c r="D403" s="258" t="s">
        <v>815</v>
      </c>
      <c r="E403" s="258"/>
      <c r="F403" s="258" t="s">
        <v>1762</v>
      </c>
      <c r="G403" s="258" t="s">
        <v>3224</v>
      </c>
      <c r="H403" s="277" t="s">
        <v>818</v>
      </c>
      <c r="I403" s="258">
        <v>71041004</v>
      </c>
      <c r="J403" s="255" t="str">
        <f t="shared" si="6"/>
        <v>卢德军</v>
      </c>
      <c r="K403" s="258" t="s">
        <v>4667</v>
      </c>
      <c r="L403" s="276"/>
      <c r="M403" s="256">
        <v>3000</v>
      </c>
    </row>
    <row r="404" spans="1:13" s="256" customFormat="1">
      <c r="A404" s="257" t="s">
        <v>878</v>
      </c>
      <c r="B404" s="258"/>
      <c r="C404" s="258" t="s">
        <v>4668</v>
      </c>
      <c r="D404" s="258" t="s">
        <v>815</v>
      </c>
      <c r="E404" s="258"/>
      <c r="F404" s="258" t="s">
        <v>1773</v>
      </c>
      <c r="G404" s="258" t="s">
        <v>3224</v>
      </c>
      <c r="H404" s="277" t="s">
        <v>818</v>
      </c>
      <c r="I404" s="258">
        <v>72025003</v>
      </c>
      <c r="J404" s="255" t="str">
        <f t="shared" si="6"/>
        <v>佀书磊</v>
      </c>
      <c r="K404" s="258" t="s">
        <v>4669</v>
      </c>
      <c r="L404" s="276"/>
      <c r="M404" s="256">
        <v>5000</v>
      </c>
    </row>
    <row r="405" spans="1:13" s="256" customFormat="1">
      <c r="A405" s="257" t="s">
        <v>880</v>
      </c>
      <c r="B405" s="258"/>
      <c r="C405" s="258" t="s">
        <v>4668</v>
      </c>
      <c r="D405" s="258" t="s">
        <v>815</v>
      </c>
      <c r="E405" s="258"/>
      <c r="F405" s="258" t="s">
        <v>4670</v>
      </c>
      <c r="G405" s="258" t="s">
        <v>3224</v>
      </c>
      <c r="H405" s="277" t="s">
        <v>818</v>
      </c>
      <c r="I405" s="258">
        <v>72025004</v>
      </c>
      <c r="J405" s="255" t="str">
        <f t="shared" si="6"/>
        <v>夏玉玺</v>
      </c>
      <c r="K405" s="258" t="s">
        <v>4671</v>
      </c>
      <c r="L405" s="276">
        <v>43516</v>
      </c>
      <c r="M405" s="256">
        <v>5000</v>
      </c>
    </row>
    <row r="406" spans="1:13" s="256" customFormat="1">
      <c r="A406" s="257" t="s">
        <v>882</v>
      </c>
      <c r="B406" s="258"/>
      <c r="C406" s="258" t="s">
        <v>4672</v>
      </c>
      <c r="D406" s="258" t="s">
        <v>815</v>
      </c>
      <c r="E406" s="258"/>
      <c r="F406" s="258" t="s">
        <v>4673</v>
      </c>
      <c r="G406" s="258" t="s">
        <v>3224</v>
      </c>
      <c r="H406" s="277" t="s">
        <v>818</v>
      </c>
      <c r="I406" s="258">
        <v>71005007</v>
      </c>
      <c r="J406" s="255" t="str">
        <f t="shared" si="6"/>
        <v>郭学栋</v>
      </c>
      <c r="K406" s="258" t="s">
        <v>1998</v>
      </c>
      <c r="L406" s="276">
        <v>43516</v>
      </c>
      <c r="M406" s="256">
        <v>3000</v>
      </c>
    </row>
    <row r="407" spans="1:13" s="256" customFormat="1">
      <c r="A407" s="257" t="s">
        <v>2350</v>
      </c>
      <c r="B407" s="258"/>
      <c r="C407" s="258" t="s">
        <v>4672</v>
      </c>
      <c r="D407" s="258" t="s">
        <v>815</v>
      </c>
      <c r="E407" s="258"/>
      <c r="F407" s="258" t="s">
        <v>4674</v>
      </c>
      <c r="G407" s="258" t="s">
        <v>3265</v>
      </c>
      <c r="H407" s="277" t="s">
        <v>818</v>
      </c>
      <c r="I407" s="258">
        <v>71005013</v>
      </c>
      <c r="J407" s="255" t="str">
        <f t="shared" si="6"/>
        <v>刘晓东</v>
      </c>
      <c r="K407" s="258" t="s">
        <v>4675</v>
      </c>
      <c r="L407" s="276">
        <v>43516</v>
      </c>
    </row>
    <row r="408" spans="1:13" s="256" customFormat="1">
      <c r="A408" s="257" t="s">
        <v>2481</v>
      </c>
      <c r="B408" s="258"/>
      <c r="C408" s="258" t="s">
        <v>4676</v>
      </c>
      <c r="D408" s="258" t="s">
        <v>815</v>
      </c>
      <c r="E408" s="258"/>
      <c r="F408" s="258" t="s">
        <v>4677</v>
      </c>
      <c r="G408" s="258" t="s">
        <v>3224</v>
      </c>
      <c r="H408" s="277" t="s">
        <v>1166</v>
      </c>
      <c r="I408" s="258">
        <v>72014014</v>
      </c>
      <c r="J408" s="255" t="str">
        <f t="shared" si="6"/>
        <v>宋双运</v>
      </c>
      <c r="K408" s="258" t="s">
        <v>2002</v>
      </c>
      <c r="L408" s="276">
        <v>43516</v>
      </c>
      <c r="M408" s="256">
        <v>2500</v>
      </c>
    </row>
    <row r="409" spans="1:13" s="256" customFormat="1" ht="48">
      <c r="A409" s="257" t="s">
        <v>2609</v>
      </c>
      <c r="B409" s="258"/>
      <c r="C409" s="258" t="s">
        <v>4678</v>
      </c>
      <c r="D409" s="258"/>
      <c r="E409" s="258" t="s">
        <v>1172</v>
      </c>
      <c r="F409" s="258" t="s">
        <v>3293</v>
      </c>
      <c r="G409" s="258" t="s">
        <v>3224</v>
      </c>
      <c r="H409" s="277" t="s">
        <v>4679</v>
      </c>
      <c r="I409" s="258">
        <v>71035007</v>
      </c>
      <c r="J409" s="255" t="str">
        <f t="shared" si="6"/>
        <v>梁田贵</v>
      </c>
      <c r="K409" s="258" t="s">
        <v>1789</v>
      </c>
    </row>
    <row r="410" spans="1:13" s="256" customFormat="1" ht="24">
      <c r="A410" s="257" t="s">
        <v>948</v>
      </c>
      <c r="B410" s="258"/>
      <c r="C410" s="258" t="s">
        <v>4680</v>
      </c>
      <c r="D410" s="258"/>
      <c r="E410" s="258" t="s">
        <v>1227</v>
      </c>
      <c r="F410" s="258" t="s">
        <v>1223</v>
      </c>
      <c r="G410" s="258" t="s">
        <v>3224</v>
      </c>
      <c r="H410" s="277" t="s">
        <v>1216</v>
      </c>
      <c r="I410" s="258">
        <v>71034007</v>
      </c>
      <c r="J410" s="255" t="str">
        <f t="shared" si="6"/>
        <v>朱波</v>
      </c>
      <c r="K410" s="258" t="s">
        <v>1798</v>
      </c>
      <c r="L410" s="276"/>
    </row>
    <row r="411" spans="1:13" s="256" customFormat="1" ht="24">
      <c r="A411" s="257" t="s">
        <v>1007</v>
      </c>
      <c r="B411" s="258"/>
      <c r="C411" s="258" t="s">
        <v>4681</v>
      </c>
      <c r="D411" s="258"/>
      <c r="E411" s="258" t="s">
        <v>1293</v>
      </c>
      <c r="F411" s="258" t="s">
        <v>3307</v>
      </c>
      <c r="G411" s="258" t="s">
        <v>3224</v>
      </c>
      <c r="H411" s="277" t="s">
        <v>1281</v>
      </c>
      <c r="I411" s="258">
        <v>71032008</v>
      </c>
      <c r="J411" s="255" t="str">
        <f t="shared" si="6"/>
        <v>李群</v>
      </c>
      <c r="K411" s="258" t="s">
        <v>1912</v>
      </c>
      <c r="L411" s="276"/>
    </row>
    <row r="412" spans="1:13" s="256" customFormat="1" ht="36">
      <c r="A412" s="257" t="s">
        <v>1134</v>
      </c>
      <c r="B412" s="258"/>
      <c r="C412" s="258" t="s">
        <v>4682</v>
      </c>
      <c r="D412" s="258"/>
      <c r="E412" s="258" t="s">
        <v>1429</v>
      </c>
      <c r="F412" s="258" t="s">
        <v>4683</v>
      </c>
      <c r="G412" s="258" t="s">
        <v>3224</v>
      </c>
      <c r="H412" s="277" t="s">
        <v>1419</v>
      </c>
      <c r="I412" s="258">
        <v>71029011</v>
      </c>
      <c r="J412" s="255" t="str">
        <f t="shared" si="6"/>
        <v>周伟</v>
      </c>
      <c r="K412" s="258" t="s">
        <v>1430</v>
      </c>
      <c r="L412" s="276"/>
    </row>
    <row r="413" spans="1:13" s="256" customFormat="1" ht="24">
      <c r="A413" s="257" t="s">
        <v>1256</v>
      </c>
      <c r="B413" s="258"/>
      <c r="C413" s="258" t="s">
        <v>4684</v>
      </c>
      <c r="D413" s="258"/>
      <c r="E413" s="258" t="s">
        <v>1553</v>
      </c>
      <c r="F413" s="258" t="s">
        <v>3340</v>
      </c>
      <c r="G413" s="258" t="s">
        <v>3224</v>
      </c>
      <c r="H413" s="277" t="s">
        <v>1548</v>
      </c>
      <c r="I413" s="258">
        <v>72037002</v>
      </c>
      <c r="J413" s="255" t="str">
        <f t="shared" si="6"/>
        <v>王新文</v>
      </c>
      <c r="K413" s="258" t="s">
        <v>1554</v>
      </c>
      <c r="L413" s="276"/>
    </row>
    <row r="414" spans="1:13" s="256" customFormat="1">
      <c r="A414" s="257" t="s">
        <v>1016</v>
      </c>
      <c r="B414" s="258"/>
      <c r="C414" s="258" t="s">
        <v>4685</v>
      </c>
      <c r="D414" s="258"/>
      <c r="E414" s="258" t="s">
        <v>992</v>
      </c>
      <c r="F414" s="258" t="s">
        <v>3308</v>
      </c>
      <c r="G414" s="258" t="s">
        <v>3265</v>
      </c>
      <c r="H414" s="277" t="s">
        <v>1303</v>
      </c>
      <c r="I414" s="258">
        <v>71033013</v>
      </c>
      <c r="J414" s="255" t="str">
        <f t="shared" si="6"/>
        <v>孙家欢</v>
      </c>
      <c r="K414" s="258" t="s">
        <v>1304</v>
      </c>
      <c r="L414" s="276"/>
    </row>
    <row r="415" spans="1:13" s="256" customFormat="1">
      <c r="A415" s="257" t="s">
        <v>1126</v>
      </c>
      <c r="B415" s="258"/>
      <c r="C415" s="258" t="s">
        <v>4682</v>
      </c>
      <c r="D415" s="258"/>
      <c r="E415" s="258" t="s">
        <v>990</v>
      </c>
      <c r="F415" s="258" t="s">
        <v>3326</v>
      </c>
      <c r="G415" s="258" t="s">
        <v>3265</v>
      </c>
      <c r="H415" s="277" t="s">
        <v>1419</v>
      </c>
      <c r="I415" s="258">
        <v>71029014</v>
      </c>
      <c r="J415" s="255" t="str">
        <f t="shared" si="6"/>
        <v>门旭东</v>
      </c>
      <c r="K415" s="258" t="s">
        <v>1420</v>
      </c>
      <c r="L415" s="276"/>
    </row>
    <row r="416" spans="1:13" s="256" customFormat="1" ht="24">
      <c r="A416" s="261" t="s">
        <v>2271</v>
      </c>
      <c r="B416" s="258" t="s">
        <v>883</v>
      </c>
      <c r="C416" s="267" t="s">
        <v>4686</v>
      </c>
      <c r="D416" s="258"/>
      <c r="E416" s="260"/>
      <c r="F416" s="267" t="s">
        <v>4687</v>
      </c>
      <c r="G416" s="267" t="s">
        <v>3117</v>
      </c>
      <c r="H416" s="260" t="s">
        <v>818</v>
      </c>
      <c r="I416" s="258">
        <v>73001002</v>
      </c>
      <c r="J416" s="255" t="str">
        <f t="shared" si="6"/>
        <v>常喜萍</v>
      </c>
      <c r="K416" s="258" t="s">
        <v>4688</v>
      </c>
      <c r="L416" s="276">
        <v>43494</v>
      </c>
    </row>
    <row r="417" spans="1:16361" s="256" customFormat="1" ht="20.100000000000001" customHeight="1">
      <c r="A417" s="261" t="s">
        <v>2272</v>
      </c>
      <c r="B417" s="258" t="s">
        <v>883</v>
      </c>
      <c r="C417" s="267" t="s">
        <v>4686</v>
      </c>
      <c r="D417" s="258"/>
      <c r="E417" s="260"/>
      <c r="F417" s="267" t="s">
        <v>4689</v>
      </c>
      <c r="G417" s="267" t="s">
        <v>3117</v>
      </c>
      <c r="H417" s="260" t="s">
        <v>818</v>
      </c>
      <c r="I417" s="258">
        <v>73001002</v>
      </c>
      <c r="J417" s="255" t="str">
        <f t="shared" si="6"/>
        <v>周二江</v>
      </c>
      <c r="K417" s="258" t="s">
        <v>4688</v>
      </c>
      <c r="L417" s="276">
        <v>43494</v>
      </c>
    </row>
    <row r="418" spans="1:16361" s="256" customFormat="1" ht="20.100000000000001" customHeight="1">
      <c r="A418" s="261" t="s">
        <v>2273</v>
      </c>
      <c r="B418" s="258" t="s">
        <v>883</v>
      </c>
      <c r="C418" s="267" t="s">
        <v>4686</v>
      </c>
      <c r="D418" s="258"/>
      <c r="E418" s="260"/>
      <c r="F418" s="267" t="s">
        <v>4690</v>
      </c>
      <c r="G418" s="267" t="s">
        <v>3118</v>
      </c>
      <c r="H418" s="260" t="s">
        <v>818</v>
      </c>
      <c r="I418" s="258">
        <v>73001002</v>
      </c>
      <c r="J418" s="255" t="str">
        <f t="shared" si="6"/>
        <v>王晓峰</v>
      </c>
      <c r="K418" s="258" t="s">
        <v>4688</v>
      </c>
      <c r="L418" s="276">
        <v>43494</v>
      </c>
    </row>
    <row r="419" spans="1:16361" s="256" customFormat="1" ht="20.100000000000001" customHeight="1">
      <c r="A419" s="261" t="s">
        <v>2274</v>
      </c>
      <c r="B419" s="258" t="s">
        <v>883</v>
      </c>
      <c r="C419" s="267" t="s">
        <v>4686</v>
      </c>
      <c r="D419" s="258"/>
      <c r="E419" s="260"/>
      <c r="F419" s="267" t="s">
        <v>4691</v>
      </c>
      <c r="G419" s="267" t="s">
        <v>3118</v>
      </c>
      <c r="H419" s="260" t="s">
        <v>818</v>
      </c>
      <c r="I419" s="258">
        <v>73001002</v>
      </c>
      <c r="J419" s="255" t="str">
        <f t="shared" si="6"/>
        <v>李秋爽</v>
      </c>
      <c r="K419" s="258" t="s">
        <v>4688</v>
      </c>
      <c r="L419" s="276">
        <v>43494</v>
      </c>
    </row>
    <row r="420" spans="1:16361" s="256" customFormat="1" ht="20.100000000000001" customHeight="1">
      <c r="A420" s="261" t="s">
        <v>2371</v>
      </c>
      <c r="B420" s="258" t="s">
        <v>883</v>
      </c>
      <c r="C420" s="260" t="s">
        <v>898</v>
      </c>
      <c r="D420" s="260" t="s">
        <v>4692</v>
      </c>
      <c r="E420" s="260"/>
      <c r="F420" s="260" t="s">
        <v>3151</v>
      </c>
      <c r="G420" s="268" t="s">
        <v>3067</v>
      </c>
      <c r="H420" s="260" t="s">
        <v>1018</v>
      </c>
      <c r="I420" s="258">
        <v>71040011</v>
      </c>
      <c r="J420" s="255" t="str">
        <f t="shared" si="6"/>
        <v>马锋</v>
      </c>
      <c r="K420" s="258" t="s">
        <v>4693</v>
      </c>
      <c r="L420" s="276">
        <v>43494</v>
      </c>
    </row>
    <row r="421" spans="1:16361" s="256" customFormat="1" ht="20.100000000000001" customHeight="1">
      <c r="A421" s="261" t="s">
        <v>2372</v>
      </c>
      <c r="B421" s="258" t="s">
        <v>883</v>
      </c>
      <c r="C421" s="260" t="s">
        <v>898</v>
      </c>
      <c r="D421" s="260" t="s">
        <v>4692</v>
      </c>
      <c r="E421" s="260"/>
      <c r="F421" s="260" t="s">
        <v>4694</v>
      </c>
      <c r="G421" s="260" t="s">
        <v>4695</v>
      </c>
      <c r="H421" s="260" t="s">
        <v>818</v>
      </c>
      <c r="I421" s="258">
        <v>71040011</v>
      </c>
      <c r="J421" s="255" t="str">
        <f t="shared" si="6"/>
        <v>崔浪</v>
      </c>
      <c r="K421" s="258" t="s">
        <v>4693</v>
      </c>
      <c r="L421" s="276">
        <v>43494</v>
      </c>
    </row>
    <row r="422" spans="1:16361" s="256" customFormat="1" ht="20.100000000000001" customHeight="1">
      <c r="A422" s="261" t="s">
        <v>2373</v>
      </c>
      <c r="B422" s="258" t="s">
        <v>883</v>
      </c>
      <c r="C422" s="260" t="s">
        <v>898</v>
      </c>
      <c r="D422" s="260" t="s">
        <v>4692</v>
      </c>
      <c r="E422" s="260"/>
      <c r="F422" s="260" t="s">
        <v>3152</v>
      </c>
      <c r="G422" s="260" t="s">
        <v>3067</v>
      </c>
      <c r="H422" s="260" t="s">
        <v>818</v>
      </c>
      <c r="I422" s="258">
        <v>71040011</v>
      </c>
      <c r="J422" s="255" t="str">
        <f t="shared" si="6"/>
        <v>郑月</v>
      </c>
      <c r="K422" s="258" t="s">
        <v>4693</v>
      </c>
      <c r="L422" s="276">
        <v>43494</v>
      </c>
    </row>
    <row r="423" spans="1:16361" s="256" customFormat="1" ht="20.100000000000001" customHeight="1">
      <c r="A423" s="261" t="s">
        <v>4696</v>
      </c>
      <c r="B423" s="258" t="s">
        <v>883</v>
      </c>
      <c r="C423" s="260" t="s">
        <v>898</v>
      </c>
      <c r="D423" s="260" t="s">
        <v>4692</v>
      </c>
      <c r="E423" s="260"/>
      <c r="F423" s="260" t="s">
        <v>3143</v>
      </c>
      <c r="G423" s="260" t="s">
        <v>3067</v>
      </c>
      <c r="H423" s="260" t="s">
        <v>818</v>
      </c>
      <c r="I423" s="258">
        <v>71040011</v>
      </c>
      <c r="J423" s="255" t="str">
        <f t="shared" si="6"/>
        <v>苏海超</v>
      </c>
      <c r="K423" s="258" t="s">
        <v>4693</v>
      </c>
      <c r="L423" s="276">
        <v>43494</v>
      </c>
    </row>
    <row r="424" spans="1:16361" s="256" customFormat="1" ht="20.100000000000001" customHeight="1">
      <c r="A424" s="261" t="s">
        <v>2367</v>
      </c>
      <c r="B424" s="258" t="s">
        <v>883</v>
      </c>
      <c r="C424" s="260" t="s">
        <v>898</v>
      </c>
      <c r="D424" s="260" t="s">
        <v>4692</v>
      </c>
      <c r="E424" s="260"/>
      <c r="F424" s="260" t="s">
        <v>3149</v>
      </c>
      <c r="G424" s="260" t="s">
        <v>3150</v>
      </c>
      <c r="H424" s="260" t="s">
        <v>818</v>
      </c>
      <c r="I424" s="258">
        <v>71040011</v>
      </c>
      <c r="J424" s="255" t="str">
        <f t="shared" si="6"/>
        <v>刘久铭</v>
      </c>
      <c r="K424" s="258" t="s">
        <v>4693</v>
      </c>
      <c r="L424" s="276">
        <v>43494</v>
      </c>
    </row>
    <row r="425" spans="1:16361" s="256" customFormat="1" ht="20.100000000000001" customHeight="1">
      <c r="A425" s="261" t="s">
        <v>2368</v>
      </c>
      <c r="B425" s="258" t="s">
        <v>883</v>
      </c>
      <c r="C425" s="260" t="s">
        <v>898</v>
      </c>
      <c r="D425" s="260" t="s">
        <v>4692</v>
      </c>
      <c r="E425" s="260"/>
      <c r="F425" s="260" t="s">
        <v>4697</v>
      </c>
      <c r="G425" s="260" t="s">
        <v>3067</v>
      </c>
      <c r="H425" s="260" t="s">
        <v>818</v>
      </c>
      <c r="I425" s="258">
        <v>71040011</v>
      </c>
      <c r="J425" s="255" t="str">
        <f t="shared" si="6"/>
        <v>陶召权</v>
      </c>
      <c r="K425" s="258" t="s">
        <v>4693</v>
      </c>
      <c r="L425" s="276">
        <v>43494</v>
      </c>
    </row>
    <row r="426" spans="1:16361" s="256" customFormat="1" ht="20.100000000000001" customHeight="1">
      <c r="A426" s="261" t="s">
        <v>826</v>
      </c>
      <c r="B426" s="260" t="s">
        <v>813</v>
      </c>
      <c r="C426" s="262" t="s">
        <v>814</v>
      </c>
      <c r="D426" s="262" t="s">
        <v>815</v>
      </c>
      <c r="E426" s="258"/>
      <c r="F426" s="260" t="s">
        <v>4698</v>
      </c>
      <c r="G426" s="262" t="s">
        <v>3224</v>
      </c>
      <c r="H426" s="258" t="s">
        <v>818</v>
      </c>
      <c r="I426" s="258">
        <v>72011012</v>
      </c>
      <c r="J426" s="255" t="str">
        <f t="shared" si="6"/>
        <v>卞予</v>
      </c>
      <c r="K426" s="258" t="s">
        <v>1743</v>
      </c>
      <c r="L426" s="279">
        <v>43493</v>
      </c>
      <c r="M426" s="273"/>
      <c r="N426" s="273"/>
      <c r="P426" s="273"/>
      <c r="Q426" s="273"/>
      <c r="R426" s="273"/>
      <c r="S426" s="273"/>
      <c r="T426" s="273"/>
      <c r="U426" s="273"/>
      <c r="V426" s="273"/>
      <c r="W426" s="273"/>
      <c r="X426" s="273"/>
      <c r="Y426" s="273"/>
      <c r="Z426" s="273"/>
      <c r="AA426" s="273"/>
      <c r="AB426" s="273"/>
      <c r="AC426" s="273"/>
      <c r="AD426" s="273"/>
      <c r="AE426" s="273"/>
      <c r="AF426" s="273"/>
      <c r="AG426" s="273"/>
      <c r="AH426" s="273"/>
      <c r="AI426" s="273"/>
      <c r="AJ426" s="273"/>
      <c r="AK426" s="273"/>
      <c r="AL426" s="273"/>
      <c r="AM426" s="273"/>
      <c r="AN426" s="273"/>
      <c r="AO426" s="273"/>
      <c r="AP426" s="273"/>
      <c r="AQ426" s="273"/>
      <c r="AR426" s="273"/>
      <c r="AS426" s="273"/>
      <c r="AT426" s="273"/>
      <c r="AU426" s="273"/>
      <c r="AV426" s="273"/>
      <c r="AW426" s="273"/>
      <c r="AX426" s="273"/>
      <c r="AY426" s="273"/>
      <c r="AZ426" s="273"/>
      <c r="BA426" s="273"/>
      <c r="BB426" s="273"/>
      <c r="BC426" s="273"/>
      <c r="BD426" s="273"/>
      <c r="BE426" s="273"/>
      <c r="BF426" s="273"/>
      <c r="BG426" s="273"/>
      <c r="BH426" s="273"/>
      <c r="BI426" s="273"/>
      <c r="BJ426" s="273"/>
      <c r="BK426" s="273"/>
      <c r="BL426" s="273"/>
      <c r="BM426" s="273"/>
      <c r="BN426" s="273"/>
      <c r="BO426" s="273"/>
      <c r="BP426" s="273"/>
      <c r="BQ426" s="273"/>
      <c r="BR426" s="273"/>
      <c r="BS426" s="273"/>
      <c r="BT426" s="273"/>
      <c r="BU426" s="273"/>
      <c r="BV426" s="273"/>
      <c r="BW426" s="273"/>
      <c r="BX426" s="273"/>
      <c r="BY426" s="273"/>
      <c r="BZ426" s="273"/>
      <c r="CA426" s="273"/>
      <c r="CB426" s="273"/>
      <c r="CC426" s="273"/>
      <c r="CD426" s="273"/>
      <c r="CE426" s="273"/>
      <c r="CF426" s="273"/>
      <c r="CG426" s="273"/>
      <c r="CH426" s="273"/>
      <c r="CI426" s="273"/>
      <c r="CJ426" s="273"/>
      <c r="CK426" s="273"/>
      <c r="CL426" s="273"/>
      <c r="CM426" s="273"/>
      <c r="CN426" s="273"/>
      <c r="CO426" s="273"/>
      <c r="CP426" s="273"/>
      <c r="CQ426" s="273"/>
      <c r="CR426" s="273"/>
      <c r="CS426" s="273"/>
      <c r="CT426" s="273"/>
      <c r="CU426" s="273"/>
      <c r="CV426" s="273"/>
      <c r="CW426" s="273"/>
      <c r="CX426" s="273"/>
      <c r="CY426" s="273"/>
      <c r="CZ426" s="273"/>
      <c r="DA426" s="273"/>
      <c r="DB426" s="273"/>
      <c r="DC426" s="273"/>
      <c r="DD426" s="273"/>
      <c r="DE426" s="273"/>
      <c r="DF426" s="273"/>
      <c r="DG426" s="273"/>
      <c r="DH426" s="273"/>
      <c r="DI426" s="273"/>
      <c r="DJ426" s="273"/>
      <c r="DK426" s="273"/>
      <c r="DL426" s="273"/>
      <c r="DM426" s="273"/>
      <c r="DN426" s="273"/>
      <c r="DO426" s="273"/>
      <c r="DP426" s="273"/>
      <c r="DQ426" s="273"/>
      <c r="DR426" s="273"/>
      <c r="DS426" s="273"/>
      <c r="DT426" s="273"/>
      <c r="DU426" s="273"/>
      <c r="DV426" s="273"/>
      <c r="DW426" s="273"/>
      <c r="DX426" s="273"/>
      <c r="DY426" s="273"/>
      <c r="DZ426" s="273"/>
      <c r="EA426" s="273"/>
      <c r="EB426" s="273"/>
      <c r="EC426" s="273"/>
      <c r="ED426" s="273"/>
      <c r="EE426" s="273"/>
      <c r="EF426" s="273"/>
      <c r="EG426" s="273"/>
      <c r="EH426" s="273"/>
      <c r="EI426" s="273"/>
      <c r="EJ426" s="273"/>
      <c r="EK426" s="273"/>
      <c r="EL426" s="273"/>
      <c r="EM426" s="273"/>
      <c r="EN426" s="273"/>
      <c r="EO426" s="273"/>
      <c r="EP426" s="273"/>
      <c r="EQ426" s="273"/>
      <c r="ER426" s="273"/>
      <c r="ES426" s="273"/>
      <c r="ET426" s="273"/>
      <c r="EU426" s="273"/>
      <c r="EV426" s="273"/>
      <c r="EW426" s="273"/>
      <c r="EX426" s="273"/>
      <c r="EY426" s="273"/>
      <c r="EZ426" s="273"/>
      <c r="FA426" s="273"/>
      <c r="FB426" s="273"/>
      <c r="FC426" s="273"/>
      <c r="FD426" s="273"/>
      <c r="FE426" s="273"/>
      <c r="FF426" s="273"/>
      <c r="FG426" s="273"/>
      <c r="FH426" s="273"/>
      <c r="FI426" s="273"/>
      <c r="FJ426" s="273"/>
      <c r="FK426" s="273"/>
      <c r="FL426" s="273"/>
      <c r="FM426" s="273"/>
      <c r="FN426" s="273"/>
      <c r="FO426" s="273"/>
      <c r="FP426" s="273"/>
      <c r="FQ426" s="273"/>
      <c r="FR426" s="273"/>
      <c r="FS426" s="273"/>
      <c r="FT426" s="273"/>
      <c r="FU426" s="273"/>
      <c r="FV426" s="273"/>
      <c r="FW426" s="273"/>
      <c r="FX426" s="273"/>
      <c r="FY426" s="273"/>
      <c r="FZ426" s="273"/>
      <c r="GA426" s="273"/>
      <c r="GB426" s="273"/>
      <c r="GC426" s="273"/>
      <c r="GD426" s="273"/>
      <c r="GE426" s="273"/>
      <c r="GF426" s="273"/>
      <c r="GG426" s="273"/>
      <c r="GH426" s="273"/>
      <c r="GI426" s="273"/>
      <c r="GJ426" s="273"/>
      <c r="GK426" s="273"/>
      <c r="GL426" s="273"/>
      <c r="GM426" s="273"/>
      <c r="GN426" s="273"/>
      <c r="GO426" s="273"/>
      <c r="GP426" s="273"/>
      <c r="GQ426" s="273"/>
      <c r="GR426" s="273"/>
      <c r="GS426" s="273"/>
      <c r="GT426" s="273"/>
      <c r="GU426" s="273"/>
      <c r="GV426" s="273"/>
      <c r="GW426" s="273"/>
      <c r="GX426" s="273"/>
      <c r="GY426" s="273"/>
      <c r="GZ426" s="273"/>
      <c r="HA426" s="273"/>
      <c r="HB426" s="273"/>
      <c r="HC426" s="273"/>
      <c r="HD426" s="273"/>
      <c r="HE426" s="273"/>
      <c r="HF426" s="273"/>
      <c r="HG426" s="273"/>
      <c r="HH426" s="273"/>
      <c r="HI426" s="273"/>
      <c r="HJ426" s="273"/>
      <c r="HK426" s="273"/>
      <c r="HL426" s="273"/>
      <c r="HM426" s="273"/>
      <c r="HN426" s="273"/>
      <c r="HO426" s="273"/>
      <c r="HP426" s="273"/>
      <c r="HQ426" s="273"/>
      <c r="HR426" s="273"/>
      <c r="HS426" s="273"/>
      <c r="HT426" s="273"/>
      <c r="HU426" s="273"/>
      <c r="HV426" s="273"/>
      <c r="HW426" s="273"/>
      <c r="HX426" s="273"/>
      <c r="HY426" s="273"/>
      <c r="HZ426" s="273"/>
      <c r="IA426" s="273"/>
      <c r="IB426" s="273"/>
      <c r="IC426" s="273"/>
      <c r="ID426" s="273"/>
      <c r="IE426" s="273"/>
      <c r="IF426" s="273"/>
      <c r="IG426" s="273"/>
      <c r="IH426" s="273"/>
      <c r="II426" s="273"/>
      <c r="IJ426" s="273"/>
      <c r="IK426" s="273"/>
      <c r="IL426" s="273"/>
      <c r="IM426" s="273"/>
      <c r="IN426" s="273"/>
      <c r="IO426" s="273"/>
      <c r="IP426" s="273"/>
      <c r="IQ426" s="273"/>
      <c r="IR426" s="273"/>
      <c r="IS426" s="273"/>
      <c r="IT426" s="273"/>
      <c r="IU426" s="273"/>
      <c r="IV426" s="273"/>
      <c r="IW426" s="273"/>
      <c r="IX426" s="273"/>
      <c r="IY426" s="273"/>
      <c r="IZ426" s="273"/>
      <c r="JA426" s="273"/>
      <c r="JB426" s="273"/>
      <c r="JC426" s="273"/>
      <c r="JD426" s="273"/>
      <c r="JE426" s="273"/>
      <c r="JF426" s="273"/>
      <c r="JG426" s="273"/>
      <c r="JH426" s="273"/>
      <c r="JI426" s="273"/>
      <c r="JJ426" s="273"/>
      <c r="JK426" s="273"/>
      <c r="JL426" s="273"/>
      <c r="JM426" s="273"/>
      <c r="JN426" s="273"/>
      <c r="JO426" s="273"/>
      <c r="JP426" s="273"/>
      <c r="JQ426" s="273"/>
      <c r="JR426" s="273"/>
      <c r="JS426" s="273"/>
      <c r="JT426" s="273"/>
      <c r="JU426" s="273"/>
      <c r="JV426" s="273"/>
      <c r="JW426" s="273"/>
      <c r="JX426" s="273"/>
      <c r="JY426" s="273"/>
      <c r="JZ426" s="273"/>
      <c r="KA426" s="273"/>
      <c r="KB426" s="273"/>
      <c r="KC426" s="273"/>
      <c r="KD426" s="273"/>
      <c r="KE426" s="273"/>
      <c r="KF426" s="273"/>
      <c r="KG426" s="273"/>
      <c r="KH426" s="273"/>
      <c r="KI426" s="273"/>
      <c r="KJ426" s="273"/>
      <c r="KK426" s="273"/>
      <c r="KL426" s="273"/>
      <c r="KM426" s="273"/>
      <c r="KN426" s="273"/>
      <c r="KO426" s="273"/>
      <c r="KP426" s="273"/>
      <c r="KQ426" s="273"/>
      <c r="KR426" s="273"/>
      <c r="KS426" s="273"/>
      <c r="KT426" s="273"/>
      <c r="KU426" s="273"/>
      <c r="KV426" s="273"/>
      <c r="KW426" s="273"/>
      <c r="KX426" s="273"/>
      <c r="KY426" s="273"/>
      <c r="KZ426" s="273"/>
      <c r="LA426" s="273"/>
      <c r="LB426" s="273"/>
      <c r="LC426" s="273"/>
      <c r="LD426" s="273"/>
      <c r="LE426" s="273"/>
      <c r="LF426" s="273"/>
      <c r="LG426" s="273"/>
      <c r="LH426" s="273"/>
      <c r="LI426" s="273"/>
      <c r="LJ426" s="273"/>
      <c r="LK426" s="273"/>
      <c r="LL426" s="273"/>
      <c r="LM426" s="273"/>
      <c r="LN426" s="273"/>
      <c r="LO426" s="273"/>
      <c r="LP426" s="273"/>
      <c r="LQ426" s="273"/>
      <c r="LR426" s="273"/>
      <c r="LS426" s="273"/>
      <c r="LT426" s="273"/>
      <c r="LU426" s="273"/>
      <c r="LV426" s="273"/>
      <c r="LW426" s="273"/>
      <c r="LX426" s="273"/>
      <c r="LY426" s="273"/>
      <c r="LZ426" s="273"/>
      <c r="MA426" s="273"/>
      <c r="MB426" s="273"/>
      <c r="MC426" s="273"/>
      <c r="MD426" s="273"/>
      <c r="ME426" s="273"/>
      <c r="MF426" s="273"/>
      <c r="MG426" s="273"/>
      <c r="MH426" s="273"/>
      <c r="MI426" s="273"/>
      <c r="MJ426" s="273"/>
      <c r="MK426" s="273"/>
      <c r="ML426" s="273"/>
      <c r="MM426" s="273"/>
      <c r="MN426" s="273"/>
      <c r="MO426" s="273"/>
      <c r="MP426" s="273"/>
      <c r="MQ426" s="273"/>
      <c r="MR426" s="273"/>
      <c r="MS426" s="273"/>
      <c r="MT426" s="273"/>
      <c r="MU426" s="273"/>
      <c r="MV426" s="273"/>
      <c r="MW426" s="273"/>
      <c r="MX426" s="273"/>
      <c r="MY426" s="273"/>
      <c r="MZ426" s="273"/>
      <c r="NA426" s="273"/>
      <c r="NB426" s="273"/>
      <c r="NC426" s="273"/>
      <c r="ND426" s="273"/>
      <c r="NE426" s="273"/>
      <c r="NF426" s="273"/>
      <c r="NG426" s="273"/>
      <c r="NH426" s="273"/>
      <c r="NI426" s="273"/>
      <c r="NJ426" s="273"/>
      <c r="NK426" s="273"/>
      <c r="NL426" s="273"/>
      <c r="NM426" s="273"/>
      <c r="NN426" s="273"/>
      <c r="NO426" s="273"/>
      <c r="NP426" s="273"/>
      <c r="NQ426" s="273"/>
      <c r="NR426" s="273"/>
      <c r="NS426" s="273"/>
      <c r="NT426" s="273"/>
      <c r="NU426" s="273"/>
      <c r="NV426" s="273"/>
      <c r="NW426" s="273"/>
      <c r="NX426" s="273"/>
      <c r="NY426" s="273"/>
      <c r="NZ426" s="273"/>
      <c r="OA426" s="273"/>
      <c r="OB426" s="273"/>
      <c r="OC426" s="273"/>
      <c r="OD426" s="273"/>
      <c r="OE426" s="273"/>
      <c r="OF426" s="273"/>
      <c r="OG426" s="273"/>
      <c r="OH426" s="273"/>
      <c r="OI426" s="273"/>
      <c r="OJ426" s="273"/>
      <c r="OK426" s="273"/>
      <c r="OL426" s="273"/>
      <c r="OM426" s="273"/>
      <c r="ON426" s="273"/>
      <c r="OO426" s="273"/>
      <c r="OP426" s="273"/>
      <c r="OQ426" s="273"/>
      <c r="OR426" s="273"/>
      <c r="OS426" s="273"/>
      <c r="OT426" s="273"/>
      <c r="OU426" s="273"/>
      <c r="OV426" s="273"/>
      <c r="OW426" s="273"/>
      <c r="OX426" s="273"/>
      <c r="OY426" s="273"/>
      <c r="OZ426" s="273"/>
      <c r="PA426" s="273"/>
      <c r="PB426" s="273"/>
      <c r="PC426" s="273"/>
      <c r="PD426" s="273"/>
      <c r="PE426" s="273"/>
      <c r="PF426" s="273"/>
      <c r="PG426" s="273"/>
      <c r="PH426" s="273"/>
      <c r="PI426" s="273"/>
      <c r="PJ426" s="273"/>
      <c r="PK426" s="273"/>
      <c r="PL426" s="273"/>
      <c r="PM426" s="273"/>
      <c r="PN426" s="273"/>
      <c r="PO426" s="273"/>
      <c r="PP426" s="273"/>
      <c r="PQ426" s="273"/>
      <c r="PR426" s="273"/>
      <c r="PS426" s="273"/>
      <c r="PT426" s="273"/>
      <c r="PU426" s="273"/>
      <c r="PV426" s="273"/>
      <c r="PW426" s="273"/>
      <c r="PX426" s="273"/>
      <c r="PY426" s="273"/>
      <c r="PZ426" s="273"/>
      <c r="QA426" s="273"/>
      <c r="QB426" s="273"/>
      <c r="QC426" s="273"/>
      <c r="QD426" s="273"/>
      <c r="QE426" s="273"/>
      <c r="QF426" s="273"/>
      <c r="QG426" s="273"/>
      <c r="QH426" s="273"/>
      <c r="QI426" s="273"/>
      <c r="QJ426" s="273"/>
      <c r="QK426" s="273"/>
      <c r="QL426" s="273"/>
      <c r="QM426" s="273"/>
      <c r="QN426" s="273"/>
      <c r="QO426" s="273"/>
      <c r="QP426" s="273"/>
      <c r="QQ426" s="273"/>
      <c r="QR426" s="273"/>
      <c r="QS426" s="273"/>
      <c r="QT426" s="273"/>
      <c r="QU426" s="273"/>
      <c r="QV426" s="273"/>
      <c r="QW426" s="273"/>
      <c r="QX426" s="273"/>
      <c r="QY426" s="273"/>
      <c r="QZ426" s="273"/>
      <c r="RA426" s="273"/>
      <c r="RB426" s="273"/>
      <c r="RC426" s="273"/>
      <c r="RD426" s="273"/>
      <c r="RE426" s="273"/>
      <c r="RF426" s="273"/>
      <c r="RG426" s="273"/>
      <c r="RH426" s="273"/>
      <c r="RI426" s="273"/>
      <c r="RJ426" s="273"/>
      <c r="RK426" s="273"/>
      <c r="RL426" s="273"/>
      <c r="RM426" s="273"/>
      <c r="RN426" s="273"/>
      <c r="RO426" s="273"/>
      <c r="RP426" s="273"/>
      <c r="RQ426" s="273"/>
      <c r="RR426" s="273"/>
      <c r="RS426" s="273"/>
      <c r="RT426" s="273"/>
      <c r="RU426" s="273"/>
      <c r="RV426" s="273"/>
      <c r="RW426" s="273"/>
      <c r="RX426" s="273"/>
      <c r="RY426" s="273"/>
      <c r="RZ426" s="273"/>
      <c r="SA426" s="273"/>
      <c r="SB426" s="273"/>
      <c r="SC426" s="273"/>
      <c r="SD426" s="273"/>
      <c r="SE426" s="273"/>
      <c r="SF426" s="273"/>
      <c r="SG426" s="273"/>
      <c r="SH426" s="273"/>
      <c r="SI426" s="273"/>
      <c r="SJ426" s="273"/>
      <c r="SK426" s="273"/>
      <c r="SL426" s="273"/>
      <c r="SM426" s="273"/>
      <c r="SN426" s="273"/>
      <c r="SO426" s="273"/>
      <c r="SP426" s="273"/>
      <c r="SQ426" s="273"/>
      <c r="SR426" s="273"/>
      <c r="SS426" s="273"/>
      <c r="ST426" s="273"/>
      <c r="SU426" s="273"/>
      <c r="SV426" s="273"/>
      <c r="SW426" s="273"/>
      <c r="SX426" s="273"/>
      <c r="SY426" s="273"/>
      <c r="SZ426" s="273"/>
      <c r="TA426" s="273"/>
      <c r="TB426" s="273"/>
      <c r="TC426" s="273"/>
      <c r="TD426" s="273"/>
      <c r="TE426" s="273"/>
      <c r="TF426" s="273"/>
      <c r="TG426" s="273"/>
      <c r="TH426" s="273"/>
      <c r="TI426" s="273"/>
      <c r="TJ426" s="273"/>
      <c r="TK426" s="273"/>
      <c r="TL426" s="273"/>
      <c r="TM426" s="273"/>
      <c r="TN426" s="273"/>
      <c r="TO426" s="273"/>
      <c r="TP426" s="273"/>
      <c r="TQ426" s="273"/>
      <c r="TR426" s="273"/>
      <c r="TS426" s="273"/>
      <c r="TT426" s="273"/>
      <c r="TU426" s="273"/>
      <c r="TV426" s="273"/>
      <c r="TW426" s="273"/>
      <c r="TX426" s="273"/>
      <c r="TY426" s="273"/>
      <c r="TZ426" s="273"/>
      <c r="UA426" s="273"/>
      <c r="UB426" s="273"/>
      <c r="UC426" s="273"/>
      <c r="UD426" s="273"/>
      <c r="UE426" s="273"/>
      <c r="UF426" s="273"/>
      <c r="UG426" s="273"/>
      <c r="UH426" s="273"/>
      <c r="UI426" s="273"/>
      <c r="UJ426" s="273"/>
      <c r="UK426" s="273"/>
      <c r="UL426" s="273"/>
      <c r="UM426" s="273"/>
      <c r="UN426" s="273"/>
      <c r="UO426" s="273"/>
      <c r="UP426" s="273"/>
      <c r="UQ426" s="273"/>
      <c r="UR426" s="273"/>
      <c r="US426" s="273"/>
      <c r="UT426" s="273"/>
      <c r="UU426" s="273"/>
      <c r="UV426" s="273"/>
      <c r="UW426" s="273"/>
      <c r="UX426" s="273"/>
      <c r="UY426" s="273"/>
      <c r="UZ426" s="273"/>
      <c r="VA426" s="273"/>
      <c r="VB426" s="273"/>
      <c r="VC426" s="273"/>
      <c r="VD426" s="273"/>
      <c r="VE426" s="273"/>
      <c r="VF426" s="273"/>
      <c r="VG426" s="273"/>
      <c r="VH426" s="273"/>
      <c r="VI426" s="273"/>
      <c r="VJ426" s="273"/>
      <c r="VK426" s="273"/>
      <c r="VL426" s="273"/>
      <c r="VM426" s="273"/>
      <c r="VN426" s="273"/>
      <c r="VO426" s="273"/>
      <c r="VP426" s="273"/>
      <c r="VQ426" s="273"/>
      <c r="VR426" s="273"/>
      <c r="VS426" s="273"/>
      <c r="VT426" s="273"/>
      <c r="VU426" s="273"/>
      <c r="VV426" s="273"/>
      <c r="VW426" s="273"/>
      <c r="VX426" s="273"/>
      <c r="VY426" s="273"/>
      <c r="VZ426" s="273"/>
      <c r="WA426" s="273"/>
      <c r="WB426" s="273"/>
      <c r="WC426" s="273"/>
      <c r="WD426" s="273"/>
      <c r="WE426" s="273"/>
      <c r="WF426" s="273"/>
      <c r="WG426" s="273"/>
      <c r="WH426" s="273"/>
      <c r="WI426" s="273"/>
      <c r="WJ426" s="273"/>
      <c r="WK426" s="273"/>
      <c r="WL426" s="273"/>
      <c r="WM426" s="273"/>
      <c r="WN426" s="273"/>
      <c r="WO426" s="273"/>
      <c r="WP426" s="273"/>
      <c r="WQ426" s="273"/>
      <c r="WR426" s="273"/>
      <c r="WS426" s="273"/>
      <c r="WT426" s="273"/>
      <c r="WU426" s="273"/>
      <c r="WV426" s="273"/>
      <c r="WW426" s="273"/>
      <c r="WX426" s="273"/>
      <c r="WY426" s="273"/>
      <c r="WZ426" s="273"/>
      <c r="XA426" s="273"/>
      <c r="XB426" s="273"/>
      <c r="XC426" s="273"/>
      <c r="XD426" s="273"/>
      <c r="XE426" s="273"/>
      <c r="XF426" s="273"/>
      <c r="XG426" s="273"/>
      <c r="XH426" s="273"/>
      <c r="XI426" s="273"/>
      <c r="XJ426" s="273"/>
      <c r="XK426" s="273"/>
      <c r="XL426" s="273"/>
      <c r="XM426" s="273"/>
      <c r="XN426" s="273"/>
      <c r="XO426" s="273"/>
      <c r="XP426" s="273"/>
      <c r="XQ426" s="273"/>
      <c r="XR426" s="273"/>
      <c r="XS426" s="273"/>
      <c r="XT426" s="273"/>
      <c r="XU426" s="273"/>
      <c r="XV426" s="273"/>
      <c r="XW426" s="273"/>
      <c r="XX426" s="273"/>
      <c r="XY426" s="273"/>
      <c r="XZ426" s="273"/>
      <c r="YA426" s="273"/>
      <c r="YB426" s="273"/>
      <c r="YC426" s="273"/>
      <c r="YD426" s="273"/>
      <c r="YE426" s="273"/>
      <c r="YF426" s="273"/>
      <c r="YG426" s="273"/>
      <c r="YH426" s="273"/>
      <c r="YI426" s="273"/>
      <c r="YJ426" s="273"/>
      <c r="YK426" s="273"/>
      <c r="YL426" s="273"/>
      <c r="YM426" s="273"/>
      <c r="YN426" s="273"/>
      <c r="YO426" s="273"/>
      <c r="YP426" s="273"/>
      <c r="YQ426" s="273"/>
      <c r="YR426" s="273"/>
      <c r="YS426" s="273"/>
      <c r="YT426" s="273"/>
      <c r="YU426" s="273"/>
      <c r="YV426" s="273"/>
      <c r="YW426" s="273"/>
      <c r="YX426" s="273"/>
      <c r="YY426" s="273"/>
      <c r="YZ426" s="273"/>
      <c r="ZA426" s="273"/>
      <c r="ZB426" s="273"/>
      <c r="ZC426" s="273"/>
      <c r="ZD426" s="273"/>
      <c r="ZE426" s="273"/>
      <c r="ZF426" s="273"/>
      <c r="ZG426" s="273"/>
      <c r="ZH426" s="273"/>
      <c r="ZI426" s="273"/>
      <c r="ZJ426" s="273"/>
      <c r="ZK426" s="273"/>
      <c r="ZL426" s="273"/>
      <c r="ZM426" s="273"/>
      <c r="ZN426" s="273"/>
      <c r="ZO426" s="273"/>
      <c r="ZP426" s="273"/>
      <c r="ZQ426" s="273"/>
      <c r="ZR426" s="273"/>
      <c r="ZS426" s="273"/>
      <c r="ZT426" s="273"/>
      <c r="ZU426" s="273"/>
      <c r="ZV426" s="273"/>
      <c r="ZW426" s="273"/>
      <c r="ZX426" s="273"/>
      <c r="ZY426" s="273"/>
      <c r="ZZ426" s="273"/>
      <c r="AAA426" s="273"/>
      <c r="AAB426" s="273"/>
      <c r="AAC426" s="273"/>
      <c r="AAD426" s="273"/>
      <c r="AAE426" s="273"/>
      <c r="AAF426" s="273"/>
      <c r="AAG426" s="273"/>
      <c r="AAH426" s="273"/>
      <c r="AAI426" s="273"/>
      <c r="AAJ426" s="273"/>
      <c r="AAK426" s="273"/>
      <c r="AAL426" s="273"/>
      <c r="AAM426" s="273"/>
      <c r="AAN426" s="273"/>
      <c r="AAO426" s="273"/>
      <c r="AAP426" s="273"/>
      <c r="AAQ426" s="273"/>
      <c r="AAR426" s="273"/>
      <c r="AAS426" s="273"/>
      <c r="AAT426" s="273"/>
      <c r="AAU426" s="273"/>
      <c r="AAV426" s="273"/>
      <c r="AAW426" s="273"/>
      <c r="AAX426" s="273"/>
      <c r="AAY426" s="273"/>
      <c r="AAZ426" s="273"/>
      <c r="ABA426" s="273"/>
      <c r="ABB426" s="273"/>
      <c r="ABC426" s="273"/>
      <c r="ABD426" s="273"/>
      <c r="ABE426" s="273"/>
      <c r="ABF426" s="273"/>
      <c r="ABG426" s="273"/>
      <c r="ABH426" s="273"/>
      <c r="ABI426" s="273"/>
      <c r="ABJ426" s="273"/>
      <c r="ABK426" s="273"/>
      <c r="ABL426" s="273"/>
      <c r="ABM426" s="273"/>
      <c r="ABN426" s="273"/>
      <c r="ABO426" s="273"/>
      <c r="ABP426" s="273"/>
      <c r="ABQ426" s="273"/>
      <c r="ABR426" s="273"/>
      <c r="ABS426" s="273"/>
      <c r="ABT426" s="273"/>
      <c r="ABU426" s="273"/>
      <c r="ABV426" s="273"/>
      <c r="ABW426" s="273"/>
      <c r="ABX426" s="273"/>
      <c r="ABY426" s="273"/>
      <c r="ABZ426" s="273"/>
      <c r="ACA426" s="273"/>
      <c r="ACB426" s="273"/>
      <c r="ACC426" s="273"/>
      <c r="ACD426" s="273"/>
      <c r="ACE426" s="273"/>
      <c r="ACF426" s="273"/>
      <c r="ACG426" s="273"/>
      <c r="ACH426" s="273"/>
      <c r="ACI426" s="273"/>
      <c r="ACJ426" s="273"/>
      <c r="ACK426" s="273"/>
      <c r="ACL426" s="273"/>
      <c r="ACM426" s="273"/>
      <c r="ACN426" s="273"/>
      <c r="ACO426" s="273"/>
      <c r="ACP426" s="273"/>
      <c r="ACQ426" s="273"/>
      <c r="ACR426" s="273"/>
      <c r="ACS426" s="273"/>
      <c r="ACT426" s="273"/>
      <c r="ACU426" s="273"/>
      <c r="ACV426" s="273"/>
      <c r="ACW426" s="273"/>
      <c r="ACX426" s="273"/>
      <c r="ACY426" s="273"/>
      <c r="ACZ426" s="273"/>
      <c r="ADA426" s="273"/>
      <c r="ADB426" s="273"/>
      <c r="ADC426" s="273"/>
      <c r="ADD426" s="273"/>
      <c r="ADE426" s="273"/>
      <c r="ADF426" s="273"/>
      <c r="ADG426" s="273"/>
      <c r="ADH426" s="273"/>
      <c r="ADI426" s="273"/>
      <c r="ADJ426" s="273"/>
      <c r="ADK426" s="273"/>
      <c r="ADL426" s="273"/>
      <c r="ADM426" s="273"/>
      <c r="ADN426" s="273"/>
      <c r="ADO426" s="273"/>
      <c r="ADP426" s="273"/>
      <c r="ADQ426" s="273"/>
      <c r="ADR426" s="273"/>
      <c r="ADS426" s="273"/>
      <c r="ADT426" s="273"/>
      <c r="ADU426" s="273"/>
      <c r="ADV426" s="273"/>
      <c r="ADW426" s="273"/>
      <c r="ADX426" s="273"/>
      <c r="ADY426" s="273"/>
      <c r="ADZ426" s="273"/>
      <c r="AEA426" s="273"/>
      <c r="AEB426" s="273"/>
      <c r="AEC426" s="273"/>
      <c r="AED426" s="273"/>
      <c r="AEE426" s="273"/>
      <c r="AEF426" s="273"/>
      <c r="AEG426" s="273"/>
      <c r="AEH426" s="273"/>
      <c r="AEI426" s="273"/>
      <c r="AEJ426" s="273"/>
      <c r="AEK426" s="273"/>
      <c r="AEL426" s="273"/>
      <c r="AEM426" s="273"/>
      <c r="AEN426" s="273"/>
      <c r="AEO426" s="273"/>
      <c r="AEP426" s="273"/>
      <c r="AEQ426" s="273"/>
      <c r="AER426" s="273"/>
      <c r="AES426" s="273"/>
      <c r="AET426" s="273"/>
      <c r="AEU426" s="273"/>
      <c r="AEV426" s="273"/>
      <c r="AEW426" s="273"/>
      <c r="AEX426" s="273"/>
      <c r="AEY426" s="273"/>
      <c r="AEZ426" s="273"/>
      <c r="AFA426" s="273"/>
      <c r="AFB426" s="273"/>
      <c r="AFC426" s="273"/>
      <c r="AFD426" s="273"/>
      <c r="AFE426" s="273"/>
      <c r="AFF426" s="273"/>
      <c r="AFG426" s="273"/>
      <c r="AFH426" s="273"/>
      <c r="AFI426" s="273"/>
      <c r="AFJ426" s="273"/>
      <c r="AFK426" s="273"/>
      <c r="AFL426" s="273"/>
      <c r="AFM426" s="273"/>
      <c r="AFN426" s="273"/>
      <c r="AFO426" s="273"/>
      <c r="AFP426" s="273"/>
      <c r="AFQ426" s="273"/>
      <c r="AFR426" s="273"/>
      <c r="AFS426" s="273"/>
      <c r="AFT426" s="273"/>
      <c r="AFU426" s="273"/>
      <c r="AFV426" s="273"/>
      <c r="AFW426" s="273"/>
      <c r="AFX426" s="273"/>
      <c r="AFY426" s="273"/>
      <c r="AFZ426" s="273"/>
      <c r="AGA426" s="273"/>
      <c r="AGB426" s="273"/>
      <c r="AGC426" s="273"/>
      <c r="AGD426" s="273"/>
      <c r="AGE426" s="273"/>
      <c r="AGF426" s="273"/>
      <c r="AGG426" s="273"/>
      <c r="AGH426" s="273"/>
      <c r="AGI426" s="273"/>
      <c r="AGJ426" s="273"/>
      <c r="AGK426" s="273"/>
      <c r="AGL426" s="273"/>
      <c r="AGM426" s="273"/>
      <c r="AGN426" s="273"/>
      <c r="AGO426" s="273"/>
      <c r="AGP426" s="273"/>
      <c r="AGQ426" s="273"/>
      <c r="AGR426" s="273"/>
      <c r="AGS426" s="273"/>
      <c r="AGT426" s="273"/>
      <c r="AGU426" s="273"/>
      <c r="AGV426" s="273"/>
      <c r="AGW426" s="273"/>
      <c r="AGX426" s="273"/>
      <c r="AGY426" s="273"/>
      <c r="AGZ426" s="273"/>
      <c r="AHA426" s="273"/>
      <c r="AHB426" s="273"/>
      <c r="AHC426" s="273"/>
      <c r="AHD426" s="273"/>
      <c r="AHE426" s="273"/>
      <c r="AHF426" s="273"/>
      <c r="AHG426" s="273"/>
      <c r="AHH426" s="273"/>
      <c r="AHI426" s="273"/>
      <c r="AHJ426" s="273"/>
      <c r="AHK426" s="273"/>
      <c r="AHL426" s="273"/>
      <c r="AHM426" s="273"/>
      <c r="AHN426" s="273"/>
      <c r="AHO426" s="273"/>
      <c r="AHP426" s="273"/>
      <c r="AHQ426" s="273"/>
      <c r="AHR426" s="273"/>
      <c r="AHS426" s="273"/>
      <c r="AHT426" s="273"/>
      <c r="AHU426" s="273"/>
      <c r="AHV426" s="273"/>
      <c r="AHW426" s="273"/>
      <c r="AHX426" s="273"/>
      <c r="AHY426" s="273"/>
      <c r="AHZ426" s="273"/>
      <c r="AIA426" s="273"/>
      <c r="AIB426" s="273"/>
      <c r="AIC426" s="273"/>
      <c r="AID426" s="273"/>
      <c r="AIE426" s="273"/>
      <c r="AIF426" s="273"/>
      <c r="AIG426" s="273"/>
      <c r="AIH426" s="273"/>
      <c r="AII426" s="273"/>
      <c r="AIJ426" s="273"/>
      <c r="AIK426" s="273"/>
      <c r="AIL426" s="273"/>
      <c r="AIM426" s="273"/>
      <c r="AIN426" s="273"/>
      <c r="AIO426" s="273"/>
      <c r="AIP426" s="273"/>
      <c r="AIQ426" s="273"/>
      <c r="AIR426" s="273"/>
      <c r="AIS426" s="273"/>
      <c r="AIT426" s="273"/>
      <c r="AIU426" s="273"/>
      <c r="AIV426" s="273"/>
      <c r="AIW426" s="273"/>
      <c r="AIX426" s="273"/>
      <c r="AIY426" s="273"/>
      <c r="AIZ426" s="273"/>
      <c r="AJA426" s="273"/>
      <c r="AJB426" s="273"/>
      <c r="AJC426" s="273"/>
      <c r="AJD426" s="273"/>
      <c r="AJE426" s="273"/>
      <c r="AJF426" s="273"/>
      <c r="AJG426" s="273"/>
      <c r="AJH426" s="273"/>
      <c r="AJI426" s="273"/>
      <c r="AJJ426" s="273"/>
      <c r="AJK426" s="273"/>
      <c r="AJL426" s="273"/>
      <c r="AJM426" s="273"/>
      <c r="AJN426" s="273"/>
      <c r="AJO426" s="273"/>
      <c r="AJP426" s="273"/>
      <c r="AJQ426" s="273"/>
      <c r="AJR426" s="273"/>
      <c r="AJS426" s="273"/>
      <c r="AJT426" s="273"/>
      <c r="AJU426" s="273"/>
      <c r="AJV426" s="273"/>
      <c r="AJW426" s="273"/>
      <c r="AJX426" s="273"/>
      <c r="AJY426" s="273"/>
      <c r="AJZ426" s="273"/>
      <c r="AKA426" s="273"/>
      <c r="AKB426" s="273"/>
      <c r="AKC426" s="273"/>
      <c r="AKD426" s="273"/>
      <c r="AKE426" s="273"/>
      <c r="AKF426" s="273"/>
      <c r="AKG426" s="273"/>
      <c r="AKH426" s="273"/>
      <c r="AKI426" s="273"/>
      <c r="AKJ426" s="273"/>
      <c r="AKK426" s="273"/>
      <c r="AKL426" s="273"/>
      <c r="AKM426" s="273"/>
      <c r="AKN426" s="273"/>
      <c r="AKO426" s="273"/>
      <c r="AKP426" s="273"/>
      <c r="AKQ426" s="273"/>
      <c r="AKR426" s="273"/>
      <c r="AKS426" s="273"/>
      <c r="AKT426" s="273"/>
      <c r="AKU426" s="273"/>
      <c r="AKV426" s="273"/>
      <c r="AKW426" s="273"/>
      <c r="AKX426" s="273"/>
      <c r="AKY426" s="273"/>
      <c r="AKZ426" s="273"/>
      <c r="ALA426" s="273"/>
      <c r="ALB426" s="273"/>
      <c r="ALC426" s="273"/>
      <c r="ALD426" s="273"/>
      <c r="ALE426" s="273"/>
      <c r="ALF426" s="273"/>
      <c r="ALG426" s="273"/>
      <c r="ALH426" s="273"/>
      <c r="ALI426" s="273"/>
      <c r="ALJ426" s="273"/>
      <c r="ALK426" s="273"/>
      <c r="ALL426" s="273"/>
      <c r="ALM426" s="273"/>
      <c r="ALN426" s="273"/>
      <c r="ALO426" s="273"/>
      <c r="ALP426" s="273"/>
      <c r="ALQ426" s="273"/>
      <c r="ALR426" s="273"/>
      <c r="ALS426" s="273"/>
      <c r="ALT426" s="273"/>
      <c r="ALU426" s="273"/>
      <c r="ALV426" s="273"/>
      <c r="ALW426" s="273"/>
      <c r="ALX426" s="273"/>
      <c r="ALY426" s="273"/>
      <c r="ALZ426" s="273"/>
      <c r="AMA426" s="273"/>
      <c r="AMB426" s="273"/>
      <c r="AMC426" s="273"/>
      <c r="AMD426" s="273"/>
      <c r="AME426" s="273"/>
      <c r="AMF426" s="273"/>
      <c r="AMG426" s="273"/>
      <c r="AMH426" s="273"/>
      <c r="AMI426" s="273"/>
      <c r="AMJ426" s="273"/>
      <c r="AMK426" s="273"/>
      <c r="AML426" s="273"/>
      <c r="AMM426" s="273"/>
      <c r="AMN426" s="273"/>
      <c r="AMO426" s="273"/>
      <c r="AMP426" s="273"/>
      <c r="AMQ426" s="273"/>
      <c r="AMR426" s="273"/>
      <c r="AMS426" s="273"/>
      <c r="AMT426" s="273"/>
      <c r="AMU426" s="273"/>
      <c r="AMV426" s="273"/>
      <c r="AMW426" s="273"/>
      <c r="AMX426" s="273"/>
      <c r="AMY426" s="273"/>
      <c r="AMZ426" s="273"/>
      <c r="ANA426" s="273"/>
      <c r="ANB426" s="273"/>
      <c r="ANC426" s="273"/>
      <c r="AND426" s="273"/>
      <c r="ANE426" s="273"/>
      <c r="ANF426" s="273"/>
      <c r="ANG426" s="273"/>
      <c r="ANH426" s="273"/>
      <c r="ANI426" s="273"/>
      <c r="ANJ426" s="273"/>
      <c r="ANK426" s="273"/>
      <c r="ANL426" s="273"/>
      <c r="ANM426" s="273"/>
      <c r="ANN426" s="273"/>
      <c r="ANO426" s="273"/>
      <c r="ANP426" s="273"/>
      <c r="ANQ426" s="273"/>
      <c r="ANR426" s="273"/>
      <c r="ANS426" s="273"/>
      <c r="ANT426" s="273"/>
      <c r="ANU426" s="273"/>
      <c r="ANV426" s="273"/>
      <c r="ANW426" s="273"/>
      <c r="ANX426" s="273"/>
      <c r="ANY426" s="273"/>
      <c r="ANZ426" s="273"/>
      <c r="AOA426" s="273"/>
      <c r="AOB426" s="273"/>
      <c r="AOC426" s="273"/>
      <c r="AOD426" s="273"/>
      <c r="AOE426" s="273"/>
      <c r="AOF426" s="273"/>
      <c r="AOG426" s="273"/>
      <c r="AOH426" s="273"/>
      <c r="AOI426" s="273"/>
      <c r="AOJ426" s="273"/>
      <c r="AOK426" s="273"/>
      <c r="AOL426" s="273"/>
      <c r="AOM426" s="273"/>
      <c r="AON426" s="273"/>
      <c r="AOO426" s="273"/>
      <c r="AOP426" s="273"/>
      <c r="AOQ426" s="273"/>
      <c r="AOR426" s="273"/>
      <c r="AOS426" s="273"/>
      <c r="AOT426" s="273"/>
      <c r="AOU426" s="273"/>
      <c r="AOV426" s="273"/>
      <c r="AOW426" s="273"/>
      <c r="AOX426" s="273"/>
      <c r="AOY426" s="273"/>
      <c r="AOZ426" s="273"/>
      <c r="APA426" s="273"/>
      <c r="APB426" s="273"/>
      <c r="APC426" s="273"/>
      <c r="APD426" s="273"/>
      <c r="APE426" s="273"/>
      <c r="APF426" s="273"/>
      <c r="APG426" s="273"/>
      <c r="APH426" s="273"/>
      <c r="API426" s="273"/>
      <c r="APJ426" s="273"/>
      <c r="APK426" s="273"/>
      <c r="APL426" s="273"/>
      <c r="APM426" s="273"/>
      <c r="APN426" s="273"/>
      <c r="APO426" s="273"/>
      <c r="APP426" s="273"/>
      <c r="APQ426" s="273"/>
      <c r="APR426" s="273"/>
      <c r="APS426" s="273"/>
      <c r="APT426" s="273"/>
      <c r="APU426" s="273"/>
      <c r="APV426" s="273"/>
      <c r="APW426" s="273"/>
      <c r="APX426" s="273"/>
      <c r="APY426" s="273"/>
      <c r="APZ426" s="273"/>
      <c r="AQA426" s="273"/>
      <c r="AQB426" s="273"/>
      <c r="AQC426" s="273"/>
      <c r="AQD426" s="273"/>
      <c r="AQE426" s="273"/>
      <c r="AQF426" s="273"/>
      <c r="AQG426" s="273"/>
      <c r="AQH426" s="273"/>
      <c r="AQI426" s="273"/>
      <c r="AQJ426" s="273"/>
      <c r="AQK426" s="273"/>
      <c r="AQL426" s="273"/>
      <c r="AQM426" s="273"/>
      <c r="AQN426" s="273"/>
      <c r="AQO426" s="273"/>
      <c r="AQP426" s="273"/>
      <c r="AQQ426" s="273"/>
      <c r="AQR426" s="273"/>
      <c r="AQS426" s="273"/>
      <c r="AQT426" s="273"/>
      <c r="AQU426" s="273"/>
      <c r="AQV426" s="273"/>
      <c r="AQW426" s="273"/>
      <c r="AQX426" s="273"/>
      <c r="AQY426" s="273"/>
      <c r="AQZ426" s="273"/>
      <c r="ARA426" s="273"/>
      <c r="ARB426" s="273"/>
      <c r="ARC426" s="273"/>
      <c r="ARD426" s="273"/>
      <c r="ARE426" s="273"/>
      <c r="ARF426" s="273"/>
      <c r="ARG426" s="273"/>
      <c r="ARH426" s="273"/>
      <c r="ARI426" s="273"/>
      <c r="ARJ426" s="273"/>
      <c r="ARK426" s="273"/>
      <c r="ARL426" s="273"/>
      <c r="ARM426" s="273"/>
      <c r="ARN426" s="273"/>
      <c r="ARO426" s="273"/>
      <c r="ARP426" s="273"/>
      <c r="ARQ426" s="273"/>
      <c r="ARR426" s="273"/>
      <c r="ARS426" s="273"/>
      <c r="ART426" s="273"/>
      <c r="ARU426" s="273"/>
      <c r="ARV426" s="273"/>
      <c r="ARW426" s="273"/>
      <c r="ARX426" s="273"/>
      <c r="ARY426" s="273"/>
      <c r="ARZ426" s="273"/>
      <c r="ASA426" s="273"/>
      <c r="ASB426" s="273"/>
      <c r="ASC426" s="273"/>
      <c r="ASD426" s="273"/>
      <c r="ASE426" s="273"/>
      <c r="ASF426" s="273"/>
      <c r="ASG426" s="273"/>
      <c r="ASH426" s="273"/>
      <c r="ASI426" s="273"/>
      <c r="ASJ426" s="273"/>
      <c r="ASK426" s="273"/>
      <c r="ASL426" s="273"/>
      <c r="ASM426" s="273"/>
      <c r="ASN426" s="273"/>
      <c r="ASO426" s="273"/>
      <c r="ASP426" s="273"/>
      <c r="ASQ426" s="273"/>
      <c r="ASR426" s="273"/>
      <c r="ASS426" s="273"/>
      <c r="AST426" s="273"/>
      <c r="ASU426" s="273"/>
      <c r="ASV426" s="273"/>
      <c r="ASW426" s="273"/>
      <c r="ASX426" s="273"/>
      <c r="ASY426" s="273"/>
      <c r="ASZ426" s="273"/>
      <c r="ATA426" s="273"/>
      <c r="ATB426" s="273"/>
      <c r="ATC426" s="273"/>
      <c r="ATD426" s="273"/>
      <c r="ATE426" s="273"/>
      <c r="ATF426" s="273"/>
      <c r="ATG426" s="273"/>
      <c r="ATH426" s="273"/>
      <c r="ATI426" s="273"/>
      <c r="ATJ426" s="273"/>
      <c r="ATK426" s="273"/>
      <c r="ATL426" s="273"/>
      <c r="ATM426" s="273"/>
      <c r="ATN426" s="273"/>
      <c r="ATO426" s="273"/>
      <c r="ATP426" s="273"/>
      <c r="ATQ426" s="273"/>
      <c r="ATR426" s="273"/>
      <c r="ATS426" s="273"/>
      <c r="ATT426" s="273"/>
      <c r="ATU426" s="273"/>
      <c r="ATV426" s="273"/>
      <c r="ATW426" s="273"/>
      <c r="ATX426" s="273"/>
      <c r="ATY426" s="273"/>
      <c r="ATZ426" s="273"/>
      <c r="AUA426" s="273"/>
      <c r="AUB426" s="273"/>
      <c r="AUC426" s="273"/>
      <c r="AUD426" s="273"/>
      <c r="AUE426" s="273"/>
      <c r="AUF426" s="273"/>
      <c r="AUG426" s="273"/>
      <c r="AUH426" s="273"/>
      <c r="AUI426" s="273"/>
      <c r="AUJ426" s="273"/>
      <c r="AUK426" s="273"/>
      <c r="AUL426" s="273"/>
      <c r="AUM426" s="273"/>
      <c r="AUN426" s="273"/>
      <c r="AUO426" s="273"/>
      <c r="AUP426" s="273"/>
      <c r="AUQ426" s="273"/>
      <c r="AUR426" s="273"/>
      <c r="AUS426" s="273"/>
      <c r="AUT426" s="273"/>
      <c r="AUU426" s="273"/>
      <c r="AUV426" s="273"/>
      <c r="AUW426" s="273"/>
      <c r="AUX426" s="273"/>
      <c r="AUY426" s="273"/>
      <c r="AUZ426" s="273"/>
      <c r="AVA426" s="273"/>
      <c r="AVB426" s="273"/>
      <c r="AVC426" s="273"/>
      <c r="AVD426" s="273"/>
      <c r="AVE426" s="273"/>
      <c r="AVF426" s="273"/>
      <c r="AVG426" s="273"/>
      <c r="AVH426" s="273"/>
      <c r="AVI426" s="273"/>
      <c r="AVJ426" s="273"/>
      <c r="AVK426" s="273"/>
      <c r="AVL426" s="273"/>
      <c r="AVM426" s="273"/>
      <c r="AVN426" s="273"/>
      <c r="AVO426" s="273"/>
      <c r="AVP426" s="273"/>
      <c r="AVQ426" s="273"/>
      <c r="AVR426" s="273"/>
      <c r="AVS426" s="273"/>
      <c r="AVT426" s="273"/>
      <c r="AVU426" s="273"/>
      <c r="AVV426" s="273"/>
      <c r="AVW426" s="273"/>
      <c r="AVX426" s="273"/>
      <c r="AVY426" s="273"/>
      <c r="AVZ426" s="273"/>
      <c r="AWA426" s="273"/>
      <c r="AWB426" s="273"/>
      <c r="AWC426" s="273"/>
      <c r="AWD426" s="273"/>
      <c r="AWE426" s="273"/>
      <c r="AWF426" s="273"/>
      <c r="AWG426" s="273"/>
      <c r="AWH426" s="273"/>
      <c r="AWI426" s="273"/>
      <c r="AWJ426" s="273"/>
      <c r="AWK426" s="273"/>
      <c r="AWL426" s="273"/>
      <c r="AWM426" s="273"/>
      <c r="AWN426" s="273"/>
      <c r="AWO426" s="273"/>
      <c r="AWP426" s="273"/>
      <c r="AWQ426" s="273"/>
      <c r="AWR426" s="273"/>
      <c r="AWS426" s="273"/>
      <c r="AWT426" s="273"/>
      <c r="AWU426" s="273"/>
      <c r="AWV426" s="273"/>
      <c r="AWW426" s="273"/>
      <c r="AWX426" s="273"/>
      <c r="AWY426" s="273"/>
      <c r="AWZ426" s="273"/>
      <c r="AXA426" s="273"/>
      <c r="AXB426" s="273"/>
      <c r="AXC426" s="273"/>
      <c r="AXD426" s="273"/>
      <c r="AXE426" s="273"/>
      <c r="AXF426" s="273"/>
      <c r="AXG426" s="273"/>
      <c r="AXH426" s="273"/>
      <c r="AXI426" s="273"/>
      <c r="AXJ426" s="273"/>
      <c r="AXK426" s="273"/>
      <c r="AXL426" s="273"/>
      <c r="AXM426" s="273"/>
      <c r="AXN426" s="273"/>
      <c r="AXO426" s="273"/>
      <c r="AXP426" s="273"/>
      <c r="AXQ426" s="273"/>
      <c r="AXR426" s="273"/>
      <c r="AXS426" s="273"/>
      <c r="AXT426" s="273"/>
      <c r="AXU426" s="273"/>
      <c r="AXV426" s="273"/>
      <c r="AXW426" s="273"/>
      <c r="AXX426" s="273"/>
      <c r="AXY426" s="273"/>
      <c r="AXZ426" s="273"/>
      <c r="AYA426" s="273"/>
      <c r="AYB426" s="273"/>
      <c r="AYC426" s="273"/>
      <c r="AYD426" s="273"/>
      <c r="AYE426" s="273"/>
      <c r="AYF426" s="273"/>
      <c r="AYG426" s="273"/>
      <c r="AYH426" s="273"/>
      <c r="AYI426" s="273"/>
      <c r="AYJ426" s="273"/>
      <c r="AYK426" s="273"/>
      <c r="AYL426" s="273"/>
      <c r="AYM426" s="273"/>
      <c r="AYN426" s="273"/>
      <c r="AYO426" s="273"/>
      <c r="AYP426" s="273"/>
      <c r="AYQ426" s="273"/>
      <c r="AYR426" s="273"/>
      <c r="AYS426" s="273"/>
      <c r="AYT426" s="273"/>
      <c r="AYU426" s="273"/>
      <c r="AYV426" s="273"/>
      <c r="AYW426" s="273"/>
      <c r="AYX426" s="273"/>
      <c r="AYY426" s="273"/>
      <c r="AYZ426" s="273"/>
      <c r="AZA426" s="273"/>
      <c r="AZB426" s="273"/>
      <c r="AZC426" s="273"/>
      <c r="AZD426" s="273"/>
      <c r="AZE426" s="273"/>
      <c r="AZF426" s="273"/>
      <c r="AZG426" s="273"/>
      <c r="AZH426" s="273"/>
      <c r="AZI426" s="273"/>
      <c r="AZJ426" s="273"/>
      <c r="AZK426" s="273"/>
      <c r="AZL426" s="273"/>
      <c r="AZM426" s="273"/>
      <c r="AZN426" s="273"/>
      <c r="AZO426" s="273"/>
      <c r="AZP426" s="273"/>
      <c r="AZQ426" s="273"/>
      <c r="AZR426" s="273"/>
      <c r="AZS426" s="273"/>
      <c r="AZT426" s="273"/>
      <c r="AZU426" s="273"/>
      <c r="AZV426" s="273"/>
      <c r="AZW426" s="273"/>
      <c r="AZX426" s="273"/>
      <c r="AZY426" s="273"/>
      <c r="AZZ426" s="273"/>
      <c r="BAA426" s="273"/>
      <c r="BAB426" s="273"/>
      <c r="BAC426" s="273"/>
      <c r="BAD426" s="273"/>
      <c r="BAE426" s="273"/>
      <c r="BAF426" s="273"/>
      <c r="BAG426" s="273"/>
      <c r="BAH426" s="273"/>
      <c r="BAI426" s="273"/>
      <c r="BAJ426" s="273"/>
      <c r="BAK426" s="273"/>
      <c r="BAL426" s="273"/>
      <c r="BAM426" s="273"/>
      <c r="BAN426" s="273"/>
      <c r="BAO426" s="273"/>
      <c r="BAP426" s="273"/>
      <c r="BAQ426" s="273"/>
      <c r="BAR426" s="273"/>
      <c r="BAS426" s="273"/>
      <c r="BAT426" s="273"/>
      <c r="BAU426" s="273"/>
      <c r="BAV426" s="273"/>
      <c r="BAW426" s="273"/>
      <c r="BAX426" s="273"/>
      <c r="BAY426" s="273"/>
      <c r="BAZ426" s="273"/>
      <c r="BBA426" s="273"/>
      <c r="BBB426" s="273"/>
      <c r="BBC426" s="273"/>
      <c r="BBD426" s="273"/>
      <c r="BBE426" s="273"/>
      <c r="BBF426" s="273"/>
      <c r="BBG426" s="273"/>
      <c r="BBH426" s="273"/>
      <c r="BBI426" s="273"/>
      <c r="BBJ426" s="273"/>
      <c r="BBK426" s="273"/>
      <c r="BBL426" s="273"/>
      <c r="BBM426" s="273"/>
      <c r="BBN426" s="273"/>
      <c r="BBO426" s="273"/>
      <c r="BBP426" s="273"/>
      <c r="BBQ426" s="273"/>
      <c r="BBR426" s="273"/>
      <c r="BBS426" s="273"/>
      <c r="BBT426" s="273"/>
      <c r="BBU426" s="273"/>
      <c r="BBV426" s="273"/>
      <c r="BBW426" s="273"/>
      <c r="BBX426" s="273"/>
      <c r="BBY426" s="273"/>
      <c r="BBZ426" s="273"/>
      <c r="BCA426" s="273"/>
      <c r="BCB426" s="273"/>
      <c r="BCC426" s="273"/>
      <c r="BCD426" s="273"/>
      <c r="BCE426" s="273"/>
      <c r="BCF426" s="273"/>
      <c r="BCG426" s="273"/>
      <c r="BCH426" s="273"/>
      <c r="BCI426" s="273"/>
      <c r="BCJ426" s="273"/>
      <c r="BCK426" s="273"/>
      <c r="BCL426" s="273"/>
      <c r="BCM426" s="273"/>
      <c r="BCN426" s="273"/>
      <c r="BCO426" s="273"/>
      <c r="BCP426" s="273"/>
      <c r="BCQ426" s="273"/>
      <c r="BCR426" s="273"/>
      <c r="BCS426" s="273"/>
      <c r="BCT426" s="273"/>
      <c r="BCU426" s="273"/>
      <c r="BCV426" s="273"/>
      <c r="BCW426" s="273"/>
      <c r="BCX426" s="273"/>
      <c r="BCY426" s="273"/>
      <c r="BCZ426" s="273"/>
      <c r="BDA426" s="273"/>
      <c r="BDB426" s="273"/>
      <c r="BDC426" s="273"/>
      <c r="BDD426" s="273"/>
      <c r="BDE426" s="273"/>
      <c r="BDF426" s="273"/>
      <c r="BDG426" s="273"/>
      <c r="BDH426" s="273"/>
      <c r="BDI426" s="273"/>
      <c r="BDJ426" s="273"/>
      <c r="BDK426" s="273"/>
      <c r="BDL426" s="273"/>
      <c r="BDM426" s="273"/>
      <c r="BDN426" s="273"/>
      <c r="BDO426" s="273"/>
      <c r="BDP426" s="273"/>
      <c r="BDQ426" s="273"/>
      <c r="BDR426" s="273"/>
      <c r="BDS426" s="273"/>
      <c r="BDT426" s="273"/>
      <c r="BDU426" s="273"/>
      <c r="BDV426" s="273"/>
      <c r="BDW426" s="273"/>
      <c r="BDX426" s="273"/>
      <c r="BDY426" s="273"/>
      <c r="BDZ426" s="273"/>
      <c r="BEA426" s="273"/>
      <c r="BEB426" s="273"/>
      <c r="BEC426" s="273"/>
      <c r="BED426" s="273"/>
      <c r="BEE426" s="273"/>
      <c r="BEF426" s="273"/>
      <c r="BEG426" s="273"/>
      <c r="BEH426" s="273"/>
      <c r="BEI426" s="273"/>
      <c r="BEJ426" s="273"/>
      <c r="BEK426" s="273"/>
      <c r="BEL426" s="273"/>
      <c r="BEM426" s="273"/>
      <c r="BEN426" s="273"/>
      <c r="BEO426" s="273"/>
      <c r="BEP426" s="273"/>
      <c r="BEQ426" s="273"/>
      <c r="BER426" s="273"/>
      <c r="BES426" s="273"/>
      <c r="BET426" s="273"/>
      <c r="BEU426" s="273"/>
      <c r="BEV426" s="273"/>
      <c r="BEW426" s="273"/>
      <c r="BEX426" s="273"/>
      <c r="BEY426" s="273"/>
      <c r="BEZ426" s="273"/>
      <c r="BFA426" s="273"/>
      <c r="BFB426" s="273"/>
      <c r="BFC426" s="273"/>
      <c r="BFD426" s="273"/>
      <c r="BFE426" s="273"/>
      <c r="BFF426" s="273"/>
      <c r="BFG426" s="273"/>
      <c r="BFH426" s="273"/>
      <c r="BFI426" s="273"/>
      <c r="BFJ426" s="273"/>
      <c r="BFK426" s="273"/>
      <c r="BFL426" s="273"/>
      <c r="BFM426" s="273"/>
      <c r="BFN426" s="273"/>
      <c r="BFO426" s="273"/>
      <c r="BFP426" s="273"/>
      <c r="BFQ426" s="273"/>
      <c r="BFR426" s="273"/>
      <c r="BFS426" s="273"/>
      <c r="BFT426" s="273"/>
      <c r="BFU426" s="273"/>
      <c r="BFV426" s="273"/>
      <c r="BFW426" s="273"/>
      <c r="BFX426" s="273"/>
      <c r="BFY426" s="273"/>
      <c r="BFZ426" s="273"/>
      <c r="BGA426" s="273"/>
      <c r="BGB426" s="273"/>
      <c r="BGC426" s="273"/>
      <c r="BGD426" s="273"/>
      <c r="BGE426" s="273"/>
      <c r="BGF426" s="273"/>
      <c r="BGG426" s="273"/>
      <c r="BGH426" s="273"/>
      <c r="BGI426" s="273"/>
      <c r="BGJ426" s="273"/>
      <c r="BGK426" s="273"/>
      <c r="BGL426" s="273"/>
      <c r="BGM426" s="273"/>
      <c r="BGN426" s="273"/>
      <c r="BGO426" s="273"/>
      <c r="BGP426" s="273"/>
      <c r="BGQ426" s="273"/>
      <c r="BGR426" s="273"/>
      <c r="BGS426" s="273"/>
      <c r="BGT426" s="273"/>
      <c r="BGU426" s="273"/>
      <c r="BGV426" s="273"/>
      <c r="BGW426" s="273"/>
      <c r="BGX426" s="273"/>
      <c r="BGY426" s="273"/>
      <c r="BGZ426" s="273"/>
      <c r="BHA426" s="273"/>
      <c r="BHB426" s="273"/>
      <c r="BHC426" s="273"/>
      <c r="BHD426" s="273"/>
      <c r="BHE426" s="273"/>
      <c r="BHF426" s="273"/>
      <c r="BHG426" s="273"/>
      <c r="BHH426" s="273"/>
      <c r="BHI426" s="273"/>
      <c r="BHJ426" s="273"/>
      <c r="BHK426" s="273"/>
      <c r="BHL426" s="273"/>
      <c r="BHM426" s="273"/>
      <c r="BHN426" s="273"/>
      <c r="BHO426" s="273"/>
      <c r="BHP426" s="273"/>
      <c r="BHQ426" s="273"/>
      <c r="BHR426" s="273"/>
      <c r="BHS426" s="273"/>
      <c r="BHT426" s="273"/>
      <c r="BHU426" s="273"/>
      <c r="BHV426" s="273"/>
      <c r="BHW426" s="273"/>
      <c r="BHX426" s="273"/>
      <c r="BHY426" s="273"/>
      <c r="BHZ426" s="273"/>
      <c r="BIA426" s="273"/>
      <c r="BIB426" s="273"/>
      <c r="BIC426" s="273"/>
      <c r="BID426" s="273"/>
      <c r="BIE426" s="273"/>
      <c r="BIF426" s="273"/>
      <c r="BIG426" s="273"/>
      <c r="BIH426" s="273"/>
      <c r="BII426" s="273"/>
      <c r="BIJ426" s="273"/>
      <c r="BIK426" s="273"/>
      <c r="BIL426" s="273"/>
      <c r="BIM426" s="273"/>
      <c r="BIN426" s="273"/>
      <c r="BIO426" s="273"/>
      <c r="BIP426" s="273"/>
      <c r="BIQ426" s="273"/>
      <c r="BIR426" s="273"/>
      <c r="BIS426" s="273"/>
      <c r="BIT426" s="273"/>
      <c r="BIU426" s="273"/>
      <c r="BIV426" s="273"/>
      <c r="BIW426" s="273"/>
      <c r="BIX426" s="273"/>
      <c r="BIY426" s="273"/>
      <c r="BIZ426" s="273"/>
      <c r="BJA426" s="273"/>
      <c r="BJB426" s="273"/>
      <c r="BJC426" s="273"/>
      <c r="BJD426" s="273"/>
      <c r="BJE426" s="273"/>
      <c r="BJF426" s="273"/>
      <c r="BJG426" s="273"/>
      <c r="BJH426" s="273"/>
      <c r="BJI426" s="273"/>
      <c r="BJJ426" s="273"/>
      <c r="BJK426" s="273"/>
      <c r="BJL426" s="273"/>
      <c r="BJM426" s="273"/>
      <c r="BJN426" s="273"/>
      <c r="BJO426" s="273"/>
      <c r="BJP426" s="273"/>
      <c r="BJQ426" s="273"/>
      <c r="BJR426" s="273"/>
      <c r="BJS426" s="273"/>
      <c r="BJT426" s="273"/>
      <c r="BJU426" s="273"/>
      <c r="BJV426" s="273"/>
      <c r="BJW426" s="273"/>
      <c r="BJX426" s="273"/>
      <c r="BJY426" s="273"/>
      <c r="BJZ426" s="273"/>
      <c r="BKA426" s="273"/>
      <c r="BKB426" s="273"/>
      <c r="BKC426" s="273"/>
      <c r="BKD426" s="273"/>
      <c r="BKE426" s="273"/>
      <c r="BKF426" s="273"/>
      <c r="BKG426" s="273"/>
      <c r="BKH426" s="273"/>
      <c r="BKI426" s="273"/>
      <c r="BKJ426" s="273"/>
      <c r="BKK426" s="273"/>
      <c r="BKL426" s="273"/>
      <c r="BKM426" s="273"/>
      <c r="BKN426" s="273"/>
      <c r="BKO426" s="273"/>
      <c r="BKP426" s="273"/>
      <c r="BKQ426" s="273"/>
      <c r="BKR426" s="273"/>
      <c r="BKS426" s="273"/>
      <c r="BKT426" s="273"/>
      <c r="BKU426" s="273"/>
      <c r="BKV426" s="273"/>
      <c r="BKW426" s="273"/>
      <c r="BKX426" s="273"/>
      <c r="BKY426" s="273"/>
      <c r="BKZ426" s="273"/>
      <c r="BLA426" s="273"/>
      <c r="BLB426" s="273"/>
      <c r="BLC426" s="273"/>
      <c r="BLD426" s="273"/>
      <c r="BLE426" s="273"/>
      <c r="BLF426" s="273"/>
      <c r="BLG426" s="273"/>
      <c r="BLH426" s="273"/>
      <c r="BLI426" s="273"/>
      <c r="BLJ426" s="273"/>
      <c r="BLK426" s="273"/>
      <c r="BLL426" s="273"/>
      <c r="BLM426" s="273"/>
      <c r="BLN426" s="273"/>
      <c r="BLO426" s="273"/>
      <c r="BLP426" s="273"/>
      <c r="BLQ426" s="273"/>
      <c r="BLR426" s="273"/>
      <c r="BLS426" s="273"/>
      <c r="BLT426" s="273"/>
      <c r="BLU426" s="273"/>
      <c r="BLV426" s="273"/>
      <c r="BLW426" s="273"/>
      <c r="BLX426" s="273"/>
      <c r="BLY426" s="273"/>
      <c r="BLZ426" s="273"/>
      <c r="BMA426" s="273"/>
      <c r="BMB426" s="273"/>
      <c r="BMC426" s="273"/>
      <c r="BMD426" s="273"/>
      <c r="BME426" s="273"/>
      <c r="BMF426" s="273"/>
      <c r="BMG426" s="273"/>
      <c r="BMH426" s="273"/>
      <c r="BMI426" s="273"/>
      <c r="BMJ426" s="273"/>
      <c r="BMK426" s="273"/>
      <c r="BML426" s="273"/>
      <c r="BMM426" s="273"/>
      <c r="BMN426" s="273"/>
      <c r="BMO426" s="273"/>
      <c r="BMP426" s="273"/>
      <c r="BMQ426" s="273"/>
      <c r="BMR426" s="273"/>
      <c r="BMS426" s="273"/>
      <c r="BMT426" s="273"/>
      <c r="BMU426" s="273"/>
      <c r="BMV426" s="273"/>
      <c r="BMW426" s="273"/>
      <c r="BMX426" s="273"/>
      <c r="BMY426" s="273"/>
      <c r="BMZ426" s="273"/>
      <c r="BNA426" s="273"/>
      <c r="BNB426" s="273"/>
      <c r="BNC426" s="273"/>
      <c r="BND426" s="273"/>
      <c r="BNE426" s="273"/>
      <c r="BNF426" s="273"/>
      <c r="BNG426" s="273"/>
      <c r="BNH426" s="273"/>
      <c r="BNI426" s="273"/>
      <c r="BNJ426" s="273"/>
      <c r="BNK426" s="273"/>
      <c r="BNL426" s="273"/>
      <c r="BNM426" s="273"/>
      <c r="BNN426" s="273"/>
      <c r="BNO426" s="273"/>
      <c r="BNP426" s="273"/>
      <c r="BNQ426" s="273"/>
      <c r="BNR426" s="273"/>
      <c r="BNS426" s="273"/>
      <c r="BNT426" s="273"/>
      <c r="BNU426" s="273"/>
      <c r="BNV426" s="273"/>
      <c r="BNW426" s="273"/>
      <c r="BNX426" s="273"/>
      <c r="BNY426" s="273"/>
      <c r="BNZ426" s="273"/>
      <c r="BOA426" s="273"/>
      <c r="BOB426" s="273"/>
      <c r="BOC426" s="273"/>
      <c r="BOD426" s="273"/>
      <c r="BOE426" s="273"/>
      <c r="BOF426" s="273"/>
      <c r="BOG426" s="273"/>
      <c r="BOH426" s="273"/>
      <c r="BOI426" s="273"/>
      <c r="BOJ426" s="273"/>
      <c r="BOK426" s="273"/>
      <c r="BOL426" s="273"/>
      <c r="BOM426" s="273"/>
      <c r="BON426" s="273"/>
      <c r="BOO426" s="273"/>
      <c r="BOP426" s="273"/>
      <c r="BOQ426" s="273"/>
      <c r="BOR426" s="273"/>
      <c r="BOS426" s="273"/>
      <c r="BOT426" s="273"/>
      <c r="BOU426" s="273"/>
      <c r="BOV426" s="273"/>
      <c r="BOW426" s="273"/>
      <c r="BOX426" s="273"/>
      <c r="BOY426" s="273"/>
      <c r="BOZ426" s="273"/>
      <c r="BPA426" s="273"/>
      <c r="BPB426" s="273"/>
      <c r="BPC426" s="273"/>
      <c r="BPD426" s="273"/>
      <c r="BPE426" s="273"/>
      <c r="BPF426" s="273"/>
      <c r="BPG426" s="273"/>
      <c r="BPH426" s="273"/>
      <c r="BPI426" s="273"/>
      <c r="BPJ426" s="273"/>
      <c r="BPK426" s="273"/>
      <c r="BPL426" s="273"/>
      <c r="BPM426" s="273"/>
      <c r="BPN426" s="273"/>
      <c r="BPO426" s="273"/>
      <c r="BPP426" s="273"/>
      <c r="BPQ426" s="273"/>
      <c r="BPR426" s="273"/>
      <c r="BPS426" s="273"/>
      <c r="BPT426" s="273"/>
      <c r="BPU426" s="273"/>
      <c r="BPV426" s="273"/>
      <c r="BPW426" s="273"/>
      <c r="BPX426" s="273"/>
      <c r="BPY426" s="273"/>
      <c r="BPZ426" s="273"/>
      <c r="BQA426" s="273"/>
      <c r="BQB426" s="273"/>
      <c r="BQC426" s="273"/>
      <c r="BQD426" s="273"/>
      <c r="BQE426" s="273"/>
      <c r="BQF426" s="273"/>
      <c r="BQG426" s="273"/>
      <c r="BQH426" s="273"/>
      <c r="BQI426" s="273"/>
      <c r="BQJ426" s="273"/>
      <c r="BQK426" s="273"/>
      <c r="BQL426" s="273"/>
      <c r="BQM426" s="273"/>
      <c r="BQN426" s="273"/>
      <c r="BQO426" s="273"/>
      <c r="BQP426" s="273"/>
      <c r="BQQ426" s="273"/>
      <c r="BQR426" s="273"/>
      <c r="BQS426" s="273"/>
      <c r="BQT426" s="273"/>
      <c r="BQU426" s="273"/>
      <c r="BQV426" s="273"/>
      <c r="BQW426" s="273"/>
      <c r="BQX426" s="273"/>
      <c r="BQY426" s="273"/>
      <c r="BQZ426" s="273"/>
      <c r="BRA426" s="273"/>
      <c r="BRB426" s="273"/>
      <c r="BRC426" s="273"/>
      <c r="BRD426" s="273"/>
      <c r="BRE426" s="273"/>
      <c r="BRF426" s="273"/>
      <c r="BRG426" s="273"/>
      <c r="BRH426" s="273"/>
      <c r="BRI426" s="273"/>
      <c r="BRJ426" s="273"/>
      <c r="BRK426" s="273"/>
      <c r="BRL426" s="273"/>
      <c r="BRM426" s="273"/>
      <c r="BRN426" s="273"/>
      <c r="BRO426" s="273"/>
      <c r="BRP426" s="273"/>
      <c r="BRQ426" s="273"/>
      <c r="BRR426" s="273"/>
      <c r="BRS426" s="273"/>
      <c r="BRT426" s="273"/>
      <c r="BRU426" s="273"/>
      <c r="BRV426" s="273"/>
      <c r="BRW426" s="273"/>
      <c r="BRX426" s="273"/>
      <c r="BRY426" s="273"/>
      <c r="BRZ426" s="273"/>
      <c r="BSA426" s="273"/>
      <c r="BSB426" s="273"/>
      <c r="BSC426" s="273"/>
      <c r="BSD426" s="273"/>
      <c r="BSE426" s="273"/>
      <c r="BSF426" s="273"/>
      <c r="BSG426" s="273"/>
      <c r="BSH426" s="273"/>
      <c r="BSI426" s="273"/>
      <c r="BSJ426" s="273"/>
      <c r="BSK426" s="273"/>
      <c r="BSL426" s="273"/>
      <c r="BSM426" s="273"/>
      <c r="BSN426" s="273"/>
      <c r="BSO426" s="273"/>
      <c r="BSP426" s="273"/>
      <c r="BSQ426" s="273"/>
      <c r="BSR426" s="273"/>
      <c r="BSS426" s="273"/>
      <c r="BST426" s="273"/>
      <c r="BSU426" s="273"/>
      <c r="BSV426" s="273"/>
      <c r="BSW426" s="273"/>
      <c r="BSX426" s="273"/>
      <c r="BSY426" s="273"/>
      <c r="BSZ426" s="273"/>
      <c r="BTA426" s="273"/>
      <c r="BTB426" s="273"/>
      <c r="BTC426" s="273"/>
      <c r="BTD426" s="273"/>
      <c r="BTE426" s="273"/>
      <c r="BTF426" s="273"/>
      <c r="BTG426" s="273"/>
      <c r="BTH426" s="273"/>
      <c r="BTI426" s="273"/>
      <c r="BTJ426" s="273"/>
      <c r="BTK426" s="273"/>
      <c r="BTL426" s="273"/>
      <c r="BTM426" s="273"/>
      <c r="BTN426" s="273"/>
      <c r="BTO426" s="273"/>
      <c r="BTP426" s="273"/>
      <c r="BTQ426" s="273"/>
      <c r="BTR426" s="273"/>
      <c r="BTS426" s="273"/>
      <c r="BTT426" s="273"/>
      <c r="BTU426" s="273"/>
      <c r="BTV426" s="273"/>
      <c r="BTW426" s="273"/>
      <c r="BTX426" s="273"/>
      <c r="BTY426" s="273"/>
      <c r="BTZ426" s="273"/>
      <c r="BUA426" s="273"/>
      <c r="BUB426" s="273"/>
      <c r="BUC426" s="273"/>
      <c r="BUD426" s="273"/>
      <c r="BUE426" s="273"/>
      <c r="BUF426" s="273"/>
      <c r="BUG426" s="273"/>
      <c r="BUH426" s="273"/>
      <c r="BUI426" s="273"/>
      <c r="BUJ426" s="273"/>
      <c r="BUK426" s="273"/>
      <c r="BUL426" s="273"/>
      <c r="BUM426" s="273"/>
      <c r="BUN426" s="273"/>
      <c r="BUO426" s="273"/>
      <c r="BUP426" s="273"/>
      <c r="BUQ426" s="273"/>
      <c r="BUR426" s="273"/>
      <c r="BUS426" s="273"/>
      <c r="BUT426" s="273"/>
      <c r="BUU426" s="273"/>
      <c r="BUV426" s="273"/>
      <c r="BUW426" s="273"/>
      <c r="BUX426" s="273"/>
      <c r="BUY426" s="273"/>
      <c r="BUZ426" s="273"/>
      <c r="BVA426" s="273"/>
      <c r="BVB426" s="273"/>
      <c r="BVC426" s="273"/>
      <c r="BVD426" s="273"/>
      <c r="BVE426" s="273"/>
      <c r="BVF426" s="273"/>
      <c r="BVG426" s="273"/>
      <c r="BVH426" s="273"/>
      <c r="BVI426" s="273"/>
      <c r="BVJ426" s="273"/>
      <c r="BVK426" s="273"/>
      <c r="BVL426" s="273"/>
      <c r="BVM426" s="273"/>
      <c r="BVN426" s="273"/>
      <c r="BVO426" s="273"/>
      <c r="BVP426" s="273"/>
      <c r="BVQ426" s="273"/>
      <c r="BVR426" s="273"/>
      <c r="BVS426" s="273"/>
      <c r="BVT426" s="273"/>
      <c r="BVU426" s="273"/>
      <c r="BVV426" s="273"/>
      <c r="BVW426" s="273"/>
      <c r="BVX426" s="273"/>
      <c r="BVY426" s="273"/>
      <c r="BVZ426" s="273"/>
      <c r="BWA426" s="273"/>
      <c r="BWB426" s="273"/>
      <c r="BWC426" s="273"/>
      <c r="BWD426" s="273"/>
      <c r="BWE426" s="273"/>
      <c r="BWF426" s="273"/>
      <c r="BWG426" s="273"/>
      <c r="BWH426" s="273"/>
      <c r="BWI426" s="273"/>
      <c r="BWJ426" s="273"/>
      <c r="BWK426" s="273"/>
      <c r="BWL426" s="273"/>
      <c r="BWM426" s="273"/>
      <c r="BWN426" s="273"/>
      <c r="BWO426" s="273"/>
      <c r="BWP426" s="273"/>
      <c r="BWQ426" s="273"/>
      <c r="BWR426" s="273"/>
      <c r="BWS426" s="273"/>
      <c r="BWT426" s="273"/>
      <c r="BWU426" s="273"/>
      <c r="BWV426" s="273"/>
      <c r="BWW426" s="273"/>
      <c r="BWX426" s="273"/>
      <c r="BWY426" s="273"/>
      <c r="BWZ426" s="273"/>
      <c r="BXA426" s="273"/>
      <c r="BXB426" s="273"/>
      <c r="BXC426" s="273"/>
      <c r="BXD426" s="273"/>
      <c r="BXE426" s="273"/>
      <c r="BXF426" s="273"/>
      <c r="BXG426" s="273"/>
      <c r="BXH426" s="273"/>
      <c r="BXI426" s="273"/>
      <c r="BXJ426" s="273"/>
      <c r="BXK426" s="273"/>
      <c r="BXL426" s="273"/>
      <c r="BXM426" s="273"/>
      <c r="BXN426" s="273"/>
      <c r="BXO426" s="273"/>
      <c r="BXP426" s="273"/>
      <c r="BXQ426" s="273"/>
      <c r="BXR426" s="273"/>
      <c r="BXS426" s="273"/>
      <c r="BXT426" s="273"/>
      <c r="BXU426" s="273"/>
      <c r="BXV426" s="273"/>
      <c r="BXW426" s="273"/>
      <c r="BXX426" s="273"/>
      <c r="BXY426" s="273"/>
      <c r="BXZ426" s="273"/>
      <c r="BYA426" s="273"/>
      <c r="BYB426" s="273"/>
      <c r="BYC426" s="273"/>
      <c r="BYD426" s="273"/>
      <c r="BYE426" s="273"/>
      <c r="BYF426" s="273"/>
      <c r="BYG426" s="273"/>
      <c r="BYH426" s="273"/>
      <c r="BYI426" s="273"/>
      <c r="BYJ426" s="273"/>
      <c r="BYK426" s="273"/>
      <c r="BYL426" s="273"/>
      <c r="BYM426" s="273"/>
      <c r="BYN426" s="273"/>
      <c r="BYO426" s="273"/>
      <c r="BYP426" s="273"/>
      <c r="BYQ426" s="273"/>
      <c r="BYR426" s="273"/>
      <c r="BYS426" s="273"/>
      <c r="BYT426" s="273"/>
      <c r="BYU426" s="273"/>
      <c r="BYV426" s="273"/>
      <c r="BYW426" s="273"/>
      <c r="BYX426" s="273"/>
      <c r="BYY426" s="273"/>
      <c r="BYZ426" s="273"/>
      <c r="BZA426" s="273"/>
      <c r="BZB426" s="273"/>
      <c r="BZC426" s="273"/>
      <c r="BZD426" s="273"/>
      <c r="BZE426" s="273"/>
      <c r="BZF426" s="273"/>
      <c r="BZG426" s="273"/>
      <c r="BZH426" s="273"/>
      <c r="BZI426" s="273"/>
      <c r="BZJ426" s="273"/>
      <c r="BZK426" s="273"/>
      <c r="BZL426" s="273"/>
      <c r="BZM426" s="273"/>
      <c r="BZN426" s="273"/>
      <c r="BZO426" s="273"/>
      <c r="BZP426" s="273"/>
      <c r="BZQ426" s="273"/>
      <c r="BZR426" s="273"/>
      <c r="BZS426" s="273"/>
      <c r="BZT426" s="273"/>
      <c r="BZU426" s="273"/>
      <c r="BZV426" s="273"/>
      <c r="BZW426" s="273"/>
      <c r="BZX426" s="273"/>
      <c r="BZY426" s="273"/>
      <c r="BZZ426" s="273"/>
      <c r="CAA426" s="273"/>
      <c r="CAB426" s="273"/>
      <c r="CAC426" s="273"/>
      <c r="CAD426" s="273"/>
      <c r="CAE426" s="273"/>
      <c r="CAF426" s="273"/>
      <c r="CAG426" s="273"/>
      <c r="CAH426" s="273"/>
      <c r="CAI426" s="273"/>
      <c r="CAJ426" s="273"/>
      <c r="CAK426" s="273"/>
      <c r="CAL426" s="273"/>
      <c r="CAM426" s="273"/>
      <c r="CAN426" s="273"/>
      <c r="CAO426" s="273"/>
      <c r="CAP426" s="273"/>
      <c r="CAQ426" s="273"/>
      <c r="CAR426" s="273"/>
      <c r="CAS426" s="273"/>
      <c r="CAT426" s="273"/>
      <c r="CAU426" s="273"/>
      <c r="CAV426" s="273"/>
      <c r="CAW426" s="273"/>
      <c r="CAX426" s="273"/>
      <c r="CAY426" s="273"/>
      <c r="CAZ426" s="273"/>
      <c r="CBA426" s="273"/>
      <c r="CBB426" s="273"/>
      <c r="CBC426" s="273"/>
      <c r="CBD426" s="273"/>
      <c r="CBE426" s="273"/>
      <c r="CBF426" s="273"/>
      <c r="CBG426" s="273"/>
      <c r="CBH426" s="273"/>
      <c r="CBI426" s="273"/>
      <c r="CBJ426" s="273"/>
      <c r="CBK426" s="273"/>
      <c r="CBL426" s="273"/>
      <c r="CBM426" s="273"/>
      <c r="CBN426" s="273"/>
      <c r="CBO426" s="273"/>
      <c r="CBP426" s="273"/>
      <c r="CBQ426" s="273"/>
      <c r="CBR426" s="273"/>
      <c r="CBS426" s="273"/>
      <c r="CBT426" s="273"/>
      <c r="CBU426" s="273"/>
      <c r="CBV426" s="273"/>
      <c r="CBW426" s="273"/>
      <c r="CBX426" s="273"/>
      <c r="CBY426" s="273"/>
      <c r="CBZ426" s="273"/>
      <c r="CCA426" s="273"/>
      <c r="CCB426" s="273"/>
      <c r="CCC426" s="273"/>
      <c r="CCD426" s="273"/>
      <c r="CCE426" s="273"/>
      <c r="CCF426" s="273"/>
      <c r="CCG426" s="273"/>
      <c r="CCH426" s="273"/>
      <c r="CCI426" s="273"/>
      <c r="CCJ426" s="273"/>
      <c r="CCK426" s="273"/>
      <c r="CCL426" s="273"/>
      <c r="CCM426" s="273"/>
      <c r="CCN426" s="273"/>
      <c r="CCO426" s="273"/>
      <c r="CCP426" s="273"/>
      <c r="CCQ426" s="273"/>
      <c r="CCR426" s="273"/>
      <c r="CCS426" s="273"/>
      <c r="CCT426" s="273"/>
      <c r="CCU426" s="273"/>
      <c r="CCV426" s="273"/>
      <c r="CCW426" s="273"/>
      <c r="CCX426" s="273"/>
      <c r="CCY426" s="273"/>
      <c r="CCZ426" s="273"/>
      <c r="CDA426" s="273"/>
      <c r="CDB426" s="273"/>
      <c r="CDC426" s="273"/>
      <c r="CDD426" s="273"/>
      <c r="CDE426" s="273"/>
      <c r="CDF426" s="273"/>
      <c r="CDG426" s="273"/>
      <c r="CDH426" s="273"/>
      <c r="CDI426" s="273"/>
      <c r="CDJ426" s="273"/>
      <c r="CDK426" s="273"/>
      <c r="CDL426" s="273"/>
      <c r="CDM426" s="273"/>
      <c r="CDN426" s="273"/>
      <c r="CDO426" s="273"/>
      <c r="CDP426" s="273"/>
      <c r="CDQ426" s="273"/>
      <c r="CDR426" s="273"/>
      <c r="CDS426" s="273"/>
      <c r="CDT426" s="273"/>
      <c r="CDU426" s="273"/>
      <c r="CDV426" s="273"/>
      <c r="CDW426" s="273"/>
      <c r="CDX426" s="273"/>
      <c r="CDY426" s="273"/>
      <c r="CDZ426" s="273"/>
      <c r="CEA426" s="273"/>
      <c r="CEB426" s="273"/>
      <c r="CEC426" s="273"/>
      <c r="CED426" s="273"/>
      <c r="CEE426" s="273"/>
      <c r="CEF426" s="273"/>
      <c r="CEG426" s="273"/>
      <c r="CEH426" s="273"/>
      <c r="CEI426" s="273"/>
      <c r="CEJ426" s="273"/>
      <c r="CEK426" s="273"/>
      <c r="CEL426" s="273"/>
      <c r="CEM426" s="273"/>
      <c r="CEN426" s="273"/>
      <c r="CEO426" s="273"/>
      <c r="CEP426" s="273"/>
      <c r="CEQ426" s="273"/>
      <c r="CER426" s="273"/>
      <c r="CES426" s="273"/>
      <c r="CET426" s="273"/>
      <c r="CEU426" s="273"/>
      <c r="CEV426" s="273"/>
      <c r="CEW426" s="273"/>
      <c r="CEX426" s="273"/>
      <c r="CEY426" s="273"/>
      <c r="CEZ426" s="273"/>
      <c r="CFA426" s="273"/>
      <c r="CFB426" s="273"/>
      <c r="CFC426" s="273"/>
      <c r="CFD426" s="273"/>
      <c r="CFE426" s="273"/>
      <c r="CFF426" s="273"/>
      <c r="CFG426" s="273"/>
      <c r="CFH426" s="273"/>
      <c r="CFI426" s="273"/>
      <c r="CFJ426" s="273"/>
      <c r="CFK426" s="273"/>
      <c r="CFL426" s="273"/>
      <c r="CFM426" s="273"/>
      <c r="CFN426" s="273"/>
      <c r="CFO426" s="273"/>
      <c r="CFP426" s="273"/>
      <c r="CFQ426" s="273"/>
      <c r="CFR426" s="273"/>
      <c r="CFS426" s="273"/>
      <c r="CFT426" s="273"/>
      <c r="CFU426" s="273"/>
      <c r="CFV426" s="273"/>
      <c r="CFW426" s="273"/>
      <c r="CFX426" s="273"/>
      <c r="CFY426" s="273"/>
      <c r="CFZ426" s="273"/>
      <c r="CGA426" s="273"/>
      <c r="CGB426" s="273"/>
      <c r="CGC426" s="273"/>
      <c r="CGD426" s="273"/>
      <c r="CGE426" s="273"/>
      <c r="CGF426" s="273"/>
      <c r="CGG426" s="273"/>
      <c r="CGH426" s="273"/>
      <c r="CGI426" s="273"/>
      <c r="CGJ426" s="273"/>
      <c r="CGK426" s="273"/>
      <c r="CGL426" s="273"/>
      <c r="CGM426" s="273"/>
      <c r="CGN426" s="273"/>
      <c r="CGO426" s="273"/>
      <c r="CGP426" s="273"/>
      <c r="CGQ426" s="273"/>
      <c r="CGR426" s="273"/>
      <c r="CGS426" s="273"/>
      <c r="CGT426" s="273"/>
      <c r="CGU426" s="273"/>
      <c r="CGV426" s="273"/>
      <c r="CGW426" s="273"/>
      <c r="CGX426" s="273"/>
      <c r="CGY426" s="273"/>
      <c r="CGZ426" s="273"/>
      <c r="CHA426" s="273"/>
      <c r="CHB426" s="273"/>
      <c r="CHC426" s="273"/>
      <c r="CHD426" s="273"/>
      <c r="CHE426" s="273"/>
      <c r="CHF426" s="273"/>
      <c r="CHG426" s="273"/>
      <c r="CHH426" s="273"/>
      <c r="CHI426" s="273"/>
      <c r="CHJ426" s="273"/>
      <c r="CHK426" s="273"/>
      <c r="CHL426" s="273"/>
      <c r="CHM426" s="273"/>
      <c r="CHN426" s="273"/>
      <c r="CHO426" s="273"/>
      <c r="CHP426" s="273"/>
      <c r="CHQ426" s="273"/>
      <c r="CHR426" s="273"/>
      <c r="CHS426" s="273"/>
      <c r="CHT426" s="273"/>
      <c r="CHU426" s="273"/>
      <c r="CHV426" s="273"/>
      <c r="CHW426" s="273"/>
      <c r="CHX426" s="273"/>
      <c r="CHY426" s="273"/>
      <c r="CHZ426" s="273"/>
      <c r="CIA426" s="273"/>
      <c r="CIB426" s="273"/>
      <c r="CIC426" s="273"/>
      <c r="CID426" s="273"/>
      <c r="CIE426" s="273"/>
      <c r="CIF426" s="273"/>
      <c r="CIG426" s="273"/>
      <c r="CIH426" s="273"/>
      <c r="CII426" s="273"/>
      <c r="CIJ426" s="273"/>
      <c r="CIK426" s="273"/>
      <c r="CIL426" s="273"/>
      <c r="CIM426" s="273"/>
      <c r="CIN426" s="273"/>
      <c r="CIO426" s="273"/>
      <c r="CIP426" s="273"/>
      <c r="CIQ426" s="273"/>
      <c r="CIR426" s="273"/>
      <c r="CIS426" s="273"/>
      <c r="CIT426" s="273"/>
      <c r="CIU426" s="273"/>
      <c r="CIV426" s="273"/>
      <c r="CIW426" s="273"/>
      <c r="CIX426" s="273"/>
      <c r="CIY426" s="273"/>
      <c r="CIZ426" s="273"/>
      <c r="CJA426" s="273"/>
      <c r="CJB426" s="273"/>
      <c r="CJC426" s="273"/>
      <c r="CJD426" s="273"/>
      <c r="CJE426" s="273"/>
      <c r="CJF426" s="273"/>
      <c r="CJG426" s="273"/>
      <c r="CJH426" s="273"/>
      <c r="CJI426" s="273"/>
      <c r="CJJ426" s="273"/>
      <c r="CJK426" s="273"/>
      <c r="CJL426" s="273"/>
      <c r="CJM426" s="273"/>
      <c r="CJN426" s="273"/>
      <c r="CJO426" s="273"/>
      <c r="CJP426" s="273"/>
      <c r="CJQ426" s="273"/>
      <c r="CJR426" s="273"/>
      <c r="CJS426" s="273"/>
      <c r="CJT426" s="273"/>
      <c r="CJU426" s="273"/>
      <c r="CJV426" s="273"/>
      <c r="CJW426" s="273"/>
      <c r="CJX426" s="273"/>
      <c r="CJY426" s="273"/>
      <c r="CJZ426" s="273"/>
      <c r="CKA426" s="273"/>
      <c r="CKB426" s="273"/>
      <c r="CKC426" s="273"/>
      <c r="CKD426" s="273"/>
      <c r="CKE426" s="273"/>
      <c r="CKF426" s="273"/>
      <c r="CKG426" s="273"/>
      <c r="CKH426" s="273"/>
      <c r="CKI426" s="273"/>
      <c r="CKJ426" s="273"/>
      <c r="CKK426" s="273"/>
      <c r="CKL426" s="273"/>
      <c r="CKM426" s="273"/>
      <c r="CKN426" s="273"/>
      <c r="CKO426" s="273"/>
      <c r="CKP426" s="273"/>
      <c r="CKQ426" s="273"/>
      <c r="CKR426" s="273"/>
      <c r="CKS426" s="273"/>
      <c r="CKT426" s="273"/>
      <c r="CKU426" s="273"/>
      <c r="CKV426" s="273"/>
      <c r="CKW426" s="273"/>
      <c r="CKX426" s="273"/>
      <c r="CKY426" s="273"/>
      <c r="CKZ426" s="273"/>
      <c r="CLA426" s="273"/>
      <c r="CLB426" s="273"/>
      <c r="CLC426" s="273"/>
      <c r="CLD426" s="273"/>
      <c r="CLE426" s="273"/>
      <c r="CLF426" s="273"/>
      <c r="CLG426" s="273"/>
      <c r="CLH426" s="273"/>
      <c r="CLI426" s="273"/>
      <c r="CLJ426" s="273"/>
      <c r="CLK426" s="273"/>
      <c r="CLL426" s="273"/>
      <c r="CLM426" s="273"/>
      <c r="CLN426" s="273"/>
      <c r="CLO426" s="273"/>
      <c r="CLP426" s="273"/>
      <c r="CLQ426" s="273"/>
      <c r="CLR426" s="273"/>
      <c r="CLS426" s="273"/>
      <c r="CLT426" s="273"/>
      <c r="CLU426" s="273"/>
      <c r="CLV426" s="273"/>
      <c r="CLW426" s="273"/>
      <c r="CLX426" s="273"/>
      <c r="CLY426" s="273"/>
      <c r="CLZ426" s="273"/>
      <c r="CMA426" s="273"/>
      <c r="CMB426" s="273"/>
      <c r="CMC426" s="273"/>
      <c r="CMD426" s="273"/>
      <c r="CME426" s="273"/>
      <c r="CMF426" s="273"/>
      <c r="CMG426" s="273"/>
      <c r="CMH426" s="273"/>
      <c r="CMI426" s="273"/>
      <c r="CMJ426" s="273"/>
      <c r="CMK426" s="273"/>
      <c r="CML426" s="273"/>
      <c r="CMM426" s="273"/>
      <c r="CMN426" s="273"/>
      <c r="CMO426" s="273"/>
      <c r="CMP426" s="273"/>
      <c r="CMQ426" s="273"/>
      <c r="CMR426" s="273"/>
      <c r="CMS426" s="273"/>
      <c r="CMT426" s="273"/>
      <c r="CMU426" s="273"/>
      <c r="CMV426" s="273"/>
      <c r="CMW426" s="273"/>
      <c r="CMX426" s="273"/>
      <c r="CMY426" s="273"/>
      <c r="CMZ426" s="273"/>
      <c r="CNA426" s="273"/>
      <c r="CNB426" s="273"/>
      <c r="CNC426" s="273"/>
      <c r="CND426" s="273"/>
      <c r="CNE426" s="273"/>
      <c r="CNF426" s="273"/>
      <c r="CNG426" s="273"/>
      <c r="CNH426" s="273"/>
      <c r="CNI426" s="273"/>
      <c r="CNJ426" s="273"/>
      <c r="CNK426" s="273"/>
      <c r="CNL426" s="273"/>
      <c r="CNM426" s="273"/>
      <c r="CNN426" s="273"/>
      <c r="CNO426" s="273"/>
      <c r="CNP426" s="273"/>
      <c r="CNQ426" s="273"/>
      <c r="CNR426" s="273"/>
      <c r="CNS426" s="273"/>
      <c r="CNT426" s="273"/>
      <c r="CNU426" s="273"/>
      <c r="CNV426" s="273"/>
      <c r="CNW426" s="273"/>
      <c r="CNX426" s="273"/>
      <c r="CNY426" s="273"/>
      <c r="CNZ426" s="273"/>
      <c r="COA426" s="273"/>
      <c r="COB426" s="273"/>
      <c r="COC426" s="273"/>
      <c r="COD426" s="273"/>
      <c r="COE426" s="273"/>
      <c r="COF426" s="273"/>
      <c r="COG426" s="273"/>
      <c r="COH426" s="273"/>
      <c r="COI426" s="273"/>
      <c r="COJ426" s="273"/>
      <c r="COK426" s="273"/>
      <c r="COL426" s="273"/>
      <c r="COM426" s="273"/>
      <c r="CON426" s="273"/>
      <c r="COO426" s="273"/>
      <c r="COP426" s="273"/>
      <c r="COQ426" s="273"/>
      <c r="COR426" s="273"/>
      <c r="COS426" s="273"/>
      <c r="COT426" s="273"/>
      <c r="COU426" s="273"/>
      <c r="COV426" s="273"/>
      <c r="COW426" s="273"/>
      <c r="COX426" s="273"/>
      <c r="COY426" s="273"/>
      <c r="COZ426" s="273"/>
      <c r="CPA426" s="273"/>
      <c r="CPB426" s="273"/>
      <c r="CPC426" s="273"/>
      <c r="CPD426" s="273"/>
      <c r="CPE426" s="273"/>
      <c r="CPF426" s="273"/>
      <c r="CPG426" s="273"/>
      <c r="CPH426" s="273"/>
      <c r="CPI426" s="273"/>
      <c r="CPJ426" s="273"/>
      <c r="CPK426" s="273"/>
      <c r="CPL426" s="273"/>
      <c r="CPM426" s="273"/>
      <c r="CPN426" s="273"/>
      <c r="CPO426" s="273"/>
      <c r="CPP426" s="273"/>
      <c r="CPQ426" s="273"/>
      <c r="CPR426" s="273"/>
      <c r="CPS426" s="273"/>
      <c r="CPT426" s="273"/>
      <c r="CPU426" s="273"/>
      <c r="CPV426" s="273"/>
      <c r="CPW426" s="273"/>
      <c r="CPX426" s="273"/>
      <c r="CPY426" s="273"/>
      <c r="CPZ426" s="273"/>
      <c r="CQA426" s="273"/>
      <c r="CQB426" s="273"/>
      <c r="CQC426" s="273"/>
      <c r="CQD426" s="273"/>
      <c r="CQE426" s="273"/>
      <c r="CQF426" s="273"/>
      <c r="CQG426" s="273"/>
      <c r="CQH426" s="273"/>
      <c r="CQI426" s="273"/>
      <c r="CQJ426" s="273"/>
      <c r="CQK426" s="273"/>
      <c r="CQL426" s="273"/>
      <c r="CQM426" s="273"/>
      <c r="CQN426" s="273"/>
      <c r="CQO426" s="273"/>
      <c r="CQP426" s="273"/>
      <c r="CQQ426" s="273"/>
      <c r="CQR426" s="273"/>
      <c r="CQS426" s="273"/>
      <c r="CQT426" s="273"/>
      <c r="CQU426" s="273"/>
      <c r="CQV426" s="273"/>
      <c r="CQW426" s="273"/>
      <c r="CQX426" s="273"/>
      <c r="CQY426" s="273"/>
      <c r="CQZ426" s="273"/>
      <c r="CRA426" s="273"/>
      <c r="CRB426" s="273"/>
      <c r="CRC426" s="273"/>
      <c r="CRD426" s="273"/>
      <c r="CRE426" s="273"/>
      <c r="CRF426" s="273"/>
      <c r="CRG426" s="273"/>
      <c r="CRH426" s="273"/>
      <c r="CRI426" s="273"/>
      <c r="CRJ426" s="273"/>
      <c r="CRK426" s="273"/>
      <c r="CRL426" s="273"/>
      <c r="CRM426" s="273"/>
      <c r="CRN426" s="273"/>
      <c r="CRO426" s="273"/>
      <c r="CRP426" s="273"/>
      <c r="CRQ426" s="273"/>
      <c r="CRR426" s="273"/>
      <c r="CRS426" s="273"/>
      <c r="CRT426" s="273"/>
      <c r="CRU426" s="273"/>
      <c r="CRV426" s="273"/>
      <c r="CRW426" s="273"/>
      <c r="CRX426" s="273"/>
      <c r="CRY426" s="273"/>
      <c r="CRZ426" s="273"/>
      <c r="CSA426" s="273"/>
      <c r="CSB426" s="273"/>
      <c r="CSC426" s="273"/>
      <c r="CSD426" s="273"/>
      <c r="CSE426" s="273"/>
      <c r="CSF426" s="273"/>
      <c r="CSG426" s="273"/>
      <c r="CSH426" s="273"/>
      <c r="CSI426" s="273"/>
      <c r="CSJ426" s="273"/>
      <c r="CSK426" s="273"/>
      <c r="CSL426" s="273"/>
      <c r="CSM426" s="273"/>
      <c r="CSN426" s="273"/>
      <c r="CSO426" s="273"/>
      <c r="CSP426" s="273"/>
      <c r="CSQ426" s="273"/>
      <c r="CSR426" s="273"/>
      <c r="CSS426" s="273"/>
      <c r="CST426" s="273"/>
      <c r="CSU426" s="273"/>
      <c r="CSV426" s="273"/>
      <c r="CSW426" s="273"/>
      <c r="CSX426" s="273"/>
      <c r="CSY426" s="273"/>
      <c r="CSZ426" s="273"/>
      <c r="CTA426" s="273"/>
      <c r="CTB426" s="273"/>
      <c r="CTC426" s="273"/>
      <c r="CTD426" s="273"/>
      <c r="CTE426" s="273"/>
      <c r="CTF426" s="273"/>
      <c r="CTG426" s="273"/>
      <c r="CTH426" s="273"/>
      <c r="CTI426" s="273"/>
      <c r="CTJ426" s="273"/>
      <c r="CTK426" s="273"/>
      <c r="CTL426" s="273"/>
      <c r="CTM426" s="273"/>
      <c r="CTN426" s="273"/>
      <c r="CTO426" s="273"/>
      <c r="CTP426" s="273"/>
      <c r="CTQ426" s="273"/>
      <c r="CTR426" s="273"/>
      <c r="CTS426" s="273"/>
      <c r="CTT426" s="273"/>
      <c r="CTU426" s="273"/>
      <c r="CTV426" s="273"/>
      <c r="CTW426" s="273"/>
      <c r="CTX426" s="273"/>
      <c r="CTY426" s="273"/>
      <c r="CTZ426" s="273"/>
      <c r="CUA426" s="273"/>
      <c r="CUB426" s="273"/>
      <c r="CUC426" s="273"/>
      <c r="CUD426" s="273"/>
      <c r="CUE426" s="273"/>
      <c r="CUF426" s="273"/>
      <c r="CUG426" s="273"/>
      <c r="CUH426" s="273"/>
      <c r="CUI426" s="273"/>
      <c r="CUJ426" s="273"/>
      <c r="CUK426" s="273"/>
      <c r="CUL426" s="273"/>
      <c r="CUM426" s="273"/>
      <c r="CUN426" s="273"/>
      <c r="CUO426" s="273"/>
      <c r="CUP426" s="273"/>
      <c r="CUQ426" s="273"/>
      <c r="CUR426" s="273"/>
      <c r="CUS426" s="273"/>
      <c r="CUT426" s="273"/>
      <c r="CUU426" s="273"/>
      <c r="CUV426" s="273"/>
      <c r="CUW426" s="273"/>
      <c r="CUX426" s="273"/>
      <c r="CUY426" s="273"/>
      <c r="CUZ426" s="273"/>
      <c r="CVA426" s="273"/>
      <c r="CVB426" s="273"/>
      <c r="CVC426" s="273"/>
      <c r="CVD426" s="273"/>
      <c r="CVE426" s="273"/>
      <c r="CVF426" s="273"/>
      <c r="CVG426" s="273"/>
      <c r="CVH426" s="273"/>
      <c r="CVI426" s="273"/>
      <c r="CVJ426" s="273"/>
      <c r="CVK426" s="273"/>
      <c r="CVL426" s="273"/>
      <c r="CVM426" s="273"/>
      <c r="CVN426" s="273"/>
      <c r="CVO426" s="273"/>
      <c r="CVP426" s="273"/>
      <c r="CVQ426" s="273"/>
      <c r="CVR426" s="273"/>
      <c r="CVS426" s="273"/>
      <c r="CVT426" s="273"/>
      <c r="CVU426" s="273"/>
      <c r="CVV426" s="273"/>
      <c r="CVW426" s="273"/>
      <c r="CVX426" s="273"/>
      <c r="CVY426" s="273"/>
      <c r="CVZ426" s="273"/>
      <c r="CWA426" s="273"/>
      <c r="CWB426" s="273"/>
      <c r="CWC426" s="273"/>
      <c r="CWD426" s="273"/>
      <c r="CWE426" s="273"/>
      <c r="CWF426" s="273"/>
      <c r="CWG426" s="273"/>
      <c r="CWH426" s="273"/>
      <c r="CWI426" s="273"/>
      <c r="CWJ426" s="273"/>
      <c r="CWK426" s="273"/>
      <c r="CWL426" s="273"/>
      <c r="CWM426" s="273"/>
      <c r="CWN426" s="273"/>
      <c r="CWO426" s="273"/>
      <c r="CWP426" s="273"/>
      <c r="CWQ426" s="273"/>
      <c r="CWR426" s="273"/>
      <c r="CWS426" s="273"/>
      <c r="CWT426" s="273"/>
      <c r="CWU426" s="273"/>
      <c r="CWV426" s="273"/>
      <c r="CWW426" s="273"/>
      <c r="CWX426" s="273"/>
      <c r="CWY426" s="273"/>
      <c r="CWZ426" s="273"/>
      <c r="CXA426" s="273"/>
      <c r="CXB426" s="273"/>
      <c r="CXC426" s="273"/>
      <c r="CXD426" s="273"/>
      <c r="CXE426" s="273"/>
      <c r="CXF426" s="273"/>
      <c r="CXG426" s="273"/>
      <c r="CXH426" s="273"/>
      <c r="CXI426" s="273"/>
      <c r="CXJ426" s="273"/>
      <c r="CXK426" s="273"/>
      <c r="CXL426" s="273"/>
      <c r="CXM426" s="273"/>
      <c r="CXN426" s="273"/>
      <c r="CXO426" s="273"/>
      <c r="CXP426" s="273"/>
      <c r="CXQ426" s="273"/>
      <c r="CXR426" s="273"/>
      <c r="CXS426" s="273"/>
      <c r="CXT426" s="273"/>
      <c r="CXU426" s="273"/>
      <c r="CXV426" s="273"/>
      <c r="CXW426" s="273"/>
      <c r="CXX426" s="273"/>
      <c r="CXY426" s="273"/>
      <c r="CXZ426" s="273"/>
      <c r="CYA426" s="273"/>
      <c r="CYB426" s="273"/>
      <c r="CYC426" s="273"/>
      <c r="CYD426" s="273"/>
      <c r="CYE426" s="273"/>
      <c r="CYF426" s="273"/>
      <c r="CYG426" s="273"/>
      <c r="CYH426" s="273"/>
      <c r="CYI426" s="273"/>
      <c r="CYJ426" s="273"/>
      <c r="CYK426" s="273"/>
      <c r="CYL426" s="273"/>
      <c r="CYM426" s="273"/>
      <c r="CYN426" s="273"/>
      <c r="CYO426" s="273"/>
      <c r="CYP426" s="273"/>
      <c r="CYQ426" s="273"/>
      <c r="CYR426" s="273"/>
      <c r="CYS426" s="273"/>
      <c r="CYT426" s="273"/>
      <c r="CYU426" s="273"/>
      <c r="CYV426" s="273"/>
      <c r="CYW426" s="273"/>
      <c r="CYX426" s="273"/>
      <c r="CYY426" s="273"/>
      <c r="CYZ426" s="273"/>
      <c r="CZA426" s="273"/>
      <c r="CZB426" s="273"/>
      <c r="CZC426" s="273"/>
      <c r="CZD426" s="273"/>
      <c r="CZE426" s="273"/>
      <c r="CZF426" s="273"/>
      <c r="CZG426" s="273"/>
      <c r="CZH426" s="273"/>
      <c r="CZI426" s="273"/>
      <c r="CZJ426" s="273"/>
      <c r="CZK426" s="273"/>
      <c r="CZL426" s="273"/>
      <c r="CZM426" s="273"/>
      <c r="CZN426" s="273"/>
      <c r="CZO426" s="273"/>
      <c r="CZP426" s="273"/>
      <c r="CZQ426" s="273"/>
      <c r="CZR426" s="273"/>
      <c r="CZS426" s="273"/>
      <c r="CZT426" s="273"/>
      <c r="CZU426" s="273"/>
      <c r="CZV426" s="273"/>
      <c r="CZW426" s="273"/>
      <c r="CZX426" s="273"/>
      <c r="CZY426" s="273"/>
      <c r="CZZ426" s="273"/>
      <c r="DAA426" s="273"/>
      <c r="DAB426" s="273"/>
      <c r="DAC426" s="273"/>
      <c r="DAD426" s="273"/>
      <c r="DAE426" s="273"/>
      <c r="DAF426" s="273"/>
      <c r="DAG426" s="273"/>
      <c r="DAH426" s="273"/>
      <c r="DAI426" s="273"/>
      <c r="DAJ426" s="273"/>
      <c r="DAK426" s="273"/>
      <c r="DAL426" s="273"/>
      <c r="DAM426" s="273"/>
      <c r="DAN426" s="273"/>
      <c r="DAO426" s="273"/>
      <c r="DAP426" s="273"/>
      <c r="DAQ426" s="273"/>
      <c r="DAR426" s="273"/>
      <c r="DAS426" s="273"/>
      <c r="DAT426" s="273"/>
      <c r="DAU426" s="273"/>
      <c r="DAV426" s="273"/>
      <c r="DAW426" s="273"/>
      <c r="DAX426" s="273"/>
      <c r="DAY426" s="273"/>
      <c r="DAZ426" s="273"/>
      <c r="DBA426" s="273"/>
      <c r="DBB426" s="273"/>
      <c r="DBC426" s="273"/>
      <c r="DBD426" s="273"/>
      <c r="DBE426" s="273"/>
      <c r="DBF426" s="273"/>
      <c r="DBG426" s="273"/>
      <c r="DBH426" s="273"/>
      <c r="DBI426" s="273"/>
      <c r="DBJ426" s="273"/>
      <c r="DBK426" s="273"/>
      <c r="DBL426" s="273"/>
      <c r="DBM426" s="273"/>
      <c r="DBN426" s="273"/>
      <c r="DBO426" s="273"/>
      <c r="DBP426" s="273"/>
      <c r="DBQ426" s="273"/>
      <c r="DBR426" s="273"/>
      <c r="DBS426" s="273"/>
      <c r="DBT426" s="273"/>
      <c r="DBU426" s="273"/>
      <c r="DBV426" s="273"/>
      <c r="DBW426" s="273"/>
      <c r="DBX426" s="273"/>
      <c r="DBY426" s="273"/>
      <c r="DBZ426" s="273"/>
      <c r="DCA426" s="273"/>
      <c r="DCB426" s="273"/>
      <c r="DCC426" s="273"/>
      <c r="DCD426" s="273"/>
      <c r="DCE426" s="273"/>
      <c r="DCF426" s="273"/>
      <c r="DCG426" s="273"/>
      <c r="DCH426" s="273"/>
      <c r="DCI426" s="273"/>
      <c r="DCJ426" s="273"/>
      <c r="DCK426" s="273"/>
      <c r="DCL426" s="273"/>
      <c r="DCM426" s="273"/>
      <c r="DCN426" s="273"/>
      <c r="DCO426" s="273"/>
      <c r="DCP426" s="273"/>
      <c r="DCQ426" s="273"/>
      <c r="DCR426" s="273"/>
      <c r="DCS426" s="273"/>
      <c r="DCT426" s="273"/>
      <c r="DCU426" s="273"/>
      <c r="DCV426" s="273"/>
      <c r="DCW426" s="273"/>
      <c r="DCX426" s="273"/>
      <c r="DCY426" s="273"/>
      <c r="DCZ426" s="273"/>
      <c r="DDA426" s="273"/>
      <c r="DDB426" s="273"/>
      <c r="DDC426" s="273"/>
      <c r="DDD426" s="273"/>
      <c r="DDE426" s="273"/>
      <c r="DDF426" s="273"/>
      <c r="DDG426" s="273"/>
      <c r="DDH426" s="273"/>
      <c r="DDI426" s="273"/>
      <c r="DDJ426" s="273"/>
      <c r="DDK426" s="273"/>
      <c r="DDL426" s="273"/>
      <c r="DDM426" s="273"/>
      <c r="DDN426" s="273"/>
      <c r="DDO426" s="273"/>
      <c r="DDP426" s="273"/>
      <c r="DDQ426" s="273"/>
      <c r="DDR426" s="273"/>
      <c r="DDS426" s="273"/>
      <c r="DDT426" s="273"/>
      <c r="DDU426" s="273"/>
      <c r="DDV426" s="273"/>
      <c r="DDW426" s="273"/>
      <c r="DDX426" s="273"/>
      <c r="DDY426" s="273"/>
      <c r="DDZ426" s="273"/>
      <c r="DEA426" s="273"/>
      <c r="DEB426" s="273"/>
      <c r="DEC426" s="273"/>
      <c r="DED426" s="273"/>
      <c r="DEE426" s="273"/>
      <c r="DEF426" s="273"/>
      <c r="DEG426" s="273"/>
      <c r="DEH426" s="273"/>
      <c r="DEI426" s="273"/>
      <c r="DEJ426" s="273"/>
      <c r="DEK426" s="273"/>
      <c r="DEL426" s="273"/>
      <c r="DEM426" s="273"/>
      <c r="DEN426" s="273"/>
      <c r="DEO426" s="273"/>
      <c r="DEP426" s="273"/>
      <c r="DEQ426" s="273"/>
      <c r="DER426" s="273"/>
      <c r="DES426" s="273"/>
      <c r="DET426" s="273"/>
      <c r="DEU426" s="273"/>
      <c r="DEV426" s="273"/>
      <c r="DEW426" s="273"/>
      <c r="DEX426" s="273"/>
      <c r="DEY426" s="273"/>
      <c r="DEZ426" s="273"/>
      <c r="DFA426" s="273"/>
      <c r="DFB426" s="273"/>
      <c r="DFC426" s="273"/>
      <c r="DFD426" s="273"/>
      <c r="DFE426" s="273"/>
      <c r="DFF426" s="273"/>
      <c r="DFG426" s="273"/>
      <c r="DFH426" s="273"/>
      <c r="DFI426" s="273"/>
      <c r="DFJ426" s="273"/>
      <c r="DFK426" s="273"/>
      <c r="DFL426" s="273"/>
      <c r="DFM426" s="273"/>
      <c r="DFN426" s="273"/>
      <c r="DFO426" s="273"/>
      <c r="DFP426" s="273"/>
      <c r="DFQ426" s="273"/>
      <c r="DFR426" s="273"/>
      <c r="DFS426" s="273"/>
      <c r="DFT426" s="273"/>
      <c r="DFU426" s="273"/>
      <c r="DFV426" s="273"/>
      <c r="DFW426" s="273"/>
      <c r="DFX426" s="273"/>
      <c r="DFY426" s="273"/>
      <c r="DFZ426" s="273"/>
      <c r="DGA426" s="273"/>
      <c r="DGB426" s="273"/>
      <c r="DGC426" s="273"/>
      <c r="DGD426" s="273"/>
      <c r="DGE426" s="273"/>
      <c r="DGF426" s="273"/>
      <c r="DGG426" s="273"/>
      <c r="DGH426" s="273"/>
      <c r="DGI426" s="273"/>
      <c r="DGJ426" s="273"/>
      <c r="DGK426" s="273"/>
      <c r="DGL426" s="273"/>
      <c r="DGM426" s="273"/>
      <c r="DGN426" s="273"/>
      <c r="DGO426" s="273"/>
      <c r="DGP426" s="273"/>
      <c r="DGQ426" s="273"/>
      <c r="DGR426" s="273"/>
      <c r="DGS426" s="273"/>
      <c r="DGT426" s="273"/>
      <c r="DGU426" s="273"/>
      <c r="DGV426" s="273"/>
      <c r="DGW426" s="273"/>
      <c r="DGX426" s="273"/>
      <c r="DGY426" s="273"/>
      <c r="DGZ426" s="273"/>
      <c r="DHA426" s="273"/>
      <c r="DHB426" s="273"/>
      <c r="DHC426" s="273"/>
      <c r="DHD426" s="273"/>
      <c r="DHE426" s="273"/>
      <c r="DHF426" s="273"/>
      <c r="DHG426" s="273"/>
      <c r="DHH426" s="273"/>
      <c r="DHI426" s="273"/>
      <c r="DHJ426" s="273"/>
      <c r="DHK426" s="273"/>
      <c r="DHL426" s="273"/>
      <c r="DHM426" s="273"/>
      <c r="DHN426" s="273"/>
      <c r="DHO426" s="273"/>
      <c r="DHP426" s="273"/>
      <c r="DHQ426" s="273"/>
      <c r="DHR426" s="273"/>
      <c r="DHS426" s="273"/>
      <c r="DHT426" s="273"/>
      <c r="DHU426" s="273"/>
      <c r="DHV426" s="273"/>
      <c r="DHW426" s="273"/>
      <c r="DHX426" s="273"/>
      <c r="DHY426" s="273"/>
      <c r="DHZ426" s="273"/>
      <c r="DIA426" s="273"/>
      <c r="DIB426" s="273"/>
      <c r="DIC426" s="273"/>
      <c r="DID426" s="273"/>
      <c r="DIE426" s="273"/>
      <c r="DIF426" s="273"/>
      <c r="DIG426" s="273"/>
      <c r="DIH426" s="273"/>
      <c r="DII426" s="273"/>
      <c r="DIJ426" s="273"/>
      <c r="DIK426" s="273"/>
      <c r="DIL426" s="273"/>
      <c r="DIM426" s="273"/>
      <c r="DIN426" s="273"/>
      <c r="DIO426" s="273"/>
      <c r="DIP426" s="273"/>
      <c r="DIQ426" s="273"/>
      <c r="DIR426" s="273"/>
      <c r="DIS426" s="273"/>
      <c r="DIT426" s="273"/>
      <c r="DIU426" s="273"/>
      <c r="DIV426" s="273"/>
      <c r="DIW426" s="273"/>
      <c r="DIX426" s="273"/>
      <c r="DIY426" s="273"/>
      <c r="DIZ426" s="273"/>
      <c r="DJA426" s="273"/>
      <c r="DJB426" s="273"/>
      <c r="DJC426" s="273"/>
      <c r="DJD426" s="273"/>
      <c r="DJE426" s="273"/>
      <c r="DJF426" s="273"/>
      <c r="DJG426" s="273"/>
      <c r="DJH426" s="273"/>
      <c r="DJI426" s="273"/>
      <c r="DJJ426" s="273"/>
      <c r="DJK426" s="273"/>
      <c r="DJL426" s="273"/>
      <c r="DJM426" s="273"/>
      <c r="DJN426" s="273"/>
      <c r="DJO426" s="273"/>
      <c r="DJP426" s="273"/>
      <c r="DJQ426" s="273"/>
      <c r="DJR426" s="273"/>
      <c r="DJS426" s="273"/>
      <c r="DJT426" s="273"/>
      <c r="DJU426" s="273"/>
      <c r="DJV426" s="273"/>
      <c r="DJW426" s="273"/>
      <c r="DJX426" s="273"/>
      <c r="DJY426" s="273"/>
      <c r="DJZ426" s="273"/>
      <c r="DKA426" s="273"/>
      <c r="DKB426" s="273"/>
      <c r="DKC426" s="273"/>
      <c r="DKD426" s="273"/>
      <c r="DKE426" s="273"/>
      <c r="DKF426" s="273"/>
      <c r="DKG426" s="273"/>
      <c r="DKH426" s="273"/>
      <c r="DKI426" s="273"/>
      <c r="DKJ426" s="273"/>
      <c r="DKK426" s="273"/>
      <c r="DKL426" s="273"/>
      <c r="DKM426" s="273"/>
      <c r="DKN426" s="273"/>
      <c r="DKO426" s="273"/>
      <c r="DKP426" s="273"/>
      <c r="DKQ426" s="273"/>
      <c r="DKR426" s="273"/>
      <c r="DKS426" s="273"/>
      <c r="DKT426" s="273"/>
      <c r="DKU426" s="273"/>
      <c r="DKV426" s="273"/>
      <c r="DKW426" s="273"/>
      <c r="DKX426" s="273"/>
      <c r="DKY426" s="273"/>
      <c r="DKZ426" s="273"/>
      <c r="DLA426" s="273"/>
      <c r="DLB426" s="273"/>
      <c r="DLC426" s="273"/>
      <c r="DLD426" s="273"/>
      <c r="DLE426" s="273"/>
      <c r="DLF426" s="273"/>
      <c r="DLG426" s="273"/>
      <c r="DLH426" s="273"/>
      <c r="DLI426" s="273"/>
      <c r="DLJ426" s="273"/>
      <c r="DLK426" s="273"/>
      <c r="DLL426" s="273"/>
      <c r="DLM426" s="273"/>
      <c r="DLN426" s="273"/>
      <c r="DLO426" s="273"/>
      <c r="DLP426" s="273"/>
      <c r="DLQ426" s="273"/>
      <c r="DLR426" s="273"/>
      <c r="DLS426" s="273"/>
      <c r="DLT426" s="273"/>
      <c r="DLU426" s="273"/>
      <c r="DLV426" s="273"/>
      <c r="DLW426" s="273"/>
      <c r="DLX426" s="273"/>
      <c r="DLY426" s="273"/>
      <c r="DLZ426" s="273"/>
      <c r="DMA426" s="273"/>
      <c r="DMB426" s="273"/>
      <c r="DMC426" s="273"/>
      <c r="DMD426" s="273"/>
      <c r="DME426" s="273"/>
      <c r="DMF426" s="273"/>
      <c r="DMG426" s="273"/>
      <c r="DMH426" s="273"/>
      <c r="DMI426" s="273"/>
      <c r="DMJ426" s="273"/>
      <c r="DMK426" s="273"/>
      <c r="DML426" s="273"/>
      <c r="DMM426" s="273"/>
      <c r="DMN426" s="273"/>
      <c r="DMO426" s="273"/>
      <c r="DMP426" s="273"/>
      <c r="DMQ426" s="273"/>
      <c r="DMR426" s="273"/>
      <c r="DMS426" s="273"/>
      <c r="DMT426" s="273"/>
      <c r="DMU426" s="273"/>
      <c r="DMV426" s="273"/>
      <c r="DMW426" s="273"/>
      <c r="DMX426" s="273"/>
      <c r="DMY426" s="273"/>
      <c r="DMZ426" s="273"/>
      <c r="DNA426" s="273"/>
      <c r="DNB426" s="273"/>
      <c r="DNC426" s="273"/>
      <c r="DND426" s="273"/>
      <c r="DNE426" s="273"/>
      <c r="DNF426" s="273"/>
      <c r="DNG426" s="273"/>
      <c r="DNH426" s="273"/>
      <c r="DNI426" s="273"/>
      <c r="DNJ426" s="273"/>
      <c r="DNK426" s="273"/>
      <c r="DNL426" s="273"/>
      <c r="DNM426" s="273"/>
      <c r="DNN426" s="273"/>
      <c r="DNO426" s="273"/>
      <c r="DNP426" s="273"/>
      <c r="DNQ426" s="273"/>
      <c r="DNR426" s="273"/>
      <c r="DNS426" s="273"/>
      <c r="DNT426" s="273"/>
      <c r="DNU426" s="273"/>
      <c r="DNV426" s="273"/>
      <c r="DNW426" s="273"/>
      <c r="DNX426" s="273"/>
      <c r="DNY426" s="273"/>
      <c r="DNZ426" s="273"/>
      <c r="DOA426" s="273"/>
      <c r="DOB426" s="273"/>
      <c r="DOC426" s="273"/>
      <c r="DOD426" s="273"/>
      <c r="DOE426" s="273"/>
      <c r="DOF426" s="273"/>
      <c r="DOG426" s="273"/>
      <c r="DOH426" s="273"/>
      <c r="DOI426" s="273"/>
      <c r="DOJ426" s="273"/>
      <c r="DOK426" s="273"/>
      <c r="DOL426" s="273"/>
      <c r="DOM426" s="273"/>
      <c r="DON426" s="273"/>
      <c r="DOO426" s="273"/>
      <c r="DOP426" s="273"/>
      <c r="DOQ426" s="273"/>
      <c r="DOR426" s="273"/>
      <c r="DOS426" s="273"/>
      <c r="DOT426" s="273"/>
      <c r="DOU426" s="273"/>
      <c r="DOV426" s="273"/>
      <c r="DOW426" s="273"/>
      <c r="DOX426" s="273"/>
      <c r="DOY426" s="273"/>
      <c r="DOZ426" s="273"/>
      <c r="DPA426" s="273"/>
      <c r="DPB426" s="273"/>
      <c r="DPC426" s="273"/>
      <c r="DPD426" s="273"/>
      <c r="DPE426" s="273"/>
      <c r="DPF426" s="273"/>
      <c r="DPG426" s="273"/>
      <c r="DPH426" s="273"/>
      <c r="DPI426" s="273"/>
      <c r="DPJ426" s="273"/>
      <c r="DPK426" s="273"/>
      <c r="DPL426" s="273"/>
      <c r="DPM426" s="273"/>
      <c r="DPN426" s="273"/>
      <c r="DPO426" s="273"/>
      <c r="DPP426" s="273"/>
      <c r="DPQ426" s="273"/>
      <c r="DPR426" s="273"/>
      <c r="DPS426" s="273"/>
      <c r="DPT426" s="273"/>
      <c r="DPU426" s="273"/>
      <c r="DPV426" s="273"/>
      <c r="DPW426" s="273"/>
      <c r="DPX426" s="273"/>
      <c r="DPY426" s="273"/>
      <c r="DPZ426" s="273"/>
      <c r="DQA426" s="273"/>
      <c r="DQB426" s="273"/>
      <c r="DQC426" s="273"/>
      <c r="DQD426" s="273"/>
      <c r="DQE426" s="273"/>
      <c r="DQF426" s="273"/>
      <c r="DQG426" s="273"/>
      <c r="DQH426" s="273"/>
      <c r="DQI426" s="273"/>
      <c r="DQJ426" s="273"/>
      <c r="DQK426" s="273"/>
      <c r="DQL426" s="273"/>
      <c r="DQM426" s="273"/>
      <c r="DQN426" s="273"/>
      <c r="DQO426" s="273"/>
      <c r="DQP426" s="273"/>
      <c r="DQQ426" s="273"/>
      <c r="DQR426" s="273"/>
      <c r="DQS426" s="273"/>
      <c r="DQT426" s="273"/>
      <c r="DQU426" s="273"/>
      <c r="DQV426" s="273"/>
      <c r="DQW426" s="273"/>
      <c r="DQX426" s="273"/>
      <c r="DQY426" s="273"/>
      <c r="DQZ426" s="273"/>
      <c r="DRA426" s="273"/>
      <c r="DRB426" s="273"/>
      <c r="DRC426" s="273"/>
      <c r="DRD426" s="273"/>
      <c r="DRE426" s="273"/>
      <c r="DRF426" s="273"/>
      <c r="DRG426" s="273"/>
      <c r="DRH426" s="273"/>
      <c r="DRI426" s="273"/>
      <c r="DRJ426" s="273"/>
      <c r="DRK426" s="273"/>
      <c r="DRL426" s="273"/>
      <c r="DRM426" s="273"/>
      <c r="DRN426" s="273"/>
      <c r="DRO426" s="273"/>
      <c r="DRP426" s="273"/>
      <c r="DRQ426" s="273"/>
      <c r="DRR426" s="273"/>
      <c r="DRS426" s="273"/>
      <c r="DRT426" s="273"/>
      <c r="DRU426" s="273"/>
      <c r="DRV426" s="273"/>
      <c r="DRW426" s="273"/>
      <c r="DRX426" s="273"/>
      <c r="DRY426" s="273"/>
      <c r="DRZ426" s="273"/>
      <c r="DSA426" s="273"/>
      <c r="DSB426" s="273"/>
      <c r="DSC426" s="273"/>
      <c r="DSD426" s="273"/>
      <c r="DSE426" s="273"/>
      <c r="DSF426" s="273"/>
      <c r="DSG426" s="273"/>
      <c r="DSH426" s="273"/>
      <c r="DSI426" s="273"/>
      <c r="DSJ426" s="273"/>
      <c r="DSK426" s="273"/>
      <c r="DSL426" s="273"/>
      <c r="DSM426" s="273"/>
      <c r="DSN426" s="273"/>
      <c r="DSO426" s="273"/>
      <c r="DSP426" s="273"/>
      <c r="DSQ426" s="273"/>
      <c r="DSR426" s="273"/>
      <c r="DSS426" s="273"/>
      <c r="DST426" s="273"/>
      <c r="DSU426" s="273"/>
      <c r="DSV426" s="273"/>
      <c r="DSW426" s="273"/>
      <c r="DSX426" s="273"/>
      <c r="DSY426" s="273"/>
      <c r="DSZ426" s="273"/>
      <c r="DTA426" s="273"/>
      <c r="DTB426" s="273"/>
      <c r="DTC426" s="273"/>
      <c r="DTD426" s="273"/>
      <c r="DTE426" s="273"/>
      <c r="DTF426" s="273"/>
      <c r="DTG426" s="273"/>
      <c r="DTH426" s="273"/>
      <c r="DTI426" s="273"/>
      <c r="DTJ426" s="273"/>
      <c r="DTK426" s="273"/>
      <c r="DTL426" s="273"/>
      <c r="DTM426" s="273"/>
      <c r="DTN426" s="273"/>
      <c r="DTO426" s="273"/>
      <c r="DTP426" s="273"/>
      <c r="DTQ426" s="273"/>
      <c r="DTR426" s="273"/>
      <c r="DTS426" s="273"/>
      <c r="DTT426" s="273"/>
      <c r="DTU426" s="273"/>
      <c r="DTV426" s="273"/>
      <c r="DTW426" s="273"/>
      <c r="DTX426" s="273"/>
      <c r="DTY426" s="273"/>
      <c r="DTZ426" s="273"/>
      <c r="DUA426" s="273"/>
      <c r="DUB426" s="273"/>
      <c r="DUC426" s="273"/>
      <c r="DUD426" s="273"/>
      <c r="DUE426" s="273"/>
      <c r="DUF426" s="273"/>
      <c r="DUG426" s="273"/>
      <c r="DUH426" s="273"/>
      <c r="DUI426" s="273"/>
      <c r="DUJ426" s="273"/>
      <c r="DUK426" s="273"/>
      <c r="DUL426" s="273"/>
      <c r="DUM426" s="273"/>
      <c r="DUN426" s="273"/>
      <c r="DUO426" s="273"/>
      <c r="DUP426" s="273"/>
      <c r="DUQ426" s="273"/>
      <c r="DUR426" s="273"/>
      <c r="DUS426" s="273"/>
      <c r="DUT426" s="273"/>
      <c r="DUU426" s="273"/>
      <c r="DUV426" s="273"/>
      <c r="DUW426" s="273"/>
      <c r="DUX426" s="273"/>
      <c r="DUY426" s="273"/>
      <c r="DUZ426" s="273"/>
      <c r="DVA426" s="273"/>
      <c r="DVB426" s="273"/>
      <c r="DVC426" s="273"/>
      <c r="DVD426" s="273"/>
      <c r="DVE426" s="273"/>
      <c r="DVF426" s="273"/>
      <c r="DVG426" s="273"/>
      <c r="DVH426" s="273"/>
      <c r="DVI426" s="273"/>
      <c r="DVJ426" s="273"/>
      <c r="DVK426" s="273"/>
      <c r="DVL426" s="273"/>
      <c r="DVM426" s="273"/>
      <c r="DVN426" s="273"/>
      <c r="DVO426" s="273"/>
      <c r="DVP426" s="273"/>
      <c r="DVQ426" s="273"/>
      <c r="DVR426" s="273"/>
      <c r="DVS426" s="273"/>
      <c r="DVT426" s="273"/>
      <c r="DVU426" s="273"/>
      <c r="DVV426" s="273"/>
      <c r="DVW426" s="273"/>
      <c r="DVX426" s="273"/>
      <c r="DVY426" s="273"/>
      <c r="DVZ426" s="273"/>
      <c r="DWA426" s="273"/>
      <c r="DWB426" s="273"/>
      <c r="DWC426" s="273"/>
      <c r="DWD426" s="273"/>
      <c r="DWE426" s="273"/>
      <c r="DWF426" s="273"/>
      <c r="DWG426" s="273"/>
      <c r="DWH426" s="273"/>
      <c r="DWI426" s="273"/>
      <c r="DWJ426" s="273"/>
      <c r="DWK426" s="273"/>
      <c r="DWL426" s="273"/>
      <c r="DWM426" s="273"/>
      <c r="DWN426" s="273"/>
      <c r="DWO426" s="273"/>
      <c r="DWP426" s="273"/>
      <c r="DWQ426" s="273"/>
      <c r="DWR426" s="273"/>
      <c r="DWS426" s="273"/>
      <c r="DWT426" s="273"/>
      <c r="DWU426" s="273"/>
      <c r="DWV426" s="273"/>
      <c r="DWW426" s="273"/>
      <c r="DWX426" s="273"/>
      <c r="DWY426" s="273"/>
      <c r="DWZ426" s="273"/>
      <c r="DXA426" s="273"/>
      <c r="DXB426" s="273"/>
      <c r="DXC426" s="273"/>
      <c r="DXD426" s="273"/>
      <c r="DXE426" s="273"/>
      <c r="DXF426" s="273"/>
      <c r="DXG426" s="273"/>
      <c r="DXH426" s="273"/>
      <c r="DXI426" s="273"/>
      <c r="DXJ426" s="273"/>
      <c r="DXK426" s="273"/>
      <c r="DXL426" s="273"/>
      <c r="DXM426" s="273"/>
      <c r="DXN426" s="273"/>
      <c r="DXO426" s="273"/>
      <c r="DXP426" s="273"/>
      <c r="DXQ426" s="273"/>
      <c r="DXR426" s="273"/>
      <c r="DXS426" s="273"/>
      <c r="DXT426" s="273"/>
      <c r="DXU426" s="273"/>
      <c r="DXV426" s="273"/>
      <c r="DXW426" s="273"/>
      <c r="DXX426" s="273"/>
      <c r="DXY426" s="273"/>
      <c r="DXZ426" s="273"/>
      <c r="DYA426" s="273"/>
      <c r="DYB426" s="273"/>
      <c r="DYC426" s="273"/>
      <c r="DYD426" s="273"/>
      <c r="DYE426" s="273"/>
      <c r="DYF426" s="273"/>
      <c r="DYG426" s="273"/>
      <c r="DYH426" s="273"/>
      <c r="DYI426" s="273"/>
      <c r="DYJ426" s="273"/>
      <c r="DYK426" s="273"/>
      <c r="DYL426" s="273"/>
      <c r="DYM426" s="273"/>
      <c r="DYN426" s="273"/>
      <c r="DYO426" s="273"/>
      <c r="DYP426" s="273"/>
      <c r="DYQ426" s="273"/>
      <c r="DYR426" s="273"/>
      <c r="DYS426" s="273"/>
      <c r="DYT426" s="273"/>
      <c r="DYU426" s="273"/>
      <c r="DYV426" s="273"/>
      <c r="DYW426" s="273"/>
      <c r="DYX426" s="273"/>
      <c r="DYY426" s="273"/>
      <c r="DYZ426" s="273"/>
      <c r="DZA426" s="273"/>
      <c r="DZB426" s="273"/>
      <c r="DZC426" s="273"/>
      <c r="DZD426" s="273"/>
      <c r="DZE426" s="273"/>
      <c r="DZF426" s="273"/>
      <c r="DZG426" s="273"/>
      <c r="DZH426" s="273"/>
      <c r="DZI426" s="273"/>
      <c r="DZJ426" s="273"/>
      <c r="DZK426" s="273"/>
      <c r="DZL426" s="273"/>
      <c r="DZM426" s="273"/>
      <c r="DZN426" s="273"/>
      <c r="DZO426" s="273"/>
      <c r="DZP426" s="273"/>
      <c r="DZQ426" s="273"/>
      <c r="DZR426" s="273"/>
      <c r="DZS426" s="273"/>
      <c r="DZT426" s="273"/>
      <c r="DZU426" s="273"/>
      <c r="DZV426" s="273"/>
      <c r="DZW426" s="273"/>
      <c r="DZX426" s="273"/>
      <c r="DZY426" s="273"/>
      <c r="DZZ426" s="273"/>
      <c r="EAA426" s="273"/>
      <c r="EAB426" s="273"/>
      <c r="EAC426" s="273"/>
      <c r="EAD426" s="273"/>
      <c r="EAE426" s="273"/>
      <c r="EAF426" s="273"/>
      <c r="EAG426" s="273"/>
      <c r="EAH426" s="273"/>
      <c r="EAI426" s="273"/>
      <c r="EAJ426" s="273"/>
      <c r="EAK426" s="273"/>
      <c r="EAL426" s="273"/>
      <c r="EAM426" s="273"/>
      <c r="EAN426" s="273"/>
      <c r="EAO426" s="273"/>
      <c r="EAP426" s="273"/>
      <c r="EAQ426" s="273"/>
      <c r="EAR426" s="273"/>
      <c r="EAS426" s="273"/>
      <c r="EAT426" s="273"/>
      <c r="EAU426" s="273"/>
      <c r="EAV426" s="273"/>
      <c r="EAW426" s="273"/>
      <c r="EAX426" s="273"/>
      <c r="EAY426" s="273"/>
      <c r="EAZ426" s="273"/>
      <c r="EBA426" s="273"/>
      <c r="EBB426" s="273"/>
      <c r="EBC426" s="273"/>
      <c r="EBD426" s="273"/>
      <c r="EBE426" s="273"/>
      <c r="EBF426" s="273"/>
      <c r="EBG426" s="273"/>
      <c r="EBH426" s="273"/>
      <c r="EBI426" s="273"/>
      <c r="EBJ426" s="273"/>
      <c r="EBK426" s="273"/>
      <c r="EBL426" s="273"/>
      <c r="EBM426" s="273"/>
      <c r="EBN426" s="273"/>
      <c r="EBO426" s="273"/>
      <c r="EBP426" s="273"/>
      <c r="EBQ426" s="273"/>
      <c r="EBR426" s="273"/>
      <c r="EBS426" s="273"/>
      <c r="EBT426" s="273"/>
      <c r="EBU426" s="273"/>
      <c r="EBV426" s="273"/>
      <c r="EBW426" s="273"/>
      <c r="EBX426" s="273"/>
      <c r="EBY426" s="273"/>
      <c r="EBZ426" s="273"/>
      <c r="ECA426" s="273"/>
      <c r="ECB426" s="273"/>
      <c r="ECC426" s="273"/>
      <c r="ECD426" s="273"/>
      <c r="ECE426" s="273"/>
      <c r="ECF426" s="273"/>
      <c r="ECG426" s="273"/>
      <c r="ECH426" s="273"/>
      <c r="ECI426" s="273"/>
      <c r="ECJ426" s="273"/>
      <c r="ECK426" s="273"/>
      <c r="ECL426" s="273"/>
      <c r="ECM426" s="273"/>
      <c r="ECN426" s="273"/>
      <c r="ECO426" s="273"/>
      <c r="ECP426" s="273"/>
      <c r="ECQ426" s="273"/>
      <c r="ECR426" s="273"/>
      <c r="ECS426" s="273"/>
      <c r="ECT426" s="273"/>
      <c r="ECU426" s="273"/>
      <c r="ECV426" s="273"/>
      <c r="ECW426" s="273"/>
      <c r="ECX426" s="273"/>
      <c r="ECY426" s="273"/>
      <c r="ECZ426" s="273"/>
      <c r="EDA426" s="273"/>
      <c r="EDB426" s="273"/>
      <c r="EDC426" s="273"/>
      <c r="EDD426" s="273"/>
      <c r="EDE426" s="273"/>
      <c r="EDF426" s="273"/>
      <c r="EDG426" s="273"/>
      <c r="EDH426" s="273"/>
      <c r="EDI426" s="273"/>
      <c r="EDJ426" s="273"/>
      <c r="EDK426" s="273"/>
      <c r="EDL426" s="273"/>
      <c r="EDM426" s="273"/>
      <c r="EDN426" s="273"/>
      <c r="EDO426" s="273"/>
      <c r="EDP426" s="273"/>
      <c r="EDQ426" s="273"/>
      <c r="EDR426" s="273"/>
      <c r="EDS426" s="273"/>
      <c r="EDT426" s="273"/>
      <c r="EDU426" s="273"/>
      <c r="EDV426" s="273"/>
      <c r="EDW426" s="273"/>
      <c r="EDX426" s="273"/>
      <c r="EDY426" s="273"/>
      <c r="EDZ426" s="273"/>
      <c r="EEA426" s="273"/>
      <c r="EEB426" s="273"/>
      <c r="EEC426" s="273"/>
      <c r="EED426" s="273"/>
      <c r="EEE426" s="273"/>
      <c r="EEF426" s="273"/>
      <c r="EEG426" s="273"/>
      <c r="EEH426" s="273"/>
      <c r="EEI426" s="273"/>
      <c r="EEJ426" s="273"/>
      <c r="EEK426" s="273"/>
      <c r="EEL426" s="273"/>
      <c r="EEM426" s="273"/>
      <c r="EEN426" s="273"/>
      <c r="EEO426" s="273"/>
      <c r="EEP426" s="273"/>
      <c r="EEQ426" s="273"/>
      <c r="EER426" s="273"/>
      <c r="EES426" s="273"/>
      <c r="EET426" s="273"/>
      <c r="EEU426" s="273"/>
      <c r="EEV426" s="273"/>
      <c r="EEW426" s="273"/>
      <c r="EEX426" s="273"/>
      <c r="EEY426" s="273"/>
      <c r="EEZ426" s="273"/>
      <c r="EFA426" s="273"/>
      <c r="EFB426" s="273"/>
      <c r="EFC426" s="273"/>
      <c r="EFD426" s="273"/>
      <c r="EFE426" s="273"/>
      <c r="EFF426" s="273"/>
      <c r="EFG426" s="273"/>
      <c r="EFH426" s="273"/>
      <c r="EFI426" s="273"/>
      <c r="EFJ426" s="273"/>
      <c r="EFK426" s="273"/>
      <c r="EFL426" s="273"/>
      <c r="EFM426" s="273"/>
      <c r="EFN426" s="273"/>
      <c r="EFO426" s="273"/>
      <c r="EFP426" s="273"/>
      <c r="EFQ426" s="273"/>
      <c r="EFR426" s="273"/>
      <c r="EFS426" s="273"/>
      <c r="EFT426" s="273"/>
      <c r="EFU426" s="273"/>
      <c r="EFV426" s="273"/>
      <c r="EFW426" s="273"/>
      <c r="EFX426" s="273"/>
      <c r="EFY426" s="273"/>
      <c r="EFZ426" s="273"/>
      <c r="EGA426" s="273"/>
      <c r="EGB426" s="273"/>
      <c r="EGC426" s="273"/>
      <c r="EGD426" s="273"/>
      <c r="EGE426" s="273"/>
      <c r="EGF426" s="273"/>
      <c r="EGG426" s="273"/>
      <c r="EGH426" s="273"/>
      <c r="EGI426" s="273"/>
      <c r="EGJ426" s="273"/>
      <c r="EGK426" s="273"/>
      <c r="EGL426" s="273"/>
      <c r="EGM426" s="273"/>
      <c r="EGN426" s="273"/>
      <c r="EGO426" s="273"/>
      <c r="EGP426" s="273"/>
      <c r="EGQ426" s="273"/>
      <c r="EGR426" s="273"/>
      <c r="EGS426" s="273"/>
      <c r="EGT426" s="273"/>
      <c r="EGU426" s="273"/>
      <c r="EGV426" s="273"/>
      <c r="EGW426" s="273"/>
      <c r="EGX426" s="273"/>
      <c r="EGY426" s="273"/>
      <c r="EGZ426" s="273"/>
      <c r="EHA426" s="273"/>
      <c r="EHB426" s="273"/>
      <c r="EHC426" s="273"/>
      <c r="EHD426" s="273"/>
      <c r="EHE426" s="273"/>
      <c r="EHF426" s="273"/>
      <c r="EHG426" s="273"/>
      <c r="EHH426" s="273"/>
      <c r="EHI426" s="273"/>
      <c r="EHJ426" s="273"/>
      <c r="EHK426" s="273"/>
      <c r="EHL426" s="273"/>
      <c r="EHM426" s="273"/>
      <c r="EHN426" s="273"/>
      <c r="EHO426" s="273"/>
      <c r="EHP426" s="273"/>
      <c r="EHQ426" s="273"/>
      <c r="EHR426" s="273"/>
      <c r="EHS426" s="273"/>
      <c r="EHT426" s="273"/>
      <c r="EHU426" s="273"/>
      <c r="EHV426" s="273"/>
      <c r="EHW426" s="273"/>
      <c r="EHX426" s="273"/>
      <c r="EHY426" s="273"/>
      <c r="EHZ426" s="273"/>
      <c r="EIA426" s="273"/>
      <c r="EIB426" s="273"/>
      <c r="EIC426" s="273"/>
      <c r="EID426" s="273"/>
      <c r="EIE426" s="273"/>
      <c r="EIF426" s="273"/>
      <c r="EIG426" s="273"/>
      <c r="EIH426" s="273"/>
      <c r="EII426" s="273"/>
      <c r="EIJ426" s="273"/>
      <c r="EIK426" s="273"/>
      <c r="EIL426" s="273"/>
      <c r="EIM426" s="273"/>
      <c r="EIN426" s="273"/>
      <c r="EIO426" s="273"/>
      <c r="EIP426" s="273"/>
      <c r="EIQ426" s="273"/>
      <c r="EIR426" s="273"/>
      <c r="EIS426" s="273"/>
      <c r="EIT426" s="273"/>
      <c r="EIU426" s="273"/>
      <c r="EIV426" s="273"/>
      <c r="EIW426" s="273"/>
      <c r="EIX426" s="273"/>
      <c r="EIY426" s="273"/>
      <c r="EIZ426" s="273"/>
      <c r="EJA426" s="273"/>
      <c r="EJB426" s="273"/>
      <c r="EJC426" s="273"/>
      <c r="EJD426" s="273"/>
      <c r="EJE426" s="273"/>
      <c r="EJF426" s="273"/>
      <c r="EJG426" s="273"/>
      <c r="EJH426" s="273"/>
      <c r="EJI426" s="273"/>
      <c r="EJJ426" s="273"/>
      <c r="EJK426" s="273"/>
      <c r="EJL426" s="273"/>
      <c r="EJM426" s="273"/>
      <c r="EJN426" s="273"/>
      <c r="EJO426" s="273"/>
      <c r="EJP426" s="273"/>
      <c r="EJQ426" s="273"/>
      <c r="EJR426" s="273"/>
      <c r="EJS426" s="273"/>
      <c r="EJT426" s="273"/>
      <c r="EJU426" s="273"/>
      <c r="EJV426" s="273"/>
      <c r="EJW426" s="273"/>
      <c r="EJX426" s="273"/>
      <c r="EJY426" s="273"/>
      <c r="EJZ426" s="273"/>
      <c r="EKA426" s="273"/>
      <c r="EKB426" s="273"/>
      <c r="EKC426" s="273"/>
      <c r="EKD426" s="273"/>
      <c r="EKE426" s="273"/>
      <c r="EKF426" s="273"/>
      <c r="EKG426" s="273"/>
      <c r="EKH426" s="273"/>
      <c r="EKI426" s="273"/>
      <c r="EKJ426" s="273"/>
      <c r="EKK426" s="273"/>
      <c r="EKL426" s="273"/>
      <c r="EKM426" s="273"/>
      <c r="EKN426" s="273"/>
      <c r="EKO426" s="273"/>
      <c r="EKP426" s="273"/>
      <c r="EKQ426" s="273"/>
      <c r="EKR426" s="273"/>
      <c r="EKS426" s="273"/>
      <c r="EKT426" s="273"/>
      <c r="EKU426" s="273"/>
      <c r="EKV426" s="273"/>
      <c r="EKW426" s="273"/>
      <c r="EKX426" s="273"/>
      <c r="EKY426" s="273"/>
      <c r="EKZ426" s="273"/>
      <c r="ELA426" s="273"/>
      <c r="ELB426" s="273"/>
      <c r="ELC426" s="273"/>
      <c r="ELD426" s="273"/>
      <c r="ELE426" s="273"/>
      <c r="ELF426" s="273"/>
      <c r="ELG426" s="273"/>
      <c r="ELH426" s="273"/>
      <c r="ELI426" s="273"/>
      <c r="ELJ426" s="273"/>
      <c r="ELK426" s="273"/>
      <c r="ELL426" s="273"/>
      <c r="ELM426" s="273"/>
      <c r="ELN426" s="273"/>
      <c r="ELO426" s="273"/>
      <c r="ELP426" s="273"/>
      <c r="ELQ426" s="273"/>
      <c r="ELR426" s="273"/>
      <c r="ELS426" s="273"/>
      <c r="ELT426" s="273"/>
      <c r="ELU426" s="273"/>
      <c r="ELV426" s="273"/>
      <c r="ELW426" s="273"/>
      <c r="ELX426" s="273"/>
      <c r="ELY426" s="273"/>
      <c r="ELZ426" s="273"/>
      <c r="EMA426" s="273"/>
      <c r="EMB426" s="273"/>
      <c r="EMC426" s="273"/>
      <c r="EMD426" s="273"/>
      <c r="EME426" s="273"/>
      <c r="EMF426" s="273"/>
      <c r="EMG426" s="273"/>
      <c r="EMH426" s="273"/>
      <c r="EMI426" s="273"/>
      <c r="EMJ426" s="273"/>
      <c r="EMK426" s="273"/>
      <c r="EML426" s="273"/>
      <c r="EMM426" s="273"/>
      <c r="EMN426" s="273"/>
      <c r="EMO426" s="273"/>
      <c r="EMP426" s="273"/>
      <c r="EMQ426" s="273"/>
      <c r="EMR426" s="273"/>
      <c r="EMS426" s="273"/>
      <c r="EMT426" s="273"/>
      <c r="EMU426" s="273"/>
      <c r="EMV426" s="273"/>
      <c r="EMW426" s="273"/>
      <c r="EMX426" s="273"/>
      <c r="EMY426" s="273"/>
      <c r="EMZ426" s="273"/>
      <c r="ENA426" s="273"/>
      <c r="ENB426" s="273"/>
      <c r="ENC426" s="273"/>
      <c r="END426" s="273"/>
      <c r="ENE426" s="273"/>
      <c r="ENF426" s="273"/>
      <c r="ENG426" s="273"/>
      <c r="ENH426" s="273"/>
      <c r="ENI426" s="273"/>
      <c r="ENJ426" s="273"/>
      <c r="ENK426" s="273"/>
      <c r="ENL426" s="273"/>
      <c r="ENM426" s="273"/>
      <c r="ENN426" s="273"/>
      <c r="ENO426" s="273"/>
      <c r="ENP426" s="273"/>
      <c r="ENQ426" s="273"/>
      <c r="ENR426" s="273"/>
      <c r="ENS426" s="273"/>
      <c r="ENT426" s="273"/>
      <c r="ENU426" s="273"/>
      <c r="ENV426" s="273"/>
      <c r="ENW426" s="273"/>
      <c r="ENX426" s="273"/>
      <c r="ENY426" s="273"/>
      <c r="ENZ426" s="273"/>
      <c r="EOA426" s="273"/>
      <c r="EOB426" s="273"/>
      <c r="EOC426" s="273"/>
      <c r="EOD426" s="273"/>
      <c r="EOE426" s="273"/>
      <c r="EOF426" s="273"/>
      <c r="EOG426" s="273"/>
      <c r="EOH426" s="273"/>
      <c r="EOI426" s="273"/>
      <c r="EOJ426" s="273"/>
      <c r="EOK426" s="273"/>
      <c r="EOL426" s="273"/>
      <c r="EOM426" s="273"/>
      <c r="EON426" s="273"/>
      <c r="EOO426" s="273"/>
      <c r="EOP426" s="273"/>
      <c r="EOQ426" s="273"/>
      <c r="EOR426" s="273"/>
      <c r="EOS426" s="273"/>
      <c r="EOT426" s="273"/>
      <c r="EOU426" s="273"/>
      <c r="EOV426" s="273"/>
      <c r="EOW426" s="273"/>
      <c r="EOX426" s="273"/>
      <c r="EOY426" s="273"/>
      <c r="EOZ426" s="273"/>
      <c r="EPA426" s="273"/>
      <c r="EPB426" s="273"/>
      <c r="EPC426" s="273"/>
      <c r="EPD426" s="273"/>
      <c r="EPE426" s="273"/>
      <c r="EPF426" s="273"/>
      <c r="EPG426" s="273"/>
      <c r="EPH426" s="273"/>
      <c r="EPI426" s="273"/>
      <c r="EPJ426" s="273"/>
      <c r="EPK426" s="273"/>
      <c r="EPL426" s="273"/>
      <c r="EPM426" s="273"/>
      <c r="EPN426" s="273"/>
      <c r="EPO426" s="273"/>
      <c r="EPP426" s="273"/>
      <c r="EPQ426" s="273"/>
      <c r="EPR426" s="273"/>
      <c r="EPS426" s="273"/>
      <c r="EPT426" s="273"/>
      <c r="EPU426" s="273"/>
      <c r="EPV426" s="273"/>
      <c r="EPW426" s="273"/>
      <c r="EPX426" s="273"/>
      <c r="EPY426" s="273"/>
      <c r="EPZ426" s="273"/>
      <c r="EQA426" s="273"/>
      <c r="EQB426" s="273"/>
      <c r="EQC426" s="273"/>
      <c r="EQD426" s="273"/>
      <c r="EQE426" s="273"/>
      <c r="EQF426" s="273"/>
      <c r="EQG426" s="273"/>
      <c r="EQH426" s="273"/>
      <c r="EQI426" s="273"/>
      <c r="EQJ426" s="273"/>
      <c r="EQK426" s="273"/>
      <c r="EQL426" s="273"/>
      <c r="EQM426" s="273"/>
      <c r="EQN426" s="273"/>
      <c r="EQO426" s="273"/>
      <c r="EQP426" s="273"/>
      <c r="EQQ426" s="273"/>
      <c r="EQR426" s="273"/>
      <c r="EQS426" s="273"/>
      <c r="EQT426" s="273"/>
      <c r="EQU426" s="273"/>
      <c r="EQV426" s="273"/>
      <c r="EQW426" s="273"/>
      <c r="EQX426" s="273"/>
      <c r="EQY426" s="273"/>
      <c r="EQZ426" s="273"/>
      <c r="ERA426" s="273"/>
      <c r="ERB426" s="273"/>
      <c r="ERC426" s="273"/>
      <c r="ERD426" s="273"/>
      <c r="ERE426" s="273"/>
      <c r="ERF426" s="273"/>
      <c r="ERG426" s="273"/>
      <c r="ERH426" s="273"/>
      <c r="ERI426" s="273"/>
      <c r="ERJ426" s="273"/>
      <c r="ERK426" s="273"/>
      <c r="ERL426" s="273"/>
      <c r="ERM426" s="273"/>
      <c r="ERN426" s="273"/>
      <c r="ERO426" s="273"/>
      <c r="ERP426" s="273"/>
      <c r="ERQ426" s="273"/>
      <c r="ERR426" s="273"/>
      <c r="ERS426" s="273"/>
      <c r="ERT426" s="273"/>
      <c r="ERU426" s="273"/>
      <c r="ERV426" s="273"/>
      <c r="ERW426" s="273"/>
      <c r="ERX426" s="273"/>
      <c r="ERY426" s="273"/>
      <c r="ERZ426" s="273"/>
      <c r="ESA426" s="273"/>
      <c r="ESB426" s="273"/>
      <c r="ESC426" s="273"/>
      <c r="ESD426" s="273"/>
      <c r="ESE426" s="273"/>
      <c r="ESF426" s="273"/>
      <c r="ESG426" s="273"/>
      <c r="ESH426" s="273"/>
      <c r="ESI426" s="273"/>
      <c r="ESJ426" s="273"/>
      <c r="ESK426" s="273"/>
      <c r="ESL426" s="273"/>
      <c r="ESM426" s="273"/>
      <c r="ESN426" s="273"/>
      <c r="ESO426" s="273"/>
      <c r="ESP426" s="273"/>
      <c r="ESQ426" s="273"/>
      <c r="ESR426" s="273"/>
      <c r="ESS426" s="273"/>
      <c r="EST426" s="273"/>
      <c r="ESU426" s="273"/>
      <c r="ESV426" s="273"/>
      <c r="ESW426" s="273"/>
      <c r="ESX426" s="273"/>
      <c r="ESY426" s="273"/>
      <c r="ESZ426" s="273"/>
      <c r="ETA426" s="273"/>
      <c r="ETB426" s="273"/>
      <c r="ETC426" s="273"/>
      <c r="ETD426" s="273"/>
      <c r="ETE426" s="273"/>
      <c r="ETF426" s="273"/>
      <c r="ETG426" s="273"/>
      <c r="ETH426" s="273"/>
      <c r="ETI426" s="273"/>
      <c r="ETJ426" s="273"/>
      <c r="ETK426" s="273"/>
      <c r="ETL426" s="273"/>
      <c r="ETM426" s="273"/>
      <c r="ETN426" s="273"/>
      <c r="ETO426" s="273"/>
      <c r="ETP426" s="273"/>
      <c r="ETQ426" s="273"/>
      <c r="ETR426" s="273"/>
      <c r="ETS426" s="273"/>
      <c r="ETT426" s="273"/>
      <c r="ETU426" s="273"/>
      <c r="ETV426" s="273"/>
      <c r="ETW426" s="273"/>
      <c r="ETX426" s="273"/>
      <c r="ETY426" s="273"/>
      <c r="ETZ426" s="273"/>
      <c r="EUA426" s="273"/>
      <c r="EUB426" s="273"/>
      <c r="EUC426" s="273"/>
      <c r="EUD426" s="273"/>
      <c r="EUE426" s="273"/>
      <c r="EUF426" s="273"/>
      <c r="EUG426" s="273"/>
      <c r="EUH426" s="273"/>
      <c r="EUI426" s="273"/>
      <c r="EUJ426" s="273"/>
      <c r="EUK426" s="273"/>
      <c r="EUL426" s="273"/>
      <c r="EUM426" s="273"/>
      <c r="EUN426" s="273"/>
      <c r="EUO426" s="273"/>
      <c r="EUP426" s="273"/>
      <c r="EUQ426" s="273"/>
      <c r="EUR426" s="273"/>
      <c r="EUS426" s="273"/>
      <c r="EUT426" s="273"/>
      <c r="EUU426" s="273"/>
      <c r="EUV426" s="273"/>
      <c r="EUW426" s="273"/>
      <c r="EUX426" s="273"/>
      <c r="EUY426" s="273"/>
      <c r="EUZ426" s="273"/>
      <c r="EVA426" s="273"/>
      <c r="EVB426" s="273"/>
      <c r="EVC426" s="273"/>
      <c r="EVD426" s="273"/>
      <c r="EVE426" s="273"/>
      <c r="EVF426" s="273"/>
      <c r="EVG426" s="273"/>
      <c r="EVH426" s="273"/>
      <c r="EVI426" s="273"/>
      <c r="EVJ426" s="273"/>
      <c r="EVK426" s="273"/>
      <c r="EVL426" s="273"/>
      <c r="EVM426" s="273"/>
      <c r="EVN426" s="273"/>
      <c r="EVO426" s="273"/>
      <c r="EVP426" s="273"/>
      <c r="EVQ426" s="273"/>
      <c r="EVR426" s="273"/>
      <c r="EVS426" s="273"/>
      <c r="EVT426" s="273"/>
      <c r="EVU426" s="273"/>
      <c r="EVV426" s="273"/>
      <c r="EVW426" s="273"/>
      <c r="EVX426" s="273"/>
      <c r="EVY426" s="273"/>
      <c r="EVZ426" s="273"/>
      <c r="EWA426" s="273"/>
      <c r="EWB426" s="273"/>
      <c r="EWC426" s="273"/>
      <c r="EWD426" s="273"/>
      <c r="EWE426" s="273"/>
      <c r="EWF426" s="273"/>
      <c r="EWG426" s="273"/>
      <c r="EWH426" s="273"/>
      <c r="EWI426" s="273"/>
      <c r="EWJ426" s="273"/>
      <c r="EWK426" s="273"/>
      <c r="EWL426" s="273"/>
      <c r="EWM426" s="273"/>
      <c r="EWN426" s="273"/>
      <c r="EWO426" s="273"/>
      <c r="EWP426" s="273"/>
      <c r="EWQ426" s="273"/>
      <c r="EWR426" s="273"/>
      <c r="EWS426" s="273"/>
      <c r="EWT426" s="273"/>
      <c r="EWU426" s="273"/>
      <c r="EWV426" s="273"/>
      <c r="EWW426" s="273"/>
      <c r="EWX426" s="273"/>
      <c r="EWY426" s="273"/>
      <c r="EWZ426" s="273"/>
      <c r="EXA426" s="273"/>
      <c r="EXB426" s="273"/>
      <c r="EXC426" s="273"/>
      <c r="EXD426" s="273"/>
      <c r="EXE426" s="273"/>
      <c r="EXF426" s="273"/>
      <c r="EXG426" s="273"/>
      <c r="EXH426" s="273"/>
      <c r="EXI426" s="273"/>
      <c r="EXJ426" s="273"/>
      <c r="EXK426" s="273"/>
      <c r="EXL426" s="273"/>
      <c r="EXM426" s="273"/>
      <c r="EXN426" s="273"/>
      <c r="EXO426" s="273"/>
      <c r="EXP426" s="273"/>
      <c r="EXQ426" s="273"/>
      <c r="EXR426" s="273"/>
      <c r="EXS426" s="273"/>
      <c r="EXT426" s="273"/>
      <c r="EXU426" s="273"/>
      <c r="EXV426" s="273"/>
      <c r="EXW426" s="273"/>
      <c r="EXX426" s="273"/>
      <c r="EXY426" s="273"/>
      <c r="EXZ426" s="273"/>
      <c r="EYA426" s="273"/>
      <c r="EYB426" s="273"/>
      <c r="EYC426" s="273"/>
      <c r="EYD426" s="273"/>
      <c r="EYE426" s="273"/>
      <c r="EYF426" s="273"/>
      <c r="EYG426" s="273"/>
      <c r="EYH426" s="273"/>
      <c r="EYI426" s="273"/>
      <c r="EYJ426" s="273"/>
      <c r="EYK426" s="273"/>
      <c r="EYL426" s="273"/>
      <c r="EYM426" s="273"/>
      <c r="EYN426" s="273"/>
      <c r="EYO426" s="273"/>
      <c r="EYP426" s="273"/>
      <c r="EYQ426" s="273"/>
      <c r="EYR426" s="273"/>
      <c r="EYS426" s="273"/>
      <c r="EYT426" s="273"/>
      <c r="EYU426" s="273"/>
      <c r="EYV426" s="273"/>
      <c r="EYW426" s="273"/>
      <c r="EYX426" s="273"/>
      <c r="EYY426" s="273"/>
      <c r="EYZ426" s="273"/>
      <c r="EZA426" s="273"/>
      <c r="EZB426" s="273"/>
      <c r="EZC426" s="273"/>
      <c r="EZD426" s="273"/>
      <c r="EZE426" s="273"/>
      <c r="EZF426" s="273"/>
      <c r="EZG426" s="273"/>
      <c r="EZH426" s="273"/>
      <c r="EZI426" s="273"/>
      <c r="EZJ426" s="273"/>
      <c r="EZK426" s="273"/>
      <c r="EZL426" s="273"/>
      <c r="EZM426" s="273"/>
      <c r="EZN426" s="273"/>
      <c r="EZO426" s="273"/>
      <c r="EZP426" s="273"/>
      <c r="EZQ426" s="273"/>
      <c r="EZR426" s="273"/>
      <c r="EZS426" s="273"/>
      <c r="EZT426" s="273"/>
      <c r="EZU426" s="273"/>
      <c r="EZV426" s="273"/>
      <c r="EZW426" s="273"/>
      <c r="EZX426" s="273"/>
      <c r="EZY426" s="273"/>
      <c r="EZZ426" s="273"/>
      <c r="FAA426" s="273"/>
      <c r="FAB426" s="273"/>
      <c r="FAC426" s="273"/>
      <c r="FAD426" s="273"/>
      <c r="FAE426" s="273"/>
      <c r="FAF426" s="273"/>
      <c r="FAG426" s="273"/>
      <c r="FAH426" s="273"/>
      <c r="FAI426" s="273"/>
      <c r="FAJ426" s="273"/>
      <c r="FAK426" s="273"/>
      <c r="FAL426" s="273"/>
      <c r="FAM426" s="273"/>
      <c r="FAN426" s="273"/>
      <c r="FAO426" s="273"/>
      <c r="FAP426" s="273"/>
      <c r="FAQ426" s="273"/>
      <c r="FAR426" s="273"/>
      <c r="FAS426" s="273"/>
      <c r="FAT426" s="273"/>
      <c r="FAU426" s="273"/>
      <c r="FAV426" s="273"/>
      <c r="FAW426" s="273"/>
      <c r="FAX426" s="273"/>
      <c r="FAY426" s="273"/>
      <c r="FAZ426" s="273"/>
      <c r="FBA426" s="273"/>
      <c r="FBB426" s="273"/>
      <c r="FBC426" s="273"/>
      <c r="FBD426" s="273"/>
      <c r="FBE426" s="273"/>
      <c r="FBF426" s="273"/>
      <c r="FBG426" s="273"/>
      <c r="FBH426" s="273"/>
      <c r="FBI426" s="273"/>
      <c r="FBJ426" s="273"/>
      <c r="FBK426" s="273"/>
      <c r="FBL426" s="273"/>
      <c r="FBM426" s="273"/>
      <c r="FBN426" s="273"/>
      <c r="FBO426" s="273"/>
      <c r="FBP426" s="273"/>
      <c r="FBQ426" s="273"/>
      <c r="FBR426" s="273"/>
      <c r="FBS426" s="273"/>
      <c r="FBT426" s="273"/>
      <c r="FBU426" s="273"/>
      <c r="FBV426" s="273"/>
      <c r="FBW426" s="273"/>
      <c r="FBX426" s="273"/>
      <c r="FBY426" s="273"/>
      <c r="FBZ426" s="273"/>
      <c r="FCA426" s="273"/>
      <c r="FCB426" s="273"/>
      <c r="FCC426" s="273"/>
      <c r="FCD426" s="273"/>
      <c r="FCE426" s="273"/>
      <c r="FCF426" s="273"/>
      <c r="FCG426" s="273"/>
      <c r="FCH426" s="273"/>
      <c r="FCI426" s="273"/>
      <c r="FCJ426" s="273"/>
      <c r="FCK426" s="273"/>
      <c r="FCL426" s="273"/>
      <c r="FCM426" s="273"/>
      <c r="FCN426" s="273"/>
      <c r="FCO426" s="273"/>
      <c r="FCP426" s="273"/>
      <c r="FCQ426" s="273"/>
      <c r="FCR426" s="273"/>
      <c r="FCS426" s="273"/>
      <c r="FCT426" s="273"/>
      <c r="FCU426" s="273"/>
      <c r="FCV426" s="273"/>
      <c r="FCW426" s="273"/>
      <c r="FCX426" s="273"/>
      <c r="FCY426" s="273"/>
      <c r="FCZ426" s="273"/>
      <c r="FDA426" s="273"/>
      <c r="FDB426" s="273"/>
      <c r="FDC426" s="273"/>
      <c r="FDD426" s="273"/>
      <c r="FDE426" s="273"/>
      <c r="FDF426" s="273"/>
      <c r="FDG426" s="273"/>
      <c r="FDH426" s="273"/>
      <c r="FDI426" s="273"/>
      <c r="FDJ426" s="273"/>
      <c r="FDK426" s="273"/>
      <c r="FDL426" s="273"/>
      <c r="FDM426" s="273"/>
      <c r="FDN426" s="273"/>
      <c r="FDO426" s="273"/>
      <c r="FDP426" s="273"/>
      <c r="FDQ426" s="273"/>
      <c r="FDR426" s="273"/>
      <c r="FDS426" s="273"/>
      <c r="FDT426" s="273"/>
      <c r="FDU426" s="273"/>
      <c r="FDV426" s="273"/>
      <c r="FDW426" s="273"/>
      <c r="FDX426" s="273"/>
      <c r="FDY426" s="273"/>
      <c r="FDZ426" s="273"/>
      <c r="FEA426" s="273"/>
      <c r="FEB426" s="273"/>
      <c r="FEC426" s="273"/>
      <c r="FED426" s="273"/>
      <c r="FEE426" s="273"/>
      <c r="FEF426" s="273"/>
      <c r="FEG426" s="273"/>
      <c r="FEH426" s="273"/>
      <c r="FEI426" s="273"/>
      <c r="FEJ426" s="273"/>
      <c r="FEK426" s="273"/>
      <c r="FEL426" s="273"/>
      <c r="FEM426" s="273"/>
      <c r="FEN426" s="273"/>
      <c r="FEO426" s="273"/>
      <c r="FEP426" s="273"/>
      <c r="FEQ426" s="273"/>
      <c r="FER426" s="273"/>
      <c r="FES426" s="273"/>
      <c r="FET426" s="273"/>
      <c r="FEU426" s="273"/>
      <c r="FEV426" s="273"/>
      <c r="FEW426" s="273"/>
      <c r="FEX426" s="273"/>
      <c r="FEY426" s="273"/>
      <c r="FEZ426" s="273"/>
      <c r="FFA426" s="273"/>
      <c r="FFB426" s="273"/>
      <c r="FFC426" s="273"/>
      <c r="FFD426" s="273"/>
      <c r="FFE426" s="273"/>
      <c r="FFF426" s="273"/>
      <c r="FFG426" s="273"/>
      <c r="FFH426" s="273"/>
      <c r="FFI426" s="273"/>
      <c r="FFJ426" s="273"/>
      <c r="FFK426" s="273"/>
      <c r="FFL426" s="273"/>
      <c r="FFM426" s="273"/>
      <c r="FFN426" s="273"/>
      <c r="FFO426" s="273"/>
      <c r="FFP426" s="273"/>
      <c r="FFQ426" s="273"/>
      <c r="FFR426" s="273"/>
      <c r="FFS426" s="273"/>
      <c r="FFT426" s="273"/>
      <c r="FFU426" s="273"/>
      <c r="FFV426" s="273"/>
      <c r="FFW426" s="273"/>
      <c r="FFX426" s="273"/>
      <c r="FFY426" s="273"/>
      <c r="FFZ426" s="273"/>
      <c r="FGA426" s="273"/>
      <c r="FGB426" s="273"/>
      <c r="FGC426" s="273"/>
      <c r="FGD426" s="273"/>
      <c r="FGE426" s="273"/>
      <c r="FGF426" s="273"/>
      <c r="FGG426" s="273"/>
      <c r="FGH426" s="273"/>
      <c r="FGI426" s="273"/>
      <c r="FGJ426" s="273"/>
      <c r="FGK426" s="273"/>
      <c r="FGL426" s="273"/>
      <c r="FGM426" s="273"/>
      <c r="FGN426" s="273"/>
      <c r="FGO426" s="273"/>
      <c r="FGP426" s="273"/>
      <c r="FGQ426" s="273"/>
      <c r="FGR426" s="273"/>
      <c r="FGS426" s="273"/>
      <c r="FGT426" s="273"/>
      <c r="FGU426" s="273"/>
      <c r="FGV426" s="273"/>
      <c r="FGW426" s="273"/>
      <c r="FGX426" s="273"/>
      <c r="FGY426" s="273"/>
      <c r="FGZ426" s="273"/>
      <c r="FHA426" s="273"/>
      <c r="FHB426" s="273"/>
      <c r="FHC426" s="273"/>
      <c r="FHD426" s="273"/>
      <c r="FHE426" s="273"/>
      <c r="FHF426" s="273"/>
      <c r="FHG426" s="273"/>
      <c r="FHH426" s="273"/>
      <c r="FHI426" s="273"/>
      <c r="FHJ426" s="273"/>
      <c r="FHK426" s="273"/>
      <c r="FHL426" s="273"/>
      <c r="FHM426" s="273"/>
      <c r="FHN426" s="273"/>
      <c r="FHO426" s="273"/>
      <c r="FHP426" s="273"/>
      <c r="FHQ426" s="273"/>
      <c r="FHR426" s="273"/>
      <c r="FHS426" s="273"/>
      <c r="FHT426" s="273"/>
      <c r="FHU426" s="273"/>
      <c r="FHV426" s="273"/>
      <c r="FHW426" s="273"/>
      <c r="FHX426" s="273"/>
      <c r="FHY426" s="273"/>
      <c r="FHZ426" s="273"/>
      <c r="FIA426" s="273"/>
      <c r="FIB426" s="273"/>
      <c r="FIC426" s="273"/>
      <c r="FID426" s="273"/>
      <c r="FIE426" s="273"/>
      <c r="FIF426" s="273"/>
      <c r="FIG426" s="273"/>
      <c r="FIH426" s="273"/>
      <c r="FII426" s="273"/>
      <c r="FIJ426" s="273"/>
      <c r="FIK426" s="273"/>
      <c r="FIL426" s="273"/>
      <c r="FIM426" s="273"/>
      <c r="FIN426" s="273"/>
      <c r="FIO426" s="273"/>
      <c r="FIP426" s="273"/>
      <c r="FIQ426" s="273"/>
      <c r="FIR426" s="273"/>
      <c r="FIS426" s="273"/>
      <c r="FIT426" s="273"/>
      <c r="FIU426" s="273"/>
      <c r="FIV426" s="273"/>
      <c r="FIW426" s="273"/>
      <c r="FIX426" s="273"/>
      <c r="FIY426" s="273"/>
      <c r="FIZ426" s="273"/>
      <c r="FJA426" s="273"/>
      <c r="FJB426" s="273"/>
      <c r="FJC426" s="273"/>
      <c r="FJD426" s="273"/>
      <c r="FJE426" s="273"/>
      <c r="FJF426" s="273"/>
      <c r="FJG426" s="273"/>
      <c r="FJH426" s="273"/>
      <c r="FJI426" s="273"/>
      <c r="FJJ426" s="273"/>
      <c r="FJK426" s="273"/>
      <c r="FJL426" s="273"/>
      <c r="FJM426" s="273"/>
      <c r="FJN426" s="273"/>
      <c r="FJO426" s="273"/>
      <c r="FJP426" s="273"/>
      <c r="FJQ426" s="273"/>
      <c r="FJR426" s="273"/>
      <c r="FJS426" s="273"/>
      <c r="FJT426" s="273"/>
      <c r="FJU426" s="273"/>
      <c r="FJV426" s="273"/>
      <c r="FJW426" s="273"/>
      <c r="FJX426" s="273"/>
      <c r="FJY426" s="273"/>
      <c r="FJZ426" s="273"/>
      <c r="FKA426" s="273"/>
      <c r="FKB426" s="273"/>
      <c r="FKC426" s="273"/>
      <c r="FKD426" s="273"/>
      <c r="FKE426" s="273"/>
      <c r="FKF426" s="273"/>
      <c r="FKG426" s="273"/>
      <c r="FKH426" s="273"/>
      <c r="FKI426" s="273"/>
      <c r="FKJ426" s="273"/>
      <c r="FKK426" s="273"/>
      <c r="FKL426" s="273"/>
      <c r="FKM426" s="273"/>
      <c r="FKN426" s="273"/>
      <c r="FKO426" s="273"/>
      <c r="FKP426" s="273"/>
      <c r="FKQ426" s="273"/>
      <c r="FKR426" s="273"/>
      <c r="FKS426" s="273"/>
      <c r="FKT426" s="273"/>
      <c r="FKU426" s="273"/>
      <c r="FKV426" s="273"/>
      <c r="FKW426" s="273"/>
      <c r="FKX426" s="273"/>
      <c r="FKY426" s="273"/>
      <c r="FKZ426" s="273"/>
      <c r="FLA426" s="273"/>
      <c r="FLB426" s="273"/>
      <c r="FLC426" s="273"/>
      <c r="FLD426" s="273"/>
      <c r="FLE426" s="273"/>
      <c r="FLF426" s="273"/>
      <c r="FLG426" s="273"/>
      <c r="FLH426" s="273"/>
      <c r="FLI426" s="273"/>
      <c r="FLJ426" s="273"/>
      <c r="FLK426" s="273"/>
      <c r="FLL426" s="273"/>
      <c r="FLM426" s="273"/>
      <c r="FLN426" s="273"/>
      <c r="FLO426" s="273"/>
      <c r="FLP426" s="273"/>
      <c r="FLQ426" s="273"/>
      <c r="FLR426" s="273"/>
      <c r="FLS426" s="273"/>
      <c r="FLT426" s="273"/>
      <c r="FLU426" s="273"/>
      <c r="FLV426" s="273"/>
      <c r="FLW426" s="273"/>
      <c r="FLX426" s="273"/>
      <c r="FLY426" s="273"/>
      <c r="FLZ426" s="273"/>
      <c r="FMA426" s="273"/>
      <c r="FMB426" s="273"/>
      <c r="FMC426" s="273"/>
      <c r="FMD426" s="273"/>
      <c r="FME426" s="273"/>
      <c r="FMF426" s="273"/>
      <c r="FMG426" s="273"/>
      <c r="FMH426" s="273"/>
      <c r="FMI426" s="273"/>
      <c r="FMJ426" s="273"/>
      <c r="FMK426" s="273"/>
      <c r="FML426" s="273"/>
      <c r="FMM426" s="273"/>
      <c r="FMN426" s="273"/>
      <c r="FMO426" s="273"/>
      <c r="FMP426" s="273"/>
      <c r="FMQ426" s="273"/>
      <c r="FMR426" s="273"/>
      <c r="FMS426" s="273"/>
      <c r="FMT426" s="273"/>
      <c r="FMU426" s="273"/>
      <c r="FMV426" s="273"/>
      <c r="FMW426" s="273"/>
      <c r="FMX426" s="273"/>
      <c r="FMY426" s="273"/>
      <c r="FMZ426" s="273"/>
      <c r="FNA426" s="273"/>
      <c r="FNB426" s="273"/>
      <c r="FNC426" s="273"/>
      <c r="FND426" s="273"/>
      <c r="FNE426" s="273"/>
      <c r="FNF426" s="273"/>
      <c r="FNG426" s="273"/>
      <c r="FNH426" s="273"/>
      <c r="FNI426" s="273"/>
      <c r="FNJ426" s="273"/>
      <c r="FNK426" s="273"/>
      <c r="FNL426" s="273"/>
      <c r="FNM426" s="273"/>
      <c r="FNN426" s="273"/>
      <c r="FNO426" s="273"/>
      <c r="FNP426" s="273"/>
      <c r="FNQ426" s="273"/>
      <c r="FNR426" s="273"/>
      <c r="FNS426" s="273"/>
      <c r="FNT426" s="273"/>
      <c r="FNU426" s="273"/>
      <c r="FNV426" s="273"/>
      <c r="FNW426" s="273"/>
      <c r="FNX426" s="273"/>
      <c r="FNY426" s="273"/>
      <c r="FNZ426" s="273"/>
      <c r="FOA426" s="273"/>
      <c r="FOB426" s="273"/>
      <c r="FOC426" s="273"/>
      <c r="FOD426" s="273"/>
      <c r="FOE426" s="273"/>
      <c r="FOF426" s="273"/>
      <c r="FOG426" s="273"/>
      <c r="FOH426" s="273"/>
      <c r="FOI426" s="273"/>
      <c r="FOJ426" s="273"/>
      <c r="FOK426" s="273"/>
      <c r="FOL426" s="273"/>
      <c r="FOM426" s="273"/>
      <c r="FON426" s="273"/>
      <c r="FOO426" s="273"/>
      <c r="FOP426" s="273"/>
      <c r="FOQ426" s="273"/>
      <c r="FOR426" s="273"/>
      <c r="FOS426" s="273"/>
      <c r="FOT426" s="273"/>
      <c r="FOU426" s="273"/>
      <c r="FOV426" s="273"/>
      <c r="FOW426" s="273"/>
      <c r="FOX426" s="273"/>
      <c r="FOY426" s="273"/>
      <c r="FOZ426" s="273"/>
      <c r="FPA426" s="273"/>
      <c r="FPB426" s="273"/>
      <c r="FPC426" s="273"/>
      <c r="FPD426" s="273"/>
      <c r="FPE426" s="273"/>
      <c r="FPF426" s="273"/>
      <c r="FPG426" s="273"/>
      <c r="FPH426" s="273"/>
      <c r="FPI426" s="273"/>
      <c r="FPJ426" s="273"/>
      <c r="FPK426" s="273"/>
      <c r="FPL426" s="273"/>
      <c r="FPM426" s="273"/>
      <c r="FPN426" s="273"/>
      <c r="FPO426" s="273"/>
      <c r="FPP426" s="273"/>
      <c r="FPQ426" s="273"/>
      <c r="FPR426" s="273"/>
      <c r="FPS426" s="273"/>
      <c r="FPT426" s="273"/>
      <c r="FPU426" s="273"/>
      <c r="FPV426" s="273"/>
      <c r="FPW426" s="273"/>
      <c r="FPX426" s="273"/>
      <c r="FPY426" s="273"/>
      <c r="FPZ426" s="273"/>
      <c r="FQA426" s="273"/>
      <c r="FQB426" s="273"/>
      <c r="FQC426" s="273"/>
      <c r="FQD426" s="273"/>
      <c r="FQE426" s="273"/>
      <c r="FQF426" s="273"/>
      <c r="FQG426" s="273"/>
      <c r="FQH426" s="273"/>
      <c r="FQI426" s="273"/>
      <c r="FQJ426" s="273"/>
      <c r="FQK426" s="273"/>
      <c r="FQL426" s="273"/>
      <c r="FQM426" s="273"/>
      <c r="FQN426" s="273"/>
      <c r="FQO426" s="273"/>
      <c r="FQP426" s="273"/>
      <c r="FQQ426" s="273"/>
      <c r="FQR426" s="273"/>
      <c r="FQS426" s="273"/>
      <c r="FQT426" s="273"/>
      <c r="FQU426" s="273"/>
      <c r="FQV426" s="273"/>
      <c r="FQW426" s="273"/>
      <c r="FQX426" s="273"/>
      <c r="FQY426" s="273"/>
      <c r="FQZ426" s="273"/>
      <c r="FRA426" s="273"/>
      <c r="FRB426" s="273"/>
      <c r="FRC426" s="273"/>
      <c r="FRD426" s="273"/>
      <c r="FRE426" s="273"/>
      <c r="FRF426" s="273"/>
      <c r="FRG426" s="273"/>
      <c r="FRH426" s="273"/>
      <c r="FRI426" s="273"/>
      <c r="FRJ426" s="273"/>
      <c r="FRK426" s="273"/>
      <c r="FRL426" s="273"/>
      <c r="FRM426" s="273"/>
      <c r="FRN426" s="273"/>
      <c r="FRO426" s="273"/>
      <c r="FRP426" s="273"/>
      <c r="FRQ426" s="273"/>
      <c r="FRR426" s="273"/>
      <c r="FRS426" s="273"/>
      <c r="FRT426" s="273"/>
      <c r="FRU426" s="273"/>
      <c r="FRV426" s="273"/>
      <c r="FRW426" s="273"/>
      <c r="FRX426" s="273"/>
      <c r="FRY426" s="273"/>
      <c r="FRZ426" s="273"/>
      <c r="FSA426" s="273"/>
      <c r="FSB426" s="273"/>
      <c r="FSC426" s="273"/>
      <c r="FSD426" s="273"/>
      <c r="FSE426" s="273"/>
      <c r="FSF426" s="273"/>
      <c r="FSG426" s="273"/>
      <c r="FSH426" s="273"/>
      <c r="FSI426" s="273"/>
      <c r="FSJ426" s="273"/>
      <c r="FSK426" s="273"/>
      <c r="FSL426" s="273"/>
      <c r="FSM426" s="273"/>
      <c r="FSN426" s="273"/>
      <c r="FSO426" s="273"/>
      <c r="FSP426" s="273"/>
      <c r="FSQ426" s="273"/>
      <c r="FSR426" s="273"/>
      <c r="FSS426" s="273"/>
      <c r="FST426" s="273"/>
      <c r="FSU426" s="273"/>
      <c r="FSV426" s="273"/>
      <c r="FSW426" s="273"/>
      <c r="FSX426" s="273"/>
      <c r="FSY426" s="273"/>
      <c r="FSZ426" s="273"/>
      <c r="FTA426" s="273"/>
      <c r="FTB426" s="273"/>
      <c r="FTC426" s="273"/>
      <c r="FTD426" s="273"/>
      <c r="FTE426" s="273"/>
      <c r="FTF426" s="273"/>
      <c r="FTG426" s="273"/>
      <c r="FTH426" s="273"/>
      <c r="FTI426" s="273"/>
      <c r="FTJ426" s="273"/>
      <c r="FTK426" s="273"/>
      <c r="FTL426" s="273"/>
      <c r="FTM426" s="273"/>
      <c r="FTN426" s="273"/>
      <c r="FTO426" s="273"/>
      <c r="FTP426" s="273"/>
      <c r="FTQ426" s="273"/>
      <c r="FTR426" s="273"/>
      <c r="FTS426" s="273"/>
      <c r="FTT426" s="273"/>
      <c r="FTU426" s="273"/>
      <c r="FTV426" s="273"/>
      <c r="FTW426" s="273"/>
      <c r="FTX426" s="273"/>
      <c r="FTY426" s="273"/>
      <c r="FTZ426" s="273"/>
      <c r="FUA426" s="273"/>
      <c r="FUB426" s="273"/>
      <c r="FUC426" s="273"/>
      <c r="FUD426" s="273"/>
      <c r="FUE426" s="273"/>
      <c r="FUF426" s="273"/>
      <c r="FUG426" s="273"/>
      <c r="FUH426" s="273"/>
      <c r="FUI426" s="273"/>
      <c r="FUJ426" s="273"/>
      <c r="FUK426" s="273"/>
      <c r="FUL426" s="273"/>
      <c r="FUM426" s="273"/>
      <c r="FUN426" s="273"/>
      <c r="FUO426" s="273"/>
      <c r="FUP426" s="273"/>
      <c r="FUQ426" s="273"/>
      <c r="FUR426" s="273"/>
      <c r="FUS426" s="273"/>
      <c r="FUT426" s="273"/>
      <c r="FUU426" s="273"/>
      <c r="FUV426" s="273"/>
      <c r="FUW426" s="273"/>
      <c r="FUX426" s="273"/>
      <c r="FUY426" s="273"/>
      <c r="FUZ426" s="273"/>
      <c r="FVA426" s="273"/>
      <c r="FVB426" s="273"/>
      <c r="FVC426" s="273"/>
      <c r="FVD426" s="273"/>
      <c r="FVE426" s="273"/>
      <c r="FVF426" s="273"/>
      <c r="FVG426" s="273"/>
      <c r="FVH426" s="273"/>
      <c r="FVI426" s="273"/>
      <c r="FVJ426" s="273"/>
      <c r="FVK426" s="273"/>
      <c r="FVL426" s="273"/>
      <c r="FVM426" s="273"/>
      <c r="FVN426" s="273"/>
      <c r="FVO426" s="273"/>
      <c r="FVP426" s="273"/>
      <c r="FVQ426" s="273"/>
      <c r="FVR426" s="273"/>
      <c r="FVS426" s="273"/>
      <c r="FVT426" s="273"/>
      <c r="FVU426" s="273"/>
      <c r="FVV426" s="273"/>
      <c r="FVW426" s="273"/>
      <c r="FVX426" s="273"/>
      <c r="FVY426" s="273"/>
      <c r="FVZ426" s="273"/>
      <c r="FWA426" s="273"/>
      <c r="FWB426" s="273"/>
      <c r="FWC426" s="273"/>
      <c r="FWD426" s="273"/>
      <c r="FWE426" s="273"/>
      <c r="FWF426" s="273"/>
      <c r="FWG426" s="273"/>
      <c r="FWH426" s="273"/>
      <c r="FWI426" s="273"/>
      <c r="FWJ426" s="273"/>
      <c r="FWK426" s="273"/>
      <c r="FWL426" s="273"/>
      <c r="FWM426" s="273"/>
      <c r="FWN426" s="273"/>
      <c r="FWO426" s="273"/>
      <c r="FWP426" s="273"/>
      <c r="FWQ426" s="273"/>
      <c r="FWR426" s="273"/>
      <c r="FWS426" s="273"/>
      <c r="FWT426" s="273"/>
      <c r="FWU426" s="273"/>
      <c r="FWV426" s="273"/>
      <c r="FWW426" s="273"/>
      <c r="FWX426" s="273"/>
      <c r="FWY426" s="273"/>
      <c r="FWZ426" s="273"/>
      <c r="FXA426" s="273"/>
      <c r="FXB426" s="273"/>
      <c r="FXC426" s="273"/>
      <c r="FXD426" s="273"/>
      <c r="FXE426" s="273"/>
      <c r="FXF426" s="273"/>
      <c r="FXG426" s="273"/>
      <c r="FXH426" s="273"/>
      <c r="FXI426" s="273"/>
      <c r="FXJ426" s="273"/>
      <c r="FXK426" s="273"/>
      <c r="FXL426" s="273"/>
      <c r="FXM426" s="273"/>
      <c r="FXN426" s="273"/>
      <c r="FXO426" s="273"/>
      <c r="FXP426" s="273"/>
      <c r="FXQ426" s="273"/>
      <c r="FXR426" s="273"/>
      <c r="FXS426" s="273"/>
      <c r="FXT426" s="273"/>
      <c r="FXU426" s="273"/>
      <c r="FXV426" s="273"/>
      <c r="FXW426" s="273"/>
      <c r="FXX426" s="273"/>
      <c r="FXY426" s="273"/>
      <c r="FXZ426" s="273"/>
      <c r="FYA426" s="273"/>
      <c r="FYB426" s="273"/>
      <c r="FYC426" s="273"/>
      <c r="FYD426" s="273"/>
      <c r="FYE426" s="273"/>
      <c r="FYF426" s="273"/>
      <c r="FYG426" s="273"/>
      <c r="FYH426" s="273"/>
      <c r="FYI426" s="273"/>
      <c r="FYJ426" s="273"/>
      <c r="FYK426" s="273"/>
      <c r="FYL426" s="273"/>
      <c r="FYM426" s="273"/>
      <c r="FYN426" s="273"/>
      <c r="FYO426" s="273"/>
      <c r="FYP426" s="273"/>
      <c r="FYQ426" s="273"/>
      <c r="FYR426" s="273"/>
      <c r="FYS426" s="273"/>
      <c r="FYT426" s="273"/>
      <c r="FYU426" s="273"/>
      <c r="FYV426" s="273"/>
      <c r="FYW426" s="273"/>
      <c r="FYX426" s="273"/>
      <c r="FYY426" s="273"/>
      <c r="FYZ426" s="273"/>
      <c r="FZA426" s="273"/>
      <c r="FZB426" s="273"/>
      <c r="FZC426" s="273"/>
      <c r="FZD426" s="273"/>
      <c r="FZE426" s="273"/>
      <c r="FZF426" s="273"/>
      <c r="FZG426" s="273"/>
      <c r="FZH426" s="273"/>
      <c r="FZI426" s="273"/>
      <c r="FZJ426" s="273"/>
      <c r="FZK426" s="273"/>
      <c r="FZL426" s="273"/>
      <c r="FZM426" s="273"/>
      <c r="FZN426" s="273"/>
      <c r="FZO426" s="273"/>
      <c r="FZP426" s="273"/>
      <c r="FZQ426" s="273"/>
      <c r="FZR426" s="273"/>
      <c r="FZS426" s="273"/>
      <c r="FZT426" s="273"/>
      <c r="FZU426" s="273"/>
      <c r="FZV426" s="273"/>
      <c r="FZW426" s="273"/>
      <c r="FZX426" s="273"/>
      <c r="FZY426" s="273"/>
      <c r="FZZ426" s="273"/>
      <c r="GAA426" s="273"/>
      <c r="GAB426" s="273"/>
      <c r="GAC426" s="273"/>
      <c r="GAD426" s="273"/>
      <c r="GAE426" s="273"/>
      <c r="GAF426" s="273"/>
      <c r="GAG426" s="273"/>
      <c r="GAH426" s="273"/>
      <c r="GAI426" s="273"/>
      <c r="GAJ426" s="273"/>
      <c r="GAK426" s="273"/>
      <c r="GAL426" s="273"/>
      <c r="GAM426" s="273"/>
      <c r="GAN426" s="273"/>
      <c r="GAO426" s="273"/>
      <c r="GAP426" s="273"/>
      <c r="GAQ426" s="273"/>
      <c r="GAR426" s="273"/>
      <c r="GAS426" s="273"/>
      <c r="GAT426" s="273"/>
      <c r="GAU426" s="273"/>
      <c r="GAV426" s="273"/>
      <c r="GAW426" s="273"/>
      <c r="GAX426" s="273"/>
      <c r="GAY426" s="273"/>
      <c r="GAZ426" s="273"/>
      <c r="GBA426" s="273"/>
      <c r="GBB426" s="273"/>
      <c r="GBC426" s="273"/>
      <c r="GBD426" s="273"/>
      <c r="GBE426" s="273"/>
      <c r="GBF426" s="273"/>
      <c r="GBG426" s="273"/>
      <c r="GBH426" s="273"/>
      <c r="GBI426" s="273"/>
      <c r="GBJ426" s="273"/>
      <c r="GBK426" s="273"/>
      <c r="GBL426" s="273"/>
      <c r="GBM426" s="273"/>
      <c r="GBN426" s="273"/>
      <c r="GBO426" s="273"/>
      <c r="GBP426" s="273"/>
      <c r="GBQ426" s="273"/>
      <c r="GBR426" s="273"/>
      <c r="GBS426" s="273"/>
      <c r="GBT426" s="273"/>
      <c r="GBU426" s="273"/>
      <c r="GBV426" s="273"/>
      <c r="GBW426" s="273"/>
      <c r="GBX426" s="273"/>
      <c r="GBY426" s="273"/>
      <c r="GBZ426" s="273"/>
      <c r="GCA426" s="273"/>
      <c r="GCB426" s="273"/>
      <c r="GCC426" s="273"/>
      <c r="GCD426" s="273"/>
      <c r="GCE426" s="273"/>
      <c r="GCF426" s="273"/>
      <c r="GCG426" s="273"/>
      <c r="GCH426" s="273"/>
      <c r="GCI426" s="273"/>
      <c r="GCJ426" s="273"/>
      <c r="GCK426" s="273"/>
      <c r="GCL426" s="273"/>
      <c r="GCM426" s="273"/>
      <c r="GCN426" s="273"/>
      <c r="GCO426" s="273"/>
      <c r="GCP426" s="273"/>
      <c r="GCQ426" s="273"/>
      <c r="GCR426" s="273"/>
      <c r="GCS426" s="273"/>
      <c r="GCT426" s="273"/>
      <c r="GCU426" s="273"/>
      <c r="GCV426" s="273"/>
      <c r="GCW426" s="273"/>
      <c r="GCX426" s="273"/>
      <c r="GCY426" s="273"/>
      <c r="GCZ426" s="273"/>
      <c r="GDA426" s="273"/>
      <c r="GDB426" s="273"/>
      <c r="GDC426" s="273"/>
      <c r="GDD426" s="273"/>
      <c r="GDE426" s="273"/>
      <c r="GDF426" s="273"/>
      <c r="GDG426" s="273"/>
      <c r="GDH426" s="273"/>
      <c r="GDI426" s="273"/>
      <c r="GDJ426" s="273"/>
      <c r="GDK426" s="273"/>
      <c r="GDL426" s="273"/>
      <c r="GDM426" s="273"/>
      <c r="GDN426" s="273"/>
      <c r="GDO426" s="273"/>
      <c r="GDP426" s="273"/>
      <c r="GDQ426" s="273"/>
      <c r="GDR426" s="273"/>
      <c r="GDS426" s="273"/>
      <c r="GDT426" s="273"/>
      <c r="GDU426" s="273"/>
      <c r="GDV426" s="273"/>
      <c r="GDW426" s="273"/>
      <c r="GDX426" s="273"/>
      <c r="GDY426" s="273"/>
      <c r="GDZ426" s="273"/>
      <c r="GEA426" s="273"/>
      <c r="GEB426" s="273"/>
      <c r="GEC426" s="273"/>
      <c r="GED426" s="273"/>
      <c r="GEE426" s="273"/>
      <c r="GEF426" s="273"/>
      <c r="GEG426" s="273"/>
      <c r="GEH426" s="273"/>
      <c r="GEI426" s="273"/>
      <c r="GEJ426" s="273"/>
      <c r="GEK426" s="273"/>
      <c r="GEL426" s="273"/>
      <c r="GEM426" s="273"/>
      <c r="GEN426" s="273"/>
      <c r="GEO426" s="273"/>
      <c r="GEP426" s="273"/>
      <c r="GEQ426" s="273"/>
      <c r="GER426" s="273"/>
      <c r="GES426" s="273"/>
      <c r="GET426" s="273"/>
      <c r="GEU426" s="273"/>
      <c r="GEV426" s="273"/>
      <c r="GEW426" s="273"/>
      <c r="GEX426" s="273"/>
      <c r="GEY426" s="273"/>
      <c r="GEZ426" s="273"/>
      <c r="GFA426" s="273"/>
      <c r="GFB426" s="273"/>
      <c r="GFC426" s="273"/>
      <c r="GFD426" s="273"/>
      <c r="GFE426" s="273"/>
      <c r="GFF426" s="273"/>
      <c r="GFG426" s="273"/>
      <c r="GFH426" s="273"/>
      <c r="GFI426" s="273"/>
      <c r="GFJ426" s="273"/>
      <c r="GFK426" s="273"/>
      <c r="GFL426" s="273"/>
      <c r="GFM426" s="273"/>
      <c r="GFN426" s="273"/>
      <c r="GFO426" s="273"/>
      <c r="GFP426" s="273"/>
      <c r="GFQ426" s="273"/>
      <c r="GFR426" s="273"/>
      <c r="GFS426" s="273"/>
      <c r="GFT426" s="273"/>
      <c r="GFU426" s="273"/>
      <c r="GFV426" s="273"/>
      <c r="GFW426" s="273"/>
      <c r="GFX426" s="273"/>
      <c r="GFY426" s="273"/>
      <c r="GFZ426" s="273"/>
      <c r="GGA426" s="273"/>
      <c r="GGB426" s="273"/>
      <c r="GGC426" s="273"/>
      <c r="GGD426" s="273"/>
      <c r="GGE426" s="273"/>
      <c r="GGF426" s="273"/>
      <c r="GGG426" s="273"/>
      <c r="GGH426" s="273"/>
      <c r="GGI426" s="273"/>
      <c r="GGJ426" s="273"/>
      <c r="GGK426" s="273"/>
      <c r="GGL426" s="273"/>
      <c r="GGM426" s="273"/>
      <c r="GGN426" s="273"/>
      <c r="GGO426" s="273"/>
      <c r="GGP426" s="273"/>
      <c r="GGQ426" s="273"/>
      <c r="GGR426" s="273"/>
      <c r="GGS426" s="273"/>
      <c r="GGT426" s="273"/>
      <c r="GGU426" s="273"/>
      <c r="GGV426" s="273"/>
      <c r="GGW426" s="273"/>
      <c r="GGX426" s="273"/>
      <c r="GGY426" s="273"/>
      <c r="GGZ426" s="273"/>
      <c r="GHA426" s="273"/>
      <c r="GHB426" s="273"/>
      <c r="GHC426" s="273"/>
      <c r="GHD426" s="273"/>
      <c r="GHE426" s="273"/>
      <c r="GHF426" s="273"/>
      <c r="GHG426" s="273"/>
      <c r="GHH426" s="273"/>
      <c r="GHI426" s="273"/>
      <c r="GHJ426" s="273"/>
      <c r="GHK426" s="273"/>
      <c r="GHL426" s="273"/>
      <c r="GHM426" s="273"/>
      <c r="GHN426" s="273"/>
      <c r="GHO426" s="273"/>
      <c r="GHP426" s="273"/>
      <c r="GHQ426" s="273"/>
      <c r="GHR426" s="273"/>
      <c r="GHS426" s="273"/>
      <c r="GHT426" s="273"/>
      <c r="GHU426" s="273"/>
      <c r="GHV426" s="273"/>
      <c r="GHW426" s="273"/>
      <c r="GHX426" s="273"/>
      <c r="GHY426" s="273"/>
      <c r="GHZ426" s="273"/>
      <c r="GIA426" s="273"/>
      <c r="GIB426" s="273"/>
      <c r="GIC426" s="273"/>
      <c r="GID426" s="273"/>
      <c r="GIE426" s="273"/>
      <c r="GIF426" s="273"/>
      <c r="GIG426" s="273"/>
      <c r="GIH426" s="273"/>
      <c r="GII426" s="273"/>
      <c r="GIJ426" s="273"/>
      <c r="GIK426" s="273"/>
      <c r="GIL426" s="273"/>
      <c r="GIM426" s="273"/>
      <c r="GIN426" s="273"/>
      <c r="GIO426" s="273"/>
      <c r="GIP426" s="273"/>
      <c r="GIQ426" s="273"/>
      <c r="GIR426" s="273"/>
      <c r="GIS426" s="273"/>
      <c r="GIT426" s="273"/>
      <c r="GIU426" s="273"/>
      <c r="GIV426" s="273"/>
      <c r="GIW426" s="273"/>
      <c r="GIX426" s="273"/>
      <c r="GIY426" s="273"/>
      <c r="GIZ426" s="273"/>
      <c r="GJA426" s="273"/>
      <c r="GJB426" s="273"/>
      <c r="GJC426" s="273"/>
      <c r="GJD426" s="273"/>
      <c r="GJE426" s="273"/>
      <c r="GJF426" s="273"/>
      <c r="GJG426" s="273"/>
      <c r="GJH426" s="273"/>
      <c r="GJI426" s="273"/>
      <c r="GJJ426" s="273"/>
      <c r="GJK426" s="273"/>
      <c r="GJL426" s="273"/>
      <c r="GJM426" s="273"/>
      <c r="GJN426" s="273"/>
      <c r="GJO426" s="273"/>
      <c r="GJP426" s="273"/>
      <c r="GJQ426" s="273"/>
      <c r="GJR426" s="273"/>
      <c r="GJS426" s="273"/>
      <c r="GJT426" s="273"/>
      <c r="GJU426" s="273"/>
      <c r="GJV426" s="273"/>
      <c r="GJW426" s="273"/>
      <c r="GJX426" s="273"/>
      <c r="GJY426" s="273"/>
      <c r="GJZ426" s="273"/>
      <c r="GKA426" s="273"/>
      <c r="GKB426" s="273"/>
      <c r="GKC426" s="273"/>
      <c r="GKD426" s="273"/>
      <c r="GKE426" s="273"/>
      <c r="GKF426" s="273"/>
      <c r="GKG426" s="273"/>
      <c r="GKH426" s="273"/>
      <c r="GKI426" s="273"/>
      <c r="GKJ426" s="273"/>
      <c r="GKK426" s="273"/>
      <c r="GKL426" s="273"/>
      <c r="GKM426" s="273"/>
      <c r="GKN426" s="273"/>
      <c r="GKO426" s="273"/>
      <c r="GKP426" s="273"/>
      <c r="GKQ426" s="273"/>
      <c r="GKR426" s="273"/>
      <c r="GKS426" s="273"/>
      <c r="GKT426" s="273"/>
      <c r="GKU426" s="273"/>
      <c r="GKV426" s="273"/>
      <c r="GKW426" s="273"/>
      <c r="GKX426" s="273"/>
      <c r="GKY426" s="273"/>
      <c r="GKZ426" s="273"/>
      <c r="GLA426" s="273"/>
      <c r="GLB426" s="273"/>
      <c r="GLC426" s="273"/>
      <c r="GLD426" s="273"/>
      <c r="GLE426" s="273"/>
      <c r="GLF426" s="273"/>
      <c r="GLG426" s="273"/>
      <c r="GLH426" s="273"/>
      <c r="GLI426" s="273"/>
      <c r="GLJ426" s="273"/>
      <c r="GLK426" s="273"/>
      <c r="GLL426" s="273"/>
      <c r="GLM426" s="273"/>
      <c r="GLN426" s="273"/>
      <c r="GLO426" s="273"/>
      <c r="GLP426" s="273"/>
      <c r="GLQ426" s="273"/>
      <c r="GLR426" s="273"/>
      <c r="GLS426" s="273"/>
      <c r="GLT426" s="273"/>
      <c r="GLU426" s="273"/>
      <c r="GLV426" s="273"/>
      <c r="GLW426" s="273"/>
      <c r="GLX426" s="273"/>
      <c r="GLY426" s="273"/>
      <c r="GLZ426" s="273"/>
      <c r="GMA426" s="273"/>
      <c r="GMB426" s="273"/>
      <c r="GMC426" s="273"/>
      <c r="GMD426" s="273"/>
      <c r="GME426" s="273"/>
      <c r="GMF426" s="273"/>
      <c r="GMG426" s="273"/>
      <c r="GMH426" s="273"/>
      <c r="GMI426" s="273"/>
      <c r="GMJ426" s="273"/>
      <c r="GMK426" s="273"/>
      <c r="GML426" s="273"/>
      <c r="GMM426" s="273"/>
      <c r="GMN426" s="273"/>
      <c r="GMO426" s="273"/>
      <c r="GMP426" s="273"/>
      <c r="GMQ426" s="273"/>
      <c r="GMR426" s="273"/>
      <c r="GMS426" s="273"/>
      <c r="GMT426" s="273"/>
      <c r="GMU426" s="273"/>
      <c r="GMV426" s="273"/>
      <c r="GMW426" s="273"/>
      <c r="GMX426" s="273"/>
      <c r="GMY426" s="273"/>
      <c r="GMZ426" s="273"/>
      <c r="GNA426" s="273"/>
      <c r="GNB426" s="273"/>
      <c r="GNC426" s="273"/>
      <c r="GND426" s="273"/>
      <c r="GNE426" s="273"/>
      <c r="GNF426" s="273"/>
      <c r="GNG426" s="273"/>
      <c r="GNH426" s="273"/>
      <c r="GNI426" s="273"/>
      <c r="GNJ426" s="273"/>
      <c r="GNK426" s="273"/>
      <c r="GNL426" s="273"/>
      <c r="GNM426" s="273"/>
      <c r="GNN426" s="273"/>
      <c r="GNO426" s="273"/>
      <c r="GNP426" s="273"/>
      <c r="GNQ426" s="273"/>
      <c r="GNR426" s="273"/>
      <c r="GNS426" s="273"/>
      <c r="GNT426" s="273"/>
      <c r="GNU426" s="273"/>
      <c r="GNV426" s="273"/>
      <c r="GNW426" s="273"/>
      <c r="GNX426" s="273"/>
      <c r="GNY426" s="273"/>
      <c r="GNZ426" s="273"/>
      <c r="GOA426" s="273"/>
      <c r="GOB426" s="273"/>
      <c r="GOC426" s="273"/>
      <c r="GOD426" s="273"/>
      <c r="GOE426" s="273"/>
      <c r="GOF426" s="273"/>
      <c r="GOG426" s="273"/>
      <c r="GOH426" s="273"/>
      <c r="GOI426" s="273"/>
      <c r="GOJ426" s="273"/>
      <c r="GOK426" s="273"/>
      <c r="GOL426" s="273"/>
      <c r="GOM426" s="273"/>
      <c r="GON426" s="273"/>
      <c r="GOO426" s="273"/>
      <c r="GOP426" s="273"/>
      <c r="GOQ426" s="273"/>
      <c r="GOR426" s="273"/>
      <c r="GOS426" s="273"/>
      <c r="GOT426" s="273"/>
      <c r="GOU426" s="273"/>
      <c r="GOV426" s="273"/>
      <c r="GOW426" s="273"/>
      <c r="GOX426" s="273"/>
      <c r="GOY426" s="273"/>
      <c r="GOZ426" s="273"/>
      <c r="GPA426" s="273"/>
      <c r="GPB426" s="273"/>
      <c r="GPC426" s="273"/>
      <c r="GPD426" s="273"/>
      <c r="GPE426" s="273"/>
      <c r="GPF426" s="273"/>
      <c r="GPG426" s="273"/>
      <c r="GPH426" s="273"/>
      <c r="GPI426" s="273"/>
      <c r="GPJ426" s="273"/>
      <c r="GPK426" s="273"/>
      <c r="GPL426" s="273"/>
      <c r="GPM426" s="273"/>
      <c r="GPN426" s="273"/>
      <c r="GPO426" s="273"/>
      <c r="GPP426" s="273"/>
      <c r="GPQ426" s="273"/>
      <c r="GPR426" s="273"/>
      <c r="GPS426" s="273"/>
      <c r="GPT426" s="273"/>
      <c r="GPU426" s="273"/>
      <c r="GPV426" s="273"/>
      <c r="GPW426" s="273"/>
      <c r="GPX426" s="273"/>
      <c r="GPY426" s="273"/>
      <c r="GPZ426" s="273"/>
      <c r="GQA426" s="273"/>
      <c r="GQB426" s="273"/>
      <c r="GQC426" s="273"/>
      <c r="GQD426" s="273"/>
      <c r="GQE426" s="273"/>
      <c r="GQF426" s="273"/>
      <c r="GQG426" s="273"/>
      <c r="GQH426" s="273"/>
      <c r="GQI426" s="273"/>
      <c r="GQJ426" s="273"/>
      <c r="GQK426" s="273"/>
      <c r="GQL426" s="273"/>
      <c r="GQM426" s="273"/>
      <c r="GQN426" s="273"/>
      <c r="GQO426" s="273"/>
      <c r="GQP426" s="273"/>
      <c r="GQQ426" s="273"/>
      <c r="GQR426" s="273"/>
      <c r="GQS426" s="273"/>
      <c r="GQT426" s="273"/>
      <c r="GQU426" s="273"/>
      <c r="GQV426" s="273"/>
      <c r="GQW426" s="273"/>
      <c r="GQX426" s="273"/>
      <c r="GQY426" s="273"/>
      <c r="GQZ426" s="273"/>
      <c r="GRA426" s="273"/>
      <c r="GRB426" s="273"/>
      <c r="GRC426" s="273"/>
      <c r="GRD426" s="273"/>
      <c r="GRE426" s="273"/>
      <c r="GRF426" s="273"/>
      <c r="GRG426" s="273"/>
      <c r="GRH426" s="273"/>
      <c r="GRI426" s="273"/>
      <c r="GRJ426" s="273"/>
      <c r="GRK426" s="273"/>
      <c r="GRL426" s="273"/>
      <c r="GRM426" s="273"/>
      <c r="GRN426" s="273"/>
      <c r="GRO426" s="273"/>
      <c r="GRP426" s="273"/>
      <c r="GRQ426" s="273"/>
      <c r="GRR426" s="273"/>
      <c r="GRS426" s="273"/>
      <c r="GRT426" s="273"/>
      <c r="GRU426" s="273"/>
      <c r="GRV426" s="273"/>
      <c r="GRW426" s="273"/>
      <c r="GRX426" s="273"/>
      <c r="GRY426" s="273"/>
      <c r="GRZ426" s="273"/>
      <c r="GSA426" s="273"/>
      <c r="GSB426" s="273"/>
      <c r="GSC426" s="273"/>
      <c r="GSD426" s="273"/>
      <c r="GSE426" s="273"/>
      <c r="GSF426" s="273"/>
      <c r="GSG426" s="273"/>
      <c r="GSH426" s="273"/>
      <c r="GSI426" s="273"/>
      <c r="GSJ426" s="273"/>
      <c r="GSK426" s="273"/>
      <c r="GSL426" s="273"/>
      <c r="GSM426" s="273"/>
      <c r="GSN426" s="273"/>
      <c r="GSO426" s="273"/>
      <c r="GSP426" s="273"/>
      <c r="GSQ426" s="273"/>
      <c r="GSR426" s="273"/>
      <c r="GSS426" s="273"/>
      <c r="GST426" s="273"/>
      <c r="GSU426" s="273"/>
      <c r="GSV426" s="273"/>
      <c r="GSW426" s="273"/>
      <c r="GSX426" s="273"/>
      <c r="GSY426" s="273"/>
      <c r="GSZ426" s="273"/>
      <c r="GTA426" s="273"/>
      <c r="GTB426" s="273"/>
      <c r="GTC426" s="273"/>
      <c r="GTD426" s="273"/>
      <c r="GTE426" s="273"/>
      <c r="GTF426" s="273"/>
      <c r="GTG426" s="273"/>
      <c r="GTH426" s="273"/>
      <c r="GTI426" s="273"/>
      <c r="GTJ426" s="273"/>
      <c r="GTK426" s="273"/>
      <c r="GTL426" s="273"/>
      <c r="GTM426" s="273"/>
      <c r="GTN426" s="273"/>
      <c r="GTO426" s="273"/>
      <c r="GTP426" s="273"/>
      <c r="GTQ426" s="273"/>
      <c r="GTR426" s="273"/>
      <c r="GTS426" s="273"/>
      <c r="GTT426" s="273"/>
      <c r="GTU426" s="273"/>
      <c r="GTV426" s="273"/>
      <c r="GTW426" s="273"/>
      <c r="GTX426" s="273"/>
      <c r="GTY426" s="273"/>
      <c r="GTZ426" s="273"/>
      <c r="GUA426" s="273"/>
      <c r="GUB426" s="273"/>
      <c r="GUC426" s="273"/>
      <c r="GUD426" s="273"/>
      <c r="GUE426" s="273"/>
      <c r="GUF426" s="273"/>
      <c r="GUG426" s="273"/>
      <c r="GUH426" s="273"/>
      <c r="GUI426" s="273"/>
      <c r="GUJ426" s="273"/>
      <c r="GUK426" s="273"/>
      <c r="GUL426" s="273"/>
      <c r="GUM426" s="273"/>
      <c r="GUN426" s="273"/>
      <c r="GUO426" s="273"/>
      <c r="GUP426" s="273"/>
      <c r="GUQ426" s="273"/>
      <c r="GUR426" s="273"/>
      <c r="GUS426" s="273"/>
      <c r="GUT426" s="273"/>
      <c r="GUU426" s="273"/>
      <c r="GUV426" s="273"/>
      <c r="GUW426" s="273"/>
      <c r="GUX426" s="273"/>
      <c r="GUY426" s="273"/>
      <c r="GUZ426" s="273"/>
      <c r="GVA426" s="273"/>
      <c r="GVB426" s="273"/>
      <c r="GVC426" s="273"/>
      <c r="GVD426" s="273"/>
      <c r="GVE426" s="273"/>
      <c r="GVF426" s="273"/>
      <c r="GVG426" s="273"/>
      <c r="GVH426" s="273"/>
      <c r="GVI426" s="273"/>
      <c r="GVJ426" s="273"/>
      <c r="GVK426" s="273"/>
      <c r="GVL426" s="273"/>
      <c r="GVM426" s="273"/>
      <c r="GVN426" s="273"/>
      <c r="GVO426" s="273"/>
      <c r="GVP426" s="273"/>
      <c r="GVQ426" s="273"/>
      <c r="GVR426" s="273"/>
      <c r="GVS426" s="273"/>
      <c r="GVT426" s="273"/>
      <c r="GVU426" s="273"/>
      <c r="GVV426" s="273"/>
      <c r="GVW426" s="273"/>
      <c r="GVX426" s="273"/>
      <c r="GVY426" s="273"/>
      <c r="GVZ426" s="273"/>
      <c r="GWA426" s="273"/>
      <c r="GWB426" s="273"/>
      <c r="GWC426" s="273"/>
      <c r="GWD426" s="273"/>
      <c r="GWE426" s="273"/>
      <c r="GWF426" s="273"/>
      <c r="GWG426" s="273"/>
      <c r="GWH426" s="273"/>
      <c r="GWI426" s="273"/>
      <c r="GWJ426" s="273"/>
      <c r="GWK426" s="273"/>
      <c r="GWL426" s="273"/>
      <c r="GWM426" s="273"/>
      <c r="GWN426" s="273"/>
      <c r="GWO426" s="273"/>
      <c r="GWP426" s="273"/>
      <c r="GWQ426" s="273"/>
      <c r="GWR426" s="273"/>
      <c r="GWS426" s="273"/>
      <c r="GWT426" s="273"/>
      <c r="GWU426" s="273"/>
      <c r="GWV426" s="273"/>
      <c r="GWW426" s="273"/>
      <c r="GWX426" s="273"/>
      <c r="GWY426" s="273"/>
      <c r="GWZ426" s="273"/>
      <c r="GXA426" s="273"/>
      <c r="GXB426" s="273"/>
      <c r="GXC426" s="273"/>
      <c r="GXD426" s="273"/>
      <c r="GXE426" s="273"/>
      <c r="GXF426" s="273"/>
      <c r="GXG426" s="273"/>
      <c r="GXH426" s="273"/>
      <c r="GXI426" s="273"/>
      <c r="GXJ426" s="273"/>
      <c r="GXK426" s="273"/>
      <c r="GXL426" s="273"/>
      <c r="GXM426" s="273"/>
      <c r="GXN426" s="273"/>
      <c r="GXO426" s="273"/>
      <c r="GXP426" s="273"/>
      <c r="GXQ426" s="273"/>
      <c r="GXR426" s="273"/>
      <c r="GXS426" s="273"/>
      <c r="GXT426" s="273"/>
      <c r="GXU426" s="273"/>
      <c r="GXV426" s="273"/>
      <c r="GXW426" s="273"/>
      <c r="GXX426" s="273"/>
      <c r="GXY426" s="273"/>
      <c r="GXZ426" s="273"/>
      <c r="GYA426" s="273"/>
      <c r="GYB426" s="273"/>
      <c r="GYC426" s="273"/>
      <c r="GYD426" s="273"/>
      <c r="GYE426" s="273"/>
      <c r="GYF426" s="273"/>
      <c r="GYG426" s="273"/>
      <c r="GYH426" s="273"/>
      <c r="GYI426" s="273"/>
      <c r="GYJ426" s="273"/>
      <c r="GYK426" s="273"/>
      <c r="GYL426" s="273"/>
      <c r="GYM426" s="273"/>
      <c r="GYN426" s="273"/>
      <c r="GYO426" s="273"/>
      <c r="GYP426" s="273"/>
      <c r="GYQ426" s="273"/>
      <c r="GYR426" s="273"/>
      <c r="GYS426" s="273"/>
      <c r="GYT426" s="273"/>
      <c r="GYU426" s="273"/>
      <c r="GYV426" s="273"/>
      <c r="GYW426" s="273"/>
      <c r="GYX426" s="273"/>
      <c r="GYY426" s="273"/>
      <c r="GYZ426" s="273"/>
      <c r="GZA426" s="273"/>
      <c r="GZB426" s="273"/>
      <c r="GZC426" s="273"/>
      <c r="GZD426" s="273"/>
      <c r="GZE426" s="273"/>
      <c r="GZF426" s="273"/>
      <c r="GZG426" s="273"/>
      <c r="GZH426" s="273"/>
      <c r="GZI426" s="273"/>
      <c r="GZJ426" s="273"/>
      <c r="GZK426" s="273"/>
      <c r="GZL426" s="273"/>
      <c r="GZM426" s="273"/>
      <c r="GZN426" s="273"/>
      <c r="GZO426" s="273"/>
      <c r="GZP426" s="273"/>
      <c r="GZQ426" s="273"/>
      <c r="GZR426" s="273"/>
      <c r="GZS426" s="273"/>
      <c r="GZT426" s="273"/>
      <c r="GZU426" s="273"/>
      <c r="GZV426" s="273"/>
      <c r="GZW426" s="273"/>
      <c r="GZX426" s="273"/>
      <c r="GZY426" s="273"/>
      <c r="GZZ426" s="273"/>
      <c r="HAA426" s="273"/>
      <c r="HAB426" s="273"/>
      <c r="HAC426" s="273"/>
      <c r="HAD426" s="273"/>
      <c r="HAE426" s="273"/>
      <c r="HAF426" s="273"/>
      <c r="HAG426" s="273"/>
      <c r="HAH426" s="273"/>
      <c r="HAI426" s="273"/>
      <c r="HAJ426" s="273"/>
      <c r="HAK426" s="273"/>
      <c r="HAL426" s="273"/>
      <c r="HAM426" s="273"/>
      <c r="HAN426" s="273"/>
      <c r="HAO426" s="273"/>
      <c r="HAP426" s="273"/>
      <c r="HAQ426" s="273"/>
      <c r="HAR426" s="273"/>
      <c r="HAS426" s="273"/>
      <c r="HAT426" s="273"/>
      <c r="HAU426" s="273"/>
      <c r="HAV426" s="273"/>
      <c r="HAW426" s="273"/>
      <c r="HAX426" s="273"/>
      <c r="HAY426" s="273"/>
      <c r="HAZ426" s="273"/>
      <c r="HBA426" s="273"/>
      <c r="HBB426" s="273"/>
      <c r="HBC426" s="273"/>
      <c r="HBD426" s="273"/>
      <c r="HBE426" s="273"/>
      <c r="HBF426" s="273"/>
      <c r="HBG426" s="273"/>
      <c r="HBH426" s="273"/>
      <c r="HBI426" s="273"/>
      <c r="HBJ426" s="273"/>
      <c r="HBK426" s="273"/>
      <c r="HBL426" s="273"/>
      <c r="HBM426" s="273"/>
      <c r="HBN426" s="273"/>
      <c r="HBO426" s="273"/>
      <c r="HBP426" s="273"/>
      <c r="HBQ426" s="273"/>
      <c r="HBR426" s="273"/>
      <c r="HBS426" s="273"/>
      <c r="HBT426" s="273"/>
      <c r="HBU426" s="273"/>
      <c r="HBV426" s="273"/>
      <c r="HBW426" s="273"/>
      <c r="HBX426" s="273"/>
      <c r="HBY426" s="273"/>
      <c r="HBZ426" s="273"/>
      <c r="HCA426" s="273"/>
      <c r="HCB426" s="273"/>
      <c r="HCC426" s="273"/>
      <c r="HCD426" s="273"/>
      <c r="HCE426" s="273"/>
      <c r="HCF426" s="273"/>
      <c r="HCG426" s="273"/>
      <c r="HCH426" s="273"/>
      <c r="HCI426" s="273"/>
      <c r="HCJ426" s="273"/>
      <c r="HCK426" s="273"/>
      <c r="HCL426" s="273"/>
      <c r="HCM426" s="273"/>
      <c r="HCN426" s="273"/>
      <c r="HCO426" s="273"/>
      <c r="HCP426" s="273"/>
      <c r="HCQ426" s="273"/>
      <c r="HCR426" s="273"/>
      <c r="HCS426" s="273"/>
      <c r="HCT426" s="273"/>
      <c r="HCU426" s="273"/>
      <c r="HCV426" s="273"/>
      <c r="HCW426" s="273"/>
      <c r="HCX426" s="273"/>
      <c r="HCY426" s="273"/>
      <c r="HCZ426" s="273"/>
      <c r="HDA426" s="273"/>
      <c r="HDB426" s="273"/>
      <c r="HDC426" s="273"/>
      <c r="HDD426" s="273"/>
      <c r="HDE426" s="273"/>
      <c r="HDF426" s="273"/>
      <c r="HDG426" s="273"/>
      <c r="HDH426" s="273"/>
      <c r="HDI426" s="273"/>
      <c r="HDJ426" s="273"/>
      <c r="HDK426" s="273"/>
      <c r="HDL426" s="273"/>
      <c r="HDM426" s="273"/>
      <c r="HDN426" s="273"/>
      <c r="HDO426" s="273"/>
      <c r="HDP426" s="273"/>
      <c r="HDQ426" s="273"/>
      <c r="HDR426" s="273"/>
      <c r="HDS426" s="273"/>
      <c r="HDT426" s="273"/>
      <c r="HDU426" s="273"/>
      <c r="HDV426" s="273"/>
      <c r="HDW426" s="273"/>
      <c r="HDX426" s="273"/>
      <c r="HDY426" s="273"/>
      <c r="HDZ426" s="273"/>
      <c r="HEA426" s="273"/>
      <c r="HEB426" s="273"/>
      <c r="HEC426" s="273"/>
      <c r="HED426" s="273"/>
      <c r="HEE426" s="273"/>
      <c r="HEF426" s="273"/>
      <c r="HEG426" s="273"/>
      <c r="HEH426" s="273"/>
      <c r="HEI426" s="273"/>
      <c r="HEJ426" s="273"/>
      <c r="HEK426" s="273"/>
      <c r="HEL426" s="273"/>
      <c r="HEM426" s="273"/>
      <c r="HEN426" s="273"/>
      <c r="HEO426" s="273"/>
      <c r="HEP426" s="273"/>
      <c r="HEQ426" s="273"/>
      <c r="HER426" s="273"/>
      <c r="HES426" s="273"/>
      <c r="HET426" s="273"/>
      <c r="HEU426" s="273"/>
      <c r="HEV426" s="273"/>
      <c r="HEW426" s="273"/>
      <c r="HEX426" s="273"/>
      <c r="HEY426" s="273"/>
      <c r="HEZ426" s="273"/>
      <c r="HFA426" s="273"/>
      <c r="HFB426" s="273"/>
      <c r="HFC426" s="273"/>
      <c r="HFD426" s="273"/>
      <c r="HFE426" s="273"/>
      <c r="HFF426" s="273"/>
      <c r="HFG426" s="273"/>
      <c r="HFH426" s="273"/>
      <c r="HFI426" s="273"/>
      <c r="HFJ426" s="273"/>
      <c r="HFK426" s="273"/>
      <c r="HFL426" s="273"/>
      <c r="HFM426" s="273"/>
      <c r="HFN426" s="273"/>
      <c r="HFO426" s="273"/>
      <c r="HFP426" s="273"/>
      <c r="HFQ426" s="273"/>
      <c r="HFR426" s="273"/>
      <c r="HFS426" s="273"/>
      <c r="HFT426" s="273"/>
      <c r="HFU426" s="273"/>
      <c r="HFV426" s="273"/>
      <c r="HFW426" s="273"/>
      <c r="HFX426" s="273"/>
      <c r="HFY426" s="273"/>
      <c r="HFZ426" s="273"/>
      <c r="HGA426" s="273"/>
      <c r="HGB426" s="273"/>
      <c r="HGC426" s="273"/>
      <c r="HGD426" s="273"/>
      <c r="HGE426" s="273"/>
      <c r="HGF426" s="273"/>
      <c r="HGG426" s="273"/>
      <c r="HGH426" s="273"/>
      <c r="HGI426" s="273"/>
      <c r="HGJ426" s="273"/>
      <c r="HGK426" s="273"/>
      <c r="HGL426" s="273"/>
      <c r="HGM426" s="273"/>
      <c r="HGN426" s="273"/>
      <c r="HGO426" s="273"/>
      <c r="HGP426" s="273"/>
      <c r="HGQ426" s="273"/>
      <c r="HGR426" s="273"/>
      <c r="HGS426" s="273"/>
      <c r="HGT426" s="273"/>
      <c r="HGU426" s="273"/>
      <c r="HGV426" s="273"/>
      <c r="HGW426" s="273"/>
      <c r="HGX426" s="273"/>
      <c r="HGY426" s="273"/>
      <c r="HGZ426" s="273"/>
      <c r="HHA426" s="273"/>
      <c r="HHB426" s="273"/>
      <c r="HHC426" s="273"/>
      <c r="HHD426" s="273"/>
      <c r="HHE426" s="273"/>
      <c r="HHF426" s="273"/>
      <c r="HHG426" s="273"/>
      <c r="HHH426" s="273"/>
      <c r="HHI426" s="273"/>
      <c r="HHJ426" s="273"/>
      <c r="HHK426" s="273"/>
      <c r="HHL426" s="273"/>
      <c r="HHM426" s="273"/>
      <c r="HHN426" s="273"/>
      <c r="HHO426" s="273"/>
      <c r="HHP426" s="273"/>
      <c r="HHQ426" s="273"/>
      <c r="HHR426" s="273"/>
      <c r="HHS426" s="273"/>
      <c r="HHT426" s="273"/>
      <c r="HHU426" s="273"/>
      <c r="HHV426" s="273"/>
      <c r="HHW426" s="273"/>
      <c r="HHX426" s="273"/>
      <c r="HHY426" s="273"/>
      <c r="HHZ426" s="273"/>
      <c r="HIA426" s="273"/>
      <c r="HIB426" s="273"/>
      <c r="HIC426" s="273"/>
      <c r="HID426" s="273"/>
      <c r="HIE426" s="273"/>
      <c r="HIF426" s="273"/>
      <c r="HIG426" s="273"/>
      <c r="HIH426" s="273"/>
      <c r="HII426" s="273"/>
      <c r="HIJ426" s="273"/>
      <c r="HIK426" s="273"/>
      <c r="HIL426" s="273"/>
      <c r="HIM426" s="273"/>
      <c r="HIN426" s="273"/>
      <c r="HIO426" s="273"/>
      <c r="HIP426" s="273"/>
      <c r="HIQ426" s="273"/>
      <c r="HIR426" s="273"/>
      <c r="HIS426" s="273"/>
      <c r="HIT426" s="273"/>
      <c r="HIU426" s="273"/>
      <c r="HIV426" s="273"/>
      <c r="HIW426" s="273"/>
      <c r="HIX426" s="273"/>
      <c r="HIY426" s="273"/>
      <c r="HIZ426" s="273"/>
      <c r="HJA426" s="273"/>
      <c r="HJB426" s="273"/>
      <c r="HJC426" s="273"/>
      <c r="HJD426" s="273"/>
      <c r="HJE426" s="273"/>
      <c r="HJF426" s="273"/>
      <c r="HJG426" s="273"/>
      <c r="HJH426" s="273"/>
      <c r="HJI426" s="273"/>
      <c r="HJJ426" s="273"/>
      <c r="HJK426" s="273"/>
      <c r="HJL426" s="273"/>
      <c r="HJM426" s="273"/>
      <c r="HJN426" s="273"/>
      <c r="HJO426" s="273"/>
      <c r="HJP426" s="273"/>
      <c r="HJQ426" s="273"/>
      <c r="HJR426" s="273"/>
      <c r="HJS426" s="273"/>
      <c r="HJT426" s="273"/>
      <c r="HJU426" s="273"/>
      <c r="HJV426" s="273"/>
      <c r="HJW426" s="273"/>
      <c r="HJX426" s="273"/>
      <c r="HJY426" s="273"/>
      <c r="HJZ426" s="273"/>
      <c r="HKA426" s="273"/>
      <c r="HKB426" s="273"/>
      <c r="HKC426" s="273"/>
      <c r="HKD426" s="273"/>
      <c r="HKE426" s="273"/>
      <c r="HKF426" s="273"/>
      <c r="HKG426" s="273"/>
      <c r="HKH426" s="273"/>
      <c r="HKI426" s="273"/>
      <c r="HKJ426" s="273"/>
      <c r="HKK426" s="273"/>
      <c r="HKL426" s="273"/>
      <c r="HKM426" s="273"/>
      <c r="HKN426" s="273"/>
      <c r="HKO426" s="273"/>
      <c r="HKP426" s="273"/>
      <c r="HKQ426" s="273"/>
      <c r="HKR426" s="273"/>
      <c r="HKS426" s="273"/>
      <c r="HKT426" s="273"/>
      <c r="HKU426" s="273"/>
      <c r="HKV426" s="273"/>
      <c r="HKW426" s="273"/>
      <c r="HKX426" s="273"/>
      <c r="HKY426" s="273"/>
      <c r="HKZ426" s="273"/>
      <c r="HLA426" s="273"/>
      <c r="HLB426" s="273"/>
      <c r="HLC426" s="273"/>
      <c r="HLD426" s="273"/>
      <c r="HLE426" s="273"/>
      <c r="HLF426" s="273"/>
      <c r="HLG426" s="273"/>
      <c r="HLH426" s="273"/>
      <c r="HLI426" s="273"/>
      <c r="HLJ426" s="273"/>
      <c r="HLK426" s="273"/>
      <c r="HLL426" s="273"/>
      <c r="HLM426" s="273"/>
      <c r="HLN426" s="273"/>
      <c r="HLO426" s="273"/>
      <c r="HLP426" s="273"/>
      <c r="HLQ426" s="273"/>
      <c r="HLR426" s="273"/>
      <c r="HLS426" s="273"/>
      <c r="HLT426" s="273"/>
      <c r="HLU426" s="273"/>
      <c r="HLV426" s="273"/>
      <c r="HLW426" s="273"/>
      <c r="HLX426" s="273"/>
      <c r="HLY426" s="273"/>
      <c r="HLZ426" s="273"/>
      <c r="HMA426" s="273"/>
      <c r="HMB426" s="273"/>
      <c r="HMC426" s="273"/>
      <c r="HMD426" s="273"/>
      <c r="HME426" s="273"/>
      <c r="HMF426" s="273"/>
      <c r="HMG426" s="273"/>
      <c r="HMH426" s="273"/>
      <c r="HMI426" s="273"/>
      <c r="HMJ426" s="273"/>
      <c r="HMK426" s="273"/>
      <c r="HML426" s="273"/>
      <c r="HMM426" s="273"/>
      <c r="HMN426" s="273"/>
      <c r="HMO426" s="273"/>
      <c r="HMP426" s="273"/>
      <c r="HMQ426" s="273"/>
      <c r="HMR426" s="273"/>
      <c r="HMS426" s="273"/>
      <c r="HMT426" s="273"/>
      <c r="HMU426" s="273"/>
      <c r="HMV426" s="273"/>
      <c r="HMW426" s="273"/>
      <c r="HMX426" s="273"/>
      <c r="HMY426" s="273"/>
      <c r="HMZ426" s="273"/>
      <c r="HNA426" s="273"/>
      <c r="HNB426" s="273"/>
      <c r="HNC426" s="273"/>
      <c r="HND426" s="273"/>
      <c r="HNE426" s="273"/>
      <c r="HNF426" s="273"/>
      <c r="HNG426" s="273"/>
      <c r="HNH426" s="273"/>
      <c r="HNI426" s="273"/>
      <c r="HNJ426" s="273"/>
      <c r="HNK426" s="273"/>
      <c r="HNL426" s="273"/>
      <c r="HNM426" s="273"/>
      <c r="HNN426" s="273"/>
      <c r="HNO426" s="273"/>
      <c r="HNP426" s="273"/>
      <c r="HNQ426" s="273"/>
      <c r="HNR426" s="273"/>
      <c r="HNS426" s="273"/>
      <c r="HNT426" s="273"/>
      <c r="HNU426" s="273"/>
      <c r="HNV426" s="273"/>
      <c r="HNW426" s="273"/>
      <c r="HNX426" s="273"/>
      <c r="HNY426" s="273"/>
      <c r="HNZ426" s="273"/>
      <c r="HOA426" s="273"/>
      <c r="HOB426" s="273"/>
      <c r="HOC426" s="273"/>
      <c r="HOD426" s="273"/>
      <c r="HOE426" s="273"/>
      <c r="HOF426" s="273"/>
      <c r="HOG426" s="273"/>
      <c r="HOH426" s="273"/>
      <c r="HOI426" s="273"/>
      <c r="HOJ426" s="273"/>
      <c r="HOK426" s="273"/>
      <c r="HOL426" s="273"/>
      <c r="HOM426" s="273"/>
      <c r="HON426" s="273"/>
      <c r="HOO426" s="273"/>
      <c r="HOP426" s="273"/>
      <c r="HOQ426" s="273"/>
      <c r="HOR426" s="273"/>
      <c r="HOS426" s="273"/>
      <c r="HOT426" s="273"/>
      <c r="HOU426" s="273"/>
      <c r="HOV426" s="273"/>
      <c r="HOW426" s="273"/>
      <c r="HOX426" s="273"/>
      <c r="HOY426" s="273"/>
      <c r="HOZ426" s="273"/>
      <c r="HPA426" s="273"/>
      <c r="HPB426" s="273"/>
      <c r="HPC426" s="273"/>
      <c r="HPD426" s="273"/>
      <c r="HPE426" s="273"/>
      <c r="HPF426" s="273"/>
      <c r="HPG426" s="273"/>
      <c r="HPH426" s="273"/>
      <c r="HPI426" s="273"/>
      <c r="HPJ426" s="273"/>
      <c r="HPK426" s="273"/>
      <c r="HPL426" s="273"/>
      <c r="HPM426" s="273"/>
      <c r="HPN426" s="273"/>
      <c r="HPO426" s="273"/>
      <c r="HPP426" s="273"/>
      <c r="HPQ426" s="273"/>
      <c r="HPR426" s="273"/>
      <c r="HPS426" s="273"/>
      <c r="HPT426" s="273"/>
      <c r="HPU426" s="273"/>
      <c r="HPV426" s="273"/>
      <c r="HPW426" s="273"/>
      <c r="HPX426" s="273"/>
      <c r="HPY426" s="273"/>
      <c r="HPZ426" s="273"/>
      <c r="HQA426" s="273"/>
      <c r="HQB426" s="273"/>
      <c r="HQC426" s="273"/>
      <c r="HQD426" s="273"/>
      <c r="HQE426" s="273"/>
      <c r="HQF426" s="273"/>
      <c r="HQG426" s="273"/>
      <c r="HQH426" s="273"/>
      <c r="HQI426" s="273"/>
      <c r="HQJ426" s="273"/>
      <c r="HQK426" s="273"/>
      <c r="HQL426" s="273"/>
      <c r="HQM426" s="273"/>
      <c r="HQN426" s="273"/>
      <c r="HQO426" s="273"/>
      <c r="HQP426" s="273"/>
      <c r="HQQ426" s="273"/>
      <c r="HQR426" s="273"/>
      <c r="HQS426" s="273"/>
      <c r="HQT426" s="273"/>
      <c r="HQU426" s="273"/>
      <c r="HQV426" s="273"/>
      <c r="HQW426" s="273"/>
      <c r="HQX426" s="273"/>
      <c r="HQY426" s="273"/>
      <c r="HQZ426" s="273"/>
      <c r="HRA426" s="273"/>
      <c r="HRB426" s="273"/>
      <c r="HRC426" s="273"/>
      <c r="HRD426" s="273"/>
      <c r="HRE426" s="273"/>
      <c r="HRF426" s="273"/>
      <c r="HRG426" s="273"/>
      <c r="HRH426" s="273"/>
      <c r="HRI426" s="273"/>
      <c r="HRJ426" s="273"/>
      <c r="HRK426" s="273"/>
      <c r="HRL426" s="273"/>
      <c r="HRM426" s="273"/>
      <c r="HRN426" s="273"/>
      <c r="HRO426" s="273"/>
      <c r="HRP426" s="273"/>
      <c r="HRQ426" s="273"/>
      <c r="HRR426" s="273"/>
      <c r="HRS426" s="273"/>
      <c r="HRT426" s="273"/>
      <c r="HRU426" s="273"/>
      <c r="HRV426" s="273"/>
      <c r="HRW426" s="273"/>
      <c r="HRX426" s="273"/>
      <c r="HRY426" s="273"/>
      <c r="HRZ426" s="273"/>
      <c r="HSA426" s="273"/>
      <c r="HSB426" s="273"/>
      <c r="HSC426" s="273"/>
      <c r="HSD426" s="273"/>
      <c r="HSE426" s="273"/>
      <c r="HSF426" s="273"/>
      <c r="HSG426" s="273"/>
      <c r="HSH426" s="273"/>
      <c r="HSI426" s="273"/>
      <c r="HSJ426" s="273"/>
      <c r="HSK426" s="273"/>
      <c r="HSL426" s="273"/>
      <c r="HSM426" s="273"/>
      <c r="HSN426" s="273"/>
      <c r="HSO426" s="273"/>
      <c r="HSP426" s="273"/>
      <c r="HSQ426" s="273"/>
      <c r="HSR426" s="273"/>
      <c r="HSS426" s="273"/>
      <c r="HST426" s="273"/>
      <c r="HSU426" s="273"/>
      <c r="HSV426" s="273"/>
      <c r="HSW426" s="273"/>
      <c r="HSX426" s="273"/>
      <c r="HSY426" s="273"/>
      <c r="HSZ426" s="273"/>
      <c r="HTA426" s="273"/>
      <c r="HTB426" s="273"/>
      <c r="HTC426" s="273"/>
      <c r="HTD426" s="273"/>
      <c r="HTE426" s="273"/>
      <c r="HTF426" s="273"/>
      <c r="HTG426" s="273"/>
      <c r="HTH426" s="273"/>
      <c r="HTI426" s="273"/>
      <c r="HTJ426" s="273"/>
      <c r="HTK426" s="273"/>
      <c r="HTL426" s="273"/>
      <c r="HTM426" s="273"/>
      <c r="HTN426" s="273"/>
      <c r="HTO426" s="273"/>
      <c r="HTP426" s="273"/>
      <c r="HTQ426" s="273"/>
      <c r="HTR426" s="273"/>
      <c r="HTS426" s="273"/>
      <c r="HTT426" s="273"/>
      <c r="HTU426" s="273"/>
      <c r="HTV426" s="273"/>
      <c r="HTW426" s="273"/>
      <c r="HTX426" s="273"/>
      <c r="HTY426" s="273"/>
      <c r="HTZ426" s="273"/>
      <c r="HUA426" s="273"/>
      <c r="HUB426" s="273"/>
      <c r="HUC426" s="273"/>
      <c r="HUD426" s="273"/>
      <c r="HUE426" s="273"/>
      <c r="HUF426" s="273"/>
      <c r="HUG426" s="273"/>
      <c r="HUH426" s="273"/>
      <c r="HUI426" s="273"/>
      <c r="HUJ426" s="273"/>
      <c r="HUK426" s="273"/>
      <c r="HUL426" s="273"/>
      <c r="HUM426" s="273"/>
      <c r="HUN426" s="273"/>
      <c r="HUO426" s="273"/>
      <c r="HUP426" s="273"/>
      <c r="HUQ426" s="273"/>
      <c r="HUR426" s="273"/>
      <c r="HUS426" s="273"/>
      <c r="HUT426" s="273"/>
      <c r="HUU426" s="273"/>
      <c r="HUV426" s="273"/>
      <c r="HUW426" s="273"/>
      <c r="HUX426" s="273"/>
      <c r="HUY426" s="273"/>
      <c r="HUZ426" s="273"/>
      <c r="HVA426" s="273"/>
      <c r="HVB426" s="273"/>
      <c r="HVC426" s="273"/>
      <c r="HVD426" s="273"/>
      <c r="HVE426" s="273"/>
      <c r="HVF426" s="273"/>
      <c r="HVG426" s="273"/>
      <c r="HVH426" s="273"/>
      <c r="HVI426" s="273"/>
      <c r="HVJ426" s="273"/>
      <c r="HVK426" s="273"/>
      <c r="HVL426" s="273"/>
      <c r="HVM426" s="273"/>
      <c r="HVN426" s="273"/>
      <c r="HVO426" s="273"/>
      <c r="HVP426" s="273"/>
      <c r="HVQ426" s="273"/>
      <c r="HVR426" s="273"/>
      <c r="HVS426" s="273"/>
      <c r="HVT426" s="273"/>
      <c r="HVU426" s="273"/>
      <c r="HVV426" s="273"/>
      <c r="HVW426" s="273"/>
      <c r="HVX426" s="273"/>
      <c r="HVY426" s="273"/>
      <c r="HVZ426" s="273"/>
      <c r="HWA426" s="273"/>
      <c r="HWB426" s="273"/>
      <c r="HWC426" s="273"/>
      <c r="HWD426" s="273"/>
      <c r="HWE426" s="273"/>
      <c r="HWF426" s="273"/>
      <c r="HWG426" s="273"/>
      <c r="HWH426" s="273"/>
      <c r="HWI426" s="273"/>
      <c r="HWJ426" s="273"/>
      <c r="HWK426" s="273"/>
      <c r="HWL426" s="273"/>
      <c r="HWM426" s="273"/>
      <c r="HWN426" s="273"/>
      <c r="HWO426" s="273"/>
      <c r="HWP426" s="273"/>
      <c r="HWQ426" s="273"/>
      <c r="HWR426" s="273"/>
      <c r="HWS426" s="273"/>
      <c r="HWT426" s="273"/>
      <c r="HWU426" s="273"/>
      <c r="HWV426" s="273"/>
      <c r="HWW426" s="273"/>
      <c r="HWX426" s="273"/>
      <c r="HWY426" s="273"/>
      <c r="HWZ426" s="273"/>
      <c r="HXA426" s="273"/>
      <c r="HXB426" s="273"/>
      <c r="HXC426" s="273"/>
      <c r="HXD426" s="273"/>
      <c r="HXE426" s="273"/>
      <c r="HXF426" s="273"/>
      <c r="HXG426" s="273"/>
      <c r="HXH426" s="273"/>
      <c r="HXI426" s="273"/>
      <c r="HXJ426" s="273"/>
      <c r="HXK426" s="273"/>
      <c r="HXL426" s="273"/>
      <c r="HXM426" s="273"/>
      <c r="HXN426" s="273"/>
      <c r="HXO426" s="273"/>
      <c r="HXP426" s="273"/>
      <c r="HXQ426" s="273"/>
      <c r="HXR426" s="273"/>
      <c r="HXS426" s="273"/>
      <c r="HXT426" s="273"/>
      <c r="HXU426" s="273"/>
      <c r="HXV426" s="273"/>
      <c r="HXW426" s="273"/>
      <c r="HXX426" s="273"/>
      <c r="HXY426" s="273"/>
      <c r="HXZ426" s="273"/>
      <c r="HYA426" s="273"/>
      <c r="HYB426" s="273"/>
      <c r="HYC426" s="273"/>
      <c r="HYD426" s="273"/>
      <c r="HYE426" s="273"/>
      <c r="HYF426" s="273"/>
      <c r="HYG426" s="273"/>
      <c r="HYH426" s="273"/>
      <c r="HYI426" s="273"/>
      <c r="HYJ426" s="273"/>
      <c r="HYK426" s="273"/>
      <c r="HYL426" s="273"/>
      <c r="HYM426" s="273"/>
      <c r="HYN426" s="273"/>
      <c r="HYO426" s="273"/>
      <c r="HYP426" s="273"/>
      <c r="HYQ426" s="273"/>
      <c r="HYR426" s="273"/>
      <c r="HYS426" s="273"/>
      <c r="HYT426" s="273"/>
      <c r="HYU426" s="273"/>
      <c r="HYV426" s="273"/>
      <c r="HYW426" s="273"/>
      <c r="HYX426" s="273"/>
      <c r="HYY426" s="273"/>
      <c r="HYZ426" s="273"/>
      <c r="HZA426" s="273"/>
      <c r="HZB426" s="273"/>
      <c r="HZC426" s="273"/>
      <c r="HZD426" s="273"/>
      <c r="HZE426" s="273"/>
      <c r="HZF426" s="273"/>
      <c r="HZG426" s="273"/>
      <c r="HZH426" s="273"/>
      <c r="HZI426" s="273"/>
      <c r="HZJ426" s="273"/>
      <c r="HZK426" s="273"/>
      <c r="HZL426" s="273"/>
      <c r="HZM426" s="273"/>
      <c r="HZN426" s="273"/>
      <c r="HZO426" s="273"/>
      <c r="HZP426" s="273"/>
      <c r="HZQ426" s="273"/>
      <c r="HZR426" s="273"/>
      <c r="HZS426" s="273"/>
      <c r="HZT426" s="273"/>
      <c r="HZU426" s="273"/>
      <c r="HZV426" s="273"/>
      <c r="HZW426" s="273"/>
      <c r="HZX426" s="273"/>
      <c r="HZY426" s="273"/>
      <c r="HZZ426" s="273"/>
      <c r="IAA426" s="273"/>
      <c r="IAB426" s="273"/>
      <c r="IAC426" s="273"/>
      <c r="IAD426" s="273"/>
      <c r="IAE426" s="273"/>
      <c r="IAF426" s="273"/>
      <c r="IAG426" s="273"/>
      <c r="IAH426" s="273"/>
      <c r="IAI426" s="273"/>
      <c r="IAJ426" s="273"/>
      <c r="IAK426" s="273"/>
      <c r="IAL426" s="273"/>
      <c r="IAM426" s="273"/>
      <c r="IAN426" s="273"/>
      <c r="IAO426" s="273"/>
      <c r="IAP426" s="273"/>
      <c r="IAQ426" s="273"/>
      <c r="IAR426" s="273"/>
      <c r="IAS426" s="273"/>
      <c r="IAT426" s="273"/>
      <c r="IAU426" s="273"/>
      <c r="IAV426" s="273"/>
      <c r="IAW426" s="273"/>
      <c r="IAX426" s="273"/>
      <c r="IAY426" s="273"/>
      <c r="IAZ426" s="273"/>
      <c r="IBA426" s="273"/>
      <c r="IBB426" s="273"/>
      <c r="IBC426" s="273"/>
      <c r="IBD426" s="273"/>
      <c r="IBE426" s="273"/>
      <c r="IBF426" s="273"/>
      <c r="IBG426" s="273"/>
      <c r="IBH426" s="273"/>
      <c r="IBI426" s="273"/>
      <c r="IBJ426" s="273"/>
      <c r="IBK426" s="273"/>
      <c r="IBL426" s="273"/>
      <c r="IBM426" s="273"/>
      <c r="IBN426" s="273"/>
      <c r="IBO426" s="273"/>
      <c r="IBP426" s="273"/>
      <c r="IBQ426" s="273"/>
      <c r="IBR426" s="273"/>
      <c r="IBS426" s="273"/>
      <c r="IBT426" s="273"/>
      <c r="IBU426" s="273"/>
      <c r="IBV426" s="273"/>
      <c r="IBW426" s="273"/>
      <c r="IBX426" s="273"/>
      <c r="IBY426" s="273"/>
      <c r="IBZ426" s="273"/>
      <c r="ICA426" s="273"/>
      <c r="ICB426" s="273"/>
      <c r="ICC426" s="273"/>
      <c r="ICD426" s="273"/>
      <c r="ICE426" s="273"/>
      <c r="ICF426" s="273"/>
      <c r="ICG426" s="273"/>
      <c r="ICH426" s="273"/>
      <c r="ICI426" s="273"/>
      <c r="ICJ426" s="273"/>
      <c r="ICK426" s="273"/>
      <c r="ICL426" s="273"/>
      <c r="ICM426" s="273"/>
      <c r="ICN426" s="273"/>
      <c r="ICO426" s="273"/>
      <c r="ICP426" s="273"/>
      <c r="ICQ426" s="273"/>
      <c r="ICR426" s="273"/>
      <c r="ICS426" s="273"/>
      <c r="ICT426" s="273"/>
      <c r="ICU426" s="273"/>
      <c r="ICV426" s="273"/>
      <c r="ICW426" s="273"/>
      <c r="ICX426" s="273"/>
      <c r="ICY426" s="273"/>
      <c r="ICZ426" s="273"/>
      <c r="IDA426" s="273"/>
      <c r="IDB426" s="273"/>
      <c r="IDC426" s="273"/>
      <c r="IDD426" s="273"/>
      <c r="IDE426" s="273"/>
      <c r="IDF426" s="273"/>
      <c r="IDG426" s="273"/>
      <c r="IDH426" s="273"/>
      <c r="IDI426" s="273"/>
      <c r="IDJ426" s="273"/>
      <c r="IDK426" s="273"/>
      <c r="IDL426" s="273"/>
      <c r="IDM426" s="273"/>
      <c r="IDN426" s="273"/>
      <c r="IDO426" s="273"/>
      <c r="IDP426" s="273"/>
      <c r="IDQ426" s="273"/>
      <c r="IDR426" s="273"/>
      <c r="IDS426" s="273"/>
      <c r="IDT426" s="273"/>
      <c r="IDU426" s="273"/>
      <c r="IDV426" s="273"/>
      <c r="IDW426" s="273"/>
      <c r="IDX426" s="273"/>
      <c r="IDY426" s="273"/>
      <c r="IDZ426" s="273"/>
      <c r="IEA426" s="273"/>
      <c r="IEB426" s="273"/>
      <c r="IEC426" s="273"/>
      <c r="IED426" s="273"/>
      <c r="IEE426" s="273"/>
      <c r="IEF426" s="273"/>
      <c r="IEG426" s="273"/>
      <c r="IEH426" s="273"/>
      <c r="IEI426" s="273"/>
      <c r="IEJ426" s="273"/>
      <c r="IEK426" s="273"/>
      <c r="IEL426" s="273"/>
      <c r="IEM426" s="273"/>
      <c r="IEN426" s="273"/>
      <c r="IEO426" s="273"/>
      <c r="IEP426" s="273"/>
      <c r="IEQ426" s="273"/>
      <c r="IER426" s="273"/>
      <c r="IES426" s="273"/>
      <c r="IET426" s="273"/>
      <c r="IEU426" s="273"/>
      <c r="IEV426" s="273"/>
      <c r="IEW426" s="273"/>
      <c r="IEX426" s="273"/>
      <c r="IEY426" s="273"/>
      <c r="IEZ426" s="273"/>
      <c r="IFA426" s="273"/>
      <c r="IFB426" s="273"/>
      <c r="IFC426" s="273"/>
      <c r="IFD426" s="273"/>
      <c r="IFE426" s="273"/>
      <c r="IFF426" s="273"/>
      <c r="IFG426" s="273"/>
      <c r="IFH426" s="273"/>
      <c r="IFI426" s="273"/>
      <c r="IFJ426" s="273"/>
      <c r="IFK426" s="273"/>
      <c r="IFL426" s="273"/>
      <c r="IFM426" s="273"/>
      <c r="IFN426" s="273"/>
      <c r="IFO426" s="273"/>
      <c r="IFP426" s="273"/>
      <c r="IFQ426" s="273"/>
      <c r="IFR426" s="273"/>
      <c r="IFS426" s="273"/>
      <c r="IFT426" s="273"/>
      <c r="IFU426" s="273"/>
      <c r="IFV426" s="273"/>
      <c r="IFW426" s="273"/>
      <c r="IFX426" s="273"/>
      <c r="IFY426" s="273"/>
      <c r="IFZ426" s="273"/>
      <c r="IGA426" s="273"/>
      <c r="IGB426" s="273"/>
      <c r="IGC426" s="273"/>
      <c r="IGD426" s="273"/>
      <c r="IGE426" s="273"/>
      <c r="IGF426" s="273"/>
      <c r="IGG426" s="273"/>
      <c r="IGH426" s="273"/>
      <c r="IGI426" s="273"/>
      <c r="IGJ426" s="273"/>
      <c r="IGK426" s="273"/>
      <c r="IGL426" s="273"/>
      <c r="IGM426" s="273"/>
      <c r="IGN426" s="273"/>
      <c r="IGO426" s="273"/>
      <c r="IGP426" s="273"/>
      <c r="IGQ426" s="273"/>
      <c r="IGR426" s="273"/>
      <c r="IGS426" s="273"/>
      <c r="IGT426" s="273"/>
      <c r="IGU426" s="273"/>
      <c r="IGV426" s="273"/>
      <c r="IGW426" s="273"/>
      <c r="IGX426" s="273"/>
      <c r="IGY426" s="273"/>
      <c r="IGZ426" s="273"/>
      <c r="IHA426" s="273"/>
      <c r="IHB426" s="273"/>
      <c r="IHC426" s="273"/>
      <c r="IHD426" s="273"/>
      <c r="IHE426" s="273"/>
      <c r="IHF426" s="273"/>
      <c r="IHG426" s="273"/>
      <c r="IHH426" s="273"/>
      <c r="IHI426" s="273"/>
      <c r="IHJ426" s="273"/>
      <c r="IHK426" s="273"/>
      <c r="IHL426" s="273"/>
      <c r="IHM426" s="273"/>
      <c r="IHN426" s="273"/>
      <c r="IHO426" s="273"/>
      <c r="IHP426" s="273"/>
      <c r="IHQ426" s="273"/>
      <c r="IHR426" s="273"/>
      <c r="IHS426" s="273"/>
      <c r="IHT426" s="273"/>
      <c r="IHU426" s="273"/>
      <c r="IHV426" s="273"/>
      <c r="IHW426" s="273"/>
      <c r="IHX426" s="273"/>
      <c r="IHY426" s="273"/>
      <c r="IHZ426" s="273"/>
      <c r="IIA426" s="273"/>
      <c r="IIB426" s="273"/>
      <c r="IIC426" s="273"/>
      <c r="IID426" s="273"/>
      <c r="IIE426" s="273"/>
      <c r="IIF426" s="273"/>
      <c r="IIG426" s="273"/>
      <c r="IIH426" s="273"/>
      <c r="III426" s="273"/>
      <c r="IIJ426" s="273"/>
      <c r="IIK426" s="273"/>
      <c r="IIL426" s="273"/>
      <c r="IIM426" s="273"/>
      <c r="IIN426" s="273"/>
      <c r="IIO426" s="273"/>
      <c r="IIP426" s="273"/>
      <c r="IIQ426" s="273"/>
      <c r="IIR426" s="273"/>
      <c r="IIS426" s="273"/>
      <c r="IIT426" s="273"/>
      <c r="IIU426" s="273"/>
      <c r="IIV426" s="273"/>
      <c r="IIW426" s="273"/>
      <c r="IIX426" s="273"/>
      <c r="IIY426" s="273"/>
      <c r="IIZ426" s="273"/>
      <c r="IJA426" s="273"/>
      <c r="IJB426" s="273"/>
      <c r="IJC426" s="273"/>
      <c r="IJD426" s="273"/>
      <c r="IJE426" s="273"/>
      <c r="IJF426" s="273"/>
      <c r="IJG426" s="273"/>
      <c r="IJH426" s="273"/>
      <c r="IJI426" s="273"/>
      <c r="IJJ426" s="273"/>
      <c r="IJK426" s="273"/>
      <c r="IJL426" s="273"/>
      <c r="IJM426" s="273"/>
      <c r="IJN426" s="273"/>
      <c r="IJO426" s="273"/>
      <c r="IJP426" s="273"/>
      <c r="IJQ426" s="273"/>
      <c r="IJR426" s="273"/>
      <c r="IJS426" s="273"/>
      <c r="IJT426" s="273"/>
      <c r="IJU426" s="273"/>
      <c r="IJV426" s="273"/>
      <c r="IJW426" s="273"/>
      <c r="IJX426" s="273"/>
      <c r="IJY426" s="273"/>
      <c r="IJZ426" s="273"/>
      <c r="IKA426" s="273"/>
      <c r="IKB426" s="273"/>
      <c r="IKC426" s="273"/>
      <c r="IKD426" s="273"/>
      <c r="IKE426" s="273"/>
      <c r="IKF426" s="273"/>
      <c r="IKG426" s="273"/>
      <c r="IKH426" s="273"/>
      <c r="IKI426" s="273"/>
      <c r="IKJ426" s="273"/>
      <c r="IKK426" s="273"/>
      <c r="IKL426" s="273"/>
      <c r="IKM426" s="273"/>
      <c r="IKN426" s="273"/>
      <c r="IKO426" s="273"/>
      <c r="IKP426" s="273"/>
      <c r="IKQ426" s="273"/>
      <c r="IKR426" s="273"/>
      <c r="IKS426" s="273"/>
      <c r="IKT426" s="273"/>
      <c r="IKU426" s="273"/>
      <c r="IKV426" s="273"/>
      <c r="IKW426" s="273"/>
      <c r="IKX426" s="273"/>
      <c r="IKY426" s="273"/>
      <c r="IKZ426" s="273"/>
      <c r="ILA426" s="273"/>
      <c r="ILB426" s="273"/>
      <c r="ILC426" s="273"/>
      <c r="ILD426" s="273"/>
      <c r="ILE426" s="273"/>
      <c r="ILF426" s="273"/>
      <c r="ILG426" s="273"/>
      <c r="ILH426" s="273"/>
      <c r="ILI426" s="273"/>
      <c r="ILJ426" s="273"/>
      <c r="ILK426" s="273"/>
      <c r="ILL426" s="273"/>
      <c r="ILM426" s="273"/>
      <c r="ILN426" s="273"/>
      <c r="ILO426" s="273"/>
      <c r="ILP426" s="273"/>
      <c r="ILQ426" s="273"/>
      <c r="ILR426" s="273"/>
      <c r="ILS426" s="273"/>
      <c r="ILT426" s="273"/>
      <c r="ILU426" s="273"/>
      <c r="ILV426" s="273"/>
      <c r="ILW426" s="273"/>
      <c r="ILX426" s="273"/>
      <c r="ILY426" s="273"/>
      <c r="ILZ426" s="273"/>
      <c r="IMA426" s="273"/>
      <c r="IMB426" s="273"/>
      <c r="IMC426" s="273"/>
      <c r="IMD426" s="273"/>
      <c r="IME426" s="273"/>
      <c r="IMF426" s="273"/>
      <c r="IMG426" s="273"/>
      <c r="IMH426" s="273"/>
      <c r="IMI426" s="273"/>
      <c r="IMJ426" s="273"/>
      <c r="IMK426" s="273"/>
      <c r="IML426" s="273"/>
      <c r="IMM426" s="273"/>
      <c r="IMN426" s="273"/>
      <c r="IMO426" s="273"/>
      <c r="IMP426" s="273"/>
      <c r="IMQ426" s="273"/>
      <c r="IMR426" s="273"/>
      <c r="IMS426" s="273"/>
      <c r="IMT426" s="273"/>
      <c r="IMU426" s="273"/>
      <c r="IMV426" s="273"/>
      <c r="IMW426" s="273"/>
      <c r="IMX426" s="273"/>
      <c r="IMY426" s="273"/>
      <c r="IMZ426" s="273"/>
      <c r="INA426" s="273"/>
      <c r="INB426" s="273"/>
      <c r="INC426" s="273"/>
      <c r="IND426" s="273"/>
      <c r="INE426" s="273"/>
      <c r="INF426" s="273"/>
      <c r="ING426" s="273"/>
      <c r="INH426" s="273"/>
      <c r="INI426" s="273"/>
      <c r="INJ426" s="273"/>
      <c r="INK426" s="273"/>
      <c r="INL426" s="273"/>
      <c r="INM426" s="273"/>
      <c r="INN426" s="273"/>
      <c r="INO426" s="273"/>
      <c r="INP426" s="273"/>
      <c r="INQ426" s="273"/>
      <c r="INR426" s="273"/>
      <c r="INS426" s="273"/>
      <c r="INT426" s="273"/>
      <c r="INU426" s="273"/>
      <c r="INV426" s="273"/>
      <c r="INW426" s="273"/>
      <c r="INX426" s="273"/>
      <c r="INY426" s="273"/>
      <c r="INZ426" s="273"/>
      <c r="IOA426" s="273"/>
      <c r="IOB426" s="273"/>
      <c r="IOC426" s="273"/>
      <c r="IOD426" s="273"/>
      <c r="IOE426" s="273"/>
      <c r="IOF426" s="273"/>
      <c r="IOG426" s="273"/>
      <c r="IOH426" s="273"/>
      <c r="IOI426" s="273"/>
      <c r="IOJ426" s="273"/>
      <c r="IOK426" s="273"/>
      <c r="IOL426" s="273"/>
      <c r="IOM426" s="273"/>
      <c r="ION426" s="273"/>
      <c r="IOO426" s="273"/>
      <c r="IOP426" s="273"/>
      <c r="IOQ426" s="273"/>
      <c r="IOR426" s="273"/>
      <c r="IOS426" s="273"/>
      <c r="IOT426" s="273"/>
      <c r="IOU426" s="273"/>
      <c r="IOV426" s="273"/>
      <c r="IOW426" s="273"/>
      <c r="IOX426" s="273"/>
      <c r="IOY426" s="273"/>
      <c r="IOZ426" s="273"/>
      <c r="IPA426" s="273"/>
      <c r="IPB426" s="273"/>
      <c r="IPC426" s="273"/>
      <c r="IPD426" s="273"/>
      <c r="IPE426" s="273"/>
      <c r="IPF426" s="273"/>
      <c r="IPG426" s="273"/>
      <c r="IPH426" s="273"/>
      <c r="IPI426" s="273"/>
      <c r="IPJ426" s="273"/>
      <c r="IPK426" s="273"/>
      <c r="IPL426" s="273"/>
      <c r="IPM426" s="273"/>
      <c r="IPN426" s="273"/>
      <c r="IPO426" s="273"/>
      <c r="IPP426" s="273"/>
      <c r="IPQ426" s="273"/>
      <c r="IPR426" s="273"/>
      <c r="IPS426" s="273"/>
      <c r="IPT426" s="273"/>
      <c r="IPU426" s="273"/>
      <c r="IPV426" s="273"/>
      <c r="IPW426" s="273"/>
      <c r="IPX426" s="273"/>
      <c r="IPY426" s="273"/>
      <c r="IPZ426" s="273"/>
      <c r="IQA426" s="273"/>
      <c r="IQB426" s="273"/>
      <c r="IQC426" s="273"/>
      <c r="IQD426" s="273"/>
      <c r="IQE426" s="273"/>
      <c r="IQF426" s="273"/>
      <c r="IQG426" s="273"/>
      <c r="IQH426" s="273"/>
      <c r="IQI426" s="273"/>
      <c r="IQJ426" s="273"/>
      <c r="IQK426" s="273"/>
      <c r="IQL426" s="273"/>
      <c r="IQM426" s="273"/>
      <c r="IQN426" s="273"/>
      <c r="IQO426" s="273"/>
      <c r="IQP426" s="273"/>
      <c r="IQQ426" s="273"/>
      <c r="IQR426" s="273"/>
      <c r="IQS426" s="273"/>
      <c r="IQT426" s="273"/>
      <c r="IQU426" s="273"/>
      <c r="IQV426" s="273"/>
      <c r="IQW426" s="273"/>
      <c r="IQX426" s="273"/>
      <c r="IQY426" s="273"/>
      <c r="IQZ426" s="273"/>
      <c r="IRA426" s="273"/>
      <c r="IRB426" s="273"/>
      <c r="IRC426" s="273"/>
      <c r="IRD426" s="273"/>
      <c r="IRE426" s="273"/>
      <c r="IRF426" s="273"/>
      <c r="IRG426" s="273"/>
      <c r="IRH426" s="273"/>
      <c r="IRI426" s="273"/>
      <c r="IRJ426" s="273"/>
      <c r="IRK426" s="273"/>
      <c r="IRL426" s="273"/>
      <c r="IRM426" s="273"/>
      <c r="IRN426" s="273"/>
      <c r="IRO426" s="273"/>
      <c r="IRP426" s="273"/>
      <c r="IRQ426" s="273"/>
      <c r="IRR426" s="273"/>
      <c r="IRS426" s="273"/>
      <c r="IRT426" s="273"/>
      <c r="IRU426" s="273"/>
      <c r="IRV426" s="273"/>
      <c r="IRW426" s="273"/>
      <c r="IRX426" s="273"/>
      <c r="IRY426" s="273"/>
      <c r="IRZ426" s="273"/>
      <c r="ISA426" s="273"/>
      <c r="ISB426" s="273"/>
      <c r="ISC426" s="273"/>
      <c r="ISD426" s="273"/>
      <c r="ISE426" s="273"/>
      <c r="ISF426" s="273"/>
      <c r="ISG426" s="273"/>
      <c r="ISH426" s="273"/>
      <c r="ISI426" s="273"/>
      <c r="ISJ426" s="273"/>
      <c r="ISK426" s="273"/>
      <c r="ISL426" s="273"/>
      <c r="ISM426" s="273"/>
      <c r="ISN426" s="273"/>
      <c r="ISO426" s="273"/>
      <c r="ISP426" s="273"/>
      <c r="ISQ426" s="273"/>
      <c r="ISR426" s="273"/>
      <c r="ISS426" s="273"/>
      <c r="IST426" s="273"/>
      <c r="ISU426" s="273"/>
      <c r="ISV426" s="273"/>
      <c r="ISW426" s="273"/>
      <c r="ISX426" s="273"/>
      <c r="ISY426" s="273"/>
      <c r="ISZ426" s="273"/>
      <c r="ITA426" s="273"/>
      <c r="ITB426" s="273"/>
      <c r="ITC426" s="273"/>
      <c r="ITD426" s="273"/>
      <c r="ITE426" s="273"/>
      <c r="ITF426" s="273"/>
      <c r="ITG426" s="273"/>
      <c r="ITH426" s="273"/>
      <c r="ITI426" s="273"/>
      <c r="ITJ426" s="273"/>
      <c r="ITK426" s="273"/>
      <c r="ITL426" s="273"/>
      <c r="ITM426" s="273"/>
      <c r="ITN426" s="273"/>
      <c r="ITO426" s="273"/>
      <c r="ITP426" s="273"/>
      <c r="ITQ426" s="273"/>
      <c r="ITR426" s="273"/>
      <c r="ITS426" s="273"/>
      <c r="ITT426" s="273"/>
      <c r="ITU426" s="273"/>
      <c r="ITV426" s="273"/>
      <c r="ITW426" s="273"/>
      <c r="ITX426" s="273"/>
      <c r="ITY426" s="273"/>
      <c r="ITZ426" s="273"/>
      <c r="IUA426" s="273"/>
      <c r="IUB426" s="273"/>
      <c r="IUC426" s="273"/>
      <c r="IUD426" s="273"/>
      <c r="IUE426" s="273"/>
      <c r="IUF426" s="273"/>
      <c r="IUG426" s="273"/>
      <c r="IUH426" s="273"/>
      <c r="IUI426" s="273"/>
      <c r="IUJ426" s="273"/>
      <c r="IUK426" s="273"/>
      <c r="IUL426" s="273"/>
      <c r="IUM426" s="273"/>
      <c r="IUN426" s="273"/>
      <c r="IUO426" s="273"/>
      <c r="IUP426" s="273"/>
      <c r="IUQ426" s="273"/>
      <c r="IUR426" s="273"/>
      <c r="IUS426" s="273"/>
      <c r="IUT426" s="273"/>
      <c r="IUU426" s="273"/>
      <c r="IUV426" s="273"/>
      <c r="IUW426" s="273"/>
      <c r="IUX426" s="273"/>
      <c r="IUY426" s="273"/>
      <c r="IUZ426" s="273"/>
      <c r="IVA426" s="273"/>
      <c r="IVB426" s="273"/>
      <c r="IVC426" s="273"/>
      <c r="IVD426" s="273"/>
      <c r="IVE426" s="273"/>
      <c r="IVF426" s="273"/>
      <c r="IVG426" s="273"/>
      <c r="IVH426" s="273"/>
      <c r="IVI426" s="273"/>
      <c r="IVJ426" s="273"/>
      <c r="IVK426" s="273"/>
      <c r="IVL426" s="273"/>
      <c r="IVM426" s="273"/>
      <c r="IVN426" s="273"/>
      <c r="IVO426" s="273"/>
      <c r="IVP426" s="273"/>
      <c r="IVQ426" s="273"/>
      <c r="IVR426" s="273"/>
      <c r="IVS426" s="273"/>
      <c r="IVT426" s="273"/>
      <c r="IVU426" s="273"/>
      <c r="IVV426" s="273"/>
      <c r="IVW426" s="273"/>
      <c r="IVX426" s="273"/>
      <c r="IVY426" s="273"/>
      <c r="IVZ426" s="273"/>
      <c r="IWA426" s="273"/>
      <c r="IWB426" s="273"/>
      <c r="IWC426" s="273"/>
      <c r="IWD426" s="273"/>
      <c r="IWE426" s="273"/>
      <c r="IWF426" s="273"/>
      <c r="IWG426" s="273"/>
      <c r="IWH426" s="273"/>
      <c r="IWI426" s="273"/>
      <c r="IWJ426" s="273"/>
      <c r="IWK426" s="273"/>
      <c r="IWL426" s="273"/>
      <c r="IWM426" s="273"/>
      <c r="IWN426" s="273"/>
      <c r="IWO426" s="273"/>
      <c r="IWP426" s="273"/>
      <c r="IWQ426" s="273"/>
      <c r="IWR426" s="273"/>
      <c r="IWS426" s="273"/>
      <c r="IWT426" s="273"/>
      <c r="IWU426" s="273"/>
      <c r="IWV426" s="273"/>
      <c r="IWW426" s="273"/>
      <c r="IWX426" s="273"/>
      <c r="IWY426" s="273"/>
      <c r="IWZ426" s="273"/>
      <c r="IXA426" s="273"/>
      <c r="IXB426" s="273"/>
      <c r="IXC426" s="273"/>
      <c r="IXD426" s="273"/>
      <c r="IXE426" s="273"/>
      <c r="IXF426" s="273"/>
      <c r="IXG426" s="273"/>
      <c r="IXH426" s="273"/>
      <c r="IXI426" s="273"/>
      <c r="IXJ426" s="273"/>
      <c r="IXK426" s="273"/>
      <c r="IXL426" s="273"/>
      <c r="IXM426" s="273"/>
      <c r="IXN426" s="273"/>
      <c r="IXO426" s="273"/>
      <c r="IXP426" s="273"/>
      <c r="IXQ426" s="273"/>
      <c r="IXR426" s="273"/>
      <c r="IXS426" s="273"/>
      <c r="IXT426" s="273"/>
      <c r="IXU426" s="273"/>
      <c r="IXV426" s="273"/>
      <c r="IXW426" s="273"/>
      <c r="IXX426" s="273"/>
      <c r="IXY426" s="273"/>
      <c r="IXZ426" s="273"/>
      <c r="IYA426" s="273"/>
      <c r="IYB426" s="273"/>
      <c r="IYC426" s="273"/>
      <c r="IYD426" s="273"/>
      <c r="IYE426" s="273"/>
      <c r="IYF426" s="273"/>
      <c r="IYG426" s="273"/>
      <c r="IYH426" s="273"/>
      <c r="IYI426" s="273"/>
      <c r="IYJ426" s="273"/>
      <c r="IYK426" s="273"/>
      <c r="IYL426" s="273"/>
      <c r="IYM426" s="273"/>
      <c r="IYN426" s="273"/>
      <c r="IYO426" s="273"/>
      <c r="IYP426" s="273"/>
      <c r="IYQ426" s="273"/>
      <c r="IYR426" s="273"/>
      <c r="IYS426" s="273"/>
      <c r="IYT426" s="273"/>
      <c r="IYU426" s="273"/>
      <c r="IYV426" s="273"/>
      <c r="IYW426" s="273"/>
      <c r="IYX426" s="273"/>
      <c r="IYY426" s="273"/>
      <c r="IYZ426" s="273"/>
      <c r="IZA426" s="273"/>
      <c r="IZB426" s="273"/>
      <c r="IZC426" s="273"/>
      <c r="IZD426" s="273"/>
      <c r="IZE426" s="273"/>
      <c r="IZF426" s="273"/>
      <c r="IZG426" s="273"/>
      <c r="IZH426" s="273"/>
      <c r="IZI426" s="273"/>
      <c r="IZJ426" s="273"/>
      <c r="IZK426" s="273"/>
      <c r="IZL426" s="273"/>
      <c r="IZM426" s="273"/>
      <c r="IZN426" s="273"/>
      <c r="IZO426" s="273"/>
      <c r="IZP426" s="273"/>
      <c r="IZQ426" s="273"/>
      <c r="IZR426" s="273"/>
      <c r="IZS426" s="273"/>
      <c r="IZT426" s="273"/>
      <c r="IZU426" s="273"/>
      <c r="IZV426" s="273"/>
      <c r="IZW426" s="273"/>
      <c r="IZX426" s="273"/>
      <c r="IZY426" s="273"/>
      <c r="IZZ426" s="273"/>
      <c r="JAA426" s="273"/>
      <c r="JAB426" s="273"/>
      <c r="JAC426" s="273"/>
      <c r="JAD426" s="273"/>
      <c r="JAE426" s="273"/>
      <c r="JAF426" s="273"/>
      <c r="JAG426" s="273"/>
      <c r="JAH426" s="273"/>
      <c r="JAI426" s="273"/>
      <c r="JAJ426" s="273"/>
      <c r="JAK426" s="273"/>
      <c r="JAL426" s="273"/>
      <c r="JAM426" s="273"/>
      <c r="JAN426" s="273"/>
      <c r="JAO426" s="273"/>
      <c r="JAP426" s="273"/>
      <c r="JAQ426" s="273"/>
      <c r="JAR426" s="273"/>
      <c r="JAS426" s="273"/>
      <c r="JAT426" s="273"/>
      <c r="JAU426" s="273"/>
      <c r="JAV426" s="273"/>
      <c r="JAW426" s="273"/>
      <c r="JAX426" s="273"/>
      <c r="JAY426" s="273"/>
      <c r="JAZ426" s="273"/>
      <c r="JBA426" s="273"/>
      <c r="JBB426" s="273"/>
      <c r="JBC426" s="273"/>
      <c r="JBD426" s="273"/>
      <c r="JBE426" s="273"/>
      <c r="JBF426" s="273"/>
      <c r="JBG426" s="273"/>
      <c r="JBH426" s="273"/>
      <c r="JBI426" s="273"/>
      <c r="JBJ426" s="273"/>
      <c r="JBK426" s="273"/>
      <c r="JBL426" s="273"/>
      <c r="JBM426" s="273"/>
      <c r="JBN426" s="273"/>
      <c r="JBO426" s="273"/>
      <c r="JBP426" s="273"/>
      <c r="JBQ426" s="273"/>
      <c r="JBR426" s="273"/>
      <c r="JBS426" s="273"/>
      <c r="JBT426" s="273"/>
      <c r="JBU426" s="273"/>
      <c r="JBV426" s="273"/>
      <c r="JBW426" s="273"/>
      <c r="JBX426" s="273"/>
      <c r="JBY426" s="273"/>
      <c r="JBZ426" s="273"/>
      <c r="JCA426" s="273"/>
      <c r="JCB426" s="273"/>
      <c r="JCC426" s="273"/>
      <c r="JCD426" s="273"/>
      <c r="JCE426" s="273"/>
      <c r="JCF426" s="273"/>
      <c r="JCG426" s="273"/>
      <c r="JCH426" s="273"/>
      <c r="JCI426" s="273"/>
      <c r="JCJ426" s="273"/>
      <c r="JCK426" s="273"/>
      <c r="JCL426" s="273"/>
      <c r="JCM426" s="273"/>
      <c r="JCN426" s="273"/>
      <c r="JCO426" s="273"/>
      <c r="JCP426" s="273"/>
      <c r="JCQ426" s="273"/>
      <c r="JCR426" s="273"/>
      <c r="JCS426" s="273"/>
      <c r="JCT426" s="273"/>
      <c r="JCU426" s="273"/>
      <c r="JCV426" s="273"/>
      <c r="JCW426" s="273"/>
      <c r="JCX426" s="273"/>
      <c r="JCY426" s="273"/>
      <c r="JCZ426" s="273"/>
      <c r="JDA426" s="273"/>
      <c r="JDB426" s="273"/>
      <c r="JDC426" s="273"/>
      <c r="JDD426" s="273"/>
      <c r="JDE426" s="273"/>
      <c r="JDF426" s="273"/>
      <c r="JDG426" s="273"/>
      <c r="JDH426" s="273"/>
      <c r="JDI426" s="273"/>
      <c r="JDJ426" s="273"/>
      <c r="JDK426" s="273"/>
      <c r="JDL426" s="273"/>
      <c r="JDM426" s="273"/>
      <c r="JDN426" s="273"/>
      <c r="JDO426" s="273"/>
      <c r="JDP426" s="273"/>
      <c r="JDQ426" s="273"/>
      <c r="JDR426" s="273"/>
      <c r="JDS426" s="273"/>
      <c r="JDT426" s="273"/>
      <c r="JDU426" s="273"/>
      <c r="JDV426" s="273"/>
      <c r="JDW426" s="273"/>
      <c r="JDX426" s="273"/>
      <c r="JDY426" s="273"/>
      <c r="JDZ426" s="273"/>
      <c r="JEA426" s="273"/>
      <c r="JEB426" s="273"/>
      <c r="JEC426" s="273"/>
      <c r="JED426" s="273"/>
      <c r="JEE426" s="273"/>
      <c r="JEF426" s="273"/>
      <c r="JEG426" s="273"/>
      <c r="JEH426" s="273"/>
      <c r="JEI426" s="273"/>
      <c r="JEJ426" s="273"/>
      <c r="JEK426" s="273"/>
      <c r="JEL426" s="273"/>
      <c r="JEM426" s="273"/>
      <c r="JEN426" s="273"/>
      <c r="JEO426" s="273"/>
      <c r="JEP426" s="273"/>
      <c r="JEQ426" s="273"/>
      <c r="JER426" s="273"/>
      <c r="JES426" s="273"/>
      <c r="JET426" s="273"/>
      <c r="JEU426" s="273"/>
      <c r="JEV426" s="273"/>
      <c r="JEW426" s="273"/>
      <c r="JEX426" s="273"/>
      <c r="JEY426" s="273"/>
      <c r="JEZ426" s="273"/>
      <c r="JFA426" s="273"/>
      <c r="JFB426" s="273"/>
      <c r="JFC426" s="273"/>
      <c r="JFD426" s="273"/>
      <c r="JFE426" s="273"/>
      <c r="JFF426" s="273"/>
      <c r="JFG426" s="273"/>
      <c r="JFH426" s="273"/>
      <c r="JFI426" s="273"/>
      <c r="JFJ426" s="273"/>
      <c r="JFK426" s="273"/>
      <c r="JFL426" s="273"/>
      <c r="JFM426" s="273"/>
      <c r="JFN426" s="273"/>
      <c r="JFO426" s="273"/>
      <c r="JFP426" s="273"/>
      <c r="JFQ426" s="273"/>
      <c r="JFR426" s="273"/>
      <c r="JFS426" s="273"/>
      <c r="JFT426" s="273"/>
      <c r="JFU426" s="273"/>
      <c r="JFV426" s="273"/>
      <c r="JFW426" s="273"/>
      <c r="JFX426" s="273"/>
      <c r="JFY426" s="273"/>
      <c r="JFZ426" s="273"/>
      <c r="JGA426" s="273"/>
      <c r="JGB426" s="273"/>
      <c r="JGC426" s="273"/>
      <c r="JGD426" s="273"/>
      <c r="JGE426" s="273"/>
      <c r="JGF426" s="273"/>
      <c r="JGG426" s="273"/>
      <c r="JGH426" s="273"/>
      <c r="JGI426" s="273"/>
      <c r="JGJ426" s="273"/>
      <c r="JGK426" s="273"/>
      <c r="JGL426" s="273"/>
      <c r="JGM426" s="273"/>
      <c r="JGN426" s="273"/>
      <c r="JGO426" s="273"/>
      <c r="JGP426" s="273"/>
      <c r="JGQ426" s="273"/>
      <c r="JGR426" s="273"/>
      <c r="JGS426" s="273"/>
      <c r="JGT426" s="273"/>
      <c r="JGU426" s="273"/>
      <c r="JGV426" s="273"/>
      <c r="JGW426" s="273"/>
      <c r="JGX426" s="273"/>
      <c r="JGY426" s="273"/>
      <c r="JGZ426" s="273"/>
      <c r="JHA426" s="273"/>
      <c r="JHB426" s="273"/>
      <c r="JHC426" s="273"/>
      <c r="JHD426" s="273"/>
      <c r="JHE426" s="273"/>
      <c r="JHF426" s="273"/>
      <c r="JHG426" s="273"/>
      <c r="JHH426" s="273"/>
      <c r="JHI426" s="273"/>
      <c r="JHJ426" s="273"/>
      <c r="JHK426" s="273"/>
      <c r="JHL426" s="273"/>
      <c r="JHM426" s="273"/>
      <c r="JHN426" s="273"/>
      <c r="JHO426" s="273"/>
      <c r="JHP426" s="273"/>
      <c r="JHQ426" s="273"/>
      <c r="JHR426" s="273"/>
      <c r="JHS426" s="273"/>
      <c r="JHT426" s="273"/>
      <c r="JHU426" s="273"/>
      <c r="JHV426" s="273"/>
      <c r="JHW426" s="273"/>
      <c r="JHX426" s="273"/>
      <c r="JHY426" s="273"/>
      <c r="JHZ426" s="273"/>
      <c r="JIA426" s="273"/>
      <c r="JIB426" s="273"/>
      <c r="JIC426" s="273"/>
      <c r="JID426" s="273"/>
      <c r="JIE426" s="273"/>
      <c r="JIF426" s="273"/>
      <c r="JIG426" s="273"/>
      <c r="JIH426" s="273"/>
      <c r="JII426" s="273"/>
      <c r="JIJ426" s="273"/>
      <c r="JIK426" s="273"/>
      <c r="JIL426" s="273"/>
      <c r="JIM426" s="273"/>
      <c r="JIN426" s="273"/>
      <c r="JIO426" s="273"/>
      <c r="JIP426" s="273"/>
      <c r="JIQ426" s="273"/>
      <c r="JIR426" s="273"/>
      <c r="JIS426" s="273"/>
      <c r="JIT426" s="273"/>
      <c r="JIU426" s="273"/>
      <c r="JIV426" s="273"/>
      <c r="JIW426" s="273"/>
      <c r="JIX426" s="273"/>
      <c r="JIY426" s="273"/>
      <c r="JIZ426" s="273"/>
      <c r="JJA426" s="273"/>
      <c r="JJB426" s="273"/>
      <c r="JJC426" s="273"/>
      <c r="JJD426" s="273"/>
      <c r="JJE426" s="273"/>
      <c r="JJF426" s="273"/>
      <c r="JJG426" s="273"/>
      <c r="JJH426" s="273"/>
      <c r="JJI426" s="273"/>
      <c r="JJJ426" s="273"/>
      <c r="JJK426" s="273"/>
      <c r="JJL426" s="273"/>
      <c r="JJM426" s="273"/>
      <c r="JJN426" s="273"/>
      <c r="JJO426" s="273"/>
      <c r="JJP426" s="273"/>
      <c r="JJQ426" s="273"/>
      <c r="JJR426" s="273"/>
      <c r="JJS426" s="273"/>
      <c r="JJT426" s="273"/>
      <c r="JJU426" s="273"/>
      <c r="JJV426" s="273"/>
      <c r="JJW426" s="273"/>
      <c r="JJX426" s="273"/>
      <c r="JJY426" s="273"/>
      <c r="JJZ426" s="273"/>
      <c r="JKA426" s="273"/>
      <c r="JKB426" s="273"/>
      <c r="JKC426" s="273"/>
      <c r="JKD426" s="273"/>
      <c r="JKE426" s="273"/>
      <c r="JKF426" s="273"/>
      <c r="JKG426" s="273"/>
      <c r="JKH426" s="273"/>
      <c r="JKI426" s="273"/>
      <c r="JKJ426" s="273"/>
      <c r="JKK426" s="273"/>
      <c r="JKL426" s="273"/>
      <c r="JKM426" s="273"/>
      <c r="JKN426" s="273"/>
      <c r="JKO426" s="273"/>
      <c r="JKP426" s="273"/>
      <c r="JKQ426" s="273"/>
      <c r="JKR426" s="273"/>
      <c r="JKS426" s="273"/>
      <c r="JKT426" s="273"/>
      <c r="JKU426" s="273"/>
      <c r="JKV426" s="273"/>
      <c r="JKW426" s="273"/>
      <c r="JKX426" s="273"/>
      <c r="JKY426" s="273"/>
      <c r="JKZ426" s="273"/>
      <c r="JLA426" s="273"/>
      <c r="JLB426" s="273"/>
      <c r="JLC426" s="273"/>
      <c r="JLD426" s="273"/>
      <c r="JLE426" s="273"/>
      <c r="JLF426" s="273"/>
      <c r="JLG426" s="273"/>
      <c r="JLH426" s="273"/>
      <c r="JLI426" s="273"/>
      <c r="JLJ426" s="273"/>
      <c r="JLK426" s="273"/>
      <c r="JLL426" s="273"/>
      <c r="JLM426" s="273"/>
      <c r="JLN426" s="273"/>
      <c r="JLO426" s="273"/>
      <c r="JLP426" s="273"/>
      <c r="JLQ426" s="273"/>
      <c r="JLR426" s="273"/>
      <c r="JLS426" s="273"/>
      <c r="JLT426" s="273"/>
      <c r="JLU426" s="273"/>
      <c r="JLV426" s="273"/>
      <c r="JLW426" s="273"/>
      <c r="JLX426" s="273"/>
      <c r="JLY426" s="273"/>
      <c r="JLZ426" s="273"/>
      <c r="JMA426" s="273"/>
      <c r="JMB426" s="273"/>
      <c r="JMC426" s="273"/>
      <c r="JMD426" s="273"/>
      <c r="JME426" s="273"/>
      <c r="JMF426" s="273"/>
      <c r="JMG426" s="273"/>
      <c r="JMH426" s="273"/>
      <c r="JMI426" s="273"/>
      <c r="JMJ426" s="273"/>
      <c r="JMK426" s="273"/>
      <c r="JML426" s="273"/>
      <c r="JMM426" s="273"/>
      <c r="JMN426" s="273"/>
      <c r="JMO426" s="273"/>
      <c r="JMP426" s="273"/>
      <c r="JMQ426" s="273"/>
      <c r="JMR426" s="273"/>
      <c r="JMS426" s="273"/>
      <c r="JMT426" s="273"/>
      <c r="JMU426" s="273"/>
      <c r="JMV426" s="273"/>
      <c r="JMW426" s="273"/>
      <c r="JMX426" s="273"/>
      <c r="JMY426" s="273"/>
      <c r="JMZ426" s="273"/>
      <c r="JNA426" s="273"/>
      <c r="JNB426" s="273"/>
      <c r="JNC426" s="273"/>
      <c r="JND426" s="273"/>
      <c r="JNE426" s="273"/>
      <c r="JNF426" s="273"/>
      <c r="JNG426" s="273"/>
      <c r="JNH426" s="273"/>
      <c r="JNI426" s="273"/>
      <c r="JNJ426" s="273"/>
      <c r="JNK426" s="273"/>
      <c r="JNL426" s="273"/>
      <c r="JNM426" s="273"/>
      <c r="JNN426" s="273"/>
      <c r="JNO426" s="273"/>
      <c r="JNP426" s="273"/>
      <c r="JNQ426" s="273"/>
      <c r="JNR426" s="273"/>
      <c r="JNS426" s="273"/>
      <c r="JNT426" s="273"/>
      <c r="JNU426" s="273"/>
      <c r="JNV426" s="273"/>
      <c r="JNW426" s="273"/>
      <c r="JNX426" s="273"/>
      <c r="JNY426" s="273"/>
      <c r="JNZ426" s="273"/>
      <c r="JOA426" s="273"/>
      <c r="JOB426" s="273"/>
      <c r="JOC426" s="273"/>
      <c r="JOD426" s="273"/>
      <c r="JOE426" s="273"/>
      <c r="JOF426" s="273"/>
      <c r="JOG426" s="273"/>
      <c r="JOH426" s="273"/>
      <c r="JOI426" s="273"/>
      <c r="JOJ426" s="273"/>
      <c r="JOK426" s="273"/>
      <c r="JOL426" s="273"/>
      <c r="JOM426" s="273"/>
      <c r="JON426" s="273"/>
      <c r="JOO426" s="273"/>
      <c r="JOP426" s="273"/>
      <c r="JOQ426" s="273"/>
      <c r="JOR426" s="273"/>
      <c r="JOS426" s="273"/>
      <c r="JOT426" s="273"/>
      <c r="JOU426" s="273"/>
      <c r="JOV426" s="273"/>
      <c r="JOW426" s="273"/>
      <c r="JOX426" s="273"/>
      <c r="JOY426" s="273"/>
      <c r="JOZ426" s="273"/>
      <c r="JPA426" s="273"/>
      <c r="JPB426" s="273"/>
      <c r="JPC426" s="273"/>
      <c r="JPD426" s="273"/>
      <c r="JPE426" s="273"/>
      <c r="JPF426" s="273"/>
      <c r="JPG426" s="273"/>
      <c r="JPH426" s="273"/>
      <c r="JPI426" s="273"/>
      <c r="JPJ426" s="273"/>
      <c r="JPK426" s="273"/>
      <c r="JPL426" s="273"/>
      <c r="JPM426" s="273"/>
      <c r="JPN426" s="273"/>
      <c r="JPO426" s="273"/>
      <c r="JPP426" s="273"/>
      <c r="JPQ426" s="273"/>
      <c r="JPR426" s="273"/>
      <c r="JPS426" s="273"/>
      <c r="JPT426" s="273"/>
      <c r="JPU426" s="273"/>
      <c r="JPV426" s="273"/>
      <c r="JPW426" s="273"/>
      <c r="JPX426" s="273"/>
      <c r="JPY426" s="273"/>
      <c r="JPZ426" s="273"/>
      <c r="JQA426" s="273"/>
      <c r="JQB426" s="273"/>
      <c r="JQC426" s="273"/>
      <c r="JQD426" s="273"/>
      <c r="JQE426" s="273"/>
      <c r="JQF426" s="273"/>
      <c r="JQG426" s="273"/>
      <c r="JQH426" s="273"/>
      <c r="JQI426" s="273"/>
      <c r="JQJ426" s="273"/>
      <c r="JQK426" s="273"/>
      <c r="JQL426" s="273"/>
      <c r="JQM426" s="273"/>
      <c r="JQN426" s="273"/>
      <c r="JQO426" s="273"/>
      <c r="JQP426" s="273"/>
      <c r="JQQ426" s="273"/>
      <c r="JQR426" s="273"/>
      <c r="JQS426" s="273"/>
      <c r="JQT426" s="273"/>
      <c r="JQU426" s="273"/>
      <c r="JQV426" s="273"/>
      <c r="JQW426" s="273"/>
      <c r="JQX426" s="273"/>
      <c r="JQY426" s="273"/>
      <c r="JQZ426" s="273"/>
      <c r="JRA426" s="273"/>
      <c r="JRB426" s="273"/>
      <c r="JRC426" s="273"/>
      <c r="JRD426" s="273"/>
      <c r="JRE426" s="273"/>
      <c r="JRF426" s="273"/>
      <c r="JRG426" s="273"/>
      <c r="JRH426" s="273"/>
      <c r="JRI426" s="273"/>
      <c r="JRJ426" s="273"/>
      <c r="JRK426" s="273"/>
      <c r="JRL426" s="273"/>
      <c r="JRM426" s="273"/>
      <c r="JRN426" s="273"/>
      <c r="JRO426" s="273"/>
      <c r="JRP426" s="273"/>
      <c r="JRQ426" s="273"/>
      <c r="JRR426" s="273"/>
      <c r="JRS426" s="273"/>
      <c r="JRT426" s="273"/>
      <c r="JRU426" s="273"/>
      <c r="JRV426" s="273"/>
      <c r="JRW426" s="273"/>
      <c r="JRX426" s="273"/>
      <c r="JRY426" s="273"/>
      <c r="JRZ426" s="273"/>
      <c r="JSA426" s="273"/>
      <c r="JSB426" s="273"/>
      <c r="JSC426" s="273"/>
      <c r="JSD426" s="273"/>
      <c r="JSE426" s="273"/>
      <c r="JSF426" s="273"/>
      <c r="JSG426" s="273"/>
      <c r="JSH426" s="273"/>
      <c r="JSI426" s="273"/>
      <c r="JSJ426" s="273"/>
      <c r="JSK426" s="273"/>
      <c r="JSL426" s="273"/>
      <c r="JSM426" s="273"/>
      <c r="JSN426" s="273"/>
      <c r="JSO426" s="273"/>
      <c r="JSP426" s="273"/>
      <c r="JSQ426" s="273"/>
      <c r="JSR426" s="273"/>
      <c r="JSS426" s="273"/>
      <c r="JST426" s="273"/>
      <c r="JSU426" s="273"/>
      <c r="JSV426" s="273"/>
      <c r="JSW426" s="273"/>
      <c r="JSX426" s="273"/>
      <c r="JSY426" s="273"/>
      <c r="JSZ426" s="273"/>
      <c r="JTA426" s="273"/>
      <c r="JTB426" s="273"/>
      <c r="JTC426" s="273"/>
      <c r="JTD426" s="273"/>
      <c r="JTE426" s="273"/>
      <c r="JTF426" s="273"/>
      <c r="JTG426" s="273"/>
      <c r="JTH426" s="273"/>
      <c r="JTI426" s="273"/>
      <c r="JTJ426" s="273"/>
      <c r="JTK426" s="273"/>
      <c r="JTL426" s="273"/>
      <c r="JTM426" s="273"/>
      <c r="JTN426" s="273"/>
      <c r="JTO426" s="273"/>
      <c r="JTP426" s="273"/>
      <c r="JTQ426" s="273"/>
      <c r="JTR426" s="273"/>
      <c r="JTS426" s="273"/>
      <c r="JTT426" s="273"/>
      <c r="JTU426" s="273"/>
      <c r="JTV426" s="273"/>
      <c r="JTW426" s="273"/>
      <c r="JTX426" s="273"/>
      <c r="JTY426" s="273"/>
      <c r="JTZ426" s="273"/>
      <c r="JUA426" s="273"/>
      <c r="JUB426" s="273"/>
      <c r="JUC426" s="273"/>
      <c r="JUD426" s="273"/>
      <c r="JUE426" s="273"/>
      <c r="JUF426" s="273"/>
      <c r="JUG426" s="273"/>
      <c r="JUH426" s="273"/>
      <c r="JUI426" s="273"/>
      <c r="JUJ426" s="273"/>
      <c r="JUK426" s="273"/>
      <c r="JUL426" s="273"/>
      <c r="JUM426" s="273"/>
      <c r="JUN426" s="273"/>
      <c r="JUO426" s="273"/>
      <c r="JUP426" s="273"/>
      <c r="JUQ426" s="273"/>
      <c r="JUR426" s="273"/>
      <c r="JUS426" s="273"/>
      <c r="JUT426" s="273"/>
      <c r="JUU426" s="273"/>
      <c r="JUV426" s="273"/>
      <c r="JUW426" s="273"/>
      <c r="JUX426" s="273"/>
      <c r="JUY426" s="273"/>
      <c r="JUZ426" s="273"/>
      <c r="JVA426" s="273"/>
      <c r="JVB426" s="273"/>
      <c r="JVC426" s="273"/>
      <c r="JVD426" s="273"/>
      <c r="JVE426" s="273"/>
      <c r="JVF426" s="273"/>
      <c r="JVG426" s="273"/>
      <c r="JVH426" s="273"/>
      <c r="JVI426" s="273"/>
      <c r="JVJ426" s="273"/>
      <c r="JVK426" s="273"/>
      <c r="JVL426" s="273"/>
      <c r="JVM426" s="273"/>
      <c r="JVN426" s="273"/>
      <c r="JVO426" s="273"/>
      <c r="JVP426" s="273"/>
      <c r="JVQ426" s="273"/>
      <c r="JVR426" s="273"/>
      <c r="JVS426" s="273"/>
      <c r="JVT426" s="273"/>
      <c r="JVU426" s="273"/>
      <c r="JVV426" s="273"/>
      <c r="JVW426" s="273"/>
      <c r="JVX426" s="273"/>
      <c r="JVY426" s="273"/>
      <c r="JVZ426" s="273"/>
      <c r="JWA426" s="273"/>
      <c r="JWB426" s="273"/>
      <c r="JWC426" s="273"/>
      <c r="JWD426" s="273"/>
      <c r="JWE426" s="273"/>
      <c r="JWF426" s="273"/>
      <c r="JWG426" s="273"/>
      <c r="JWH426" s="273"/>
      <c r="JWI426" s="273"/>
      <c r="JWJ426" s="273"/>
      <c r="JWK426" s="273"/>
      <c r="JWL426" s="273"/>
      <c r="JWM426" s="273"/>
      <c r="JWN426" s="273"/>
      <c r="JWO426" s="273"/>
      <c r="JWP426" s="273"/>
      <c r="JWQ426" s="273"/>
      <c r="JWR426" s="273"/>
      <c r="JWS426" s="273"/>
      <c r="JWT426" s="273"/>
      <c r="JWU426" s="273"/>
      <c r="JWV426" s="273"/>
      <c r="JWW426" s="273"/>
      <c r="JWX426" s="273"/>
      <c r="JWY426" s="273"/>
      <c r="JWZ426" s="273"/>
      <c r="JXA426" s="273"/>
      <c r="JXB426" s="273"/>
      <c r="JXC426" s="273"/>
      <c r="JXD426" s="273"/>
      <c r="JXE426" s="273"/>
      <c r="JXF426" s="273"/>
      <c r="JXG426" s="273"/>
      <c r="JXH426" s="273"/>
      <c r="JXI426" s="273"/>
      <c r="JXJ426" s="273"/>
      <c r="JXK426" s="273"/>
      <c r="JXL426" s="273"/>
      <c r="JXM426" s="273"/>
      <c r="JXN426" s="273"/>
      <c r="JXO426" s="273"/>
      <c r="JXP426" s="273"/>
      <c r="JXQ426" s="273"/>
      <c r="JXR426" s="273"/>
      <c r="JXS426" s="273"/>
      <c r="JXT426" s="273"/>
      <c r="JXU426" s="273"/>
      <c r="JXV426" s="273"/>
      <c r="JXW426" s="273"/>
      <c r="JXX426" s="273"/>
      <c r="JXY426" s="273"/>
      <c r="JXZ426" s="273"/>
      <c r="JYA426" s="273"/>
      <c r="JYB426" s="273"/>
      <c r="JYC426" s="273"/>
      <c r="JYD426" s="273"/>
      <c r="JYE426" s="273"/>
      <c r="JYF426" s="273"/>
      <c r="JYG426" s="273"/>
      <c r="JYH426" s="273"/>
      <c r="JYI426" s="273"/>
      <c r="JYJ426" s="273"/>
      <c r="JYK426" s="273"/>
      <c r="JYL426" s="273"/>
      <c r="JYM426" s="273"/>
      <c r="JYN426" s="273"/>
      <c r="JYO426" s="273"/>
      <c r="JYP426" s="273"/>
      <c r="JYQ426" s="273"/>
      <c r="JYR426" s="273"/>
      <c r="JYS426" s="273"/>
      <c r="JYT426" s="273"/>
      <c r="JYU426" s="273"/>
      <c r="JYV426" s="273"/>
      <c r="JYW426" s="273"/>
      <c r="JYX426" s="273"/>
      <c r="JYY426" s="273"/>
      <c r="JYZ426" s="273"/>
      <c r="JZA426" s="273"/>
      <c r="JZB426" s="273"/>
      <c r="JZC426" s="273"/>
      <c r="JZD426" s="273"/>
      <c r="JZE426" s="273"/>
      <c r="JZF426" s="273"/>
      <c r="JZG426" s="273"/>
      <c r="JZH426" s="273"/>
      <c r="JZI426" s="273"/>
      <c r="JZJ426" s="273"/>
      <c r="JZK426" s="273"/>
      <c r="JZL426" s="273"/>
      <c r="JZM426" s="273"/>
      <c r="JZN426" s="273"/>
      <c r="JZO426" s="273"/>
      <c r="JZP426" s="273"/>
      <c r="JZQ426" s="273"/>
      <c r="JZR426" s="273"/>
      <c r="JZS426" s="273"/>
      <c r="JZT426" s="273"/>
      <c r="JZU426" s="273"/>
      <c r="JZV426" s="273"/>
      <c r="JZW426" s="273"/>
      <c r="JZX426" s="273"/>
      <c r="JZY426" s="273"/>
      <c r="JZZ426" s="273"/>
      <c r="KAA426" s="273"/>
      <c r="KAB426" s="273"/>
      <c r="KAC426" s="273"/>
      <c r="KAD426" s="273"/>
      <c r="KAE426" s="273"/>
      <c r="KAF426" s="273"/>
      <c r="KAG426" s="273"/>
      <c r="KAH426" s="273"/>
      <c r="KAI426" s="273"/>
      <c r="KAJ426" s="273"/>
      <c r="KAK426" s="273"/>
      <c r="KAL426" s="273"/>
      <c r="KAM426" s="273"/>
      <c r="KAN426" s="273"/>
      <c r="KAO426" s="273"/>
      <c r="KAP426" s="273"/>
      <c r="KAQ426" s="273"/>
      <c r="KAR426" s="273"/>
      <c r="KAS426" s="273"/>
      <c r="KAT426" s="273"/>
      <c r="KAU426" s="273"/>
      <c r="KAV426" s="273"/>
      <c r="KAW426" s="273"/>
      <c r="KAX426" s="273"/>
      <c r="KAY426" s="273"/>
      <c r="KAZ426" s="273"/>
      <c r="KBA426" s="273"/>
      <c r="KBB426" s="273"/>
      <c r="KBC426" s="273"/>
      <c r="KBD426" s="273"/>
      <c r="KBE426" s="273"/>
      <c r="KBF426" s="273"/>
      <c r="KBG426" s="273"/>
      <c r="KBH426" s="273"/>
      <c r="KBI426" s="273"/>
      <c r="KBJ426" s="273"/>
      <c r="KBK426" s="273"/>
      <c r="KBL426" s="273"/>
      <c r="KBM426" s="273"/>
      <c r="KBN426" s="273"/>
      <c r="KBO426" s="273"/>
      <c r="KBP426" s="273"/>
      <c r="KBQ426" s="273"/>
      <c r="KBR426" s="273"/>
      <c r="KBS426" s="273"/>
      <c r="KBT426" s="273"/>
      <c r="KBU426" s="273"/>
      <c r="KBV426" s="273"/>
      <c r="KBW426" s="273"/>
      <c r="KBX426" s="273"/>
      <c r="KBY426" s="273"/>
      <c r="KBZ426" s="273"/>
      <c r="KCA426" s="273"/>
      <c r="KCB426" s="273"/>
      <c r="KCC426" s="273"/>
      <c r="KCD426" s="273"/>
      <c r="KCE426" s="273"/>
      <c r="KCF426" s="273"/>
      <c r="KCG426" s="273"/>
      <c r="KCH426" s="273"/>
      <c r="KCI426" s="273"/>
      <c r="KCJ426" s="273"/>
      <c r="KCK426" s="273"/>
      <c r="KCL426" s="273"/>
      <c r="KCM426" s="273"/>
      <c r="KCN426" s="273"/>
      <c r="KCO426" s="273"/>
      <c r="KCP426" s="273"/>
      <c r="KCQ426" s="273"/>
      <c r="KCR426" s="273"/>
      <c r="KCS426" s="273"/>
      <c r="KCT426" s="273"/>
      <c r="KCU426" s="273"/>
      <c r="KCV426" s="273"/>
      <c r="KCW426" s="273"/>
      <c r="KCX426" s="273"/>
      <c r="KCY426" s="273"/>
      <c r="KCZ426" s="273"/>
      <c r="KDA426" s="273"/>
      <c r="KDB426" s="273"/>
      <c r="KDC426" s="273"/>
      <c r="KDD426" s="273"/>
      <c r="KDE426" s="273"/>
      <c r="KDF426" s="273"/>
      <c r="KDG426" s="273"/>
      <c r="KDH426" s="273"/>
      <c r="KDI426" s="273"/>
      <c r="KDJ426" s="273"/>
      <c r="KDK426" s="273"/>
      <c r="KDL426" s="273"/>
      <c r="KDM426" s="273"/>
      <c r="KDN426" s="273"/>
      <c r="KDO426" s="273"/>
      <c r="KDP426" s="273"/>
      <c r="KDQ426" s="273"/>
      <c r="KDR426" s="273"/>
      <c r="KDS426" s="273"/>
      <c r="KDT426" s="273"/>
      <c r="KDU426" s="273"/>
      <c r="KDV426" s="273"/>
      <c r="KDW426" s="273"/>
      <c r="KDX426" s="273"/>
      <c r="KDY426" s="273"/>
      <c r="KDZ426" s="273"/>
      <c r="KEA426" s="273"/>
      <c r="KEB426" s="273"/>
      <c r="KEC426" s="273"/>
      <c r="KED426" s="273"/>
      <c r="KEE426" s="273"/>
      <c r="KEF426" s="273"/>
      <c r="KEG426" s="273"/>
      <c r="KEH426" s="273"/>
      <c r="KEI426" s="273"/>
      <c r="KEJ426" s="273"/>
      <c r="KEK426" s="273"/>
      <c r="KEL426" s="273"/>
      <c r="KEM426" s="273"/>
      <c r="KEN426" s="273"/>
      <c r="KEO426" s="273"/>
      <c r="KEP426" s="273"/>
      <c r="KEQ426" s="273"/>
      <c r="KER426" s="273"/>
      <c r="KES426" s="273"/>
      <c r="KET426" s="273"/>
      <c r="KEU426" s="273"/>
      <c r="KEV426" s="273"/>
      <c r="KEW426" s="273"/>
      <c r="KEX426" s="273"/>
      <c r="KEY426" s="273"/>
      <c r="KEZ426" s="273"/>
      <c r="KFA426" s="273"/>
      <c r="KFB426" s="273"/>
      <c r="KFC426" s="273"/>
      <c r="KFD426" s="273"/>
      <c r="KFE426" s="273"/>
      <c r="KFF426" s="273"/>
      <c r="KFG426" s="273"/>
      <c r="KFH426" s="273"/>
      <c r="KFI426" s="273"/>
      <c r="KFJ426" s="273"/>
      <c r="KFK426" s="273"/>
      <c r="KFL426" s="273"/>
      <c r="KFM426" s="273"/>
      <c r="KFN426" s="273"/>
      <c r="KFO426" s="273"/>
      <c r="KFP426" s="273"/>
      <c r="KFQ426" s="273"/>
      <c r="KFR426" s="273"/>
      <c r="KFS426" s="273"/>
      <c r="KFT426" s="273"/>
      <c r="KFU426" s="273"/>
      <c r="KFV426" s="273"/>
      <c r="KFW426" s="273"/>
      <c r="KFX426" s="273"/>
      <c r="KFY426" s="273"/>
      <c r="KFZ426" s="273"/>
      <c r="KGA426" s="273"/>
      <c r="KGB426" s="273"/>
      <c r="KGC426" s="273"/>
      <c r="KGD426" s="273"/>
      <c r="KGE426" s="273"/>
      <c r="KGF426" s="273"/>
      <c r="KGG426" s="273"/>
      <c r="KGH426" s="273"/>
      <c r="KGI426" s="273"/>
      <c r="KGJ426" s="273"/>
      <c r="KGK426" s="273"/>
      <c r="KGL426" s="273"/>
      <c r="KGM426" s="273"/>
      <c r="KGN426" s="273"/>
      <c r="KGO426" s="273"/>
      <c r="KGP426" s="273"/>
      <c r="KGQ426" s="273"/>
      <c r="KGR426" s="273"/>
      <c r="KGS426" s="273"/>
      <c r="KGT426" s="273"/>
      <c r="KGU426" s="273"/>
      <c r="KGV426" s="273"/>
      <c r="KGW426" s="273"/>
      <c r="KGX426" s="273"/>
      <c r="KGY426" s="273"/>
      <c r="KGZ426" s="273"/>
      <c r="KHA426" s="273"/>
      <c r="KHB426" s="273"/>
      <c r="KHC426" s="273"/>
      <c r="KHD426" s="273"/>
      <c r="KHE426" s="273"/>
      <c r="KHF426" s="273"/>
      <c r="KHG426" s="273"/>
      <c r="KHH426" s="273"/>
      <c r="KHI426" s="273"/>
      <c r="KHJ426" s="273"/>
      <c r="KHK426" s="273"/>
      <c r="KHL426" s="273"/>
      <c r="KHM426" s="273"/>
      <c r="KHN426" s="273"/>
      <c r="KHO426" s="273"/>
      <c r="KHP426" s="273"/>
      <c r="KHQ426" s="273"/>
      <c r="KHR426" s="273"/>
      <c r="KHS426" s="273"/>
      <c r="KHT426" s="273"/>
      <c r="KHU426" s="273"/>
      <c r="KHV426" s="273"/>
      <c r="KHW426" s="273"/>
      <c r="KHX426" s="273"/>
      <c r="KHY426" s="273"/>
      <c r="KHZ426" s="273"/>
      <c r="KIA426" s="273"/>
      <c r="KIB426" s="273"/>
      <c r="KIC426" s="273"/>
      <c r="KID426" s="273"/>
      <c r="KIE426" s="273"/>
      <c r="KIF426" s="273"/>
      <c r="KIG426" s="273"/>
      <c r="KIH426" s="273"/>
      <c r="KII426" s="273"/>
      <c r="KIJ426" s="273"/>
      <c r="KIK426" s="273"/>
      <c r="KIL426" s="273"/>
      <c r="KIM426" s="273"/>
      <c r="KIN426" s="273"/>
      <c r="KIO426" s="273"/>
      <c r="KIP426" s="273"/>
      <c r="KIQ426" s="273"/>
      <c r="KIR426" s="273"/>
      <c r="KIS426" s="273"/>
      <c r="KIT426" s="273"/>
      <c r="KIU426" s="273"/>
      <c r="KIV426" s="273"/>
      <c r="KIW426" s="273"/>
      <c r="KIX426" s="273"/>
      <c r="KIY426" s="273"/>
      <c r="KIZ426" s="273"/>
      <c r="KJA426" s="273"/>
      <c r="KJB426" s="273"/>
      <c r="KJC426" s="273"/>
      <c r="KJD426" s="273"/>
      <c r="KJE426" s="273"/>
      <c r="KJF426" s="273"/>
      <c r="KJG426" s="273"/>
      <c r="KJH426" s="273"/>
      <c r="KJI426" s="273"/>
      <c r="KJJ426" s="273"/>
      <c r="KJK426" s="273"/>
      <c r="KJL426" s="273"/>
      <c r="KJM426" s="273"/>
      <c r="KJN426" s="273"/>
      <c r="KJO426" s="273"/>
      <c r="KJP426" s="273"/>
      <c r="KJQ426" s="273"/>
      <c r="KJR426" s="273"/>
      <c r="KJS426" s="273"/>
      <c r="KJT426" s="273"/>
      <c r="KJU426" s="273"/>
      <c r="KJV426" s="273"/>
      <c r="KJW426" s="273"/>
      <c r="KJX426" s="273"/>
      <c r="KJY426" s="273"/>
      <c r="KJZ426" s="273"/>
      <c r="KKA426" s="273"/>
      <c r="KKB426" s="273"/>
      <c r="KKC426" s="273"/>
      <c r="KKD426" s="273"/>
      <c r="KKE426" s="273"/>
      <c r="KKF426" s="273"/>
      <c r="KKG426" s="273"/>
      <c r="KKH426" s="273"/>
      <c r="KKI426" s="273"/>
      <c r="KKJ426" s="273"/>
      <c r="KKK426" s="273"/>
      <c r="KKL426" s="273"/>
      <c r="KKM426" s="273"/>
      <c r="KKN426" s="273"/>
      <c r="KKO426" s="273"/>
      <c r="KKP426" s="273"/>
      <c r="KKQ426" s="273"/>
      <c r="KKR426" s="273"/>
      <c r="KKS426" s="273"/>
      <c r="KKT426" s="273"/>
      <c r="KKU426" s="273"/>
      <c r="KKV426" s="273"/>
      <c r="KKW426" s="273"/>
      <c r="KKX426" s="273"/>
      <c r="KKY426" s="273"/>
      <c r="KKZ426" s="273"/>
      <c r="KLA426" s="273"/>
      <c r="KLB426" s="273"/>
      <c r="KLC426" s="273"/>
      <c r="KLD426" s="273"/>
      <c r="KLE426" s="273"/>
      <c r="KLF426" s="273"/>
      <c r="KLG426" s="273"/>
      <c r="KLH426" s="273"/>
      <c r="KLI426" s="273"/>
      <c r="KLJ426" s="273"/>
      <c r="KLK426" s="273"/>
      <c r="KLL426" s="273"/>
      <c r="KLM426" s="273"/>
      <c r="KLN426" s="273"/>
      <c r="KLO426" s="273"/>
      <c r="KLP426" s="273"/>
      <c r="KLQ426" s="273"/>
      <c r="KLR426" s="273"/>
      <c r="KLS426" s="273"/>
      <c r="KLT426" s="273"/>
      <c r="KLU426" s="273"/>
      <c r="KLV426" s="273"/>
      <c r="KLW426" s="273"/>
      <c r="KLX426" s="273"/>
      <c r="KLY426" s="273"/>
      <c r="KLZ426" s="273"/>
      <c r="KMA426" s="273"/>
      <c r="KMB426" s="273"/>
      <c r="KMC426" s="273"/>
      <c r="KMD426" s="273"/>
      <c r="KME426" s="273"/>
      <c r="KMF426" s="273"/>
      <c r="KMG426" s="273"/>
      <c r="KMH426" s="273"/>
      <c r="KMI426" s="273"/>
      <c r="KMJ426" s="273"/>
      <c r="KMK426" s="273"/>
      <c r="KML426" s="273"/>
      <c r="KMM426" s="273"/>
      <c r="KMN426" s="273"/>
      <c r="KMO426" s="273"/>
      <c r="KMP426" s="273"/>
      <c r="KMQ426" s="273"/>
      <c r="KMR426" s="273"/>
      <c r="KMS426" s="273"/>
      <c r="KMT426" s="273"/>
      <c r="KMU426" s="273"/>
      <c r="KMV426" s="273"/>
      <c r="KMW426" s="273"/>
      <c r="KMX426" s="273"/>
      <c r="KMY426" s="273"/>
      <c r="KMZ426" s="273"/>
      <c r="KNA426" s="273"/>
      <c r="KNB426" s="273"/>
      <c r="KNC426" s="273"/>
      <c r="KND426" s="273"/>
      <c r="KNE426" s="273"/>
      <c r="KNF426" s="273"/>
      <c r="KNG426" s="273"/>
      <c r="KNH426" s="273"/>
      <c r="KNI426" s="273"/>
      <c r="KNJ426" s="273"/>
      <c r="KNK426" s="273"/>
      <c r="KNL426" s="273"/>
      <c r="KNM426" s="273"/>
      <c r="KNN426" s="273"/>
      <c r="KNO426" s="273"/>
      <c r="KNP426" s="273"/>
      <c r="KNQ426" s="273"/>
      <c r="KNR426" s="273"/>
      <c r="KNS426" s="273"/>
      <c r="KNT426" s="273"/>
      <c r="KNU426" s="273"/>
      <c r="KNV426" s="273"/>
      <c r="KNW426" s="273"/>
      <c r="KNX426" s="273"/>
      <c r="KNY426" s="273"/>
      <c r="KNZ426" s="273"/>
      <c r="KOA426" s="273"/>
      <c r="KOB426" s="273"/>
      <c r="KOC426" s="273"/>
      <c r="KOD426" s="273"/>
      <c r="KOE426" s="273"/>
      <c r="KOF426" s="273"/>
      <c r="KOG426" s="273"/>
      <c r="KOH426" s="273"/>
      <c r="KOI426" s="273"/>
      <c r="KOJ426" s="273"/>
      <c r="KOK426" s="273"/>
      <c r="KOL426" s="273"/>
      <c r="KOM426" s="273"/>
      <c r="KON426" s="273"/>
      <c r="KOO426" s="273"/>
      <c r="KOP426" s="273"/>
      <c r="KOQ426" s="273"/>
      <c r="KOR426" s="273"/>
      <c r="KOS426" s="273"/>
      <c r="KOT426" s="273"/>
      <c r="KOU426" s="273"/>
      <c r="KOV426" s="273"/>
      <c r="KOW426" s="273"/>
      <c r="KOX426" s="273"/>
      <c r="KOY426" s="273"/>
      <c r="KOZ426" s="273"/>
      <c r="KPA426" s="273"/>
      <c r="KPB426" s="273"/>
      <c r="KPC426" s="273"/>
      <c r="KPD426" s="273"/>
      <c r="KPE426" s="273"/>
      <c r="KPF426" s="273"/>
      <c r="KPG426" s="273"/>
      <c r="KPH426" s="273"/>
      <c r="KPI426" s="273"/>
      <c r="KPJ426" s="273"/>
      <c r="KPK426" s="273"/>
      <c r="KPL426" s="273"/>
      <c r="KPM426" s="273"/>
      <c r="KPN426" s="273"/>
      <c r="KPO426" s="273"/>
      <c r="KPP426" s="273"/>
      <c r="KPQ426" s="273"/>
      <c r="KPR426" s="273"/>
      <c r="KPS426" s="273"/>
      <c r="KPT426" s="273"/>
      <c r="KPU426" s="273"/>
      <c r="KPV426" s="273"/>
      <c r="KPW426" s="273"/>
      <c r="KPX426" s="273"/>
      <c r="KPY426" s="273"/>
      <c r="KPZ426" s="273"/>
      <c r="KQA426" s="273"/>
      <c r="KQB426" s="273"/>
      <c r="KQC426" s="273"/>
      <c r="KQD426" s="273"/>
      <c r="KQE426" s="273"/>
      <c r="KQF426" s="273"/>
      <c r="KQG426" s="273"/>
      <c r="KQH426" s="273"/>
      <c r="KQI426" s="273"/>
      <c r="KQJ426" s="273"/>
      <c r="KQK426" s="273"/>
      <c r="KQL426" s="273"/>
      <c r="KQM426" s="273"/>
      <c r="KQN426" s="273"/>
      <c r="KQO426" s="273"/>
      <c r="KQP426" s="273"/>
      <c r="KQQ426" s="273"/>
      <c r="KQR426" s="273"/>
      <c r="KQS426" s="273"/>
      <c r="KQT426" s="273"/>
      <c r="KQU426" s="273"/>
      <c r="KQV426" s="273"/>
      <c r="KQW426" s="273"/>
      <c r="KQX426" s="273"/>
      <c r="KQY426" s="273"/>
      <c r="KQZ426" s="273"/>
      <c r="KRA426" s="273"/>
      <c r="KRB426" s="273"/>
      <c r="KRC426" s="273"/>
      <c r="KRD426" s="273"/>
      <c r="KRE426" s="273"/>
      <c r="KRF426" s="273"/>
      <c r="KRG426" s="273"/>
      <c r="KRH426" s="273"/>
      <c r="KRI426" s="273"/>
      <c r="KRJ426" s="273"/>
      <c r="KRK426" s="273"/>
      <c r="KRL426" s="273"/>
      <c r="KRM426" s="273"/>
      <c r="KRN426" s="273"/>
      <c r="KRO426" s="273"/>
      <c r="KRP426" s="273"/>
      <c r="KRQ426" s="273"/>
      <c r="KRR426" s="273"/>
      <c r="KRS426" s="273"/>
      <c r="KRT426" s="273"/>
      <c r="KRU426" s="273"/>
      <c r="KRV426" s="273"/>
      <c r="KRW426" s="273"/>
      <c r="KRX426" s="273"/>
      <c r="KRY426" s="273"/>
      <c r="KRZ426" s="273"/>
      <c r="KSA426" s="273"/>
      <c r="KSB426" s="273"/>
      <c r="KSC426" s="273"/>
      <c r="KSD426" s="273"/>
      <c r="KSE426" s="273"/>
      <c r="KSF426" s="273"/>
      <c r="KSG426" s="273"/>
      <c r="KSH426" s="273"/>
      <c r="KSI426" s="273"/>
      <c r="KSJ426" s="273"/>
      <c r="KSK426" s="273"/>
      <c r="KSL426" s="273"/>
      <c r="KSM426" s="273"/>
      <c r="KSN426" s="273"/>
      <c r="KSO426" s="273"/>
      <c r="KSP426" s="273"/>
      <c r="KSQ426" s="273"/>
      <c r="KSR426" s="273"/>
      <c r="KSS426" s="273"/>
      <c r="KST426" s="273"/>
      <c r="KSU426" s="273"/>
      <c r="KSV426" s="273"/>
      <c r="KSW426" s="273"/>
      <c r="KSX426" s="273"/>
      <c r="KSY426" s="273"/>
      <c r="KSZ426" s="273"/>
      <c r="KTA426" s="273"/>
      <c r="KTB426" s="273"/>
      <c r="KTC426" s="273"/>
      <c r="KTD426" s="273"/>
      <c r="KTE426" s="273"/>
      <c r="KTF426" s="273"/>
      <c r="KTG426" s="273"/>
      <c r="KTH426" s="273"/>
      <c r="KTI426" s="273"/>
      <c r="KTJ426" s="273"/>
      <c r="KTK426" s="273"/>
      <c r="KTL426" s="273"/>
      <c r="KTM426" s="273"/>
      <c r="KTN426" s="273"/>
      <c r="KTO426" s="273"/>
      <c r="KTP426" s="273"/>
      <c r="KTQ426" s="273"/>
      <c r="KTR426" s="273"/>
      <c r="KTS426" s="273"/>
      <c r="KTT426" s="273"/>
      <c r="KTU426" s="273"/>
      <c r="KTV426" s="273"/>
      <c r="KTW426" s="273"/>
      <c r="KTX426" s="273"/>
      <c r="KTY426" s="273"/>
      <c r="KTZ426" s="273"/>
      <c r="KUA426" s="273"/>
      <c r="KUB426" s="273"/>
      <c r="KUC426" s="273"/>
      <c r="KUD426" s="273"/>
      <c r="KUE426" s="273"/>
      <c r="KUF426" s="273"/>
      <c r="KUG426" s="273"/>
      <c r="KUH426" s="273"/>
      <c r="KUI426" s="273"/>
      <c r="KUJ426" s="273"/>
      <c r="KUK426" s="273"/>
      <c r="KUL426" s="273"/>
      <c r="KUM426" s="273"/>
      <c r="KUN426" s="273"/>
      <c r="KUO426" s="273"/>
      <c r="KUP426" s="273"/>
      <c r="KUQ426" s="273"/>
      <c r="KUR426" s="273"/>
      <c r="KUS426" s="273"/>
      <c r="KUT426" s="273"/>
      <c r="KUU426" s="273"/>
      <c r="KUV426" s="273"/>
      <c r="KUW426" s="273"/>
      <c r="KUX426" s="273"/>
      <c r="KUY426" s="273"/>
      <c r="KUZ426" s="273"/>
      <c r="KVA426" s="273"/>
      <c r="KVB426" s="273"/>
      <c r="KVC426" s="273"/>
      <c r="KVD426" s="273"/>
      <c r="KVE426" s="273"/>
      <c r="KVF426" s="273"/>
      <c r="KVG426" s="273"/>
      <c r="KVH426" s="273"/>
      <c r="KVI426" s="273"/>
      <c r="KVJ426" s="273"/>
      <c r="KVK426" s="273"/>
      <c r="KVL426" s="273"/>
      <c r="KVM426" s="273"/>
      <c r="KVN426" s="273"/>
      <c r="KVO426" s="273"/>
      <c r="KVP426" s="273"/>
      <c r="KVQ426" s="273"/>
      <c r="KVR426" s="273"/>
      <c r="KVS426" s="273"/>
      <c r="KVT426" s="273"/>
      <c r="KVU426" s="273"/>
      <c r="KVV426" s="273"/>
      <c r="KVW426" s="273"/>
      <c r="KVX426" s="273"/>
      <c r="KVY426" s="273"/>
      <c r="KVZ426" s="273"/>
      <c r="KWA426" s="273"/>
      <c r="KWB426" s="273"/>
      <c r="KWC426" s="273"/>
      <c r="KWD426" s="273"/>
      <c r="KWE426" s="273"/>
      <c r="KWF426" s="273"/>
      <c r="KWG426" s="273"/>
      <c r="KWH426" s="273"/>
      <c r="KWI426" s="273"/>
      <c r="KWJ426" s="273"/>
      <c r="KWK426" s="273"/>
      <c r="KWL426" s="273"/>
      <c r="KWM426" s="273"/>
      <c r="KWN426" s="273"/>
      <c r="KWO426" s="273"/>
      <c r="KWP426" s="273"/>
      <c r="KWQ426" s="273"/>
      <c r="KWR426" s="273"/>
      <c r="KWS426" s="273"/>
      <c r="KWT426" s="273"/>
      <c r="KWU426" s="273"/>
      <c r="KWV426" s="273"/>
      <c r="KWW426" s="273"/>
      <c r="KWX426" s="273"/>
      <c r="KWY426" s="273"/>
      <c r="KWZ426" s="273"/>
      <c r="KXA426" s="273"/>
      <c r="KXB426" s="273"/>
      <c r="KXC426" s="273"/>
      <c r="KXD426" s="273"/>
      <c r="KXE426" s="273"/>
      <c r="KXF426" s="273"/>
      <c r="KXG426" s="273"/>
      <c r="KXH426" s="273"/>
      <c r="KXI426" s="273"/>
      <c r="KXJ426" s="273"/>
      <c r="KXK426" s="273"/>
      <c r="KXL426" s="273"/>
      <c r="KXM426" s="273"/>
      <c r="KXN426" s="273"/>
      <c r="KXO426" s="273"/>
      <c r="KXP426" s="273"/>
      <c r="KXQ426" s="273"/>
      <c r="KXR426" s="273"/>
      <c r="KXS426" s="273"/>
      <c r="KXT426" s="273"/>
      <c r="KXU426" s="273"/>
      <c r="KXV426" s="273"/>
      <c r="KXW426" s="273"/>
      <c r="KXX426" s="273"/>
      <c r="KXY426" s="273"/>
      <c r="KXZ426" s="273"/>
      <c r="KYA426" s="273"/>
      <c r="KYB426" s="273"/>
      <c r="KYC426" s="273"/>
      <c r="KYD426" s="273"/>
      <c r="KYE426" s="273"/>
      <c r="KYF426" s="273"/>
      <c r="KYG426" s="273"/>
      <c r="KYH426" s="273"/>
      <c r="KYI426" s="273"/>
      <c r="KYJ426" s="273"/>
      <c r="KYK426" s="273"/>
      <c r="KYL426" s="273"/>
      <c r="KYM426" s="273"/>
      <c r="KYN426" s="273"/>
      <c r="KYO426" s="273"/>
      <c r="KYP426" s="273"/>
      <c r="KYQ426" s="273"/>
      <c r="KYR426" s="273"/>
      <c r="KYS426" s="273"/>
      <c r="KYT426" s="273"/>
      <c r="KYU426" s="273"/>
      <c r="KYV426" s="273"/>
      <c r="KYW426" s="273"/>
      <c r="KYX426" s="273"/>
      <c r="KYY426" s="273"/>
      <c r="KYZ426" s="273"/>
      <c r="KZA426" s="273"/>
      <c r="KZB426" s="273"/>
      <c r="KZC426" s="273"/>
      <c r="KZD426" s="273"/>
      <c r="KZE426" s="273"/>
      <c r="KZF426" s="273"/>
      <c r="KZG426" s="273"/>
      <c r="KZH426" s="273"/>
      <c r="KZI426" s="273"/>
      <c r="KZJ426" s="273"/>
      <c r="KZK426" s="273"/>
      <c r="KZL426" s="273"/>
      <c r="KZM426" s="273"/>
      <c r="KZN426" s="273"/>
      <c r="KZO426" s="273"/>
      <c r="KZP426" s="273"/>
      <c r="KZQ426" s="273"/>
      <c r="KZR426" s="273"/>
      <c r="KZS426" s="273"/>
      <c r="KZT426" s="273"/>
      <c r="KZU426" s="273"/>
      <c r="KZV426" s="273"/>
      <c r="KZW426" s="273"/>
      <c r="KZX426" s="273"/>
      <c r="KZY426" s="273"/>
      <c r="KZZ426" s="273"/>
      <c r="LAA426" s="273"/>
      <c r="LAB426" s="273"/>
      <c r="LAC426" s="273"/>
      <c r="LAD426" s="273"/>
      <c r="LAE426" s="273"/>
      <c r="LAF426" s="273"/>
      <c r="LAG426" s="273"/>
      <c r="LAH426" s="273"/>
      <c r="LAI426" s="273"/>
      <c r="LAJ426" s="273"/>
      <c r="LAK426" s="273"/>
      <c r="LAL426" s="273"/>
      <c r="LAM426" s="273"/>
      <c r="LAN426" s="273"/>
      <c r="LAO426" s="273"/>
      <c r="LAP426" s="273"/>
      <c r="LAQ426" s="273"/>
      <c r="LAR426" s="273"/>
      <c r="LAS426" s="273"/>
      <c r="LAT426" s="273"/>
      <c r="LAU426" s="273"/>
      <c r="LAV426" s="273"/>
      <c r="LAW426" s="273"/>
      <c r="LAX426" s="273"/>
      <c r="LAY426" s="273"/>
      <c r="LAZ426" s="273"/>
      <c r="LBA426" s="273"/>
      <c r="LBB426" s="273"/>
      <c r="LBC426" s="273"/>
      <c r="LBD426" s="273"/>
      <c r="LBE426" s="273"/>
      <c r="LBF426" s="273"/>
      <c r="LBG426" s="273"/>
      <c r="LBH426" s="273"/>
      <c r="LBI426" s="273"/>
      <c r="LBJ426" s="273"/>
      <c r="LBK426" s="273"/>
      <c r="LBL426" s="273"/>
      <c r="LBM426" s="273"/>
      <c r="LBN426" s="273"/>
      <c r="LBO426" s="273"/>
      <c r="LBP426" s="273"/>
      <c r="LBQ426" s="273"/>
      <c r="LBR426" s="273"/>
      <c r="LBS426" s="273"/>
      <c r="LBT426" s="273"/>
      <c r="LBU426" s="273"/>
      <c r="LBV426" s="273"/>
      <c r="LBW426" s="273"/>
      <c r="LBX426" s="273"/>
      <c r="LBY426" s="273"/>
      <c r="LBZ426" s="273"/>
      <c r="LCA426" s="273"/>
      <c r="LCB426" s="273"/>
      <c r="LCC426" s="273"/>
      <c r="LCD426" s="273"/>
      <c r="LCE426" s="273"/>
      <c r="LCF426" s="273"/>
      <c r="LCG426" s="273"/>
      <c r="LCH426" s="273"/>
      <c r="LCI426" s="273"/>
      <c r="LCJ426" s="273"/>
      <c r="LCK426" s="273"/>
      <c r="LCL426" s="273"/>
      <c r="LCM426" s="273"/>
      <c r="LCN426" s="273"/>
      <c r="LCO426" s="273"/>
      <c r="LCP426" s="273"/>
      <c r="LCQ426" s="273"/>
      <c r="LCR426" s="273"/>
      <c r="LCS426" s="273"/>
      <c r="LCT426" s="273"/>
      <c r="LCU426" s="273"/>
      <c r="LCV426" s="273"/>
      <c r="LCW426" s="273"/>
      <c r="LCX426" s="273"/>
      <c r="LCY426" s="273"/>
      <c r="LCZ426" s="273"/>
      <c r="LDA426" s="273"/>
      <c r="LDB426" s="273"/>
      <c r="LDC426" s="273"/>
      <c r="LDD426" s="273"/>
      <c r="LDE426" s="273"/>
      <c r="LDF426" s="273"/>
      <c r="LDG426" s="273"/>
      <c r="LDH426" s="273"/>
      <c r="LDI426" s="273"/>
      <c r="LDJ426" s="273"/>
      <c r="LDK426" s="273"/>
      <c r="LDL426" s="273"/>
      <c r="LDM426" s="273"/>
      <c r="LDN426" s="273"/>
      <c r="LDO426" s="273"/>
      <c r="LDP426" s="273"/>
      <c r="LDQ426" s="273"/>
      <c r="LDR426" s="273"/>
      <c r="LDS426" s="273"/>
      <c r="LDT426" s="273"/>
      <c r="LDU426" s="273"/>
      <c r="LDV426" s="273"/>
      <c r="LDW426" s="273"/>
      <c r="LDX426" s="273"/>
      <c r="LDY426" s="273"/>
      <c r="LDZ426" s="273"/>
      <c r="LEA426" s="273"/>
      <c r="LEB426" s="273"/>
      <c r="LEC426" s="273"/>
      <c r="LED426" s="273"/>
      <c r="LEE426" s="273"/>
      <c r="LEF426" s="273"/>
      <c r="LEG426" s="273"/>
      <c r="LEH426" s="273"/>
      <c r="LEI426" s="273"/>
      <c r="LEJ426" s="273"/>
      <c r="LEK426" s="273"/>
      <c r="LEL426" s="273"/>
      <c r="LEM426" s="273"/>
      <c r="LEN426" s="273"/>
      <c r="LEO426" s="273"/>
      <c r="LEP426" s="273"/>
      <c r="LEQ426" s="273"/>
      <c r="LER426" s="273"/>
      <c r="LES426" s="273"/>
      <c r="LET426" s="273"/>
      <c r="LEU426" s="273"/>
      <c r="LEV426" s="273"/>
      <c r="LEW426" s="273"/>
      <c r="LEX426" s="273"/>
      <c r="LEY426" s="273"/>
      <c r="LEZ426" s="273"/>
      <c r="LFA426" s="273"/>
      <c r="LFB426" s="273"/>
      <c r="LFC426" s="273"/>
      <c r="LFD426" s="273"/>
      <c r="LFE426" s="273"/>
      <c r="LFF426" s="273"/>
      <c r="LFG426" s="273"/>
      <c r="LFH426" s="273"/>
      <c r="LFI426" s="273"/>
      <c r="LFJ426" s="273"/>
      <c r="LFK426" s="273"/>
      <c r="LFL426" s="273"/>
      <c r="LFM426" s="273"/>
      <c r="LFN426" s="273"/>
      <c r="LFO426" s="273"/>
      <c r="LFP426" s="273"/>
      <c r="LFQ426" s="273"/>
      <c r="LFR426" s="273"/>
      <c r="LFS426" s="273"/>
      <c r="LFT426" s="273"/>
      <c r="LFU426" s="273"/>
      <c r="LFV426" s="273"/>
      <c r="LFW426" s="273"/>
      <c r="LFX426" s="273"/>
      <c r="LFY426" s="273"/>
      <c r="LFZ426" s="273"/>
      <c r="LGA426" s="273"/>
      <c r="LGB426" s="273"/>
      <c r="LGC426" s="273"/>
      <c r="LGD426" s="273"/>
      <c r="LGE426" s="273"/>
      <c r="LGF426" s="273"/>
      <c r="LGG426" s="273"/>
      <c r="LGH426" s="273"/>
      <c r="LGI426" s="273"/>
      <c r="LGJ426" s="273"/>
      <c r="LGK426" s="273"/>
      <c r="LGL426" s="273"/>
      <c r="LGM426" s="273"/>
      <c r="LGN426" s="273"/>
      <c r="LGO426" s="273"/>
      <c r="LGP426" s="273"/>
      <c r="LGQ426" s="273"/>
      <c r="LGR426" s="273"/>
      <c r="LGS426" s="273"/>
      <c r="LGT426" s="273"/>
      <c r="LGU426" s="273"/>
      <c r="LGV426" s="273"/>
      <c r="LGW426" s="273"/>
      <c r="LGX426" s="273"/>
      <c r="LGY426" s="273"/>
      <c r="LGZ426" s="273"/>
      <c r="LHA426" s="273"/>
      <c r="LHB426" s="273"/>
      <c r="LHC426" s="273"/>
      <c r="LHD426" s="273"/>
      <c r="LHE426" s="273"/>
      <c r="LHF426" s="273"/>
      <c r="LHG426" s="273"/>
      <c r="LHH426" s="273"/>
      <c r="LHI426" s="273"/>
      <c r="LHJ426" s="273"/>
      <c r="LHK426" s="273"/>
      <c r="LHL426" s="273"/>
      <c r="LHM426" s="273"/>
      <c r="LHN426" s="273"/>
      <c r="LHO426" s="273"/>
      <c r="LHP426" s="273"/>
      <c r="LHQ426" s="273"/>
      <c r="LHR426" s="273"/>
      <c r="LHS426" s="273"/>
      <c r="LHT426" s="273"/>
      <c r="LHU426" s="273"/>
      <c r="LHV426" s="273"/>
      <c r="LHW426" s="273"/>
      <c r="LHX426" s="273"/>
      <c r="LHY426" s="273"/>
      <c r="LHZ426" s="273"/>
      <c r="LIA426" s="273"/>
      <c r="LIB426" s="273"/>
      <c r="LIC426" s="273"/>
      <c r="LID426" s="273"/>
      <c r="LIE426" s="273"/>
      <c r="LIF426" s="273"/>
      <c r="LIG426" s="273"/>
      <c r="LIH426" s="273"/>
      <c r="LII426" s="273"/>
      <c r="LIJ426" s="273"/>
      <c r="LIK426" s="273"/>
      <c r="LIL426" s="273"/>
      <c r="LIM426" s="273"/>
      <c r="LIN426" s="273"/>
      <c r="LIO426" s="273"/>
      <c r="LIP426" s="273"/>
      <c r="LIQ426" s="273"/>
      <c r="LIR426" s="273"/>
      <c r="LIS426" s="273"/>
      <c r="LIT426" s="273"/>
      <c r="LIU426" s="273"/>
      <c r="LIV426" s="273"/>
      <c r="LIW426" s="273"/>
      <c r="LIX426" s="273"/>
      <c r="LIY426" s="273"/>
      <c r="LIZ426" s="273"/>
      <c r="LJA426" s="273"/>
      <c r="LJB426" s="273"/>
      <c r="LJC426" s="273"/>
      <c r="LJD426" s="273"/>
      <c r="LJE426" s="273"/>
      <c r="LJF426" s="273"/>
      <c r="LJG426" s="273"/>
      <c r="LJH426" s="273"/>
      <c r="LJI426" s="273"/>
      <c r="LJJ426" s="273"/>
      <c r="LJK426" s="273"/>
      <c r="LJL426" s="273"/>
      <c r="LJM426" s="273"/>
      <c r="LJN426" s="273"/>
      <c r="LJO426" s="273"/>
      <c r="LJP426" s="273"/>
      <c r="LJQ426" s="273"/>
      <c r="LJR426" s="273"/>
      <c r="LJS426" s="273"/>
      <c r="LJT426" s="273"/>
      <c r="LJU426" s="273"/>
      <c r="LJV426" s="273"/>
      <c r="LJW426" s="273"/>
      <c r="LJX426" s="273"/>
      <c r="LJY426" s="273"/>
      <c r="LJZ426" s="273"/>
      <c r="LKA426" s="273"/>
      <c r="LKB426" s="273"/>
      <c r="LKC426" s="273"/>
      <c r="LKD426" s="273"/>
      <c r="LKE426" s="273"/>
      <c r="LKF426" s="273"/>
      <c r="LKG426" s="273"/>
      <c r="LKH426" s="273"/>
      <c r="LKI426" s="273"/>
      <c r="LKJ426" s="273"/>
      <c r="LKK426" s="273"/>
      <c r="LKL426" s="273"/>
      <c r="LKM426" s="273"/>
      <c r="LKN426" s="273"/>
      <c r="LKO426" s="273"/>
      <c r="LKP426" s="273"/>
      <c r="LKQ426" s="273"/>
      <c r="LKR426" s="273"/>
      <c r="LKS426" s="273"/>
      <c r="LKT426" s="273"/>
      <c r="LKU426" s="273"/>
      <c r="LKV426" s="273"/>
      <c r="LKW426" s="273"/>
      <c r="LKX426" s="273"/>
      <c r="LKY426" s="273"/>
      <c r="LKZ426" s="273"/>
      <c r="LLA426" s="273"/>
      <c r="LLB426" s="273"/>
      <c r="LLC426" s="273"/>
      <c r="LLD426" s="273"/>
      <c r="LLE426" s="273"/>
      <c r="LLF426" s="273"/>
      <c r="LLG426" s="273"/>
      <c r="LLH426" s="273"/>
      <c r="LLI426" s="273"/>
      <c r="LLJ426" s="273"/>
      <c r="LLK426" s="273"/>
      <c r="LLL426" s="273"/>
      <c r="LLM426" s="273"/>
      <c r="LLN426" s="273"/>
      <c r="LLO426" s="273"/>
      <c r="LLP426" s="273"/>
      <c r="LLQ426" s="273"/>
      <c r="LLR426" s="273"/>
      <c r="LLS426" s="273"/>
      <c r="LLT426" s="273"/>
      <c r="LLU426" s="273"/>
      <c r="LLV426" s="273"/>
      <c r="LLW426" s="273"/>
      <c r="LLX426" s="273"/>
      <c r="LLY426" s="273"/>
      <c r="LLZ426" s="273"/>
      <c r="LMA426" s="273"/>
      <c r="LMB426" s="273"/>
      <c r="LMC426" s="273"/>
      <c r="LMD426" s="273"/>
      <c r="LME426" s="273"/>
      <c r="LMF426" s="273"/>
      <c r="LMG426" s="273"/>
      <c r="LMH426" s="273"/>
      <c r="LMI426" s="273"/>
      <c r="LMJ426" s="273"/>
      <c r="LMK426" s="273"/>
      <c r="LML426" s="273"/>
      <c r="LMM426" s="273"/>
      <c r="LMN426" s="273"/>
      <c r="LMO426" s="273"/>
      <c r="LMP426" s="273"/>
      <c r="LMQ426" s="273"/>
      <c r="LMR426" s="273"/>
      <c r="LMS426" s="273"/>
      <c r="LMT426" s="273"/>
      <c r="LMU426" s="273"/>
      <c r="LMV426" s="273"/>
      <c r="LMW426" s="273"/>
      <c r="LMX426" s="273"/>
      <c r="LMY426" s="273"/>
      <c r="LMZ426" s="273"/>
      <c r="LNA426" s="273"/>
      <c r="LNB426" s="273"/>
      <c r="LNC426" s="273"/>
      <c r="LND426" s="273"/>
      <c r="LNE426" s="273"/>
      <c r="LNF426" s="273"/>
      <c r="LNG426" s="273"/>
      <c r="LNH426" s="273"/>
      <c r="LNI426" s="273"/>
      <c r="LNJ426" s="273"/>
      <c r="LNK426" s="273"/>
      <c r="LNL426" s="273"/>
      <c r="LNM426" s="273"/>
      <c r="LNN426" s="273"/>
      <c r="LNO426" s="273"/>
      <c r="LNP426" s="273"/>
      <c r="LNQ426" s="273"/>
      <c r="LNR426" s="273"/>
      <c r="LNS426" s="273"/>
      <c r="LNT426" s="273"/>
      <c r="LNU426" s="273"/>
      <c r="LNV426" s="273"/>
      <c r="LNW426" s="273"/>
      <c r="LNX426" s="273"/>
      <c r="LNY426" s="273"/>
      <c r="LNZ426" s="273"/>
      <c r="LOA426" s="273"/>
      <c r="LOB426" s="273"/>
      <c r="LOC426" s="273"/>
      <c r="LOD426" s="273"/>
      <c r="LOE426" s="273"/>
      <c r="LOF426" s="273"/>
      <c r="LOG426" s="273"/>
      <c r="LOH426" s="273"/>
      <c r="LOI426" s="273"/>
      <c r="LOJ426" s="273"/>
      <c r="LOK426" s="273"/>
      <c r="LOL426" s="273"/>
      <c r="LOM426" s="273"/>
      <c r="LON426" s="273"/>
      <c r="LOO426" s="273"/>
      <c r="LOP426" s="273"/>
      <c r="LOQ426" s="273"/>
      <c r="LOR426" s="273"/>
      <c r="LOS426" s="273"/>
      <c r="LOT426" s="273"/>
      <c r="LOU426" s="273"/>
      <c r="LOV426" s="273"/>
      <c r="LOW426" s="273"/>
      <c r="LOX426" s="273"/>
      <c r="LOY426" s="273"/>
      <c r="LOZ426" s="273"/>
      <c r="LPA426" s="273"/>
      <c r="LPB426" s="273"/>
      <c r="LPC426" s="273"/>
      <c r="LPD426" s="273"/>
      <c r="LPE426" s="273"/>
      <c r="LPF426" s="273"/>
      <c r="LPG426" s="273"/>
      <c r="LPH426" s="273"/>
      <c r="LPI426" s="273"/>
      <c r="LPJ426" s="273"/>
      <c r="LPK426" s="273"/>
      <c r="LPL426" s="273"/>
      <c r="LPM426" s="273"/>
      <c r="LPN426" s="273"/>
      <c r="LPO426" s="273"/>
      <c r="LPP426" s="273"/>
      <c r="LPQ426" s="273"/>
      <c r="LPR426" s="273"/>
      <c r="LPS426" s="273"/>
      <c r="LPT426" s="273"/>
      <c r="LPU426" s="273"/>
      <c r="LPV426" s="273"/>
      <c r="LPW426" s="273"/>
      <c r="LPX426" s="273"/>
      <c r="LPY426" s="273"/>
      <c r="LPZ426" s="273"/>
      <c r="LQA426" s="273"/>
      <c r="LQB426" s="273"/>
      <c r="LQC426" s="273"/>
      <c r="LQD426" s="273"/>
      <c r="LQE426" s="273"/>
      <c r="LQF426" s="273"/>
      <c r="LQG426" s="273"/>
      <c r="LQH426" s="273"/>
      <c r="LQI426" s="273"/>
      <c r="LQJ426" s="273"/>
      <c r="LQK426" s="273"/>
      <c r="LQL426" s="273"/>
      <c r="LQM426" s="273"/>
      <c r="LQN426" s="273"/>
      <c r="LQO426" s="273"/>
      <c r="LQP426" s="273"/>
      <c r="LQQ426" s="273"/>
      <c r="LQR426" s="273"/>
      <c r="LQS426" s="273"/>
      <c r="LQT426" s="273"/>
      <c r="LQU426" s="273"/>
      <c r="LQV426" s="273"/>
      <c r="LQW426" s="273"/>
      <c r="LQX426" s="273"/>
      <c r="LQY426" s="273"/>
      <c r="LQZ426" s="273"/>
      <c r="LRA426" s="273"/>
      <c r="LRB426" s="273"/>
      <c r="LRC426" s="273"/>
      <c r="LRD426" s="273"/>
      <c r="LRE426" s="273"/>
      <c r="LRF426" s="273"/>
      <c r="LRG426" s="273"/>
      <c r="LRH426" s="273"/>
      <c r="LRI426" s="273"/>
      <c r="LRJ426" s="273"/>
      <c r="LRK426" s="273"/>
      <c r="LRL426" s="273"/>
      <c r="LRM426" s="273"/>
      <c r="LRN426" s="273"/>
      <c r="LRO426" s="273"/>
      <c r="LRP426" s="273"/>
      <c r="LRQ426" s="273"/>
      <c r="LRR426" s="273"/>
      <c r="LRS426" s="273"/>
      <c r="LRT426" s="273"/>
      <c r="LRU426" s="273"/>
      <c r="LRV426" s="273"/>
      <c r="LRW426" s="273"/>
      <c r="LRX426" s="273"/>
      <c r="LRY426" s="273"/>
      <c r="LRZ426" s="273"/>
      <c r="LSA426" s="273"/>
      <c r="LSB426" s="273"/>
      <c r="LSC426" s="273"/>
      <c r="LSD426" s="273"/>
      <c r="LSE426" s="273"/>
      <c r="LSF426" s="273"/>
      <c r="LSG426" s="273"/>
      <c r="LSH426" s="273"/>
      <c r="LSI426" s="273"/>
      <c r="LSJ426" s="273"/>
      <c r="LSK426" s="273"/>
      <c r="LSL426" s="273"/>
      <c r="LSM426" s="273"/>
      <c r="LSN426" s="273"/>
      <c r="LSO426" s="273"/>
      <c r="LSP426" s="273"/>
      <c r="LSQ426" s="273"/>
      <c r="LSR426" s="273"/>
      <c r="LSS426" s="273"/>
      <c r="LST426" s="273"/>
      <c r="LSU426" s="273"/>
      <c r="LSV426" s="273"/>
      <c r="LSW426" s="273"/>
      <c r="LSX426" s="273"/>
      <c r="LSY426" s="273"/>
      <c r="LSZ426" s="273"/>
      <c r="LTA426" s="273"/>
      <c r="LTB426" s="273"/>
      <c r="LTC426" s="273"/>
      <c r="LTD426" s="273"/>
      <c r="LTE426" s="273"/>
      <c r="LTF426" s="273"/>
      <c r="LTG426" s="273"/>
      <c r="LTH426" s="273"/>
      <c r="LTI426" s="273"/>
      <c r="LTJ426" s="273"/>
      <c r="LTK426" s="273"/>
      <c r="LTL426" s="273"/>
      <c r="LTM426" s="273"/>
      <c r="LTN426" s="273"/>
      <c r="LTO426" s="273"/>
      <c r="LTP426" s="273"/>
      <c r="LTQ426" s="273"/>
      <c r="LTR426" s="273"/>
      <c r="LTS426" s="273"/>
      <c r="LTT426" s="273"/>
      <c r="LTU426" s="273"/>
      <c r="LTV426" s="273"/>
      <c r="LTW426" s="273"/>
      <c r="LTX426" s="273"/>
      <c r="LTY426" s="273"/>
      <c r="LTZ426" s="273"/>
      <c r="LUA426" s="273"/>
      <c r="LUB426" s="273"/>
      <c r="LUC426" s="273"/>
      <c r="LUD426" s="273"/>
      <c r="LUE426" s="273"/>
      <c r="LUF426" s="273"/>
      <c r="LUG426" s="273"/>
      <c r="LUH426" s="273"/>
      <c r="LUI426" s="273"/>
      <c r="LUJ426" s="273"/>
      <c r="LUK426" s="273"/>
      <c r="LUL426" s="273"/>
      <c r="LUM426" s="273"/>
      <c r="LUN426" s="273"/>
      <c r="LUO426" s="273"/>
      <c r="LUP426" s="273"/>
      <c r="LUQ426" s="273"/>
      <c r="LUR426" s="273"/>
      <c r="LUS426" s="273"/>
      <c r="LUT426" s="273"/>
      <c r="LUU426" s="273"/>
      <c r="LUV426" s="273"/>
      <c r="LUW426" s="273"/>
      <c r="LUX426" s="273"/>
      <c r="LUY426" s="273"/>
      <c r="LUZ426" s="273"/>
      <c r="LVA426" s="273"/>
      <c r="LVB426" s="273"/>
      <c r="LVC426" s="273"/>
      <c r="LVD426" s="273"/>
      <c r="LVE426" s="273"/>
      <c r="LVF426" s="273"/>
      <c r="LVG426" s="273"/>
      <c r="LVH426" s="273"/>
      <c r="LVI426" s="273"/>
      <c r="LVJ426" s="273"/>
      <c r="LVK426" s="273"/>
      <c r="LVL426" s="273"/>
      <c r="LVM426" s="273"/>
      <c r="LVN426" s="273"/>
      <c r="LVO426" s="273"/>
      <c r="LVP426" s="273"/>
      <c r="LVQ426" s="273"/>
      <c r="LVR426" s="273"/>
      <c r="LVS426" s="273"/>
      <c r="LVT426" s="273"/>
      <c r="LVU426" s="273"/>
      <c r="LVV426" s="273"/>
      <c r="LVW426" s="273"/>
      <c r="LVX426" s="273"/>
      <c r="LVY426" s="273"/>
      <c r="LVZ426" s="273"/>
      <c r="LWA426" s="273"/>
      <c r="LWB426" s="273"/>
      <c r="LWC426" s="273"/>
      <c r="LWD426" s="273"/>
      <c r="LWE426" s="273"/>
      <c r="LWF426" s="273"/>
      <c r="LWG426" s="273"/>
      <c r="LWH426" s="273"/>
      <c r="LWI426" s="273"/>
      <c r="LWJ426" s="273"/>
      <c r="LWK426" s="273"/>
      <c r="LWL426" s="273"/>
      <c r="LWM426" s="273"/>
      <c r="LWN426" s="273"/>
      <c r="LWO426" s="273"/>
      <c r="LWP426" s="273"/>
      <c r="LWQ426" s="273"/>
      <c r="LWR426" s="273"/>
      <c r="LWS426" s="273"/>
      <c r="LWT426" s="273"/>
      <c r="LWU426" s="273"/>
      <c r="LWV426" s="273"/>
      <c r="LWW426" s="273"/>
      <c r="LWX426" s="273"/>
      <c r="LWY426" s="273"/>
      <c r="LWZ426" s="273"/>
      <c r="LXA426" s="273"/>
      <c r="LXB426" s="273"/>
      <c r="LXC426" s="273"/>
      <c r="LXD426" s="273"/>
      <c r="LXE426" s="273"/>
      <c r="LXF426" s="273"/>
      <c r="LXG426" s="273"/>
      <c r="LXH426" s="273"/>
      <c r="LXI426" s="273"/>
      <c r="LXJ426" s="273"/>
      <c r="LXK426" s="273"/>
      <c r="LXL426" s="273"/>
      <c r="LXM426" s="273"/>
      <c r="LXN426" s="273"/>
      <c r="LXO426" s="273"/>
      <c r="LXP426" s="273"/>
      <c r="LXQ426" s="273"/>
      <c r="LXR426" s="273"/>
      <c r="LXS426" s="273"/>
      <c r="LXT426" s="273"/>
      <c r="LXU426" s="273"/>
      <c r="LXV426" s="273"/>
      <c r="LXW426" s="273"/>
      <c r="LXX426" s="273"/>
      <c r="LXY426" s="273"/>
      <c r="LXZ426" s="273"/>
      <c r="LYA426" s="273"/>
      <c r="LYB426" s="273"/>
      <c r="LYC426" s="273"/>
      <c r="LYD426" s="273"/>
      <c r="LYE426" s="273"/>
      <c r="LYF426" s="273"/>
      <c r="LYG426" s="273"/>
      <c r="LYH426" s="273"/>
      <c r="LYI426" s="273"/>
      <c r="LYJ426" s="273"/>
      <c r="LYK426" s="273"/>
      <c r="LYL426" s="273"/>
      <c r="LYM426" s="273"/>
      <c r="LYN426" s="273"/>
      <c r="LYO426" s="273"/>
      <c r="LYP426" s="273"/>
      <c r="LYQ426" s="273"/>
      <c r="LYR426" s="273"/>
      <c r="LYS426" s="273"/>
      <c r="LYT426" s="273"/>
      <c r="LYU426" s="273"/>
      <c r="LYV426" s="273"/>
      <c r="LYW426" s="273"/>
      <c r="LYX426" s="273"/>
      <c r="LYY426" s="273"/>
      <c r="LYZ426" s="273"/>
      <c r="LZA426" s="273"/>
      <c r="LZB426" s="273"/>
      <c r="LZC426" s="273"/>
      <c r="LZD426" s="273"/>
      <c r="LZE426" s="273"/>
      <c r="LZF426" s="273"/>
      <c r="LZG426" s="273"/>
      <c r="LZH426" s="273"/>
      <c r="LZI426" s="273"/>
      <c r="LZJ426" s="273"/>
      <c r="LZK426" s="273"/>
      <c r="LZL426" s="273"/>
      <c r="LZM426" s="273"/>
      <c r="LZN426" s="273"/>
      <c r="LZO426" s="273"/>
      <c r="LZP426" s="273"/>
      <c r="LZQ426" s="273"/>
      <c r="LZR426" s="273"/>
      <c r="LZS426" s="273"/>
      <c r="LZT426" s="273"/>
      <c r="LZU426" s="273"/>
      <c r="LZV426" s="273"/>
      <c r="LZW426" s="273"/>
      <c r="LZX426" s="273"/>
      <c r="LZY426" s="273"/>
      <c r="LZZ426" s="273"/>
      <c r="MAA426" s="273"/>
      <c r="MAB426" s="273"/>
      <c r="MAC426" s="273"/>
      <c r="MAD426" s="273"/>
      <c r="MAE426" s="273"/>
      <c r="MAF426" s="273"/>
      <c r="MAG426" s="273"/>
      <c r="MAH426" s="273"/>
      <c r="MAI426" s="273"/>
      <c r="MAJ426" s="273"/>
      <c r="MAK426" s="273"/>
      <c r="MAL426" s="273"/>
      <c r="MAM426" s="273"/>
      <c r="MAN426" s="273"/>
      <c r="MAO426" s="273"/>
      <c r="MAP426" s="273"/>
      <c r="MAQ426" s="273"/>
      <c r="MAR426" s="273"/>
      <c r="MAS426" s="273"/>
      <c r="MAT426" s="273"/>
      <c r="MAU426" s="273"/>
      <c r="MAV426" s="273"/>
      <c r="MAW426" s="273"/>
      <c r="MAX426" s="273"/>
      <c r="MAY426" s="273"/>
      <c r="MAZ426" s="273"/>
      <c r="MBA426" s="273"/>
      <c r="MBB426" s="273"/>
      <c r="MBC426" s="273"/>
      <c r="MBD426" s="273"/>
      <c r="MBE426" s="273"/>
      <c r="MBF426" s="273"/>
      <c r="MBG426" s="273"/>
      <c r="MBH426" s="273"/>
      <c r="MBI426" s="273"/>
      <c r="MBJ426" s="273"/>
      <c r="MBK426" s="273"/>
      <c r="MBL426" s="273"/>
      <c r="MBM426" s="273"/>
      <c r="MBN426" s="273"/>
      <c r="MBO426" s="273"/>
      <c r="MBP426" s="273"/>
      <c r="MBQ426" s="273"/>
      <c r="MBR426" s="273"/>
      <c r="MBS426" s="273"/>
      <c r="MBT426" s="273"/>
      <c r="MBU426" s="273"/>
      <c r="MBV426" s="273"/>
      <c r="MBW426" s="273"/>
      <c r="MBX426" s="273"/>
      <c r="MBY426" s="273"/>
      <c r="MBZ426" s="273"/>
      <c r="MCA426" s="273"/>
      <c r="MCB426" s="273"/>
      <c r="MCC426" s="273"/>
      <c r="MCD426" s="273"/>
      <c r="MCE426" s="273"/>
      <c r="MCF426" s="273"/>
      <c r="MCG426" s="273"/>
      <c r="MCH426" s="273"/>
      <c r="MCI426" s="273"/>
      <c r="MCJ426" s="273"/>
      <c r="MCK426" s="273"/>
      <c r="MCL426" s="273"/>
      <c r="MCM426" s="273"/>
      <c r="MCN426" s="273"/>
      <c r="MCO426" s="273"/>
      <c r="MCP426" s="273"/>
      <c r="MCQ426" s="273"/>
      <c r="MCR426" s="273"/>
      <c r="MCS426" s="273"/>
      <c r="MCT426" s="273"/>
      <c r="MCU426" s="273"/>
      <c r="MCV426" s="273"/>
      <c r="MCW426" s="273"/>
      <c r="MCX426" s="273"/>
      <c r="MCY426" s="273"/>
      <c r="MCZ426" s="273"/>
      <c r="MDA426" s="273"/>
      <c r="MDB426" s="273"/>
      <c r="MDC426" s="273"/>
      <c r="MDD426" s="273"/>
      <c r="MDE426" s="273"/>
      <c r="MDF426" s="273"/>
      <c r="MDG426" s="273"/>
      <c r="MDH426" s="273"/>
      <c r="MDI426" s="273"/>
      <c r="MDJ426" s="273"/>
      <c r="MDK426" s="273"/>
      <c r="MDL426" s="273"/>
      <c r="MDM426" s="273"/>
      <c r="MDN426" s="273"/>
      <c r="MDO426" s="273"/>
      <c r="MDP426" s="273"/>
      <c r="MDQ426" s="273"/>
      <c r="MDR426" s="273"/>
      <c r="MDS426" s="273"/>
      <c r="MDT426" s="273"/>
      <c r="MDU426" s="273"/>
      <c r="MDV426" s="273"/>
      <c r="MDW426" s="273"/>
      <c r="MDX426" s="273"/>
      <c r="MDY426" s="273"/>
      <c r="MDZ426" s="273"/>
      <c r="MEA426" s="273"/>
      <c r="MEB426" s="273"/>
      <c r="MEC426" s="273"/>
      <c r="MED426" s="273"/>
      <c r="MEE426" s="273"/>
      <c r="MEF426" s="273"/>
      <c r="MEG426" s="273"/>
      <c r="MEH426" s="273"/>
      <c r="MEI426" s="273"/>
      <c r="MEJ426" s="273"/>
      <c r="MEK426" s="273"/>
      <c r="MEL426" s="273"/>
      <c r="MEM426" s="273"/>
      <c r="MEN426" s="273"/>
      <c r="MEO426" s="273"/>
      <c r="MEP426" s="273"/>
      <c r="MEQ426" s="273"/>
      <c r="MER426" s="273"/>
      <c r="MES426" s="273"/>
      <c r="MET426" s="273"/>
      <c r="MEU426" s="273"/>
      <c r="MEV426" s="273"/>
      <c r="MEW426" s="273"/>
      <c r="MEX426" s="273"/>
      <c r="MEY426" s="273"/>
      <c r="MEZ426" s="273"/>
      <c r="MFA426" s="273"/>
      <c r="MFB426" s="273"/>
      <c r="MFC426" s="273"/>
      <c r="MFD426" s="273"/>
      <c r="MFE426" s="273"/>
      <c r="MFF426" s="273"/>
      <c r="MFG426" s="273"/>
      <c r="MFH426" s="273"/>
      <c r="MFI426" s="273"/>
      <c r="MFJ426" s="273"/>
      <c r="MFK426" s="273"/>
      <c r="MFL426" s="273"/>
      <c r="MFM426" s="273"/>
      <c r="MFN426" s="273"/>
      <c r="MFO426" s="273"/>
      <c r="MFP426" s="273"/>
      <c r="MFQ426" s="273"/>
      <c r="MFR426" s="273"/>
      <c r="MFS426" s="273"/>
      <c r="MFT426" s="273"/>
      <c r="MFU426" s="273"/>
      <c r="MFV426" s="273"/>
      <c r="MFW426" s="273"/>
      <c r="MFX426" s="273"/>
      <c r="MFY426" s="273"/>
      <c r="MFZ426" s="273"/>
      <c r="MGA426" s="273"/>
      <c r="MGB426" s="273"/>
      <c r="MGC426" s="273"/>
      <c r="MGD426" s="273"/>
      <c r="MGE426" s="273"/>
      <c r="MGF426" s="273"/>
      <c r="MGG426" s="273"/>
      <c r="MGH426" s="273"/>
      <c r="MGI426" s="273"/>
      <c r="MGJ426" s="273"/>
      <c r="MGK426" s="273"/>
      <c r="MGL426" s="273"/>
      <c r="MGM426" s="273"/>
      <c r="MGN426" s="273"/>
      <c r="MGO426" s="273"/>
      <c r="MGP426" s="273"/>
      <c r="MGQ426" s="273"/>
      <c r="MGR426" s="273"/>
      <c r="MGS426" s="273"/>
      <c r="MGT426" s="273"/>
      <c r="MGU426" s="273"/>
      <c r="MGV426" s="273"/>
      <c r="MGW426" s="273"/>
      <c r="MGX426" s="273"/>
      <c r="MGY426" s="273"/>
      <c r="MGZ426" s="273"/>
      <c r="MHA426" s="273"/>
      <c r="MHB426" s="273"/>
      <c r="MHC426" s="273"/>
      <c r="MHD426" s="273"/>
      <c r="MHE426" s="273"/>
      <c r="MHF426" s="273"/>
      <c r="MHG426" s="273"/>
      <c r="MHH426" s="273"/>
      <c r="MHI426" s="273"/>
      <c r="MHJ426" s="273"/>
      <c r="MHK426" s="273"/>
      <c r="MHL426" s="273"/>
      <c r="MHM426" s="273"/>
      <c r="MHN426" s="273"/>
      <c r="MHO426" s="273"/>
      <c r="MHP426" s="273"/>
      <c r="MHQ426" s="273"/>
      <c r="MHR426" s="273"/>
      <c r="MHS426" s="273"/>
      <c r="MHT426" s="273"/>
      <c r="MHU426" s="273"/>
      <c r="MHV426" s="273"/>
      <c r="MHW426" s="273"/>
      <c r="MHX426" s="273"/>
      <c r="MHY426" s="273"/>
      <c r="MHZ426" s="273"/>
      <c r="MIA426" s="273"/>
      <c r="MIB426" s="273"/>
      <c r="MIC426" s="273"/>
      <c r="MID426" s="273"/>
      <c r="MIE426" s="273"/>
      <c r="MIF426" s="273"/>
      <c r="MIG426" s="273"/>
      <c r="MIH426" s="273"/>
      <c r="MII426" s="273"/>
      <c r="MIJ426" s="273"/>
      <c r="MIK426" s="273"/>
      <c r="MIL426" s="273"/>
      <c r="MIM426" s="273"/>
      <c r="MIN426" s="273"/>
      <c r="MIO426" s="273"/>
      <c r="MIP426" s="273"/>
      <c r="MIQ426" s="273"/>
      <c r="MIR426" s="273"/>
      <c r="MIS426" s="273"/>
      <c r="MIT426" s="273"/>
      <c r="MIU426" s="273"/>
      <c r="MIV426" s="273"/>
      <c r="MIW426" s="273"/>
      <c r="MIX426" s="273"/>
      <c r="MIY426" s="273"/>
      <c r="MIZ426" s="273"/>
      <c r="MJA426" s="273"/>
      <c r="MJB426" s="273"/>
      <c r="MJC426" s="273"/>
      <c r="MJD426" s="273"/>
      <c r="MJE426" s="273"/>
      <c r="MJF426" s="273"/>
      <c r="MJG426" s="273"/>
      <c r="MJH426" s="273"/>
      <c r="MJI426" s="273"/>
      <c r="MJJ426" s="273"/>
      <c r="MJK426" s="273"/>
      <c r="MJL426" s="273"/>
      <c r="MJM426" s="273"/>
      <c r="MJN426" s="273"/>
      <c r="MJO426" s="273"/>
      <c r="MJP426" s="273"/>
      <c r="MJQ426" s="273"/>
      <c r="MJR426" s="273"/>
      <c r="MJS426" s="273"/>
      <c r="MJT426" s="273"/>
      <c r="MJU426" s="273"/>
      <c r="MJV426" s="273"/>
      <c r="MJW426" s="273"/>
      <c r="MJX426" s="273"/>
      <c r="MJY426" s="273"/>
      <c r="MJZ426" s="273"/>
      <c r="MKA426" s="273"/>
      <c r="MKB426" s="273"/>
      <c r="MKC426" s="273"/>
      <c r="MKD426" s="273"/>
      <c r="MKE426" s="273"/>
      <c r="MKF426" s="273"/>
      <c r="MKG426" s="273"/>
      <c r="MKH426" s="273"/>
      <c r="MKI426" s="273"/>
      <c r="MKJ426" s="273"/>
      <c r="MKK426" s="273"/>
      <c r="MKL426" s="273"/>
      <c r="MKM426" s="273"/>
      <c r="MKN426" s="273"/>
      <c r="MKO426" s="273"/>
      <c r="MKP426" s="273"/>
      <c r="MKQ426" s="273"/>
      <c r="MKR426" s="273"/>
      <c r="MKS426" s="273"/>
      <c r="MKT426" s="273"/>
      <c r="MKU426" s="273"/>
      <c r="MKV426" s="273"/>
      <c r="MKW426" s="273"/>
      <c r="MKX426" s="273"/>
      <c r="MKY426" s="273"/>
      <c r="MKZ426" s="273"/>
      <c r="MLA426" s="273"/>
      <c r="MLB426" s="273"/>
      <c r="MLC426" s="273"/>
      <c r="MLD426" s="273"/>
      <c r="MLE426" s="273"/>
      <c r="MLF426" s="273"/>
      <c r="MLG426" s="273"/>
      <c r="MLH426" s="273"/>
      <c r="MLI426" s="273"/>
      <c r="MLJ426" s="273"/>
      <c r="MLK426" s="273"/>
      <c r="MLL426" s="273"/>
      <c r="MLM426" s="273"/>
      <c r="MLN426" s="273"/>
      <c r="MLO426" s="273"/>
      <c r="MLP426" s="273"/>
      <c r="MLQ426" s="273"/>
      <c r="MLR426" s="273"/>
      <c r="MLS426" s="273"/>
      <c r="MLT426" s="273"/>
      <c r="MLU426" s="273"/>
      <c r="MLV426" s="273"/>
      <c r="MLW426" s="273"/>
      <c r="MLX426" s="273"/>
      <c r="MLY426" s="273"/>
      <c r="MLZ426" s="273"/>
      <c r="MMA426" s="273"/>
      <c r="MMB426" s="273"/>
      <c r="MMC426" s="273"/>
      <c r="MMD426" s="273"/>
      <c r="MME426" s="273"/>
      <c r="MMF426" s="273"/>
      <c r="MMG426" s="273"/>
      <c r="MMH426" s="273"/>
      <c r="MMI426" s="273"/>
      <c r="MMJ426" s="273"/>
      <c r="MMK426" s="273"/>
      <c r="MML426" s="273"/>
      <c r="MMM426" s="273"/>
      <c r="MMN426" s="273"/>
      <c r="MMO426" s="273"/>
      <c r="MMP426" s="273"/>
      <c r="MMQ426" s="273"/>
      <c r="MMR426" s="273"/>
      <c r="MMS426" s="273"/>
      <c r="MMT426" s="273"/>
      <c r="MMU426" s="273"/>
      <c r="MMV426" s="273"/>
      <c r="MMW426" s="273"/>
      <c r="MMX426" s="273"/>
      <c r="MMY426" s="273"/>
      <c r="MMZ426" s="273"/>
      <c r="MNA426" s="273"/>
      <c r="MNB426" s="273"/>
      <c r="MNC426" s="273"/>
      <c r="MND426" s="273"/>
      <c r="MNE426" s="273"/>
      <c r="MNF426" s="273"/>
      <c r="MNG426" s="273"/>
      <c r="MNH426" s="273"/>
      <c r="MNI426" s="273"/>
      <c r="MNJ426" s="273"/>
      <c r="MNK426" s="273"/>
      <c r="MNL426" s="273"/>
      <c r="MNM426" s="273"/>
      <c r="MNN426" s="273"/>
      <c r="MNO426" s="273"/>
      <c r="MNP426" s="273"/>
      <c r="MNQ426" s="273"/>
      <c r="MNR426" s="273"/>
      <c r="MNS426" s="273"/>
      <c r="MNT426" s="273"/>
      <c r="MNU426" s="273"/>
      <c r="MNV426" s="273"/>
      <c r="MNW426" s="273"/>
      <c r="MNX426" s="273"/>
      <c r="MNY426" s="273"/>
      <c r="MNZ426" s="273"/>
      <c r="MOA426" s="273"/>
      <c r="MOB426" s="273"/>
      <c r="MOC426" s="273"/>
      <c r="MOD426" s="273"/>
      <c r="MOE426" s="273"/>
      <c r="MOF426" s="273"/>
      <c r="MOG426" s="273"/>
      <c r="MOH426" s="273"/>
      <c r="MOI426" s="273"/>
      <c r="MOJ426" s="273"/>
      <c r="MOK426" s="273"/>
      <c r="MOL426" s="273"/>
      <c r="MOM426" s="273"/>
      <c r="MON426" s="273"/>
      <c r="MOO426" s="273"/>
      <c r="MOP426" s="273"/>
      <c r="MOQ426" s="273"/>
      <c r="MOR426" s="273"/>
      <c r="MOS426" s="273"/>
      <c r="MOT426" s="273"/>
      <c r="MOU426" s="273"/>
      <c r="MOV426" s="273"/>
      <c r="MOW426" s="273"/>
      <c r="MOX426" s="273"/>
      <c r="MOY426" s="273"/>
      <c r="MOZ426" s="273"/>
      <c r="MPA426" s="273"/>
      <c r="MPB426" s="273"/>
      <c r="MPC426" s="273"/>
      <c r="MPD426" s="273"/>
      <c r="MPE426" s="273"/>
      <c r="MPF426" s="273"/>
      <c r="MPG426" s="273"/>
      <c r="MPH426" s="273"/>
      <c r="MPI426" s="273"/>
      <c r="MPJ426" s="273"/>
      <c r="MPK426" s="273"/>
      <c r="MPL426" s="273"/>
      <c r="MPM426" s="273"/>
      <c r="MPN426" s="273"/>
      <c r="MPO426" s="273"/>
      <c r="MPP426" s="273"/>
      <c r="MPQ426" s="273"/>
      <c r="MPR426" s="273"/>
      <c r="MPS426" s="273"/>
      <c r="MPT426" s="273"/>
      <c r="MPU426" s="273"/>
      <c r="MPV426" s="273"/>
      <c r="MPW426" s="273"/>
      <c r="MPX426" s="273"/>
      <c r="MPY426" s="273"/>
      <c r="MPZ426" s="273"/>
      <c r="MQA426" s="273"/>
      <c r="MQB426" s="273"/>
      <c r="MQC426" s="273"/>
      <c r="MQD426" s="273"/>
      <c r="MQE426" s="273"/>
      <c r="MQF426" s="273"/>
      <c r="MQG426" s="273"/>
      <c r="MQH426" s="273"/>
      <c r="MQI426" s="273"/>
      <c r="MQJ426" s="273"/>
      <c r="MQK426" s="273"/>
      <c r="MQL426" s="273"/>
      <c r="MQM426" s="273"/>
      <c r="MQN426" s="273"/>
      <c r="MQO426" s="273"/>
      <c r="MQP426" s="273"/>
      <c r="MQQ426" s="273"/>
      <c r="MQR426" s="273"/>
      <c r="MQS426" s="273"/>
      <c r="MQT426" s="273"/>
      <c r="MQU426" s="273"/>
      <c r="MQV426" s="273"/>
      <c r="MQW426" s="273"/>
      <c r="MQX426" s="273"/>
      <c r="MQY426" s="273"/>
      <c r="MQZ426" s="273"/>
      <c r="MRA426" s="273"/>
      <c r="MRB426" s="273"/>
      <c r="MRC426" s="273"/>
      <c r="MRD426" s="273"/>
      <c r="MRE426" s="273"/>
      <c r="MRF426" s="273"/>
      <c r="MRG426" s="273"/>
      <c r="MRH426" s="273"/>
      <c r="MRI426" s="273"/>
      <c r="MRJ426" s="273"/>
      <c r="MRK426" s="273"/>
      <c r="MRL426" s="273"/>
      <c r="MRM426" s="273"/>
      <c r="MRN426" s="273"/>
      <c r="MRO426" s="273"/>
      <c r="MRP426" s="273"/>
      <c r="MRQ426" s="273"/>
      <c r="MRR426" s="273"/>
      <c r="MRS426" s="273"/>
      <c r="MRT426" s="273"/>
      <c r="MRU426" s="273"/>
      <c r="MRV426" s="273"/>
      <c r="MRW426" s="273"/>
      <c r="MRX426" s="273"/>
      <c r="MRY426" s="273"/>
      <c r="MRZ426" s="273"/>
      <c r="MSA426" s="273"/>
      <c r="MSB426" s="273"/>
      <c r="MSC426" s="273"/>
      <c r="MSD426" s="273"/>
      <c r="MSE426" s="273"/>
      <c r="MSF426" s="273"/>
      <c r="MSG426" s="273"/>
      <c r="MSH426" s="273"/>
      <c r="MSI426" s="273"/>
      <c r="MSJ426" s="273"/>
      <c r="MSK426" s="273"/>
      <c r="MSL426" s="273"/>
      <c r="MSM426" s="273"/>
      <c r="MSN426" s="273"/>
      <c r="MSO426" s="273"/>
      <c r="MSP426" s="273"/>
      <c r="MSQ426" s="273"/>
      <c r="MSR426" s="273"/>
      <c r="MSS426" s="273"/>
      <c r="MST426" s="273"/>
      <c r="MSU426" s="273"/>
      <c r="MSV426" s="273"/>
      <c r="MSW426" s="273"/>
      <c r="MSX426" s="273"/>
      <c r="MSY426" s="273"/>
      <c r="MSZ426" s="273"/>
      <c r="MTA426" s="273"/>
      <c r="MTB426" s="273"/>
      <c r="MTC426" s="273"/>
      <c r="MTD426" s="273"/>
      <c r="MTE426" s="273"/>
      <c r="MTF426" s="273"/>
      <c r="MTG426" s="273"/>
      <c r="MTH426" s="273"/>
      <c r="MTI426" s="273"/>
      <c r="MTJ426" s="273"/>
      <c r="MTK426" s="273"/>
      <c r="MTL426" s="273"/>
      <c r="MTM426" s="273"/>
      <c r="MTN426" s="273"/>
      <c r="MTO426" s="273"/>
      <c r="MTP426" s="273"/>
      <c r="MTQ426" s="273"/>
      <c r="MTR426" s="273"/>
      <c r="MTS426" s="273"/>
      <c r="MTT426" s="273"/>
      <c r="MTU426" s="273"/>
      <c r="MTV426" s="273"/>
      <c r="MTW426" s="273"/>
      <c r="MTX426" s="273"/>
      <c r="MTY426" s="273"/>
      <c r="MTZ426" s="273"/>
      <c r="MUA426" s="273"/>
      <c r="MUB426" s="273"/>
      <c r="MUC426" s="273"/>
      <c r="MUD426" s="273"/>
      <c r="MUE426" s="273"/>
      <c r="MUF426" s="273"/>
      <c r="MUG426" s="273"/>
      <c r="MUH426" s="273"/>
      <c r="MUI426" s="273"/>
      <c r="MUJ426" s="273"/>
      <c r="MUK426" s="273"/>
      <c r="MUL426" s="273"/>
      <c r="MUM426" s="273"/>
      <c r="MUN426" s="273"/>
      <c r="MUO426" s="273"/>
      <c r="MUP426" s="273"/>
      <c r="MUQ426" s="273"/>
      <c r="MUR426" s="273"/>
      <c r="MUS426" s="273"/>
      <c r="MUT426" s="273"/>
      <c r="MUU426" s="273"/>
      <c r="MUV426" s="273"/>
      <c r="MUW426" s="273"/>
      <c r="MUX426" s="273"/>
      <c r="MUY426" s="273"/>
      <c r="MUZ426" s="273"/>
      <c r="MVA426" s="273"/>
      <c r="MVB426" s="273"/>
      <c r="MVC426" s="273"/>
      <c r="MVD426" s="273"/>
      <c r="MVE426" s="273"/>
      <c r="MVF426" s="273"/>
      <c r="MVG426" s="273"/>
      <c r="MVH426" s="273"/>
      <c r="MVI426" s="273"/>
      <c r="MVJ426" s="273"/>
      <c r="MVK426" s="273"/>
      <c r="MVL426" s="273"/>
      <c r="MVM426" s="273"/>
      <c r="MVN426" s="273"/>
      <c r="MVO426" s="273"/>
      <c r="MVP426" s="273"/>
      <c r="MVQ426" s="273"/>
      <c r="MVR426" s="273"/>
      <c r="MVS426" s="273"/>
      <c r="MVT426" s="273"/>
      <c r="MVU426" s="273"/>
      <c r="MVV426" s="273"/>
      <c r="MVW426" s="273"/>
      <c r="MVX426" s="273"/>
      <c r="MVY426" s="273"/>
      <c r="MVZ426" s="273"/>
      <c r="MWA426" s="273"/>
      <c r="MWB426" s="273"/>
      <c r="MWC426" s="273"/>
      <c r="MWD426" s="273"/>
      <c r="MWE426" s="273"/>
      <c r="MWF426" s="273"/>
      <c r="MWG426" s="273"/>
      <c r="MWH426" s="273"/>
      <c r="MWI426" s="273"/>
      <c r="MWJ426" s="273"/>
      <c r="MWK426" s="273"/>
      <c r="MWL426" s="273"/>
      <c r="MWM426" s="273"/>
      <c r="MWN426" s="273"/>
      <c r="MWO426" s="273"/>
      <c r="MWP426" s="273"/>
      <c r="MWQ426" s="273"/>
      <c r="MWR426" s="273"/>
      <c r="MWS426" s="273"/>
      <c r="MWT426" s="273"/>
      <c r="MWU426" s="273"/>
      <c r="MWV426" s="273"/>
      <c r="MWW426" s="273"/>
      <c r="MWX426" s="273"/>
      <c r="MWY426" s="273"/>
      <c r="MWZ426" s="273"/>
      <c r="MXA426" s="273"/>
      <c r="MXB426" s="273"/>
      <c r="MXC426" s="273"/>
      <c r="MXD426" s="273"/>
      <c r="MXE426" s="273"/>
      <c r="MXF426" s="273"/>
      <c r="MXG426" s="273"/>
      <c r="MXH426" s="273"/>
      <c r="MXI426" s="273"/>
      <c r="MXJ426" s="273"/>
      <c r="MXK426" s="273"/>
      <c r="MXL426" s="273"/>
      <c r="MXM426" s="273"/>
      <c r="MXN426" s="273"/>
      <c r="MXO426" s="273"/>
      <c r="MXP426" s="273"/>
      <c r="MXQ426" s="273"/>
      <c r="MXR426" s="273"/>
      <c r="MXS426" s="273"/>
      <c r="MXT426" s="273"/>
      <c r="MXU426" s="273"/>
      <c r="MXV426" s="273"/>
      <c r="MXW426" s="273"/>
      <c r="MXX426" s="273"/>
      <c r="MXY426" s="273"/>
      <c r="MXZ426" s="273"/>
      <c r="MYA426" s="273"/>
      <c r="MYB426" s="273"/>
      <c r="MYC426" s="273"/>
      <c r="MYD426" s="273"/>
      <c r="MYE426" s="273"/>
      <c r="MYF426" s="273"/>
      <c r="MYG426" s="273"/>
      <c r="MYH426" s="273"/>
      <c r="MYI426" s="273"/>
      <c r="MYJ426" s="273"/>
      <c r="MYK426" s="273"/>
      <c r="MYL426" s="273"/>
      <c r="MYM426" s="273"/>
      <c r="MYN426" s="273"/>
      <c r="MYO426" s="273"/>
      <c r="MYP426" s="273"/>
      <c r="MYQ426" s="273"/>
      <c r="MYR426" s="273"/>
      <c r="MYS426" s="273"/>
      <c r="MYT426" s="273"/>
      <c r="MYU426" s="273"/>
      <c r="MYV426" s="273"/>
      <c r="MYW426" s="273"/>
      <c r="MYX426" s="273"/>
      <c r="MYY426" s="273"/>
      <c r="MYZ426" s="273"/>
      <c r="MZA426" s="273"/>
      <c r="MZB426" s="273"/>
      <c r="MZC426" s="273"/>
      <c r="MZD426" s="273"/>
      <c r="MZE426" s="273"/>
      <c r="MZF426" s="273"/>
      <c r="MZG426" s="273"/>
      <c r="MZH426" s="273"/>
      <c r="MZI426" s="273"/>
      <c r="MZJ426" s="273"/>
      <c r="MZK426" s="273"/>
      <c r="MZL426" s="273"/>
      <c r="MZM426" s="273"/>
      <c r="MZN426" s="273"/>
      <c r="MZO426" s="273"/>
      <c r="MZP426" s="273"/>
      <c r="MZQ426" s="273"/>
      <c r="MZR426" s="273"/>
      <c r="MZS426" s="273"/>
      <c r="MZT426" s="273"/>
      <c r="MZU426" s="273"/>
      <c r="MZV426" s="273"/>
      <c r="MZW426" s="273"/>
      <c r="MZX426" s="273"/>
      <c r="MZY426" s="273"/>
      <c r="MZZ426" s="273"/>
      <c r="NAA426" s="273"/>
      <c r="NAB426" s="273"/>
      <c r="NAC426" s="273"/>
      <c r="NAD426" s="273"/>
      <c r="NAE426" s="273"/>
      <c r="NAF426" s="273"/>
      <c r="NAG426" s="273"/>
      <c r="NAH426" s="273"/>
      <c r="NAI426" s="273"/>
      <c r="NAJ426" s="273"/>
      <c r="NAK426" s="273"/>
      <c r="NAL426" s="273"/>
      <c r="NAM426" s="273"/>
      <c r="NAN426" s="273"/>
      <c r="NAO426" s="273"/>
      <c r="NAP426" s="273"/>
      <c r="NAQ426" s="273"/>
      <c r="NAR426" s="273"/>
      <c r="NAS426" s="273"/>
      <c r="NAT426" s="273"/>
      <c r="NAU426" s="273"/>
      <c r="NAV426" s="273"/>
      <c r="NAW426" s="273"/>
      <c r="NAX426" s="273"/>
      <c r="NAY426" s="273"/>
      <c r="NAZ426" s="273"/>
      <c r="NBA426" s="273"/>
      <c r="NBB426" s="273"/>
      <c r="NBC426" s="273"/>
      <c r="NBD426" s="273"/>
      <c r="NBE426" s="273"/>
      <c r="NBF426" s="273"/>
      <c r="NBG426" s="273"/>
      <c r="NBH426" s="273"/>
      <c r="NBI426" s="273"/>
      <c r="NBJ426" s="273"/>
      <c r="NBK426" s="273"/>
      <c r="NBL426" s="273"/>
      <c r="NBM426" s="273"/>
      <c r="NBN426" s="273"/>
      <c r="NBO426" s="273"/>
      <c r="NBP426" s="273"/>
      <c r="NBQ426" s="273"/>
      <c r="NBR426" s="273"/>
      <c r="NBS426" s="273"/>
      <c r="NBT426" s="273"/>
      <c r="NBU426" s="273"/>
      <c r="NBV426" s="273"/>
      <c r="NBW426" s="273"/>
      <c r="NBX426" s="273"/>
      <c r="NBY426" s="273"/>
      <c r="NBZ426" s="273"/>
      <c r="NCA426" s="273"/>
      <c r="NCB426" s="273"/>
      <c r="NCC426" s="273"/>
      <c r="NCD426" s="273"/>
      <c r="NCE426" s="273"/>
      <c r="NCF426" s="273"/>
      <c r="NCG426" s="273"/>
      <c r="NCH426" s="273"/>
      <c r="NCI426" s="273"/>
      <c r="NCJ426" s="273"/>
      <c r="NCK426" s="273"/>
      <c r="NCL426" s="273"/>
      <c r="NCM426" s="273"/>
      <c r="NCN426" s="273"/>
      <c r="NCO426" s="273"/>
      <c r="NCP426" s="273"/>
      <c r="NCQ426" s="273"/>
      <c r="NCR426" s="273"/>
      <c r="NCS426" s="273"/>
      <c r="NCT426" s="273"/>
      <c r="NCU426" s="273"/>
      <c r="NCV426" s="273"/>
      <c r="NCW426" s="273"/>
      <c r="NCX426" s="273"/>
      <c r="NCY426" s="273"/>
      <c r="NCZ426" s="273"/>
      <c r="NDA426" s="273"/>
      <c r="NDB426" s="273"/>
      <c r="NDC426" s="273"/>
      <c r="NDD426" s="273"/>
      <c r="NDE426" s="273"/>
      <c r="NDF426" s="273"/>
      <c r="NDG426" s="273"/>
      <c r="NDH426" s="273"/>
      <c r="NDI426" s="273"/>
      <c r="NDJ426" s="273"/>
      <c r="NDK426" s="273"/>
      <c r="NDL426" s="273"/>
      <c r="NDM426" s="273"/>
      <c r="NDN426" s="273"/>
      <c r="NDO426" s="273"/>
      <c r="NDP426" s="273"/>
      <c r="NDQ426" s="273"/>
      <c r="NDR426" s="273"/>
      <c r="NDS426" s="273"/>
      <c r="NDT426" s="273"/>
      <c r="NDU426" s="273"/>
      <c r="NDV426" s="273"/>
      <c r="NDW426" s="273"/>
      <c r="NDX426" s="273"/>
      <c r="NDY426" s="273"/>
      <c r="NDZ426" s="273"/>
      <c r="NEA426" s="273"/>
      <c r="NEB426" s="273"/>
      <c r="NEC426" s="273"/>
      <c r="NED426" s="273"/>
      <c r="NEE426" s="273"/>
      <c r="NEF426" s="273"/>
      <c r="NEG426" s="273"/>
      <c r="NEH426" s="273"/>
      <c r="NEI426" s="273"/>
      <c r="NEJ426" s="273"/>
      <c r="NEK426" s="273"/>
      <c r="NEL426" s="273"/>
      <c r="NEM426" s="273"/>
      <c r="NEN426" s="273"/>
      <c r="NEO426" s="273"/>
      <c r="NEP426" s="273"/>
      <c r="NEQ426" s="273"/>
      <c r="NER426" s="273"/>
      <c r="NES426" s="273"/>
      <c r="NET426" s="273"/>
      <c r="NEU426" s="273"/>
      <c r="NEV426" s="273"/>
      <c r="NEW426" s="273"/>
      <c r="NEX426" s="273"/>
      <c r="NEY426" s="273"/>
      <c r="NEZ426" s="273"/>
      <c r="NFA426" s="273"/>
      <c r="NFB426" s="273"/>
      <c r="NFC426" s="273"/>
      <c r="NFD426" s="273"/>
      <c r="NFE426" s="273"/>
      <c r="NFF426" s="273"/>
      <c r="NFG426" s="273"/>
      <c r="NFH426" s="273"/>
      <c r="NFI426" s="273"/>
      <c r="NFJ426" s="273"/>
      <c r="NFK426" s="273"/>
      <c r="NFL426" s="273"/>
      <c r="NFM426" s="273"/>
      <c r="NFN426" s="273"/>
      <c r="NFO426" s="273"/>
      <c r="NFP426" s="273"/>
      <c r="NFQ426" s="273"/>
      <c r="NFR426" s="273"/>
      <c r="NFS426" s="273"/>
      <c r="NFT426" s="273"/>
      <c r="NFU426" s="273"/>
      <c r="NFV426" s="273"/>
      <c r="NFW426" s="273"/>
      <c r="NFX426" s="273"/>
      <c r="NFY426" s="273"/>
      <c r="NFZ426" s="273"/>
      <c r="NGA426" s="273"/>
      <c r="NGB426" s="273"/>
      <c r="NGC426" s="273"/>
      <c r="NGD426" s="273"/>
      <c r="NGE426" s="273"/>
      <c r="NGF426" s="273"/>
      <c r="NGG426" s="273"/>
      <c r="NGH426" s="273"/>
      <c r="NGI426" s="273"/>
      <c r="NGJ426" s="273"/>
      <c r="NGK426" s="273"/>
      <c r="NGL426" s="273"/>
      <c r="NGM426" s="273"/>
      <c r="NGN426" s="273"/>
      <c r="NGO426" s="273"/>
      <c r="NGP426" s="273"/>
      <c r="NGQ426" s="273"/>
      <c r="NGR426" s="273"/>
      <c r="NGS426" s="273"/>
      <c r="NGT426" s="273"/>
      <c r="NGU426" s="273"/>
      <c r="NGV426" s="273"/>
      <c r="NGW426" s="273"/>
      <c r="NGX426" s="273"/>
      <c r="NGY426" s="273"/>
      <c r="NGZ426" s="273"/>
      <c r="NHA426" s="273"/>
      <c r="NHB426" s="273"/>
      <c r="NHC426" s="273"/>
      <c r="NHD426" s="273"/>
      <c r="NHE426" s="273"/>
      <c r="NHF426" s="273"/>
      <c r="NHG426" s="273"/>
      <c r="NHH426" s="273"/>
      <c r="NHI426" s="273"/>
      <c r="NHJ426" s="273"/>
      <c r="NHK426" s="273"/>
      <c r="NHL426" s="273"/>
      <c r="NHM426" s="273"/>
      <c r="NHN426" s="273"/>
      <c r="NHO426" s="273"/>
      <c r="NHP426" s="273"/>
      <c r="NHQ426" s="273"/>
      <c r="NHR426" s="273"/>
      <c r="NHS426" s="273"/>
      <c r="NHT426" s="273"/>
      <c r="NHU426" s="273"/>
      <c r="NHV426" s="273"/>
      <c r="NHW426" s="273"/>
      <c r="NHX426" s="273"/>
      <c r="NHY426" s="273"/>
      <c r="NHZ426" s="273"/>
      <c r="NIA426" s="273"/>
      <c r="NIB426" s="273"/>
      <c r="NIC426" s="273"/>
      <c r="NID426" s="273"/>
      <c r="NIE426" s="273"/>
      <c r="NIF426" s="273"/>
      <c r="NIG426" s="273"/>
      <c r="NIH426" s="273"/>
      <c r="NII426" s="273"/>
      <c r="NIJ426" s="273"/>
      <c r="NIK426" s="273"/>
      <c r="NIL426" s="273"/>
      <c r="NIM426" s="273"/>
      <c r="NIN426" s="273"/>
      <c r="NIO426" s="273"/>
      <c r="NIP426" s="273"/>
      <c r="NIQ426" s="273"/>
      <c r="NIR426" s="273"/>
      <c r="NIS426" s="273"/>
      <c r="NIT426" s="273"/>
      <c r="NIU426" s="273"/>
      <c r="NIV426" s="273"/>
      <c r="NIW426" s="273"/>
      <c r="NIX426" s="273"/>
      <c r="NIY426" s="273"/>
      <c r="NIZ426" s="273"/>
      <c r="NJA426" s="273"/>
      <c r="NJB426" s="273"/>
      <c r="NJC426" s="273"/>
      <c r="NJD426" s="273"/>
      <c r="NJE426" s="273"/>
      <c r="NJF426" s="273"/>
      <c r="NJG426" s="273"/>
      <c r="NJH426" s="273"/>
      <c r="NJI426" s="273"/>
      <c r="NJJ426" s="273"/>
      <c r="NJK426" s="273"/>
      <c r="NJL426" s="273"/>
      <c r="NJM426" s="273"/>
      <c r="NJN426" s="273"/>
      <c r="NJO426" s="273"/>
      <c r="NJP426" s="273"/>
      <c r="NJQ426" s="273"/>
      <c r="NJR426" s="273"/>
      <c r="NJS426" s="273"/>
      <c r="NJT426" s="273"/>
      <c r="NJU426" s="273"/>
      <c r="NJV426" s="273"/>
      <c r="NJW426" s="273"/>
      <c r="NJX426" s="273"/>
      <c r="NJY426" s="273"/>
      <c r="NJZ426" s="273"/>
      <c r="NKA426" s="273"/>
      <c r="NKB426" s="273"/>
      <c r="NKC426" s="273"/>
      <c r="NKD426" s="273"/>
      <c r="NKE426" s="273"/>
      <c r="NKF426" s="273"/>
      <c r="NKG426" s="273"/>
      <c r="NKH426" s="273"/>
      <c r="NKI426" s="273"/>
      <c r="NKJ426" s="273"/>
      <c r="NKK426" s="273"/>
      <c r="NKL426" s="273"/>
      <c r="NKM426" s="273"/>
      <c r="NKN426" s="273"/>
      <c r="NKO426" s="273"/>
      <c r="NKP426" s="273"/>
      <c r="NKQ426" s="273"/>
      <c r="NKR426" s="273"/>
      <c r="NKS426" s="273"/>
      <c r="NKT426" s="273"/>
      <c r="NKU426" s="273"/>
      <c r="NKV426" s="273"/>
      <c r="NKW426" s="273"/>
      <c r="NKX426" s="273"/>
      <c r="NKY426" s="273"/>
      <c r="NKZ426" s="273"/>
      <c r="NLA426" s="273"/>
      <c r="NLB426" s="273"/>
      <c r="NLC426" s="273"/>
      <c r="NLD426" s="273"/>
      <c r="NLE426" s="273"/>
      <c r="NLF426" s="273"/>
      <c r="NLG426" s="273"/>
      <c r="NLH426" s="273"/>
      <c r="NLI426" s="273"/>
      <c r="NLJ426" s="273"/>
      <c r="NLK426" s="273"/>
      <c r="NLL426" s="273"/>
      <c r="NLM426" s="273"/>
      <c r="NLN426" s="273"/>
      <c r="NLO426" s="273"/>
      <c r="NLP426" s="273"/>
      <c r="NLQ426" s="273"/>
      <c r="NLR426" s="273"/>
      <c r="NLS426" s="273"/>
      <c r="NLT426" s="273"/>
      <c r="NLU426" s="273"/>
      <c r="NLV426" s="273"/>
      <c r="NLW426" s="273"/>
      <c r="NLX426" s="273"/>
      <c r="NLY426" s="273"/>
      <c r="NLZ426" s="273"/>
      <c r="NMA426" s="273"/>
      <c r="NMB426" s="273"/>
      <c r="NMC426" s="273"/>
      <c r="NMD426" s="273"/>
      <c r="NME426" s="273"/>
      <c r="NMF426" s="273"/>
      <c r="NMG426" s="273"/>
      <c r="NMH426" s="273"/>
      <c r="NMI426" s="273"/>
      <c r="NMJ426" s="273"/>
      <c r="NMK426" s="273"/>
      <c r="NML426" s="273"/>
      <c r="NMM426" s="273"/>
      <c r="NMN426" s="273"/>
      <c r="NMO426" s="273"/>
      <c r="NMP426" s="273"/>
      <c r="NMQ426" s="273"/>
      <c r="NMR426" s="273"/>
      <c r="NMS426" s="273"/>
      <c r="NMT426" s="273"/>
      <c r="NMU426" s="273"/>
      <c r="NMV426" s="273"/>
      <c r="NMW426" s="273"/>
      <c r="NMX426" s="273"/>
      <c r="NMY426" s="273"/>
      <c r="NMZ426" s="273"/>
      <c r="NNA426" s="273"/>
      <c r="NNB426" s="273"/>
      <c r="NNC426" s="273"/>
      <c r="NND426" s="273"/>
      <c r="NNE426" s="273"/>
      <c r="NNF426" s="273"/>
      <c r="NNG426" s="273"/>
      <c r="NNH426" s="273"/>
      <c r="NNI426" s="273"/>
      <c r="NNJ426" s="273"/>
      <c r="NNK426" s="273"/>
      <c r="NNL426" s="273"/>
      <c r="NNM426" s="273"/>
      <c r="NNN426" s="273"/>
      <c r="NNO426" s="273"/>
      <c r="NNP426" s="273"/>
      <c r="NNQ426" s="273"/>
      <c r="NNR426" s="273"/>
      <c r="NNS426" s="273"/>
      <c r="NNT426" s="273"/>
      <c r="NNU426" s="273"/>
      <c r="NNV426" s="273"/>
      <c r="NNW426" s="273"/>
      <c r="NNX426" s="273"/>
      <c r="NNY426" s="273"/>
      <c r="NNZ426" s="273"/>
      <c r="NOA426" s="273"/>
      <c r="NOB426" s="273"/>
      <c r="NOC426" s="273"/>
      <c r="NOD426" s="273"/>
      <c r="NOE426" s="273"/>
      <c r="NOF426" s="273"/>
      <c r="NOG426" s="273"/>
      <c r="NOH426" s="273"/>
      <c r="NOI426" s="273"/>
      <c r="NOJ426" s="273"/>
      <c r="NOK426" s="273"/>
      <c r="NOL426" s="273"/>
      <c r="NOM426" s="273"/>
      <c r="NON426" s="273"/>
      <c r="NOO426" s="273"/>
      <c r="NOP426" s="273"/>
      <c r="NOQ426" s="273"/>
      <c r="NOR426" s="273"/>
      <c r="NOS426" s="273"/>
      <c r="NOT426" s="273"/>
      <c r="NOU426" s="273"/>
      <c r="NOV426" s="273"/>
      <c r="NOW426" s="273"/>
      <c r="NOX426" s="273"/>
      <c r="NOY426" s="273"/>
      <c r="NOZ426" s="273"/>
      <c r="NPA426" s="273"/>
      <c r="NPB426" s="273"/>
      <c r="NPC426" s="273"/>
      <c r="NPD426" s="273"/>
      <c r="NPE426" s="273"/>
      <c r="NPF426" s="273"/>
      <c r="NPG426" s="273"/>
      <c r="NPH426" s="273"/>
      <c r="NPI426" s="273"/>
      <c r="NPJ426" s="273"/>
      <c r="NPK426" s="273"/>
      <c r="NPL426" s="273"/>
      <c r="NPM426" s="273"/>
      <c r="NPN426" s="273"/>
      <c r="NPO426" s="273"/>
      <c r="NPP426" s="273"/>
      <c r="NPQ426" s="273"/>
      <c r="NPR426" s="273"/>
      <c r="NPS426" s="273"/>
      <c r="NPT426" s="273"/>
      <c r="NPU426" s="273"/>
      <c r="NPV426" s="273"/>
      <c r="NPW426" s="273"/>
      <c r="NPX426" s="273"/>
      <c r="NPY426" s="273"/>
      <c r="NPZ426" s="273"/>
      <c r="NQA426" s="273"/>
      <c r="NQB426" s="273"/>
      <c r="NQC426" s="273"/>
      <c r="NQD426" s="273"/>
      <c r="NQE426" s="273"/>
      <c r="NQF426" s="273"/>
      <c r="NQG426" s="273"/>
      <c r="NQH426" s="273"/>
      <c r="NQI426" s="273"/>
      <c r="NQJ426" s="273"/>
      <c r="NQK426" s="273"/>
      <c r="NQL426" s="273"/>
      <c r="NQM426" s="273"/>
      <c r="NQN426" s="273"/>
      <c r="NQO426" s="273"/>
      <c r="NQP426" s="273"/>
      <c r="NQQ426" s="273"/>
      <c r="NQR426" s="273"/>
      <c r="NQS426" s="273"/>
      <c r="NQT426" s="273"/>
      <c r="NQU426" s="273"/>
      <c r="NQV426" s="273"/>
      <c r="NQW426" s="273"/>
      <c r="NQX426" s="273"/>
      <c r="NQY426" s="273"/>
      <c r="NQZ426" s="273"/>
      <c r="NRA426" s="273"/>
      <c r="NRB426" s="273"/>
      <c r="NRC426" s="273"/>
      <c r="NRD426" s="273"/>
      <c r="NRE426" s="273"/>
      <c r="NRF426" s="273"/>
      <c r="NRG426" s="273"/>
      <c r="NRH426" s="273"/>
      <c r="NRI426" s="273"/>
      <c r="NRJ426" s="273"/>
      <c r="NRK426" s="273"/>
      <c r="NRL426" s="273"/>
      <c r="NRM426" s="273"/>
      <c r="NRN426" s="273"/>
      <c r="NRO426" s="273"/>
      <c r="NRP426" s="273"/>
      <c r="NRQ426" s="273"/>
      <c r="NRR426" s="273"/>
      <c r="NRS426" s="273"/>
      <c r="NRT426" s="273"/>
      <c r="NRU426" s="273"/>
      <c r="NRV426" s="273"/>
      <c r="NRW426" s="273"/>
      <c r="NRX426" s="273"/>
      <c r="NRY426" s="273"/>
      <c r="NRZ426" s="273"/>
      <c r="NSA426" s="273"/>
      <c r="NSB426" s="273"/>
      <c r="NSC426" s="273"/>
      <c r="NSD426" s="273"/>
      <c r="NSE426" s="273"/>
      <c r="NSF426" s="273"/>
      <c r="NSG426" s="273"/>
      <c r="NSH426" s="273"/>
      <c r="NSI426" s="273"/>
      <c r="NSJ426" s="273"/>
      <c r="NSK426" s="273"/>
      <c r="NSL426" s="273"/>
      <c r="NSM426" s="273"/>
      <c r="NSN426" s="273"/>
      <c r="NSO426" s="273"/>
      <c r="NSP426" s="273"/>
      <c r="NSQ426" s="273"/>
      <c r="NSR426" s="273"/>
      <c r="NSS426" s="273"/>
      <c r="NST426" s="273"/>
      <c r="NSU426" s="273"/>
      <c r="NSV426" s="273"/>
      <c r="NSW426" s="273"/>
      <c r="NSX426" s="273"/>
      <c r="NSY426" s="273"/>
      <c r="NSZ426" s="273"/>
      <c r="NTA426" s="273"/>
      <c r="NTB426" s="273"/>
      <c r="NTC426" s="273"/>
      <c r="NTD426" s="273"/>
      <c r="NTE426" s="273"/>
      <c r="NTF426" s="273"/>
      <c r="NTG426" s="273"/>
      <c r="NTH426" s="273"/>
      <c r="NTI426" s="273"/>
      <c r="NTJ426" s="273"/>
      <c r="NTK426" s="273"/>
      <c r="NTL426" s="273"/>
      <c r="NTM426" s="273"/>
      <c r="NTN426" s="273"/>
      <c r="NTO426" s="273"/>
      <c r="NTP426" s="273"/>
      <c r="NTQ426" s="273"/>
      <c r="NTR426" s="273"/>
      <c r="NTS426" s="273"/>
      <c r="NTT426" s="273"/>
      <c r="NTU426" s="273"/>
      <c r="NTV426" s="273"/>
      <c r="NTW426" s="273"/>
      <c r="NTX426" s="273"/>
      <c r="NTY426" s="273"/>
      <c r="NTZ426" s="273"/>
      <c r="NUA426" s="273"/>
      <c r="NUB426" s="273"/>
      <c r="NUC426" s="273"/>
      <c r="NUD426" s="273"/>
      <c r="NUE426" s="273"/>
      <c r="NUF426" s="273"/>
      <c r="NUG426" s="273"/>
      <c r="NUH426" s="273"/>
      <c r="NUI426" s="273"/>
      <c r="NUJ426" s="273"/>
      <c r="NUK426" s="273"/>
      <c r="NUL426" s="273"/>
      <c r="NUM426" s="273"/>
      <c r="NUN426" s="273"/>
      <c r="NUO426" s="273"/>
      <c r="NUP426" s="273"/>
      <c r="NUQ426" s="273"/>
      <c r="NUR426" s="273"/>
      <c r="NUS426" s="273"/>
      <c r="NUT426" s="273"/>
      <c r="NUU426" s="273"/>
      <c r="NUV426" s="273"/>
      <c r="NUW426" s="273"/>
      <c r="NUX426" s="273"/>
      <c r="NUY426" s="273"/>
      <c r="NUZ426" s="273"/>
      <c r="NVA426" s="273"/>
      <c r="NVB426" s="273"/>
      <c r="NVC426" s="273"/>
      <c r="NVD426" s="273"/>
      <c r="NVE426" s="273"/>
      <c r="NVF426" s="273"/>
      <c r="NVG426" s="273"/>
      <c r="NVH426" s="273"/>
      <c r="NVI426" s="273"/>
      <c r="NVJ426" s="273"/>
      <c r="NVK426" s="273"/>
      <c r="NVL426" s="273"/>
      <c r="NVM426" s="273"/>
      <c r="NVN426" s="273"/>
      <c r="NVO426" s="273"/>
      <c r="NVP426" s="273"/>
      <c r="NVQ426" s="273"/>
      <c r="NVR426" s="273"/>
      <c r="NVS426" s="273"/>
      <c r="NVT426" s="273"/>
      <c r="NVU426" s="273"/>
      <c r="NVV426" s="273"/>
      <c r="NVW426" s="273"/>
      <c r="NVX426" s="273"/>
      <c r="NVY426" s="273"/>
      <c r="NVZ426" s="273"/>
      <c r="NWA426" s="273"/>
      <c r="NWB426" s="273"/>
      <c r="NWC426" s="273"/>
      <c r="NWD426" s="273"/>
      <c r="NWE426" s="273"/>
      <c r="NWF426" s="273"/>
      <c r="NWG426" s="273"/>
      <c r="NWH426" s="273"/>
      <c r="NWI426" s="273"/>
      <c r="NWJ426" s="273"/>
      <c r="NWK426" s="273"/>
      <c r="NWL426" s="273"/>
      <c r="NWM426" s="273"/>
      <c r="NWN426" s="273"/>
      <c r="NWO426" s="273"/>
      <c r="NWP426" s="273"/>
      <c r="NWQ426" s="273"/>
      <c r="NWR426" s="273"/>
      <c r="NWS426" s="273"/>
      <c r="NWT426" s="273"/>
      <c r="NWU426" s="273"/>
      <c r="NWV426" s="273"/>
      <c r="NWW426" s="273"/>
      <c r="NWX426" s="273"/>
      <c r="NWY426" s="273"/>
      <c r="NWZ426" s="273"/>
      <c r="NXA426" s="273"/>
      <c r="NXB426" s="273"/>
      <c r="NXC426" s="273"/>
      <c r="NXD426" s="273"/>
      <c r="NXE426" s="273"/>
      <c r="NXF426" s="273"/>
      <c r="NXG426" s="273"/>
      <c r="NXH426" s="273"/>
      <c r="NXI426" s="273"/>
      <c r="NXJ426" s="273"/>
      <c r="NXK426" s="273"/>
      <c r="NXL426" s="273"/>
      <c r="NXM426" s="273"/>
      <c r="NXN426" s="273"/>
      <c r="NXO426" s="273"/>
      <c r="NXP426" s="273"/>
      <c r="NXQ426" s="273"/>
      <c r="NXR426" s="273"/>
      <c r="NXS426" s="273"/>
      <c r="NXT426" s="273"/>
      <c r="NXU426" s="273"/>
      <c r="NXV426" s="273"/>
      <c r="NXW426" s="273"/>
      <c r="NXX426" s="273"/>
      <c r="NXY426" s="273"/>
      <c r="NXZ426" s="273"/>
      <c r="NYA426" s="273"/>
      <c r="NYB426" s="273"/>
      <c r="NYC426" s="273"/>
      <c r="NYD426" s="273"/>
      <c r="NYE426" s="273"/>
      <c r="NYF426" s="273"/>
      <c r="NYG426" s="273"/>
      <c r="NYH426" s="273"/>
      <c r="NYI426" s="273"/>
      <c r="NYJ426" s="273"/>
      <c r="NYK426" s="273"/>
      <c r="NYL426" s="273"/>
      <c r="NYM426" s="273"/>
      <c r="NYN426" s="273"/>
      <c r="NYO426" s="273"/>
      <c r="NYP426" s="273"/>
      <c r="NYQ426" s="273"/>
      <c r="NYR426" s="273"/>
      <c r="NYS426" s="273"/>
      <c r="NYT426" s="273"/>
      <c r="NYU426" s="273"/>
      <c r="NYV426" s="273"/>
      <c r="NYW426" s="273"/>
      <c r="NYX426" s="273"/>
      <c r="NYY426" s="273"/>
      <c r="NYZ426" s="273"/>
      <c r="NZA426" s="273"/>
      <c r="NZB426" s="273"/>
      <c r="NZC426" s="273"/>
      <c r="NZD426" s="273"/>
      <c r="NZE426" s="273"/>
      <c r="NZF426" s="273"/>
      <c r="NZG426" s="273"/>
      <c r="NZH426" s="273"/>
      <c r="NZI426" s="273"/>
      <c r="NZJ426" s="273"/>
      <c r="NZK426" s="273"/>
      <c r="NZL426" s="273"/>
      <c r="NZM426" s="273"/>
      <c r="NZN426" s="273"/>
      <c r="NZO426" s="273"/>
      <c r="NZP426" s="273"/>
      <c r="NZQ426" s="273"/>
      <c r="NZR426" s="273"/>
      <c r="NZS426" s="273"/>
      <c r="NZT426" s="273"/>
      <c r="NZU426" s="273"/>
      <c r="NZV426" s="273"/>
      <c r="NZW426" s="273"/>
      <c r="NZX426" s="273"/>
      <c r="NZY426" s="273"/>
      <c r="NZZ426" s="273"/>
      <c r="OAA426" s="273"/>
      <c r="OAB426" s="273"/>
      <c r="OAC426" s="273"/>
      <c r="OAD426" s="273"/>
      <c r="OAE426" s="273"/>
      <c r="OAF426" s="273"/>
      <c r="OAG426" s="273"/>
      <c r="OAH426" s="273"/>
      <c r="OAI426" s="273"/>
      <c r="OAJ426" s="273"/>
      <c r="OAK426" s="273"/>
      <c r="OAL426" s="273"/>
      <c r="OAM426" s="273"/>
      <c r="OAN426" s="273"/>
      <c r="OAO426" s="273"/>
      <c r="OAP426" s="273"/>
      <c r="OAQ426" s="273"/>
      <c r="OAR426" s="273"/>
      <c r="OAS426" s="273"/>
      <c r="OAT426" s="273"/>
      <c r="OAU426" s="273"/>
      <c r="OAV426" s="273"/>
      <c r="OAW426" s="273"/>
      <c r="OAX426" s="273"/>
      <c r="OAY426" s="273"/>
      <c r="OAZ426" s="273"/>
      <c r="OBA426" s="273"/>
      <c r="OBB426" s="273"/>
      <c r="OBC426" s="273"/>
      <c r="OBD426" s="273"/>
      <c r="OBE426" s="273"/>
      <c r="OBF426" s="273"/>
      <c r="OBG426" s="273"/>
      <c r="OBH426" s="273"/>
      <c r="OBI426" s="273"/>
      <c r="OBJ426" s="273"/>
      <c r="OBK426" s="273"/>
      <c r="OBL426" s="273"/>
      <c r="OBM426" s="273"/>
      <c r="OBN426" s="273"/>
      <c r="OBO426" s="273"/>
      <c r="OBP426" s="273"/>
      <c r="OBQ426" s="273"/>
      <c r="OBR426" s="273"/>
      <c r="OBS426" s="273"/>
      <c r="OBT426" s="273"/>
      <c r="OBU426" s="273"/>
      <c r="OBV426" s="273"/>
      <c r="OBW426" s="273"/>
      <c r="OBX426" s="273"/>
      <c r="OBY426" s="273"/>
      <c r="OBZ426" s="273"/>
      <c r="OCA426" s="273"/>
      <c r="OCB426" s="273"/>
      <c r="OCC426" s="273"/>
      <c r="OCD426" s="273"/>
      <c r="OCE426" s="273"/>
      <c r="OCF426" s="273"/>
      <c r="OCG426" s="273"/>
      <c r="OCH426" s="273"/>
      <c r="OCI426" s="273"/>
      <c r="OCJ426" s="273"/>
      <c r="OCK426" s="273"/>
      <c r="OCL426" s="273"/>
      <c r="OCM426" s="273"/>
      <c r="OCN426" s="273"/>
      <c r="OCO426" s="273"/>
      <c r="OCP426" s="273"/>
      <c r="OCQ426" s="273"/>
      <c r="OCR426" s="273"/>
      <c r="OCS426" s="273"/>
      <c r="OCT426" s="273"/>
      <c r="OCU426" s="273"/>
      <c r="OCV426" s="273"/>
      <c r="OCW426" s="273"/>
      <c r="OCX426" s="273"/>
      <c r="OCY426" s="273"/>
      <c r="OCZ426" s="273"/>
      <c r="ODA426" s="273"/>
      <c r="ODB426" s="273"/>
      <c r="ODC426" s="273"/>
      <c r="ODD426" s="273"/>
      <c r="ODE426" s="273"/>
      <c r="ODF426" s="273"/>
      <c r="ODG426" s="273"/>
      <c r="ODH426" s="273"/>
      <c r="ODI426" s="273"/>
      <c r="ODJ426" s="273"/>
      <c r="ODK426" s="273"/>
      <c r="ODL426" s="273"/>
      <c r="ODM426" s="273"/>
      <c r="ODN426" s="273"/>
      <c r="ODO426" s="273"/>
      <c r="ODP426" s="273"/>
      <c r="ODQ426" s="273"/>
      <c r="ODR426" s="273"/>
      <c r="ODS426" s="273"/>
      <c r="ODT426" s="273"/>
      <c r="ODU426" s="273"/>
      <c r="ODV426" s="273"/>
      <c r="ODW426" s="273"/>
      <c r="ODX426" s="273"/>
      <c r="ODY426" s="273"/>
      <c r="ODZ426" s="273"/>
      <c r="OEA426" s="273"/>
      <c r="OEB426" s="273"/>
      <c r="OEC426" s="273"/>
      <c r="OED426" s="273"/>
      <c r="OEE426" s="273"/>
      <c r="OEF426" s="273"/>
      <c r="OEG426" s="273"/>
      <c r="OEH426" s="273"/>
      <c r="OEI426" s="273"/>
      <c r="OEJ426" s="273"/>
      <c r="OEK426" s="273"/>
      <c r="OEL426" s="273"/>
      <c r="OEM426" s="273"/>
      <c r="OEN426" s="273"/>
      <c r="OEO426" s="273"/>
      <c r="OEP426" s="273"/>
      <c r="OEQ426" s="273"/>
      <c r="OER426" s="273"/>
      <c r="OES426" s="273"/>
      <c r="OET426" s="273"/>
      <c r="OEU426" s="273"/>
      <c r="OEV426" s="273"/>
      <c r="OEW426" s="273"/>
      <c r="OEX426" s="273"/>
      <c r="OEY426" s="273"/>
      <c r="OEZ426" s="273"/>
      <c r="OFA426" s="273"/>
      <c r="OFB426" s="273"/>
      <c r="OFC426" s="273"/>
      <c r="OFD426" s="273"/>
      <c r="OFE426" s="273"/>
      <c r="OFF426" s="273"/>
      <c r="OFG426" s="273"/>
      <c r="OFH426" s="273"/>
      <c r="OFI426" s="273"/>
      <c r="OFJ426" s="273"/>
      <c r="OFK426" s="273"/>
      <c r="OFL426" s="273"/>
      <c r="OFM426" s="273"/>
      <c r="OFN426" s="273"/>
      <c r="OFO426" s="273"/>
      <c r="OFP426" s="273"/>
      <c r="OFQ426" s="273"/>
      <c r="OFR426" s="273"/>
      <c r="OFS426" s="273"/>
      <c r="OFT426" s="273"/>
      <c r="OFU426" s="273"/>
      <c r="OFV426" s="273"/>
      <c r="OFW426" s="273"/>
      <c r="OFX426" s="273"/>
      <c r="OFY426" s="273"/>
      <c r="OFZ426" s="273"/>
      <c r="OGA426" s="273"/>
      <c r="OGB426" s="273"/>
      <c r="OGC426" s="273"/>
      <c r="OGD426" s="273"/>
      <c r="OGE426" s="273"/>
      <c r="OGF426" s="273"/>
      <c r="OGG426" s="273"/>
      <c r="OGH426" s="273"/>
      <c r="OGI426" s="273"/>
      <c r="OGJ426" s="273"/>
      <c r="OGK426" s="273"/>
      <c r="OGL426" s="273"/>
      <c r="OGM426" s="273"/>
      <c r="OGN426" s="273"/>
      <c r="OGO426" s="273"/>
      <c r="OGP426" s="273"/>
      <c r="OGQ426" s="273"/>
      <c r="OGR426" s="273"/>
      <c r="OGS426" s="273"/>
      <c r="OGT426" s="273"/>
      <c r="OGU426" s="273"/>
      <c r="OGV426" s="273"/>
      <c r="OGW426" s="273"/>
      <c r="OGX426" s="273"/>
      <c r="OGY426" s="273"/>
      <c r="OGZ426" s="273"/>
      <c r="OHA426" s="273"/>
      <c r="OHB426" s="273"/>
      <c r="OHC426" s="273"/>
      <c r="OHD426" s="273"/>
      <c r="OHE426" s="273"/>
      <c r="OHF426" s="273"/>
      <c r="OHG426" s="273"/>
      <c r="OHH426" s="273"/>
      <c r="OHI426" s="273"/>
      <c r="OHJ426" s="273"/>
      <c r="OHK426" s="273"/>
      <c r="OHL426" s="273"/>
      <c r="OHM426" s="273"/>
      <c r="OHN426" s="273"/>
      <c r="OHO426" s="273"/>
      <c r="OHP426" s="273"/>
      <c r="OHQ426" s="273"/>
      <c r="OHR426" s="273"/>
      <c r="OHS426" s="273"/>
      <c r="OHT426" s="273"/>
      <c r="OHU426" s="273"/>
      <c r="OHV426" s="273"/>
      <c r="OHW426" s="273"/>
      <c r="OHX426" s="273"/>
      <c r="OHY426" s="273"/>
      <c r="OHZ426" s="273"/>
      <c r="OIA426" s="273"/>
      <c r="OIB426" s="273"/>
      <c r="OIC426" s="273"/>
      <c r="OID426" s="273"/>
      <c r="OIE426" s="273"/>
      <c r="OIF426" s="273"/>
      <c r="OIG426" s="273"/>
      <c r="OIH426" s="273"/>
      <c r="OII426" s="273"/>
      <c r="OIJ426" s="273"/>
      <c r="OIK426" s="273"/>
      <c r="OIL426" s="273"/>
      <c r="OIM426" s="273"/>
      <c r="OIN426" s="273"/>
      <c r="OIO426" s="273"/>
      <c r="OIP426" s="273"/>
      <c r="OIQ426" s="273"/>
      <c r="OIR426" s="273"/>
      <c r="OIS426" s="273"/>
      <c r="OIT426" s="273"/>
      <c r="OIU426" s="273"/>
      <c r="OIV426" s="273"/>
      <c r="OIW426" s="273"/>
      <c r="OIX426" s="273"/>
      <c r="OIY426" s="273"/>
      <c r="OIZ426" s="273"/>
      <c r="OJA426" s="273"/>
      <c r="OJB426" s="273"/>
      <c r="OJC426" s="273"/>
      <c r="OJD426" s="273"/>
      <c r="OJE426" s="273"/>
      <c r="OJF426" s="273"/>
      <c r="OJG426" s="273"/>
      <c r="OJH426" s="273"/>
      <c r="OJI426" s="273"/>
      <c r="OJJ426" s="273"/>
      <c r="OJK426" s="273"/>
      <c r="OJL426" s="273"/>
      <c r="OJM426" s="273"/>
      <c r="OJN426" s="273"/>
      <c r="OJO426" s="273"/>
      <c r="OJP426" s="273"/>
      <c r="OJQ426" s="273"/>
      <c r="OJR426" s="273"/>
      <c r="OJS426" s="273"/>
      <c r="OJT426" s="273"/>
      <c r="OJU426" s="273"/>
      <c r="OJV426" s="273"/>
      <c r="OJW426" s="273"/>
      <c r="OJX426" s="273"/>
      <c r="OJY426" s="273"/>
      <c r="OJZ426" s="273"/>
      <c r="OKA426" s="273"/>
      <c r="OKB426" s="273"/>
      <c r="OKC426" s="273"/>
      <c r="OKD426" s="273"/>
      <c r="OKE426" s="273"/>
      <c r="OKF426" s="273"/>
      <c r="OKG426" s="273"/>
      <c r="OKH426" s="273"/>
      <c r="OKI426" s="273"/>
      <c r="OKJ426" s="273"/>
      <c r="OKK426" s="273"/>
      <c r="OKL426" s="273"/>
      <c r="OKM426" s="273"/>
      <c r="OKN426" s="273"/>
      <c r="OKO426" s="273"/>
      <c r="OKP426" s="273"/>
      <c r="OKQ426" s="273"/>
      <c r="OKR426" s="273"/>
      <c r="OKS426" s="273"/>
      <c r="OKT426" s="273"/>
      <c r="OKU426" s="273"/>
      <c r="OKV426" s="273"/>
      <c r="OKW426" s="273"/>
      <c r="OKX426" s="273"/>
      <c r="OKY426" s="273"/>
      <c r="OKZ426" s="273"/>
      <c r="OLA426" s="273"/>
      <c r="OLB426" s="273"/>
      <c r="OLC426" s="273"/>
      <c r="OLD426" s="273"/>
      <c r="OLE426" s="273"/>
      <c r="OLF426" s="273"/>
      <c r="OLG426" s="273"/>
      <c r="OLH426" s="273"/>
      <c r="OLI426" s="273"/>
      <c r="OLJ426" s="273"/>
      <c r="OLK426" s="273"/>
      <c r="OLL426" s="273"/>
      <c r="OLM426" s="273"/>
      <c r="OLN426" s="273"/>
      <c r="OLO426" s="273"/>
      <c r="OLP426" s="273"/>
      <c r="OLQ426" s="273"/>
      <c r="OLR426" s="273"/>
      <c r="OLS426" s="273"/>
      <c r="OLT426" s="273"/>
      <c r="OLU426" s="273"/>
      <c r="OLV426" s="273"/>
      <c r="OLW426" s="273"/>
      <c r="OLX426" s="273"/>
      <c r="OLY426" s="273"/>
      <c r="OLZ426" s="273"/>
      <c r="OMA426" s="273"/>
      <c r="OMB426" s="273"/>
      <c r="OMC426" s="273"/>
      <c r="OMD426" s="273"/>
      <c r="OME426" s="273"/>
      <c r="OMF426" s="273"/>
      <c r="OMG426" s="273"/>
      <c r="OMH426" s="273"/>
      <c r="OMI426" s="273"/>
      <c r="OMJ426" s="273"/>
      <c r="OMK426" s="273"/>
      <c r="OML426" s="273"/>
      <c r="OMM426" s="273"/>
      <c r="OMN426" s="273"/>
      <c r="OMO426" s="273"/>
      <c r="OMP426" s="273"/>
      <c r="OMQ426" s="273"/>
      <c r="OMR426" s="273"/>
      <c r="OMS426" s="273"/>
      <c r="OMT426" s="273"/>
      <c r="OMU426" s="273"/>
      <c r="OMV426" s="273"/>
      <c r="OMW426" s="273"/>
      <c r="OMX426" s="273"/>
      <c r="OMY426" s="273"/>
      <c r="OMZ426" s="273"/>
      <c r="ONA426" s="273"/>
      <c r="ONB426" s="273"/>
      <c r="ONC426" s="273"/>
      <c r="OND426" s="273"/>
      <c r="ONE426" s="273"/>
      <c r="ONF426" s="273"/>
      <c r="ONG426" s="273"/>
      <c r="ONH426" s="273"/>
      <c r="ONI426" s="273"/>
      <c r="ONJ426" s="273"/>
      <c r="ONK426" s="273"/>
      <c r="ONL426" s="273"/>
      <c r="ONM426" s="273"/>
      <c r="ONN426" s="273"/>
      <c r="ONO426" s="273"/>
      <c r="ONP426" s="273"/>
      <c r="ONQ426" s="273"/>
      <c r="ONR426" s="273"/>
      <c r="ONS426" s="273"/>
      <c r="ONT426" s="273"/>
      <c r="ONU426" s="273"/>
      <c r="ONV426" s="273"/>
      <c r="ONW426" s="273"/>
      <c r="ONX426" s="273"/>
      <c r="ONY426" s="273"/>
      <c r="ONZ426" s="273"/>
      <c r="OOA426" s="273"/>
      <c r="OOB426" s="273"/>
      <c r="OOC426" s="273"/>
      <c r="OOD426" s="273"/>
      <c r="OOE426" s="273"/>
      <c r="OOF426" s="273"/>
      <c r="OOG426" s="273"/>
      <c r="OOH426" s="273"/>
      <c r="OOI426" s="273"/>
      <c r="OOJ426" s="273"/>
      <c r="OOK426" s="273"/>
      <c r="OOL426" s="273"/>
      <c r="OOM426" s="273"/>
      <c r="OON426" s="273"/>
      <c r="OOO426" s="273"/>
      <c r="OOP426" s="273"/>
      <c r="OOQ426" s="273"/>
      <c r="OOR426" s="273"/>
      <c r="OOS426" s="273"/>
      <c r="OOT426" s="273"/>
      <c r="OOU426" s="273"/>
      <c r="OOV426" s="273"/>
      <c r="OOW426" s="273"/>
      <c r="OOX426" s="273"/>
      <c r="OOY426" s="273"/>
      <c r="OOZ426" s="273"/>
      <c r="OPA426" s="273"/>
      <c r="OPB426" s="273"/>
      <c r="OPC426" s="273"/>
      <c r="OPD426" s="273"/>
      <c r="OPE426" s="273"/>
      <c r="OPF426" s="273"/>
      <c r="OPG426" s="273"/>
      <c r="OPH426" s="273"/>
      <c r="OPI426" s="273"/>
      <c r="OPJ426" s="273"/>
      <c r="OPK426" s="273"/>
      <c r="OPL426" s="273"/>
      <c r="OPM426" s="273"/>
      <c r="OPN426" s="273"/>
      <c r="OPO426" s="273"/>
      <c r="OPP426" s="273"/>
      <c r="OPQ426" s="273"/>
      <c r="OPR426" s="273"/>
      <c r="OPS426" s="273"/>
      <c r="OPT426" s="273"/>
      <c r="OPU426" s="273"/>
      <c r="OPV426" s="273"/>
      <c r="OPW426" s="273"/>
      <c r="OPX426" s="273"/>
      <c r="OPY426" s="273"/>
      <c r="OPZ426" s="273"/>
      <c r="OQA426" s="273"/>
      <c r="OQB426" s="273"/>
      <c r="OQC426" s="273"/>
      <c r="OQD426" s="273"/>
      <c r="OQE426" s="273"/>
      <c r="OQF426" s="273"/>
      <c r="OQG426" s="273"/>
      <c r="OQH426" s="273"/>
      <c r="OQI426" s="273"/>
      <c r="OQJ426" s="273"/>
      <c r="OQK426" s="273"/>
      <c r="OQL426" s="273"/>
      <c r="OQM426" s="273"/>
      <c r="OQN426" s="273"/>
      <c r="OQO426" s="273"/>
      <c r="OQP426" s="273"/>
      <c r="OQQ426" s="273"/>
      <c r="OQR426" s="273"/>
      <c r="OQS426" s="273"/>
      <c r="OQT426" s="273"/>
      <c r="OQU426" s="273"/>
      <c r="OQV426" s="273"/>
      <c r="OQW426" s="273"/>
      <c r="OQX426" s="273"/>
      <c r="OQY426" s="273"/>
      <c r="OQZ426" s="273"/>
      <c r="ORA426" s="273"/>
      <c r="ORB426" s="273"/>
      <c r="ORC426" s="273"/>
      <c r="ORD426" s="273"/>
      <c r="ORE426" s="273"/>
      <c r="ORF426" s="273"/>
      <c r="ORG426" s="273"/>
      <c r="ORH426" s="273"/>
      <c r="ORI426" s="273"/>
      <c r="ORJ426" s="273"/>
      <c r="ORK426" s="273"/>
      <c r="ORL426" s="273"/>
      <c r="ORM426" s="273"/>
      <c r="ORN426" s="273"/>
      <c r="ORO426" s="273"/>
      <c r="ORP426" s="273"/>
      <c r="ORQ426" s="273"/>
      <c r="ORR426" s="273"/>
      <c r="ORS426" s="273"/>
      <c r="ORT426" s="273"/>
      <c r="ORU426" s="273"/>
      <c r="ORV426" s="273"/>
      <c r="ORW426" s="273"/>
      <c r="ORX426" s="273"/>
      <c r="ORY426" s="273"/>
      <c r="ORZ426" s="273"/>
      <c r="OSA426" s="273"/>
      <c r="OSB426" s="273"/>
      <c r="OSC426" s="273"/>
      <c r="OSD426" s="273"/>
      <c r="OSE426" s="273"/>
      <c r="OSF426" s="273"/>
      <c r="OSG426" s="273"/>
      <c r="OSH426" s="273"/>
      <c r="OSI426" s="273"/>
      <c r="OSJ426" s="273"/>
      <c r="OSK426" s="273"/>
      <c r="OSL426" s="273"/>
      <c r="OSM426" s="273"/>
      <c r="OSN426" s="273"/>
      <c r="OSO426" s="273"/>
      <c r="OSP426" s="273"/>
      <c r="OSQ426" s="273"/>
      <c r="OSR426" s="273"/>
      <c r="OSS426" s="273"/>
      <c r="OST426" s="273"/>
      <c r="OSU426" s="273"/>
      <c r="OSV426" s="273"/>
      <c r="OSW426" s="273"/>
      <c r="OSX426" s="273"/>
      <c r="OSY426" s="273"/>
      <c r="OSZ426" s="273"/>
      <c r="OTA426" s="273"/>
      <c r="OTB426" s="273"/>
      <c r="OTC426" s="273"/>
      <c r="OTD426" s="273"/>
      <c r="OTE426" s="273"/>
      <c r="OTF426" s="273"/>
      <c r="OTG426" s="273"/>
      <c r="OTH426" s="273"/>
      <c r="OTI426" s="273"/>
      <c r="OTJ426" s="273"/>
      <c r="OTK426" s="273"/>
      <c r="OTL426" s="273"/>
      <c r="OTM426" s="273"/>
      <c r="OTN426" s="273"/>
      <c r="OTO426" s="273"/>
      <c r="OTP426" s="273"/>
      <c r="OTQ426" s="273"/>
      <c r="OTR426" s="273"/>
      <c r="OTS426" s="273"/>
      <c r="OTT426" s="273"/>
      <c r="OTU426" s="273"/>
      <c r="OTV426" s="273"/>
      <c r="OTW426" s="273"/>
      <c r="OTX426" s="273"/>
      <c r="OTY426" s="273"/>
      <c r="OTZ426" s="273"/>
      <c r="OUA426" s="273"/>
      <c r="OUB426" s="273"/>
      <c r="OUC426" s="273"/>
      <c r="OUD426" s="273"/>
      <c r="OUE426" s="273"/>
      <c r="OUF426" s="273"/>
      <c r="OUG426" s="273"/>
      <c r="OUH426" s="273"/>
      <c r="OUI426" s="273"/>
      <c r="OUJ426" s="273"/>
      <c r="OUK426" s="273"/>
      <c r="OUL426" s="273"/>
      <c r="OUM426" s="273"/>
      <c r="OUN426" s="273"/>
      <c r="OUO426" s="273"/>
      <c r="OUP426" s="273"/>
      <c r="OUQ426" s="273"/>
      <c r="OUR426" s="273"/>
      <c r="OUS426" s="273"/>
      <c r="OUT426" s="273"/>
      <c r="OUU426" s="273"/>
      <c r="OUV426" s="273"/>
      <c r="OUW426" s="273"/>
      <c r="OUX426" s="273"/>
      <c r="OUY426" s="273"/>
      <c r="OUZ426" s="273"/>
      <c r="OVA426" s="273"/>
      <c r="OVB426" s="273"/>
      <c r="OVC426" s="273"/>
      <c r="OVD426" s="273"/>
      <c r="OVE426" s="273"/>
      <c r="OVF426" s="273"/>
      <c r="OVG426" s="273"/>
      <c r="OVH426" s="273"/>
      <c r="OVI426" s="273"/>
      <c r="OVJ426" s="273"/>
      <c r="OVK426" s="273"/>
      <c r="OVL426" s="273"/>
      <c r="OVM426" s="273"/>
      <c r="OVN426" s="273"/>
      <c r="OVO426" s="273"/>
      <c r="OVP426" s="273"/>
      <c r="OVQ426" s="273"/>
      <c r="OVR426" s="273"/>
      <c r="OVS426" s="273"/>
      <c r="OVT426" s="273"/>
      <c r="OVU426" s="273"/>
      <c r="OVV426" s="273"/>
      <c r="OVW426" s="273"/>
      <c r="OVX426" s="273"/>
      <c r="OVY426" s="273"/>
      <c r="OVZ426" s="273"/>
      <c r="OWA426" s="273"/>
      <c r="OWB426" s="273"/>
      <c r="OWC426" s="273"/>
      <c r="OWD426" s="273"/>
      <c r="OWE426" s="273"/>
      <c r="OWF426" s="273"/>
      <c r="OWG426" s="273"/>
      <c r="OWH426" s="273"/>
      <c r="OWI426" s="273"/>
      <c r="OWJ426" s="273"/>
      <c r="OWK426" s="273"/>
      <c r="OWL426" s="273"/>
      <c r="OWM426" s="273"/>
      <c r="OWN426" s="273"/>
      <c r="OWO426" s="273"/>
      <c r="OWP426" s="273"/>
      <c r="OWQ426" s="273"/>
      <c r="OWR426" s="273"/>
      <c r="OWS426" s="273"/>
      <c r="OWT426" s="273"/>
      <c r="OWU426" s="273"/>
      <c r="OWV426" s="273"/>
      <c r="OWW426" s="273"/>
      <c r="OWX426" s="273"/>
      <c r="OWY426" s="273"/>
      <c r="OWZ426" s="273"/>
      <c r="OXA426" s="273"/>
      <c r="OXB426" s="273"/>
      <c r="OXC426" s="273"/>
      <c r="OXD426" s="273"/>
      <c r="OXE426" s="273"/>
      <c r="OXF426" s="273"/>
      <c r="OXG426" s="273"/>
      <c r="OXH426" s="273"/>
      <c r="OXI426" s="273"/>
      <c r="OXJ426" s="273"/>
      <c r="OXK426" s="273"/>
      <c r="OXL426" s="273"/>
      <c r="OXM426" s="273"/>
      <c r="OXN426" s="273"/>
      <c r="OXO426" s="273"/>
      <c r="OXP426" s="273"/>
      <c r="OXQ426" s="273"/>
      <c r="OXR426" s="273"/>
      <c r="OXS426" s="273"/>
      <c r="OXT426" s="273"/>
      <c r="OXU426" s="273"/>
      <c r="OXV426" s="273"/>
      <c r="OXW426" s="273"/>
      <c r="OXX426" s="273"/>
      <c r="OXY426" s="273"/>
      <c r="OXZ426" s="273"/>
      <c r="OYA426" s="273"/>
      <c r="OYB426" s="273"/>
      <c r="OYC426" s="273"/>
      <c r="OYD426" s="273"/>
      <c r="OYE426" s="273"/>
      <c r="OYF426" s="273"/>
      <c r="OYG426" s="273"/>
      <c r="OYH426" s="273"/>
      <c r="OYI426" s="273"/>
      <c r="OYJ426" s="273"/>
      <c r="OYK426" s="273"/>
      <c r="OYL426" s="273"/>
      <c r="OYM426" s="273"/>
      <c r="OYN426" s="273"/>
      <c r="OYO426" s="273"/>
      <c r="OYP426" s="273"/>
      <c r="OYQ426" s="273"/>
      <c r="OYR426" s="273"/>
      <c r="OYS426" s="273"/>
      <c r="OYT426" s="273"/>
      <c r="OYU426" s="273"/>
      <c r="OYV426" s="273"/>
      <c r="OYW426" s="273"/>
      <c r="OYX426" s="273"/>
      <c r="OYY426" s="273"/>
      <c r="OYZ426" s="273"/>
      <c r="OZA426" s="273"/>
      <c r="OZB426" s="273"/>
      <c r="OZC426" s="273"/>
      <c r="OZD426" s="273"/>
      <c r="OZE426" s="273"/>
      <c r="OZF426" s="273"/>
      <c r="OZG426" s="273"/>
      <c r="OZH426" s="273"/>
      <c r="OZI426" s="273"/>
      <c r="OZJ426" s="273"/>
      <c r="OZK426" s="273"/>
      <c r="OZL426" s="273"/>
      <c r="OZM426" s="273"/>
      <c r="OZN426" s="273"/>
      <c r="OZO426" s="273"/>
      <c r="OZP426" s="273"/>
      <c r="OZQ426" s="273"/>
      <c r="OZR426" s="273"/>
      <c r="OZS426" s="273"/>
      <c r="OZT426" s="273"/>
      <c r="OZU426" s="273"/>
      <c r="OZV426" s="273"/>
      <c r="OZW426" s="273"/>
      <c r="OZX426" s="273"/>
      <c r="OZY426" s="273"/>
      <c r="OZZ426" s="273"/>
      <c r="PAA426" s="273"/>
      <c r="PAB426" s="273"/>
      <c r="PAC426" s="273"/>
      <c r="PAD426" s="273"/>
      <c r="PAE426" s="273"/>
      <c r="PAF426" s="273"/>
      <c r="PAG426" s="273"/>
      <c r="PAH426" s="273"/>
      <c r="PAI426" s="273"/>
      <c r="PAJ426" s="273"/>
      <c r="PAK426" s="273"/>
      <c r="PAL426" s="273"/>
      <c r="PAM426" s="273"/>
      <c r="PAN426" s="273"/>
      <c r="PAO426" s="273"/>
      <c r="PAP426" s="273"/>
      <c r="PAQ426" s="273"/>
      <c r="PAR426" s="273"/>
      <c r="PAS426" s="273"/>
      <c r="PAT426" s="273"/>
      <c r="PAU426" s="273"/>
      <c r="PAV426" s="273"/>
      <c r="PAW426" s="273"/>
      <c r="PAX426" s="273"/>
      <c r="PAY426" s="273"/>
      <c r="PAZ426" s="273"/>
      <c r="PBA426" s="273"/>
      <c r="PBB426" s="273"/>
      <c r="PBC426" s="273"/>
      <c r="PBD426" s="273"/>
      <c r="PBE426" s="273"/>
      <c r="PBF426" s="273"/>
      <c r="PBG426" s="273"/>
      <c r="PBH426" s="273"/>
      <c r="PBI426" s="273"/>
      <c r="PBJ426" s="273"/>
      <c r="PBK426" s="273"/>
      <c r="PBL426" s="273"/>
      <c r="PBM426" s="273"/>
      <c r="PBN426" s="273"/>
      <c r="PBO426" s="273"/>
      <c r="PBP426" s="273"/>
      <c r="PBQ426" s="273"/>
      <c r="PBR426" s="273"/>
      <c r="PBS426" s="273"/>
      <c r="PBT426" s="273"/>
      <c r="PBU426" s="273"/>
      <c r="PBV426" s="273"/>
      <c r="PBW426" s="273"/>
      <c r="PBX426" s="273"/>
      <c r="PBY426" s="273"/>
      <c r="PBZ426" s="273"/>
      <c r="PCA426" s="273"/>
      <c r="PCB426" s="273"/>
      <c r="PCC426" s="273"/>
      <c r="PCD426" s="273"/>
      <c r="PCE426" s="273"/>
      <c r="PCF426" s="273"/>
      <c r="PCG426" s="273"/>
      <c r="PCH426" s="273"/>
      <c r="PCI426" s="273"/>
      <c r="PCJ426" s="273"/>
      <c r="PCK426" s="273"/>
      <c r="PCL426" s="273"/>
      <c r="PCM426" s="273"/>
      <c r="PCN426" s="273"/>
      <c r="PCO426" s="273"/>
      <c r="PCP426" s="273"/>
      <c r="PCQ426" s="273"/>
      <c r="PCR426" s="273"/>
      <c r="PCS426" s="273"/>
      <c r="PCT426" s="273"/>
      <c r="PCU426" s="273"/>
      <c r="PCV426" s="273"/>
      <c r="PCW426" s="273"/>
      <c r="PCX426" s="273"/>
      <c r="PCY426" s="273"/>
      <c r="PCZ426" s="273"/>
      <c r="PDA426" s="273"/>
      <c r="PDB426" s="273"/>
      <c r="PDC426" s="273"/>
      <c r="PDD426" s="273"/>
      <c r="PDE426" s="273"/>
      <c r="PDF426" s="273"/>
      <c r="PDG426" s="273"/>
      <c r="PDH426" s="273"/>
      <c r="PDI426" s="273"/>
      <c r="PDJ426" s="273"/>
      <c r="PDK426" s="273"/>
      <c r="PDL426" s="273"/>
      <c r="PDM426" s="273"/>
      <c r="PDN426" s="273"/>
      <c r="PDO426" s="273"/>
      <c r="PDP426" s="273"/>
      <c r="PDQ426" s="273"/>
      <c r="PDR426" s="273"/>
      <c r="PDS426" s="273"/>
      <c r="PDT426" s="273"/>
      <c r="PDU426" s="273"/>
      <c r="PDV426" s="273"/>
      <c r="PDW426" s="273"/>
      <c r="PDX426" s="273"/>
      <c r="PDY426" s="273"/>
      <c r="PDZ426" s="273"/>
      <c r="PEA426" s="273"/>
      <c r="PEB426" s="273"/>
      <c r="PEC426" s="273"/>
      <c r="PED426" s="273"/>
      <c r="PEE426" s="273"/>
      <c r="PEF426" s="273"/>
      <c r="PEG426" s="273"/>
      <c r="PEH426" s="273"/>
      <c r="PEI426" s="273"/>
      <c r="PEJ426" s="273"/>
      <c r="PEK426" s="273"/>
      <c r="PEL426" s="273"/>
      <c r="PEM426" s="273"/>
      <c r="PEN426" s="273"/>
      <c r="PEO426" s="273"/>
      <c r="PEP426" s="273"/>
      <c r="PEQ426" s="273"/>
      <c r="PER426" s="273"/>
      <c r="PES426" s="273"/>
      <c r="PET426" s="273"/>
      <c r="PEU426" s="273"/>
      <c r="PEV426" s="273"/>
      <c r="PEW426" s="273"/>
      <c r="PEX426" s="273"/>
      <c r="PEY426" s="273"/>
      <c r="PEZ426" s="273"/>
      <c r="PFA426" s="273"/>
      <c r="PFB426" s="273"/>
      <c r="PFC426" s="273"/>
      <c r="PFD426" s="273"/>
      <c r="PFE426" s="273"/>
      <c r="PFF426" s="273"/>
      <c r="PFG426" s="273"/>
      <c r="PFH426" s="273"/>
      <c r="PFI426" s="273"/>
      <c r="PFJ426" s="273"/>
      <c r="PFK426" s="273"/>
      <c r="PFL426" s="273"/>
      <c r="PFM426" s="273"/>
      <c r="PFN426" s="273"/>
      <c r="PFO426" s="273"/>
      <c r="PFP426" s="273"/>
      <c r="PFQ426" s="273"/>
      <c r="PFR426" s="273"/>
      <c r="PFS426" s="273"/>
      <c r="PFT426" s="273"/>
      <c r="PFU426" s="273"/>
      <c r="PFV426" s="273"/>
      <c r="PFW426" s="273"/>
      <c r="PFX426" s="273"/>
      <c r="PFY426" s="273"/>
      <c r="PFZ426" s="273"/>
      <c r="PGA426" s="273"/>
      <c r="PGB426" s="273"/>
      <c r="PGC426" s="273"/>
      <c r="PGD426" s="273"/>
      <c r="PGE426" s="273"/>
      <c r="PGF426" s="273"/>
      <c r="PGG426" s="273"/>
      <c r="PGH426" s="273"/>
      <c r="PGI426" s="273"/>
      <c r="PGJ426" s="273"/>
      <c r="PGK426" s="273"/>
      <c r="PGL426" s="273"/>
      <c r="PGM426" s="273"/>
      <c r="PGN426" s="273"/>
      <c r="PGO426" s="273"/>
      <c r="PGP426" s="273"/>
      <c r="PGQ426" s="273"/>
      <c r="PGR426" s="273"/>
      <c r="PGS426" s="273"/>
      <c r="PGT426" s="273"/>
      <c r="PGU426" s="273"/>
      <c r="PGV426" s="273"/>
      <c r="PGW426" s="273"/>
      <c r="PGX426" s="273"/>
      <c r="PGY426" s="273"/>
      <c r="PGZ426" s="273"/>
      <c r="PHA426" s="273"/>
      <c r="PHB426" s="273"/>
      <c r="PHC426" s="273"/>
      <c r="PHD426" s="273"/>
      <c r="PHE426" s="273"/>
      <c r="PHF426" s="273"/>
      <c r="PHG426" s="273"/>
      <c r="PHH426" s="273"/>
      <c r="PHI426" s="273"/>
      <c r="PHJ426" s="273"/>
      <c r="PHK426" s="273"/>
      <c r="PHL426" s="273"/>
      <c r="PHM426" s="273"/>
      <c r="PHN426" s="273"/>
      <c r="PHO426" s="273"/>
      <c r="PHP426" s="273"/>
      <c r="PHQ426" s="273"/>
      <c r="PHR426" s="273"/>
      <c r="PHS426" s="273"/>
      <c r="PHT426" s="273"/>
      <c r="PHU426" s="273"/>
      <c r="PHV426" s="273"/>
      <c r="PHW426" s="273"/>
      <c r="PHX426" s="273"/>
      <c r="PHY426" s="273"/>
      <c r="PHZ426" s="273"/>
      <c r="PIA426" s="273"/>
      <c r="PIB426" s="273"/>
      <c r="PIC426" s="273"/>
      <c r="PID426" s="273"/>
      <c r="PIE426" s="273"/>
      <c r="PIF426" s="273"/>
      <c r="PIG426" s="273"/>
      <c r="PIH426" s="273"/>
      <c r="PII426" s="273"/>
      <c r="PIJ426" s="273"/>
      <c r="PIK426" s="273"/>
      <c r="PIL426" s="273"/>
      <c r="PIM426" s="273"/>
      <c r="PIN426" s="273"/>
      <c r="PIO426" s="273"/>
      <c r="PIP426" s="273"/>
      <c r="PIQ426" s="273"/>
      <c r="PIR426" s="273"/>
      <c r="PIS426" s="273"/>
      <c r="PIT426" s="273"/>
      <c r="PIU426" s="273"/>
      <c r="PIV426" s="273"/>
      <c r="PIW426" s="273"/>
      <c r="PIX426" s="273"/>
      <c r="PIY426" s="273"/>
      <c r="PIZ426" s="273"/>
      <c r="PJA426" s="273"/>
      <c r="PJB426" s="273"/>
      <c r="PJC426" s="273"/>
      <c r="PJD426" s="273"/>
      <c r="PJE426" s="273"/>
      <c r="PJF426" s="273"/>
      <c r="PJG426" s="273"/>
      <c r="PJH426" s="273"/>
      <c r="PJI426" s="273"/>
      <c r="PJJ426" s="273"/>
      <c r="PJK426" s="273"/>
      <c r="PJL426" s="273"/>
      <c r="PJM426" s="273"/>
      <c r="PJN426" s="273"/>
      <c r="PJO426" s="273"/>
      <c r="PJP426" s="273"/>
      <c r="PJQ426" s="273"/>
      <c r="PJR426" s="273"/>
      <c r="PJS426" s="273"/>
      <c r="PJT426" s="273"/>
      <c r="PJU426" s="273"/>
      <c r="PJV426" s="273"/>
      <c r="PJW426" s="273"/>
      <c r="PJX426" s="273"/>
      <c r="PJY426" s="273"/>
      <c r="PJZ426" s="273"/>
      <c r="PKA426" s="273"/>
      <c r="PKB426" s="273"/>
      <c r="PKC426" s="273"/>
      <c r="PKD426" s="273"/>
      <c r="PKE426" s="273"/>
      <c r="PKF426" s="273"/>
      <c r="PKG426" s="273"/>
      <c r="PKH426" s="273"/>
      <c r="PKI426" s="273"/>
      <c r="PKJ426" s="273"/>
      <c r="PKK426" s="273"/>
      <c r="PKL426" s="273"/>
      <c r="PKM426" s="273"/>
      <c r="PKN426" s="273"/>
      <c r="PKO426" s="273"/>
      <c r="PKP426" s="273"/>
      <c r="PKQ426" s="273"/>
      <c r="PKR426" s="273"/>
      <c r="PKS426" s="273"/>
      <c r="PKT426" s="273"/>
      <c r="PKU426" s="273"/>
      <c r="PKV426" s="273"/>
      <c r="PKW426" s="273"/>
      <c r="PKX426" s="273"/>
      <c r="PKY426" s="273"/>
      <c r="PKZ426" s="273"/>
      <c r="PLA426" s="273"/>
      <c r="PLB426" s="273"/>
      <c r="PLC426" s="273"/>
      <c r="PLD426" s="273"/>
      <c r="PLE426" s="273"/>
      <c r="PLF426" s="273"/>
      <c r="PLG426" s="273"/>
      <c r="PLH426" s="273"/>
      <c r="PLI426" s="273"/>
      <c r="PLJ426" s="273"/>
      <c r="PLK426" s="273"/>
      <c r="PLL426" s="273"/>
      <c r="PLM426" s="273"/>
      <c r="PLN426" s="273"/>
      <c r="PLO426" s="273"/>
      <c r="PLP426" s="273"/>
      <c r="PLQ426" s="273"/>
      <c r="PLR426" s="273"/>
      <c r="PLS426" s="273"/>
      <c r="PLT426" s="273"/>
      <c r="PLU426" s="273"/>
      <c r="PLV426" s="273"/>
      <c r="PLW426" s="273"/>
      <c r="PLX426" s="273"/>
      <c r="PLY426" s="273"/>
      <c r="PLZ426" s="273"/>
      <c r="PMA426" s="273"/>
      <c r="PMB426" s="273"/>
      <c r="PMC426" s="273"/>
      <c r="PMD426" s="273"/>
      <c r="PME426" s="273"/>
      <c r="PMF426" s="273"/>
      <c r="PMG426" s="273"/>
      <c r="PMH426" s="273"/>
      <c r="PMI426" s="273"/>
      <c r="PMJ426" s="273"/>
      <c r="PMK426" s="273"/>
      <c r="PML426" s="273"/>
      <c r="PMM426" s="273"/>
      <c r="PMN426" s="273"/>
      <c r="PMO426" s="273"/>
      <c r="PMP426" s="273"/>
      <c r="PMQ426" s="273"/>
      <c r="PMR426" s="273"/>
      <c r="PMS426" s="273"/>
      <c r="PMT426" s="273"/>
      <c r="PMU426" s="273"/>
      <c r="PMV426" s="273"/>
      <c r="PMW426" s="273"/>
      <c r="PMX426" s="273"/>
      <c r="PMY426" s="273"/>
      <c r="PMZ426" s="273"/>
      <c r="PNA426" s="273"/>
      <c r="PNB426" s="273"/>
      <c r="PNC426" s="273"/>
      <c r="PND426" s="273"/>
      <c r="PNE426" s="273"/>
      <c r="PNF426" s="273"/>
      <c r="PNG426" s="273"/>
      <c r="PNH426" s="273"/>
      <c r="PNI426" s="273"/>
      <c r="PNJ426" s="273"/>
      <c r="PNK426" s="273"/>
      <c r="PNL426" s="273"/>
      <c r="PNM426" s="273"/>
      <c r="PNN426" s="273"/>
      <c r="PNO426" s="273"/>
      <c r="PNP426" s="273"/>
      <c r="PNQ426" s="273"/>
      <c r="PNR426" s="273"/>
      <c r="PNS426" s="273"/>
      <c r="PNT426" s="273"/>
      <c r="PNU426" s="273"/>
      <c r="PNV426" s="273"/>
      <c r="PNW426" s="273"/>
      <c r="PNX426" s="273"/>
      <c r="PNY426" s="273"/>
      <c r="PNZ426" s="273"/>
      <c r="POA426" s="273"/>
      <c r="POB426" s="273"/>
      <c r="POC426" s="273"/>
      <c r="POD426" s="273"/>
      <c r="POE426" s="273"/>
      <c r="POF426" s="273"/>
      <c r="POG426" s="273"/>
      <c r="POH426" s="273"/>
      <c r="POI426" s="273"/>
      <c r="POJ426" s="273"/>
      <c r="POK426" s="273"/>
      <c r="POL426" s="273"/>
      <c r="POM426" s="273"/>
      <c r="PON426" s="273"/>
      <c r="POO426" s="273"/>
      <c r="POP426" s="273"/>
      <c r="POQ426" s="273"/>
      <c r="POR426" s="273"/>
      <c r="POS426" s="273"/>
      <c r="POT426" s="273"/>
      <c r="POU426" s="273"/>
      <c r="POV426" s="273"/>
      <c r="POW426" s="273"/>
      <c r="POX426" s="273"/>
      <c r="POY426" s="273"/>
      <c r="POZ426" s="273"/>
      <c r="PPA426" s="273"/>
      <c r="PPB426" s="273"/>
      <c r="PPC426" s="273"/>
      <c r="PPD426" s="273"/>
      <c r="PPE426" s="273"/>
      <c r="PPF426" s="273"/>
      <c r="PPG426" s="273"/>
      <c r="PPH426" s="273"/>
      <c r="PPI426" s="273"/>
      <c r="PPJ426" s="273"/>
      <c r="PPK426" s="273"/>
      <c r="PPL426" s="273"/>
      <c r="PPM426" s="273"/>
      <c r="PPN426" s="273"/>
      <c r="PPO426" s="273"/>
      <c r="PPP426" s="273"/>
      <c r="PPQ426" s="273"/>
      <c r="PPR426" s="273"/>
      <c r="PPS426" s="273"/>
      <c r="PPT426" s="273"/>
      <c r="PPU426" s="273"/>
      <c r="PPV426" s="273"/>
      <c r="PPW426" s="273"/>
      <c r="PPX426" s="273"/>
      <c r="PPY426" s="273"/>
      <c r="PPZ426" s="273"/>
      <c r="PQA426" s="273"/>
      <c r="PQB426" s="273"/>
      <c r="PQC426" s="273"/>
      <c r="PQD426" s="273"/>
      <c r="PQE426" s="273"/>
      <c r="PQF426" s="273"/>
      <c r="PQG426" s="273"/>
      <c r="PQH426" s="273"/>
      <c r="PQI426" s="273"/>
      <c r="PQJ426" s="273"/>
      <c r="PQK426" s="273"/>
      <c r="PQL426" s="273"/>
      <c r="PQM426" s="273"/>
      <c r="PQN426" s="273"/>
      <c r="PQO426" s="273"/>
      <c r="PQP426" s="273"/>
      <c r="PQQ426" s="273"/>
      <c r="PQR426" s="273"/>
      <c r="PQS426" s="273"/>
      <c r="PQT426" s="273"/>
      <c r="PQU426" s="273"/>
      <c r="PQV426" s="273"/>
      <c r="PQW426" s="273"/>
      <c r="PQX426" s="273"/>
      <c r="PQY426" s="273"/>
      <c r="PQZ426" s="273"/>
      <c r="PRA426" s="273"/>
      <c r="PRB426" s="273"/>
      <c r="PRC426" s="273"/>
      <c r="PRD426" s="273"/>
      <c r="PRE426" s="273"/>
      <c r="PRF426" s="273"/>
      <c r="PRG426" s="273"/>
      <c r="PRH426" s="273"/>
      <c r="PRI426" s="273"/>
      <c r="PRJ426" s="273"/>
      <c r="PRK426" s="273"/>
      <c r="PRL426" s="273"/>
      <c r="PRM426" s="273"/>
      <c r="PRN426" s="273"/>
      <c r="PRO426" s="273"/>
      <c r="PRP426" s="273"/>
      <c r="PRQ426" s="273"/>
      <c r="PRR426" s="273"/>
      <c r="PRS426" s="273"/>
      <c r="PRT426" s="273"/>
      <c r="PRU426" s="273"/>
      <c r="PRV426" s="273"/>
      <c r="PRW426" s="273"/>
      <c r="PRX426" s="273"/>
      <c r="PRY426" s="273"/>
      <c r="PRZ426" s="273"/>
      <c r="PSA426" s="273"/>
      <c r="PSB426" s="273"/>
      <c r="PSC426" s="273"/>
      <c r="PSD426" s="273"/>
      <c r="PSE426" s="273"/>
      <c r="PSF426" s="273"/>
      <c r="PSG426" s="273"/>
      <c r="PSH426" s="273"/>
      <c r="PSI426" s="273"/>
      <c r="PSJ426" s="273"/>
      <c r="PSK426" s="273"/>
      <c r="PSL426" s="273"/>
      <c r="PSM426" s="273"/>
      <c r="PSN426" s="273"/>
      <c r="PSO426" s="273"/>
      <c r="PSP426" s="273"/>
      <c r="PSQ426" s="273"/>
      <c r="PSR426" s="273"/>
      <c r="PSS426" s="273"/>
      <c r="PST426" s="273"/>
      <c r="PSU426" s="273"/>
      <c r="PSV426" s="273"/>
      <c r="PSW426" s="273"/>
      <c r="PSX426" s="273"/>
      <c r="PSY426" s="273"/>
      <c r="PSZ426" s="273"/>
      <c r="PTA426" s="273"/>
      <c r="PTB426" s="273"/>
      <c r="PTC426" s="273"/>
      <c r="PTD426" s="273"/>
      <c r="PTE426" s="273"/>
      <c r="PTF426" s="273"/>
      <c r="PTG426" s="273"/>
      <c r="PTH426" s="273"/>
      <c r="PTI426" s="273"/>
      <c r="PTJ426" s="273"/>
      <c r="PTK426" s="273"/>
      <c r="PTL426" s="273"/>
      <c r="PTM426" s="273"/>
      <c r="PTN426" s="273"/>
      <c r="PTO426" s="273"/>
      <c r="PTP426" s="273"/>
      <c r="PTQ426" s="273"/>
      <c r="PTR426" s="273"/>
      <c r="PTS426" s="273"/>
      <c r="PTT426" s="273"/>
      <c r="PTU426" s="273"/>
      <c r="PTV426" s="273"/>
      <c r="PTW426" s="273"/>
      <c r="PTX426" s="273"/>
      <c r="PTY426" s="273"/>
      <c r="PTZ426" s="273"/>
      <c r="PUA426" s="273"/>
      <c r="PUB426" s="273"/>
      <c r="PUC426" s="273"/>
      <c r="PUD426" s="273"/>
      <c r="PUE426" s="273"/>
      <c r="PUF426" s="273"/>
      <c r="PUG426" s="273"/>
      <c r="PUH426" s="273"/>
      <c r="PUI426" s="273"/>
      <c r="PUJ426" s="273"/>
      <c r="PUK426" s="273"/>
      <c r="PUL426" s="273"/>
      <c r="PUM426" s="273"/>
      <c r="PUN426" s="273"/>
      <c r="PUO426" s="273"/>
      <c r="PUP426" s="273"/>
      <c r="PUQ426" s="273"/>
      <c r="PUR426" s="273"/>
      <c r="PUS426" s="273"/>
      <c r="PUT426" s="273"/>
      <c r="PUU426" s="273"/>
      <c r="PUV426" s="273"/>
      <c r="PUW426" s="273"/>
      <c r="PUX426" s="273"/>
      <c r="PUY426" s="273"/>
      <c r="PUZ426" s="273"/>
      <c r="PVA426" s="273"/>
      <c r="PVB426" s="273"/>
      <c r="PVC426" s="273"/>
      <c r="PVD426" s="273"/>
      <c r="PVE426" s="273"/>
      <c r="PVF426" s="273"/>
      <c r="PVG426" s="273"/>
      <c r="PVH426" s="273"/>
      <c r="PVI426" s="273"/>
      <c r="PVJ426" s="273"/>
      <c r="PVK426" s="273"/>
      <c r="PVL426" s="273"/>
      <c r="PVM426" s="273"/>
      <c r="PVN426" s="273"/>
      <c r="PVO426" s="273"/>
      <c r="PVP426" s="273"/>
      <c r="PVQ426" s="273"/>
      <c r="PVR426" s="273"/>
      <c r="PVS426" s="273"/>
      <c r="PVT426" s="273"/>
      <c r="PVU426" s="273"/>
      <c r="PVV426" s="273"/>
      <c r="PVW426" s="273"/>
      <c r="PVX426" s="273"/>
      <c r="PVY426" s="273"/>
      <c r="PVZ426" s="273"/>
      <c r="PWA426" s="273"/>
      <c r="PWB426" s="273"/>
      <c r="PWC426" s="273"/>
      <c r="PWD426" s="273"/>
      <c r="PWE426" s="273"/>
      <c r="PWF426" s="273"/>
      <c r="PWG426" s="273"/>
      <c r="PWH426" s="273"/>
      <c r="PWI426" s="273"/>
      <c r="PWJ426" s="273"/>
      <c r="PWK426" s="273"/>
      <c r="PWL426" s="273"/>
      <c r="PWM426" s="273"/>
      <c r="PWN426" s="273"/>
      <c r="PWO426" s="273"/>
      <c r="PWP426" s="273"/>
      <c r="PWQ426" s="273"/>
      <c r="PWR426" s="273"/>
      <c r="PWS426" s="273"/>
      <c r="PWT426" s="273"/>
      <c r="PWU426" s="273"/>
      <c r="PWV426" s="273"/>
      <c r="PWW426" s="273"/>
      <c r="PWX426" s="273"/>
      <c r="PWY426" s="273"/>
      <c r="PWZ426" s="273"/>
      <c r="PXA426" s="273"/>
      <c r="PXB426" s="273"/>
      <c r="PXC426" s="273"/>
      <c r="PXD426" s="273"/>
      <c r="PXE426" s="273"/>
      <c r="PXF426" s="273"/>
      <c r="PXG426" s="273"/>
      <c r="PXH426" s="273"/>
      <c r="PXI426" s="273"/>
      <c r="PXJ426" s="273"/>
      <c r="PXK426" s="273"/>
      <c r="PXL426" s="273"/>
      <c r="PXM426" s="273"/>
      <c r="PXN426" s="273"/>
      <c r="PXO426" s="273"/>
      <c r="PXP426" s="273"/>
      <c r="PXQ426" s="273"/>
      <c r="PXR426" s="273"/>
      <c r="PXS426" s="273"/>
      <c r="PXT426" s="273"/>
      <c r="PXU426" s="273"/>
      <c r="PXV426" s="273"/>
      <c r="PXW426" s="273"/>
      <c r="PXX426" s="273"/>
      <c r="PXY426" s="273"/>
      <c r="PXZ426" s="273"/>
      <c r="PYA426" s="273"/>
      <c r="PYB426" s="273"/>
      <c r="PYC426" s="273"/>
      <c r="PYD426" s="273"/>
      <c r="PYE426" s="273"/>
      <c r="PYF426" s="273"/>
      <c r="PYG426" s="273"/>
      <c r="PYH426" s="273"/>
      <c r="PYI426" s="273"/>
      <c r="PYJ426" s="273"/>
      <c r="PYK426" s="273"/>
      <c r="PYL426" s="273"/>
      <c r="PYM426" s="273"/>
      <c r="PYN426" s="273"/>
      <c r="PYO426" s="273"/>
      <c r="PYP426" s="273"/>
      <c r="PYQ426" s="273"/>
      <c r="PYR426" s="273"/>
      <c r="PYS426" s="273"/>
      <c r="PYT426" s="273"/>
      <c r="PYU426" s="273"/>
      <c r="PYV426" s="273"/>
      <c r="PYW426" s="273"/>
      <c r="PYX426" s="273"/>
      <c r="PYY426" s="273"/>
      <c r="PYZ426" s="273"/>
      <c r="PZA426" s="273"/>
      <c r="PZB426" s="273"/>
      <c r="PZC426" s="273"/>
      <c r="PZD426" s="273"/>
      <c r="PZE426" s="273"/>
      <c r="PZF426" s="273"/>
      <c r="PZG426" s="273"/>
      <c r="PZH426" s="273"/>
      <c r="PZI426" s="273"/>
      <c r="PZJ426" s="273"/>
      <c r="PZK426" s="273"/>
      <c r="PZL426" s="273"/>
      <c r="PZM426" s="273"/>
      <c r="PZN426" s="273"/>
      <c r="PZO426" s="273"/>
      <c r="PZP426" s="273"/>
      <c r="PZQ426" s="273"/>
      <c r="PZR426" s="273"/>
      <c r="PZS426" s="273"/>
      <c r="PZT426" s="273"/>
      <c r="PZU426" s="273"/>
      <c r="PZV426" s="273"/>
      <c r="PZW426" s="273"/>
      <c r="PZX426" s="273"/>
      <c r="PZY426" s="273"/>
      <c r="PZZ426" s="273"/>
      <c r="QAA426" s="273"/>
      <c r="QAB426" s="273"/>
      <c r="QAC426" s="273"/>
      <c r="QAD426" s="273"/>
      <c r="QAE426" s="273"/>
      <c r="QAF426" s="273"/>
      <c r="QAG426" s="273"/>
      <c r="QAH426" s="273"/>
      <c r="QAI426" s="273"/>
      <c r="QAJ426" s="273"/>
      <c r="QAK426" s="273"/>
      <c r="QAL426" s="273"/>
      <c r="QAM426" s="273"/>
      <c r="QAN426" s="273"/>
      <c r="QAO426" s="273"/>
      <c r="QAP426" s="273"/>
      <c r="QAQ426" s="273"/>
      <c r="QAR426" s="273"/>
      <c r="QAS426" s="273"/>
      <c r="QAT426" s="273"/>
      <c r="QAU426" s="273"/>
      <c r="QAV426" s="273"/>
      <c r="QAW426" s="273"/>
      <c r="QAX426" s="273"/>
      <c r="QAY426" s="273"/>
      <c r="QAZ426" s="273"/>
      <c r="QBA426" s="273"/>
      <c r="QBB426" s="273"/>
      <c r="QBC426" s="273"/>
      <c r="QBD426" s="273"/>
      <c r="QBE426" s="273"/>
      <c r="QBF426" s="273"/>
      <c r="QBG426" s="273"/>
      <c r="QBH426" s="273"/>
      <c r="QBI426" s="273"/>
      <c r="QBJ426" s="273"/>
      <c r="QBK426" s="273"/>
      <c r="QBL426" s="273"/>
      <c r="QBM426" s="273"/>
      <c r="QBN426" s="273"/>
      <c r="QBO426" s="273"/>
      <c r="QBP426" s="273"/>
      <c r="QBQ426" s="273"/>
      <c r="QBR426" s="273"/>
      <c r="QBS426" s="273"/>
      <c r="QBT426" s="273"/>
      <c r="QBU426" s="273"/>
      <c r="QBV426" s="273"/>
      <c r="QBW426" s="273"/>
      <c r="QBX426" s="273"/>
      <c r="QBY426" s="273"/>
      <c r="QBZ426" s="273"/>
      <c r="QCA426" s="273"/>
      <c r="QCB426" s="273"/>
      <c r="QCC426" s="273"/>
      <c r="QCD426" s="273"/>
      <c r="QCE426" s="273"/>
      <c r="QCF426" s="273"/>
      <c r="QCG426" s="273"/>
      <c r="QCH426" s="273"/>
      <c r="QCI426" s="273"/>
      <c r="QCJ426" s="273"/>
      <c r="QCK426" s="273"/>
      <c r="QCL426" s="273"/>
      <c r="QCM426" s="273"/>
      <c r="QCN426" s="273"/>
      <c r="QCO426" s="273"/>
      <c r="QCP426" s="273"/>
      <c r="QCQ426" s="273"/>
      <c r="QCR426" s="273"/>
      <c r="QCS426" s="273"/>
      <c r="QCT426" s="273"/>
      <c r="QCU426" s="273"/>
      <c r="QCV426" s="273"/>
      <c r="QCW426" s="273"/>
      <c r="QCX426" s="273"/>
      <c r="QCY426" s="273"/>
      <c r="QCZ426" s="273"/>
      <c r="QDA426" s="273"/>
      <c r="QDB426" s="273"/>
      <c r="QDC426" s="273"/>
      <c r="QDD426" s="273"/>
      <c r="QDE426" s="273"/>
      <c r="QDF426" s="273"/>
      <c r="QDG426" s="273"/>
      <c r="QDH426" s="273"/>
      <c r="QDI426" s="273"/>
      <c r="QDJ426" s="273"/>
      <c r="QDK426" s="273"/>
      <c r="QDL426" s="273"/>
      <c r="QDM426" s="273"/>
      <c r="QDN426" s="273"/>
      <c r="QDO426" s="273"/>
      <c r="QDP426" s="273"/>
      <c r="QDQ426" s="273"/>
      <c r="QDR426" s="273"/>
      <c r="QDS426" s="273"/>
      <c r="QDT426" s="273"/>
      <c r="QDU426" s="273"/>
      <c r="QDV426" s="273"/>
      <c r="QDW426" s="273"/>
      <c r="QDX426" s="273"/>
      <c r="QDY426" s="273"/>
      <c r="QDZ426" s="273"/>
      <c r="QEA426" s="273"/>
      <c r="QEB426" s="273"/>
      <c r="QEC426" s="273"/>
      <c r="QED426" s="273"/>
      <c r="QEE426" s="273"/>
      <c r="QEF426" s="273"/>
      <c r="QEG426" s="273"/>
      <c r="QEH426" s="273"/>
      <c r="QEI426" s="273"/>
      <c r="QEJ426" s="273"/>
      <c r="QEK426" s="273"/>
      <c r="QEL426" s="273"/>
      <c r="QEM426" s="273"/>
      <c r="QEN426" s="273"/>
      <c r="QEO426" s="273"/>
      <c r="QEP426" s="273"/>
      <c r="QEQ426" s="273"/>
      <c r="QER426" s="273"/>
      <c r="QES426" s="273"/>
      <c r="QET426" s="273"/>
      <c r="QEU426" s="273"/>
      <c r="QEV426" s="273"/>
      <c r="QEW426" s="273"/>
      <c r="QEX426" s="273"/>
      <c r="QEY426" s="273"/>
      <c r="QEZ426" s="273"/>
      <c r="QFA426" s="273"/>
      <c r="QFB426" s="273"/>
      <c r="QFC426" s="273"/>
      <c r="QFD426" s="273"/>
      <c r="QFE426" s="273"/>
      <c r="QFF426" s="273"/>
      <c r="QFG426" s="273"/>
      <c r="QFH426" s="273"/>
      <c r="QFI426" s="273"/>
      <c r="QFJ426" s="273"/>
      <c r="QFK426" s="273"/>
      <c r="QFL426" s="273"/>
      <c r="QFM426" s="273"/>
      <c r="QFN426" s="273"/>
      <c r="QFO426" s="273"/>
      <c r="QFP426" s="273"/>
      <c r="QFQ426" s="273"/>
      <c r="QFR426" s="273"/>
      <c r="QFS426" s="273"/>
      <c r="QFT426" s="273"/>
      <c r="QFU426" s="273"/>
      <c r="QFV426" s="273"/>
      <c r="QFW426" s="273"/>
      <c r="QFX426" s="273"/>
      <c r="QFY426" s="273"/>
      <c r="QFZ426" s="273"/>
      <c r="QGA426" s="273"/>
      <c r="QGB426" s="273"/>
      <c r="QGC426" s="273"/>
      <c r="QGD426" s="273"/>
      <c r="QGE426" s="273"/>
      <c r="QGF426" s="273"/>
      <c r="QGG426" s="273"/>
      <c r="QGH426" s="273"/>
      <c r="QGI426" s="273"/>
      <c r="QGJ426" s="273"/>
      <c r="QGK426" s="273"/>
      <c r="QGL426" s="273"/>
      <c r="QGM426" s="273"/>
      <c r="QGN426" s="273"/>
      <c r="QGO426" s="273"/>
      <c r="QGP426" s="273"/>
      <c r="QGQ426" s="273"/>
      <c r="QGR426" s="273"/>
      <c r="QGS426" s="273"/>
      <c r="QGT426" s="273"/>
      <c r="QGU426" s="273"/>
      <c r="QGV426" s="273"/>
      <c r="QGW426" s="273"/>
      <c r="QGX426" s="273"/>
      <c r="QGY426" s="273"/>
      <c r="QGZ426" s="273"/>
      <c r="QHA426" s="273"/>
      <c r="QHB426" s="273"/>
      <c r="QHC426" s="273"/>
      <c r="QHD426" s="273"/>
      <c r="QHE426" s="273"/>
      <c r="QHF426" s="273"/>
      <c r="QHG426" s="273"/>
      <c r="QHH426" s="273"/>
      <c r="QHI426" s="273"/>
      <c r="QHJ426" s="273"/>
      <c r="QHK426" s="273"/>
      <c r="QHL426" s="273"/>
      <c r="QHM426" s="273"/>
      <c r="QHN426" s="273"/>
      <c r="QHO426" s="273"/>
      <c r="QHP426" s="273"/>
      <c r="QHQ426" s="273"/>
      <c r="QHR426" s="273"/>
      <c r="QHS426" s="273"/>
      <c r="QHT426" s="273"/>
      <c r="QHU426" s="273"/>
      <c r="QHV426" s="273"/>
      <c r="QHW426" s="273"/>
      <c r="QHX426" s="273"/>
      <c r="QHY426" s="273"/>
      <c r="QHZ426" s="273"/>
      <c r="QIA426" s="273"/>
      <c r="QIB426" s="273"/>
      <c r="QIC426" s="273"/>
      <c r="QID426" s="273"/>
      <c r="QIE426" s="273"/>
      <c r="QIF426" s="273"/>
      <c r="QIG426" s="273"/>
      <c r="QIH426" s="273"/>
      <c r="QII426" s="273"/>
      <c r="QIJ426" s="273"/>
      <c r="QIK426" s="273"/>
      <c r="QIL426" s="273"/>
      <c r="QIM426" s="273"/>
      <c r="QIN426" s="273"/>
      <c r="QIO426" s="273"/>
      <c r="QIP426" s="273"/>
      <c r="QIQ426" s="273"/>
      <c r="QIR426" s="273"/>
      <c r="QIS426" s="273"/>
      <c r="QIT426" s="273"/>
      <c r="QIU426" s="273"/>
      <c r="QIV426" s="273"/>
      <c r="QIW426" s="273"/>
      <c r="QIX426" s="273"/>
      <c r="QIY426" s="273"/>
      <c r="QIZ426" s="273"/>
      <c r="QJA426" s="273"/>
      <c r="QJB426" s="273"/>
      <c r="QJC426" s="273"/>
      <c r="QJD426" s="273"/>
      <c r="QJE426" s="273"/>
      <c r="QJF426" s="273"/>
      <c r="QJG426" s="273"/>
      <c r="QJH426" s="273"/>
      <c r="QJI426" s="273"/>
      <c r="QJJ426" s="273"/>
      <c r="QJK426" s="273"/>
      <c r="QJL426" s="273"/>
      <c r="QJM426" s="273"/>
      <c r="QJN426" s="273"/>
      <c r="QJO426" s="273"/>
      <c r="QJP426" s="273"/>
      <c r="QJQ426" s="273"/>
      <c r="QJR426" s="273"/>
      <c r="QJS426" s="273"/>
      <c r="QJT426" s="273"/>
      <c r="QJU426" s="273"/>
      <c r="QJV426" s="273"/>
      <c r="QJW426" s="273"/>
      <c r="QJX426" s="273"/>
      <c r="QJY426" s="273"/>
      <c r="QJZ426" s="273"/>
      <c r="QKA426" s="273"/>
      <c r="QKB426" s="273"/>
      <c r="QKC426" s="273"/>
      <c r="QKD426" s="273"/>
      <c r="QKE426" s="273"/>
      <c r="QKF426" s="273"/>
      <c r="QKG426" s="273"/>
      <c r="QKH426" s="273"/>
      <c r="QKI426" s="273"/>
      <c r="QKJ426" s="273"/>
      <c r="QKK426" s="273"/>
      <c r="QKL426" s="273"/>
      <c r="QKM426" s="273"/>
      <c r="QKN426" s="273"/>
      <c r="QKO426" s="273"/>
      <c r="QKP426" s="273"/>
      <c r="QKQ426" s="273"/>
      <c r="QKR426" s="273"/>
      <c r="QKS426" s="273"/>
      <c r="QKT426" s="273"/>
      <c r="QKU426" s="273"/>
      <c r="QKV426" s="273"/>
      <c r="QKW426" s="273"/>
      <c r="QKX426" s="273"/>
      <c r="QKY426" s="273"/>
      <c r="QKZ426" s="273"/>
      <c r="QLA426" s="273"/>
      <c r="QLB426" s="273"/>
      <c r="QLC426" s="273"/>
      <c r="QLD426" s="273"/>
      <c r="QLE426" s="273"/>
      <c r="QLF426" s="273"/>
      <c r="QLG426" s="273"/>
      <c r="QLH426" s="273"/>
      <c r="QLI426" s="273"/>
      <c r="QLJ426" s="273"/>
      <c r="QLK426" s="273"/>
      <c r="QLL426" s="273"/>
      <c r="QLM426" s="273"/>
      <c r="QLN426" s="273"/>
      <c r="QLO426" s="273"/>
      <c r="QLP426" s="273"/>
      <c r="QLQ426" s="273"/>
      <c r="QLR426" s="273"/>
      <c r="QLS426" s="273"/>
      <c r="QLT426" s="273"/>
      <c r="QLU426" s="273"/>
      <c r="QLV426" s="273"/>
      <c r="QLW426" s="273"/>
      <c r="QLX426" s="273"/>
      <c r="QLY426" s="273"/>
      <c r="QLZ426" s="273"/>
      <c r="QMA426" s="273"/>
      <c r="QMB426" s="273"/>
      <c r="QMC426" s="273"/>
      <c r="QMD426" s="273"/>
      <c r="QME426" s="273"/>
      <c r="QMF426" s="273"/>
      <c r="QMG426" s="273"/>
      <c r="QMH426" s="273"/>
      <c r="QMI426" s="273"/>
      <c r="QMJ426" s="273"/>
      <c r="QMK426" s="273"/>
      <c r="QML426" s="273"/>
      <c r="QMM426" s="273"/>
      <c r="QMN426" s="273"/>
      <c r="QMO426" s="273"/>
      <c r="QMP426" s="273"/>
      <c r="QMQ426" s="273"/>
      <c r="QMR426" s="273"/>
      <c r="QMS426" s="273"/>
      <c r="QMT426" s="273"/>
      <c r="QMU426" s="273"/>
      <c r="QMV426" s="273"/>
      <c r="QMW426" s="273"/>
      <c r="QMX426" s="273"/>
      <c r="QMY426" s="273"/>
      <c r="QMZ426" s="273"/>
      <c r="QNA426" s="273"/>
      <c r="QNB426" s="273"/>
      <c r="QNC426" s="273"/>
      <c r="QND426" s="273"/>
      <c r="QNE426" s="273"/>
      <c r="QNF426" s="273"/>
      <c r="QNG426" s="273"/>
      <c r="QNH426" s="273"/>
      <c r="QNI426" s="273"/>
      <c r="QNJ426" s="273"/>
      <c r="QNK426" s="273"/>
      <c r="QNL426" s="273"/>
      <c r="QNM426" s="273"/>
      <c r="QNN426" s="273"/>
      <c r="QNO426" s="273"/>
      <c r="QNP426" s="273"/>
      <c r="QNQ426" s="273"/>
      <c r="QNR426" s="273"/>
      <c r="QNS426" s="273"/>
      <c r="QNT426" s="273"/>
      <c r="QNU426" s="273"/>
      <c r="QNV426" s="273"/>
      <c r="QNW426" s="273"/>
      <c r="QNX426" s="273"/>
      <c r="QNY426" s="273"/>
      <c r="QNZ426" s="273"/>
      <c r="QOA426" s="273"/>
      <c r="QOB426" s="273"/>
      <c r="QOC426" s="273"/>
      <c r="QOD426" s="273"/>
      <c r="QOE426" s="273"/>
      <c r="QOF426" s="273"/>
      <c r="QOG426" s="273"/>
      <c r="QOH426" s="273"/>
      <c r="QOI426" s="273"/>
      <c r="QOJ426" s="273"/>
      <c r="QOK426" s="273"/>
      <c r="QOL426" s="273"/>
      <c r="QOM426" s="273"/>
      <c r="QON426" s="273"/>
      <c r="QOO426" s="273"/>
      <c r="QOP426" s="273"/>
      <c r="QOQ426" s="273"/>
      <c r="QOR426" s="273"/>
      <c r="QOS426" s="273"/>
      <c r="QOT426" s="273"/>
      <c r="QOU426" s="273"/>
      <c r="QOV426" s="273"/>
      <c r="QOW426" s="273"/>
      <c r="QOX426" s="273"/>
      <c r="QOY426" s="273"/>
      <c r="QOZ426" s="273"/>
      <c r="QPA426" s="273"/>
      <c r="QPB426" s="273"/>
      <c r="QPC426" s="273"/>
      <c r="QPD426" s="273"/>
      <c r="QPE426" s="273"/>
      <c r="QPF426" s="273"/>
      <c r="QPG426" s="273"/>
      <c r="QPH426" s="273"/>
      <c r="QPI426" s="273"/>
      <c r="QPJ426" s="273"/>
      <c r="QPK426" s="273"/>
      <c r="QPL426" s="273"/>
      <c r="QPM426" s="273"/>
      <c r="QPN426" s="273"/>
      <c r="QPO426" s="273"/>
      <c r="QPP426" s="273"/>
      <c r="QPQ426" s="273"/>
      <c r="QPR426" s="273"/>
      <c r="QPS426" s="273"/>
      <c r="QPT426" s="273"/>
      <c r="QPU426" s="273"/>
      <c r="QPV426" s="273"/>
      <c r="QPW426" s="273"/>
      <c r="QPX426" s="273"/>
      <c r="QPY426" s="273"/>
      <c r="QPZ426" s="273"/>
      <c r="QQA426" s="273"/>
      <c r="QQB426" s="273"/>
      <c r="QQC426" s="273"/>
      <c r="QQD426" s="273"/>
      <c r="QQE426" s="273"/>
      <c r="QQF426" s="273"/>
      <c r="QQG426" s="273"/>
      <c r="QQH426" s="273"/>
      <c r="QQI426" s="273"/>
      <c r="QQJ426" s="273"/>
      <c r="QQK426" s="273"/>
      <c r="QQL426" s="273"/>
      <c r="QQM426" s="273"/>
      <c r="QQN426" s="273"/>
      <c r="QQO426" s="273"/>
      <c r="QQP426" s="273"/>
      <c r="QQQ426" s="273"/>
      <c r="QQR426" s="273"/>
      <c r="QQS426" s="273"/>
      <c r="QQT426" s="273"/>
      <c r="QQU426" s="273"/>
      <c r="QQV426" s="273"/>
      <c r="QQW426" s="273"/>
      <c r="QQX426" s="273"/>
      <c r="QQY426" s="273"/>
      <c r="QQZ426" s="273"/>
      <c r="QRA426" s="273"/>
      <c r="QRB426" s="273"/>
      <c r="QRC426" s="273"/>
      <c r="QRD426" s="273"/>
      <c r="QRE426" s="273"/>
      <c r="QRF426" s="273"/>
      <c r="QRG426" s="273"/>
      <c r="QRH426" s="273"/>
      <c r="QRI426" s="273"/>
      <c r="QRJ426" s="273"/>
      <c r="QRK426" s="273"/>
      <c r="QRL426" s="273"/>
      <c r="QRM426" s="273"/>
      <c r="QRN426" s="273"/>
      <c r="QRO426" s="273"/>
      <c r="QRP426" s="273"/>
      <c r="QRQ426" s="273"/>
      <c r="QRR426" s="273"/>
      <c r="QRS426" s="273"/>
      <c r="QRT426" s="273"/>
      <c r="QRU426" s="273"/>
      <c r="QRV426" s="273"/>
      <c r="QRW426" s="273"/>
      <c r="QRX426" s="273"/>
      <c r="QRY426" s="273"/>
      <c r="QRZ426" s="273"/>
      <c r="QSA426" s="273"/>
      <c r="QSB426" s="273"/>
      <c r="QSC426" s="273"/>
      <c r="QSD426" s="273"/>
      <c r="QSE426" s="273"/>
      <c r="QSF426" s="273"/>
      <c r="QSG426" s="273"/>
      <c r="QSH426" s="273"/>
      <c r="QSI426" s="273"/>
      <c r="QSJ426" s="273"/>
      <c r="QSK426" s="273"/>
      <c r="QSL426" s="273"/>
      <c r="QSM426" s="273"/>
      <c r="QSN426" s="273"/>
      <c r="QSO426" s="273"/>
      <c r="QSP426" s="273"/>
      <c r="QSQ426" s="273"/>
      <c r="QSR426" s="273"/>
      <c r="QSS426" s="273"/>
      <c r="QST426" s="273"/>
      <c r="QSU426" s="273"/>
      <c r="QSV426" s="273"/>
      <c r="QSW426" s="273"/>
      <c r="QSX426" s="273"/>
      <c r="QSY426" s="273"/>
      <c r="QSZ426" s="273"/>
      <c r="QTA426" s="273"/>
      <c r="QTB426" s="273"/>
      <c r="QTC426" s="273"/>
      <c r="QTD426" s="273"/>
      <c r="QTE426" s="273"/>
      <c r="QTF426" s="273"/>
      <c r="QTG426" s="273"/>
      <c r="QTH426" s="273"/>
      <c r="QTI426" s="273"/>
      <c r="QTJ426" s="273"/>
      <c r="QTK426" s="273"/>
      <c r="QTL426" s="273"/>
      <c r="QTM426" s="273"/>
      <c r="QTN426" s="273"/>
      <c r="QTO426" s="273"/>
      <c r="QTP426" s="273"/>
      <c r="QTQ426" s="273"/>
      <c r="QTR426" s="273"/>
      <c r="QTS426" s="273"/>
      <c r="QTT426" s="273"/>
      <c r="QTU426" s="273"/>
      <c r="QTV426" s="273"/>
      <c r="QTW426" s="273"/>
      <c r="QTX426" s="273"/>
      <c r="QTY426" s="273"/>
      <c r="QTZ426" s="273"/>
      <c r="QUA426" s="273"/>
      <c r="QUB426" s="273"/>
      <c r="QUC426" s="273"/>
      <c r="QUD426" s="273"/>
      <c r="QUE426" s="273"/>
      <c r="QUF426" s="273"/>
      <c r="QUG426" s="273"/>
      <c r="QUH426" s="273"/>
      <c r="QUI426" s="273"/>
      <c r="QUJ426" s="273"/>
      <c r="QUK426" s="273"/>
      <c r="QUL426" s="273"/>
      <c r="QUM426" s="273"/>
      <c r="QUN426" s="273"/>
      <c r="QUO426" s="273"/>
      <c r="QUP426" s="273"/>
      <c r="QUQ426" s="273"/>
      <c r="QUR426" s="273"/>
      <c r="QUS426" s="273"/>
      <c r="QUT426" s="273"/>
      <c r="QUU426" s="273"/>
      <c r="QUV426" s="273"/>
      <c r="QUW426" s="273"/>
      <c r="QUX426" s="273"/>
      <c r="QUY426" s="273"/>
      <c r="QUZ426" s="273"/>
      <c r="QVA426" s="273"/>
      <c r="QVB426" s="273"/>
      <c r="QVC426" s="273"/>
      <c r="QVD426" s="273"/>
      <c r="QVE426" s="273"/>
      <c r="QVF426" s="273"/>
      <c r="QVG426" s="273"/>
      <c r="QVH426" s="273"/>
      <c r="QVI426" s="273"/>
      <c r="QVJ426" s="273"/>
      <c r="QVK426" s="273"/>
      <c r="QVL426" s="273"/>
      <c r="QVM426" s="273"/>
      <c r="QVN426" s="273"/>
      <c r="QVO426" s="273"/>
      <c r="QVP426" s="273"/>
      <c r="QVQ426" s="273"/>
      <c r="QVR426" s="273"/>
      <c r="QVS426" s="273"/>
      <c r="QVT426" s="273"/>
      <c r="QVU426" s="273"/>
      <c r="QVV426" s="273"/>
      <c r="QVW426" s="273"/>
      <c r="QVX426" s="273"/>
      <c r="QVY426" s="273"/>
      <c r="QVZ426" s="273"/>
      <c r="QWA426" s="273"/>
      <c r="QWB426" s="273"/>
      <c r="QWC426" s="273"/>
      <c r="QWD426" s="273"/>
      <c r="QWE426" s="273"/>
      <c r="QWF426" s="273"/>
      <c r="QWG426" s="273"/>
      <c r="QWH426" s="273"/>
      <c r="QWI426" s="273"/>
      <c r="QWJ426" s="273"/>
      <c r="QWK426" s="273"/>
      <c r="QWL426" s="273"/>
      <c r="QWM426" s="273"/>
      <c r="QWN426" s="273"/>
      <c r="QWO426" s="273"/>
      <c r="QWP426" s="273"/>
      <c r="QWQ426" s="273"/>
      <c r="QWR426" s="273"/>
      <c r="QWS426" s="273"/>
      <c r="QWT426" s="273"/>
      <c r="QWU426" s="273"/>
      <c r="QWV426" s="273"/>
      <c r="QWW426" s="273"/>
      <c r="QWX426" s="273"/>
      <c r="QWY426" s="273"/>
      <c r="QWZ426" s="273"/>
      <c r="QXA426" s="273"/>
      <c r="QXB426" s="273"/>
      <c r="QXC426" s="273"/>
      <c r="QXD426" s="273"/>
      <c r="QXE426" s="273"/>
      <c r="QXF426" s="273"/>
      <c r="QXG426" s="273"/>
      <c r="QXH426" s="273"/>
      <c r="QXI426" s="273"/>
      <c r="QXJ426" s="273"/>
      <c r="QXK426" s="273"/>
      <c r="QXL426" s="273"/>
      <c r="QXM426" s="273"/>
      <c r="QXN426" s="273"/>
      <c r="QXO426" s="273"/>
      <c r="QXP426" s="273"/>
      <c r="QXQ426" s="273"/>
      <c r="QXR426" s="273"/>
      <c r="QXS426" s="273"/>
      <c r="QXT426" s="273"/>
      <c r="QXU426" s="273"/>
      <c r="QXV426" s="273"/>
      <c r="QXW426" s="273"/>
      <c r="QXX426" s="273"/>
      <c r="QXY426" s="273"/>
      <c r="QXZ426" s="273"/>
      <c r="QYA426" s="273"/>
      <c r="QYB426" s="273"/>
      <c r="QYC426" s="273"/>
      <c r="QYD426" s="273"/>
      <c r="QYE426" s="273"/>
      <c r="QYF426" s="273"/>
      <c r="QYG426" s="273"/>
      <c r="QYH426" s="273"/>
      <c r="QYI426" s="273"/>
      <c r="QYJ426" s="273"/>
      <c r="QYK426" s="273"/>
      <c r="QYL426" s="273"/>
      <c r="QYM426" s="273"/>
      <c r="QYN426" s="273"/>
      <c r="QYO426" s="273"/>
      <c r="QYP426" s="273"/>
      <c r="QYQ426" s="273"/>
      <c r="QYR426" s="273"/>
      <c r="QYS426" s="273"/>
      <c r="QYT426" s="273"/>
      <c r="QYU426" s="273"/>
      <c r="QYV426" s="273"/>
      <c r="QYW426" s="273"/>
      <c r="QYX426" s="273"/>
      <c r="QYY426" s="273"/>
      <c r="QYZ426" s="273"/>
      <c r="QZA426" s="273"/>
      <c r="QZB426" s="273"/>
      <c r="QZC426" s="273"/>
      <c r="QZD426" s="273"/>
      <c r="QZE426" s="273"/>
      <c r="QZF426" s="273"/>
      <c r="QZG426" s="273"/>
      <c r="QZH426" s="273"/>
      <c r="QZI426" s="273"/>
      <c r="QZJ426" s="273"/>
      <c r="QZK426" s="273"/>
      <c r="QZL426" s="273"/>
      <c r="QZM426" s="273"/>
      <c r="QZN426" s="273"/>
      <c r="QZO426" s="273"/>
      <c r="QZP426" s="273"/>
      <c r="QZQ426" s="273"/>
      <c r="QZR426" s="273"/>
      <c r="QZS426" s="273"/>
      <c r="QZT426" s="273"/>
      <c r="QZU426" s="273"/>
      <c r="QZV426" s="273"/>
      <c r="QZW426" s="273"/>
      <c r="QZX426" s="273"/>
      <c r="QZY426" s="273"/>
      <c r="QZZ426" s="273"/>
      <c r="RAA426" s="273"/>
      <c r="RAB426" s="273"/>
      <c r="RAC426" s="273"/>
      <c r="RAD426" s="273"/>
      <c r="RAE426" s="273"/>
      <c r="RAF426" s="273"/>
      <c r="RAG426" s="273"/>
      <c r="RAH426" s="273"/>
      <c r="RAI426" s="273"/>
      <c r="RAJ426" s="273"/>
      <c r="RAK426" s="273"/>
      <c r="RAL426" s="273"/>
      <c r="RAM426" s="273"/>
      <c r="RAN426" s="273"/>
      <c r="RAO426" s="273"/>
      <c r="RAP426" s="273"/>
      <c r="RAQ426" s="273"/>
      <c r="RAR426" s="273"/>
      <c r="RAS426" s="273"/>
      <c r="RAT426" s="273"/>
      <c r="RAU426" s="273"/>
      <c r="RAV426" s="273"/>
      <c r="RAW426" s="273"/>
      <c r="RAX426" s="273"/>
      <c r="RAY426" s="273"/>
      <c r="RAZ426" s="273"/>
      <c r="RBA426" s="273"/>
      <c r="RBB426" s="273"/>
      <c r="RBC426" s="273"/>
      <c r="RBD426" s="273"/>
      <c r="RBE426" s="273"/>
      <c r="RBF426" s="273"/>
      <c r="RBG426" s="273"/>
      <c r="RBH426" s="273"/>
      <c r="RBI426" s="273"/>
      <c r="RBJ426" s="273"/>
      <c r="RBK426" s="273"/>
      <c r="RBL426" s="273"/>
      <c r="RBM426" s="273"/>
      <c r="RBN426" s="273"/>
      <c r="RBO426" s="273"/>
      <c r="RBP426" s="273"/>
      <c r="RBQ426" s="273"/>
      <c r="RBR426" s="273"/>
      <c r="RBS426" s="273"/>
      <c r="RBT426" s="273"/>
      <c r="RBU426" s="273"/>
      <c r="RBV426" s="273"/>
      <c r="RBW426" s="273"/>
      <c r="RBX426" s="273"/>
      <c r="RBY426" s="273"/>
      <c r="RBZ426" s="273"/>
      <c r="RCA426" s="273"/>
      <c r="RCB426" s="273"/>
      <c r="RCC426" s="273"/>
      <c r="RCD426" s="273"/>
      <c r="RCE426" s="273"/>
      <c r="RCF426" s="273"/>
      <c r="RCG426" s="273"/>
      <c r="RCH426" s="273"/>
      <c r="RCI426" s="273"/>
      <c r="RCJ426" s="273"/>
      <c r="RCK426" s="273"/>
      <c r="RCL426" s="273"/>
      <c r="RCM426" s="273"/>
      <c r="RCN426" s="273"/>
      <c r="RCO426" s="273"/>
      <c r="RCP426" s="273"/>
      <c r="RCQ426" s="273"/>
      <c r="RCR426" s="273"/>
      <c r="RCS426" s="273"/>
      <c r="RCT426" s="273"/>
      <c r="RCU426" s="273"/>
      <c r="RCV426" s="273"/>
      <c r="RCW426" s="273"/>
      <c r="RCX426" s="273"/>
      <c r="RCY426" s="273"/>
      <c r="RCZ426" s="273"/>
      <c r="RDA426" s="273"/>
      <c r="RDB426" s="273"/>
      <c r="RDC426" s="273"/>
      <c r="RDD426" s="273"/>
      <c r="RDE426" s="273"/>
      <c r="RDF426" s="273"/>
      <c r="RDG426" s="273"/>
      <c r="RDH426" s="273"/>
      <c r="RDI426" s="273"/>
      <c r="RDJ426" s="273"/>
      <c r="RDK426" s="273"/>
      <c r="RDL426" s="273"/>
      <c r="RDM426" s="273"/>
      <c r="RDN426" s="273"/>
      <c r="RDO426" s="273"/>
      <c r="RDP426" s="273"/>
      <c r="RDQ426" s="273"/>
      <c r="RDR426" s="273"/>
      <c r="RDS426" s="273"/>
      <c r="RDT426" s="273"/>
      <c r="RDU426" s="273"/>
      <c r="RDV426" s="273"/>
      <c r="RDW426" s="273"/>
      <c r="RDX426" s="273"/>
      <c r="RDY426" s="273"/>
      <c r="RDZ426" s="273"/>
      <c r="REA426" s="273"/>
      <c r="REB426" s="273"/>
      <c r="REC426" s="273"/>
      <c r="RED426" s="273"/>
      <c r="REE426" s="273"/>
      <c r="REF426" s="273"/>
      <c r="REG426" s="273"/>
      <c r="REH426" s="273"/>
      <c r="REI426" s="273"/>
      <c r="REJ426" s="273"/>
      <c r="REK426" s="273"/>
      <c r="REL426" s="273"/>
      <c r="REM426" s="273"/>
      <c r="REN426" s="273"/>
      <c r="REO426" s="273"/>
      <c r="REP426" s="273"/>
      <c r="REQ426" s="273"/>
      <c r="RER426" s="273"/>
      <c r="RES426" s="273"/>
      <c r="RET426" s="273"/>
      <c r="REU426" s="273"/>
      <c r="REV426" s="273"/>
      <c r="REW426" s="273"/>
      <c r="REX426" s="273"/>
      <c r="REY426" s="273"/>
      <c r="REZ426" s="273"/>
      <c r="RFA426" s="273"/>
      <c r="RFB426" s="273"/>
      <c r="RFC426" s="273"/>
      <c r="RFD426" s="273"/>
      <c r="RFE426" s="273"/>
      <c r="RFF426" s="273"/>
      <c r="RFG426" s="273"/>
      <c r="RFH426" s="273"/>
      <c r="RFI426" s="273"/>
      <c r="RFJ426" s="273"/>
      <c r="RFK426" s="273"/>
      <c r="RFL426" s="273"/>
      <c r="RFM426" s="273"/>
      <c r="RFN426" s="273"/>
      <c r="RFO426" s="273"/>
      <c r="RFP426" s="273"/>
      <c r="RFQ426" s="273"/>
      <c r="RFR426" s="273"/>
      <c r="RFS426" s="273"/>
      <c r="RFT426" s="273"/>
      <c r="RFU426" s="273"/>
      <c r="RFV426" s="273"/>
      <c r="RFW426" s="273"/>
      <c r="RFX426" s="273"/>
      <c r="RFY426" s="273"/>
      <c r="RFZ426" s="273"/>
      <c r="RGA426" s="273"/>
      <c r="RGB426" s="273"/>
      <c r="RGC426" s="273"/>
      <c r="RGD426" s="273"/>
      <c r="RGE426" s="273"/>
      <c r="RGF426" s="273"/>
      <c r="RGG426" s="273"/>
      <c r="RGH426" s="273"/>
      <c r="RGI426" s="273"/>
      <c r="RGJ426" s="273"/>
      <c r="RGK426" s="273"/>
      <c r="RGL426" s="273"/>
      <c r="RGM426" s="273"/>
      <c r="RGN426" s="273"/>
      <c r="RGO426" s="273"/>
      <c r="RGP426" s="273"/>
      <c r="RGQ426" s="273"/>
      <c r="RGR426" s="273"/>
      <c r="RGS426" s="273"/>
      <c r="RGT426" s="273"/>
      <c r="RGU426" s="273"/>
      <c r="RGV426" s="273"/>
      <c r="RGW426" s="273"/>
      <c r="RGX426" s="273"/>
      <c r="RGY426" s="273"/>
      <c r="RGZ426" s="273"/>
      <c r="RHA426" s="273"/>
      <c r="RHB426" s="273"/>
      <c r="RHC426" s="273"/>
      <c r="RHD426" s="273"/>
      <c r="RHE426" s="273"/>
      <c r="RHF426" s="273"/>
      <c r="RHG426" s="273"/>
      <c r="RHH426" s="273"/>
      <c r="RHI426" s="273"/>
      <c r="RHJ426" s="273"/>
      <c r="RHK426" s="273"/>
      <c r="RHL426" s="273"/>
      <c r="RHM426" s="273"/>
      <c r="RHN426" s="273"/>
      <c r="RHO426" s="273"/>
      <c r="RHP426" s="273"/>
      <c r="RHQ426" s="273"/>
      <c r="RHR426" s="273"/>
      <c r="RHS426" s="273"/>
      <c r="RHT426" s="273"/>
      <c r="RHU426" s="273"/>
      <c r="RHV426" s="273"/>
      <c r="RHW426" s="273"/>
      <c r="RHX426" s="273"/>
      <c r="RHY426" s="273"/>
      <c r="RHZ426" s="273"/>
      <c r="RIA426" s="273"/>
      <c r="RIB426" s="273"/>
      <c r="RIC426" s="273"/>
      <c r="RID426" s="273"/>
      <c r="RIE426" s="273"/>
      <c r="RIF426" s="273"/>
      <c r="RIG426" s="273"/>
      <c r="RIH426" s="273"/>
      <c r="RII426" s="273"/>
      <c r="RIJ426" s="273"/>
      <c r="RIK426" s="273"/>
      <c r="RIL426" s="273"/>
      <c r="RIM426" s="273"/>
      <c r="RIN426" s="273"/>
      <c r="RIO426" s="273"/>
      <c r="RIP426" s="273"/>
      <c r="RIQ426" s="273"/>
      <c r="RIR426" s="273"/>
      <c r="RIS426" s="273"/>
      <c r="RIT426" s="273"/>
      <c r="RIU426" s="273"/>
      <c r="RIV426" s="273"/>
      <c r="RIW426" s="273"/>
      <c r="RIX426" s="273"/>
      <c r="RIY426" s="273"/>
      <c r="RIZ426" s="273"/>
      <c r="RJA426" s="273"/>
      <c r="RJB426" s="273"/>
      <c r="RJC426" s="273"/>
      <c r="RJD426" s="273"/>
      <c r="RJE426" s="273"/>
      <c r="RJF426" s="273"/>
      <c r="RJG426" s="273"/>
      <c r="RJH426" s="273"/>
      <c r="RJI426" s="273"/>
      <c r="RJJ426" s="273"/>
      <c r="RJK426" s="273"/>
      <c r="RJL426" s="273"/>
      <c r="RJM426" s="273"/>
      <c r="RJN426" s="273"/>
      <c r="RJO426" s="273"/>
      <c r="RJP426" s="273"/>
      <c r="RJQ426" s="273"/>
      <c r="RJR426" s="273"/>
      <c r="RJS426" s="273"/>
      <c r="RJT426" s="273"/>
      <c r="RJU426" s="273"/>
      <c r="RJV426" s="273"/>
      <c r="RJW426" s="273"/>
      <c r="RJX426" s="273"/>
      <c r="RJY426" s="273"/>
      <c r="RJZ426" s="273"/>
      <c r="RKA426" s="273"/>
      <c r="RKB426" s="273"/>
      <c r="RKC426" s="273"/>
      <c r="RKD426" s="273"/>
      <c r="RKE426" s="273"/>
      <c r="RKF426" s="273"/>
      <c r="RKG426" s="273"/>
      <c r="RKH426" s="273"/>
      <c r="RKI426" s="273"/>
      <c r="RKJ426" s="273"/>
      <c r="RKK426" s="273"/>
      <c r="RKL426" s="273"/>
      <c r="RKM426" s="273"/>
      <c r="RKN426" s="273"/>
      <c r="RKO426" s="273"/>
      <c r="RKP426" s="273"/>
      <c r="RKQ426" s="273"/>
      <c r="RKR426" s="273"/>
      <c r="RKS426" s="273"/>
      <c r="RKT426" s="273"/>
      <c r="RKU426" s="273"/>
      <c r="RKV426" s="273"/>
      <c r="RKW426" s="273"/>
      <c r="RKX426" s="273"/>
      <c r="RKY426" s="273"/>
      <c r="RKZ426" s="273"/>
      <c r="RLA426" s="273"/>
      <c r="RLB426" s="273"/>
      <c r="RLC426" s="273"/>
      <c r="RLD426" s="273"/>
      <c r="RLE426" s="273"/>
      <c r="RLF426" s="273"/>
      <c r="RLG426" s="273"/>
      <c r="RLH426" s="273"/>
      <c r="RLI426" s="273"/>
      <c r="RLJ426" s="273"/>
      <c r="RLK426" s="273"/>
      <c r="RLL426" s="273"/>
      <c r="RLM426" s="273"/>
      <c r="RLN426" s="273"/>
      <c r="RLO426" s="273"/>
      <c r="RLP426" s="273"/>
      <c r="RLQ426" s="273"/>
      <c r="RLR426" s="273"/>
      <c r="RLS426" s="273"/>
      <c r="RLT426" s="273"/>
      <c r="RLU426" s="273"/>
      <c r="RLV426" s="273"/>
      <c r="RLW426" s="273"/>
      <c r="RLX426" s="273"/>
      <c r="RLY426" s="273"/>
      <c r="RLZ426" s="273"/>
      <c r="RMA426" s="273"/>
      <c r="RMB426" s="273"/>
      <c r="RMC426" s="273"/>
      <c r="RMD426" s="273"/>
      <c r="RME426" s="273"/>
      <c r="RMF426" s="273"/>
      <c r="RMG426" s="273"/>
      <c r="RMH426" s="273"/>
      <c r="RMI426" s="273"/>
      <c r="RMJ426" s="273"/>
      <c r="RMK426" s="273"/>
      <c r="RML426" s="273"/>
      <c r="RMM426" s="273"/>
      <c r="RMN426" s="273"/>
      <c r="RMO426" s="273"/>
      <c r="RMP426" s="273"/>
      <c r="RMQ426" s="273"/>
      <c r="RMR426" s="273"/>
      <c r="RMS426" s="273"/>
      <c r="RMT426" s="273"/>
      <c r="RMU426" s="273"/>
      <c r="RMV426" s="273"/>
      <c r="RMW426" s="273"/>
      <c r="RMX426" s="273"/>
      <c r="RMY426" s="273"/>
      <c r="RMZ426" s="273"/>
      <c r="RNA426" s="273"/>
      <c r="RNB426" s="273"/>
      <c r="RNC426" s="273"/>
      <c r="RND426" s="273"/>
      <c r="RNE426" s="273"/>
      <c r="RNF426" s="273"/>
      <c r="RNG426" s="273"/>
      <c r="RNH426" s="273"/>
      <c r="RNI426" s="273"/>
      <c r="RNJ426" s="273"/>
      <c r="RNK426" s="273"/>
      <c r="RNL426" s="273"/>
      <c r="RNM426" s="273"/>
      <c r="RNN426" s="273"/>
      <c r="RNO426" s="273"/>
      <c r="RNP426" s="273"/>
      <c r="RNQ426" s="273"/>
      <c r="RNR426" s="273"/>
      <c r="RNS426" s="273"/>
      <c r="RNT426" s="273"/>
      <c r="RNU426" s="273"/>
      <c r="RNV426" s="273"/>
      <c r="RNW426" s="273"/>
      <c r="RNX426" s="273"/>
      <c r="RNY426" s="273"/>
      <c r="RNZ426" s="273"/>
      <c r="ROA426" s="273"/>
      <c r="ROB426" s="273"/>
      <c r="ROC426" s="273"/>
      <c r="ROD426" s="273"/>
      <c r="ROE426" s="273"/>
      <c r="ROF426" s="273"/>
      <c r="ROG426" s="273"/>
      <c r="ROH426" s="273"/>
      <c r="ROI426" s="273"/>
      <c r="ROJ426" s="273"/>
      <c r="ROK426" s="273"/>
      <c r="ROL426" s="273"/>
      <c r="ROM426" s="273"/>
      <c r="RON426" s="273"/>
      <c r="ROO426" s="273"/>
      <c r="ROP426" s="273"/>
      <c r="ROQ426" s="273"/>
      <c r="ROR426" s="273"/>
      <c r="ROS426" s="273"/>
      <c r="ROT426" s="273"/>
      <c r="ROU426" s="273"/>
      <c r="ROV426" s="273"/>
      <c r="ROW426" s="273"/>
      <c r="ROX426" s="273"/>
      <c r="ROY426" s="273"/>
      <c r="ROZ426" s="273"/>
      <c r="RPA426" s="273"/>
      <c r="RPB426" s="273"/>
      <c r="RPC426" s="273"/>
      <c r="RPD426" s="273"/>
      <c r="RPE426" s="273"/>
      <c r="RPF426" s="273"/>
      <c r="RPG426" s="273"/>
      <c r="RPH426" s="273"/>
      <c r="RPI426" s="273"/>
      <c r="RPJ426" s="273"/>
      <c r="RPK426" s="273"/>
      <c r="RPL426" s="273"/>
      <c r="RPM426" s="273"/>
      <c r="RPN426" s="273"/>
      <c r="RPO426" s="273"/>
      <c r="RPP426" s="273"/>
      <c r="RPQ426" s="273"/>
      <c r="RPR426" s="273"/>
      <c r="RPS426" s="273"/>
      <c r="RPT426" s="273"/>
      <c r="RPU426" s="273"/>
      <c r="RPV426" s="273"/>
      <c r="RPW426" s="273"/>
      <c r="RPX426" s="273"/>
      <c r="RPY426" s="273"/>
      <c r="RPZ426" s="273"/>
      <c r="RQA426" s="273"/>
      <c r="RQB426" s="273"/>
      <c r="RQC426" s="273"/>
      <c r="RQD426" s="273"/>
      <c r="RQE426" s="273"/>
      <c r="RQF426" s="273"/>
      <c r="RQG426" s="273"/>
      <c r="RQH426" s="273"/>
      <c r="RQI426" s="273"/>
      <c r="RQJ426" s="273"/>
      <c r="RQK426" s="273"/>
      <c r="RQL426" s="273"/>
      <c r="RQM426" s="273"/>
      <c r="RQN426" s="273"/>
      <c r="RQO426" s="273"/>
      <c r="RQP426" s="273"/>
      <c r="RQQ426" s="273"/>
      <c r="RQR426" s="273"/>
      <c r="RQS426" s="273"/>
      <c r="RQT426" s="273"/>
      <c r="RQU426" s="273"/>
      <c r="RQV426" s="273"/>
      <c r="RQW426" s="273"/>
      <c r="RQX426" s="273"/>
      <c r="RQY426" s="273"/>
      <c r="RQZ426" s="273"/>
      <c r="RRA426" s="273"/>
      <c r="RRB426" s="273"/>
      <c r="RRC426" s="273"/>
      <c r="RRD426" s="273"/>
      <c r="RRE426" s="273"/>
      <c r="RRF426" s="273"/>
      <c r="RRG426" s="273"/>
      <c r="RRH426" s="273"/>
      <c r="RRI426" s="273"/>
      <c r="RRJ426" s="273"/>
      <c r="RRK426" s="273"/>
      <c r="RRL426" s="273"/>
      <c r="RRM426" s="273"/>
      <c r="RRN426" s="273"/>
      <c r="RRO426" s="273"/>
      <c r="RRP426" s="273"/>
      <c r="RRQ426" s="273"/>
      <c r="RRR426" s="273"/>
      <c r="RRS426" s="273"/>
      <c r="RRT426" s="273"/>
      <c r="RRU426" s="273"/>
      <c r="RRV426" s="273"/>
      <c r="RRW426" s="273"/>
      <c r="RRX426" s="273"/>
      <c r="RRY426" s="273"/>
      <c r="RRZ426" s="273"/>
      <c r="RSA426" s="273"/>
      <c r="RSB426" s="273"/>
      <c r="RSC426" s="273"/>
      <c r="RSD426" s="273"/>
      <c r="RSE426" s="273"/>
      <c r="RSF426" s="273"/>
      <c r="RSG426" s="273"/>
      <c r="RSH426" s="273"/>
      <c r="RSI426" s="273"/>
      <c r="RSJ426" s="273"/>
      <c r="RSK426" s="273"/>
      <c r="RSL426" s="273"/>
      <c r="RSM426" s="273"/>
      <c r="RSN426" s="273"/>
      <c r="RSO426" s="273"/>
      <c r="RSP426" s="273"/>
      <c r="RSQ426" s="273"/>
      <c r="RSR426" s="273"/>
      <c r="RSS426" s="273"/>
      <c r="RST426" s="273"/>
      <c r="RSU426" s="273"/>
      <c r="RSV426" s="273"/>
      <c r="RSW426" s="273"/>
      <c r="RSX426" s="273"/>
      <c r="RSY426" s="273"/>
      <c r="RSZ426" s="273"/>
      <c r="RTA426" s="273"/>
      <c r="RTB426" s="273"/>
      <c r="RTC426" s="273"/>
      <c r="RTD426" s="273"/>
      <c r="RTE426" s="273"/>
      <c r="RTF426" s="273"/>
      <c r="RTG426" s="273"/>
      <c r="RTH426" s="273"/>
      <c r="RTI426" s="273"/>
      <c r="RTJ426" s="273"/>
      <c r="RTK426" s="273"/>
      <c r="RTL426" s="273"/>
      <c r="RTM426" s="273"/>
      <c r="RTN426" s="273"/>
      <c r="RTO426" s="273"/>
      <c r="RTP426" s="273"/>
      <c r="RTQ426" s="273"/>
      <c r="RTR426" s="273"/>
      <c r="RTS426" s="273"/>
      <c r="RTT426" s="273"/>
      <c r="RTU426" s="273"/>
      <c r="RTV426" s="273"/>
      <c r="RTW426" s="273"/>
      <c r="RTX426" s="273"/>
      <c r="RTY426" s="273"/>
      <c r="RTZ426" s="273"/>
      <c r="RUA426" s="273"/>
      <c r="RUB426" s="273"/>
      <c r="RUC426" s="273"/>
      <c r="RUD426" s="273"/>
      <c r="RUE426" s="273"/>
      <c r="RUF426" s="273"/>
      <c r="RUG426" s="273"/>
      <c r="RUH426" s="273"/>
      <c r="RUI426" s="273"/>
      <c r="RUJ426" s="273"/>
      <c r="RUK426" s="273"/>
      <c r="RUL426" s="273"/>
      <c r="RUM426" s="273"/>
      <c r="RUN426" s="273"/>
      <c r="RUO426" s="273"/>
      <c r="RUP426" s="273"/>
      <c r="RUQ426" s="273"/>
      <c r="RUR426" s="273"/>
      <c r="RUS426" s="273"/>
      <c r="RUT426" s="273"/>
      <c r="RUU426" s="273"/>
      <c r="RUV426" s="273"/>
      <c r="RUW426" s="273"/>
      <c r="RUX426" s="273"/>
      <c r="RUY426" s="273"/>
      <c r="RUZ426" s="273"/>
      <c r="RVA426" s="273"/>
      <c r="RVB426" s="273"/>
      <c r="RVC426" s="273"/>
      <c r="RVD426" s="273"/>
      <c r="RVE426" s="273"/>
      <c r="RVF426" s="273"/>
      <c r="RVG426" s="273"/>
      <c r="RVH426" s="273"/>
      <c r="RVI426" s="273"/>
      <c r="RVJ426" s="273"/>
      <c r="RVK426" s="273"/>
      <c r="RVL426" s="273"/>
      <c r="RVM426" s="273"/>
      <c r="RVN426" s="273"/>
      <c r="RVO426" s="273"/>
      <c r="RVP426" s="273"/>
      <c r="RVQ426" s="273"/>
      <c r="RVR426" s="273"/>
      <c r="RVS426" s="273"/>
      <c r="RVT426" s="273"/>
      <c r="RVU426" s="273"/>
      <c r="RVV426" s="273"/>
      <c r="RVW426" s="273"/>
      <c r="RVX426" s="273"/>
      <c r="RVY426" s="273"/>
      <c r="RVZ426" s="273"/>
      <c r="RWA426" s="273"/>
      <c r="RWB426" s="273"/>
      <c r="RWC426" s="273"/>
      <c r="RWD426" s="273"/>
      <c r="RWE426" s="273"/>
      <c r="RWF426" s="273"/>
      <c r="RWG426" s="273"/>
      <c r="RWH426" s="273"/>
      <c r="RWI426" s="273"/>
      <c r="RWJ426" s="273"/>
      <c r="RWK426" s="273"/>
      <c r="RWL426" s="273"/>
      <c r="RWM426" s="273"/>
      <c r="RWN426" s="273"/>
      <c r="RWO426" s="273"/>
      <c r="RWP426" s="273"/>
      <c r="RWQ426" s="273"/>
      <c r="RWR426" s="273"/>
      <c r="RWS426" s="273"/>
      <c r="RWT426" s="273"/>
      <c r="RWU426" s="273"/>
      <c r="RWV426" s="273"/>
      <c r="RWW426" s="273"/>
      <c r="RWX426" s="273"/>
      <c r="RWY426" s="273"/>
      <c r="RWZ426" s="273"/>
      <c r="RXA426" s="273"/>
      <c r="RXB426" s="273"/>
      <c r="RXC426" s="273"/>
      <c r="RXD426" s="273"/>
      <c r="RXE426" s="273"/>
      <c r="RXF426" s="273"/>
      <c r="RXG426" s="273"/>
      <c r="RXH426" s="273"/>
      <c r="RXI426" s="273"/>
      <c r="RXJ426" s="273"/>
      <c r="RXK426" s="273"/>
      <c r="RXL426" s="273"/>
      <c r="RXM426" s="273"/>
      <c r="RXN426" s="273"/>
      <c r="RXO426" s="273"/>
      <c r="RXP426" s="273"/>
      <c r="RXQ426" s="273"/>
      <c r="RXR426" s="273"/>
      <c r="RXS426" s="273"/>
      <c r="RXT426" s="273"/>
      <c r="RXU426" s="273"/>
      <c r="RXV426" s="273"/>
      <c r="RXW426" s="273"/>
      <c r="RXX426" s="273"/>
      <c r="RXY426" s="273"/>
      <c r="RXZ426" s="273"/>
      <c r="RYA426" s="273"/>
      <c r="RYB426" s="273"/>
      <c r="RYC426" s="273"/>
      <c r="RYD426" s="273"/>
      <c r="RYE426" s="273"/>
      <c r="RYF426" s="273"/>
      <c r="RYG426" s="273"/>
      <c r="RYH426" s="273"/>
      <c r="RYI426" s="273"/>
      <c r="RYJ426" s="273"/>
      <c r="RYK426" s="273"/>
      <c r="RYL426" s="273"/>
      <c r="RYM426" s="273"/>
      <c r="RYN426" s="273"/>
      <c r="RYO426" s="273"/>
      <c r="RYP426" s="273"/>
      <c r="RYQ426" s="273"/>
      <c r="RYR426" s="273"/>
      <c r="RYS426" s="273"/>
      <c r="RYT426" s="273"/>
      <c r="RYU426" s="273"/>
      <c r="RYV426" s="273"/>
      <c r="RYW426" s="273"/>
      <c r="RYX426" s="273"/>
      <c r="RYY426" s="273"/>
      <c r="RYZ426" s="273"/>
      <c r="RZA426" s="273"/>
      <c r="RZB426" s="273"/>
      <c r="RZC426" s="273"/>
      <c r="RZD426" s="273"/>
      <c r="RZE426" s="273"/>
      <c r="RZF426" s="273"/>
      <c r="RZG426" s="273"/>
      <c r="RZH426" s="273"/>
      <c r="RZI426" s="273"/>
      <c r="RZJ426" s="273"/>
      <c r="RZK426" s="273"/>
      <c r="RZL426" s="273"/>
      <c r="RZM426" s="273"/>
      <c r="RZN426" s="273"/>
      <c r="RZO426" s="273"/>
      <c r="RZP426" s="273"/>
      <c r="RZQ426" s="273"/>
      <c r="RZR426" s="273"/>
      <c r="RZS426" s="273"/>
      <c r="RZT426" s="273"/>
      <c r="RZU426" s="273"/>
      <c r="RZV426" s="273"/>
      <c r="RZW426" s="273"/>
      <c r="RZX426" s="273"/>
      <c r="RZY426" s="273"/>
      <c r="RZZ426" s="273"/>
      <c r="SAA426" s="273"/>
      <c r="SAB426" s="273"/>
      <c r="SAC426" s="273"/>
      <c r="SAD426" s="273"/>
      <c r="SAE426" s="273"/>
      <c r="SAF426" s="273"/>
      <c r="SAG426" s="273"/>
      <c r="SAH426" s="273"/>
      <c r="SAI426" s="273"/>
      <c r="SAJ426" s="273"/>
      <c r="SAK426" s="273"/>
      <c r="SAL426" s="273"/>
      <c r="SAM426" s="273"/>
      <c r="SAN426" s="273"/>
      <c r="SAO426" s="273"/>
      <c r="SAP426" s="273"/>
      <c r="SAQ426" s="273"/>
      <c r="SAR426" s="273"/>
      <c r="SAS426" s="273"/>
      <c r="SAT426" s="273"/>
      <c r="SAU426" s="273"/>
      <c r="SAV426" s="273"/>
      <c r="SAW426" s="273"/>
      <c r="SAX426" s="273"/>
      <c r="SAY426" s="273"/>
      <c r="SAZ426" s="273"/>
      <c r="SBA426" s="273"/>
      <c r="SBB426" s="273"/>
      <c r="SBC426" s="273"/>
      <c r="SBD426" s="273"/>
      <c r="SBE426" s="273"/>
      <c r="SBF426" s="273"/>
      <c r="SBG426" s="273"/>
      <c r="SBH426" s="273"/>
      <c r="SBI426" s="273"/>
      <c r="SBJ426" s="273"/>
      <c r="SBK426" s="273"/>
      <c r="SBL426" s="273"/>
      <c r="SBM426" s="273"/>
      <c r="SBN426" s="273"/>
      <c r="SBO426" s="273"/>
      <c r="SBP426" s="273"/>
      <c r="SBQ426" s="273"/>
      <c r="SBR426" s="273"/>
      <c r="SBS426" s="273"/>
      <c r="SBT426" s="273"/>
      <c r="SBU426" s="273"/>
      <c r="SBV426" s="273"/>
      <c r="SBW426" s="273"/>
      <c r="SBX426" s="273"/>
      <c r="SBY426" s="273"/>
      <c r="SBZ426" s="273"/>
      <c r="SCA426" s="273"/>
      <c r="SCB426" s="273"/>
      <c r="SCC426" s="273"/>
      <c r="SCD426" s="273"/>
      <c r="SCE426" s="273"/>
      <c r="SCF426" s="273"/>
      <c r="SCG426" s="273"/>
      <c r="SCH426" s="273"/>
      <c r="SCI426" s="273"/>
      <c r="SCJ426" s="273"/>
      <c r="SCK426" s="273"/>
      <c r="SCL426" s="273"/>
      <c r="SCM426" s="273"/>
      <c r="SCN426" s="273"/>
      <c r="SCO426" s="273"/>
      <c r="SCP426" s="273"/>
      <c r="SCQ426" s="273"/>
      <c r="SCR426" s="273"/>
      <c r="SCS426" s="273"/>
      <c r="SCT426" s="273"/>
      <c r="SCU426" s="273"/>
      <c r="SCV426" s="273"/>
      <c r="SCW426" s="273"/>
      <c r="SCX426" s="273"/>
      <c r="SCY426" s="273"/>
      <c r="SCZ426" s="273"/>
      <c r="SDA426" s="273"/>
      <c r="SDB426" s="273"/>
      <c r="SDC426" s="273"/>
      <c r="SDD426" s="273"/>
      <c r="SDE426" s="273"/>
      <c r="SDF426" s="273"/>
      <c r="SDG426" s="273"/>
      <c r="SDH426" s="273"/>
      <c r="SDI426" s="273"/>
      <c r="SDJ426" s="273"/>
      <c r="SDK426" s="273"/>
      <c r="SDL426" s="273"/>
      <c r="SDM426" s="273"/>
      <c r="SDN426" s="273"/>
      <c r="SDO426" s="273"/>
      <c r="SDP426" s="273"/>
      <c r="SDQ426" s="273"/>
      <c r="SDR426" s="273"/>
      <c r="SDS426" s="273"/>
      <c r="SDT426" s="273"/>
      <c r="SDU426" s="273"/>
      <c r="SDV426" s="273"/>
      <c r="SDW426" s="273"/>
      <c r="SDX426" s="273"/>
      <c r="SDY426" s="273"/>
      <c r="SDZ426" s="273"/>
      <c r="SEA426" s="273"/>
      <c r="SEB426" s="273"/>
      <c r="SEC426" s="273"/>
      <c r="SED426" s="273"/>
      <c r="SEE426" s="273"/>
      <c r="SEF426" s="273"/>
      <c r="SEG426" s="273"/>
      <c r="SEH426" s="273"/>
      <c r="SEI426" s="273"/>
      <c r="SEJ426" s="273"/>
      <c r="SEK426" s="273"/>
      <c r="SEL426" s="273"/>
      <c r="SEM426" s="273"/>
      <c r="SEN426" s="273"/>
      <c r="SEO426" s="273"/>
      <c r="SEP426" s="273"/>
      <c r="SEQ426" s="273"/>
      <c r="SER426" s="273"/>
      <c r="SES426" s="273"/>
      <c r="SET426" s="273"/>
      <c r="SEU426" s="273"/>
      <c r="SEV426" s="273"/>
      <c r="SEW426" s="273"/>
      <c r="SEX426" s="273"/>
      <c r="SEY426" s="273"/>
      <c r="SEZ426" s="273"/>
      <c r="SFA426" s="273"/>
      <c r="SFB426" s="273"/>
      <c r="SFC426" s="273"/>
      <c r="SFD426" s="273"/>
      <c r="SFE426" s="273"/>
      <c r="SFF426" s="273"/>
      <c r="SFG426" s="273"/>
      <c r="SFH426" s="273"/>
      <c r="SFI426" s="273"/>
      <c r="SFJ426" s="273"/>
      <c r="SFK426" s="273"/>
      <c r="SFL426" s="273"/>
      <c r="SFM426" s="273"/>
      <c r="SFN426" s="273"/>
      <c r="SFO426" s="273"/>
      <c r="SFP426" s="273"/>
      <c r="SFQ426" s="273"/>
      <c r="SFR426" s="273"/>
      <c r="SFS426" s="273"/>
      <c r="SFT426" s="273"/>
      <c r="SFU426" s="273"/>
      <c r="SFV426" s="273"/>
      <c r="SFW426" s="273"/>
      <c r="SFX426" s="273"/>
      <c r="SFY426" s="273"/>
      <c r="SFZ426" s="273"/>
      <c r="SGA426" s="273"/>
      <c r="SGB426" s="273"/>
      <c r="SGC426" s="273"/>
      <c r="SGD426" s="273"/>
      <c r="SGE426" s="273"/>
      <c r="SGF426" s="273"/>
      <c r="SGG426" s="273"/>
      <c r="SGH426" s="273"/>
      <c r="SGI426" s="273"/>
      <c r="SGJ426" s="273"/>
      <c r="SGK426" s="273"/>
      <c r="SGL426" s="273"/>
      <c r="SGM426" s="273"/>
      <c r="SGN426" s="273"/>
      <c r="SGO426" s="273"/>
      <c r="SGP426" s="273"/>
      <c r="SGQ426" s="273"/>
      <c r="SGR426" s="273"/>
      <c r="SGS426" s="273"/>
      <c r="SGT426" s="273"/>
      <c r="SGU426" s="273"/>
      <c r="SGV426" s="273"/>
      <c r="SGW426" s="273"/>
      <c r="SGX426" s="273"/>
      <c r="SGY426" s="273"/>
      <c r="SGZ426" s="273"/>
      <c r="SHA426" s="273"/>
      <c r="SHB426" s="273"/>
      <c r="SHC426" s="273"/>
      <c r="SHD426" s="273"/>
      <c r="SHE426" s="273"/>
      <c r="SHF426" s="273"/>
      <c r="SHG426" s="273"/>
      <c r="SHH426" s="273"/>
      <c r="SHI426" s="273"/>
      <c r="SHJ426" s="273"/>
      <c r="SHK426" s="273"/>
      <c r="SHL426" s="273"/>
      <c r="SHM426" s="273"/>
      <c r="SHN426" s="273"/>
      <c r="SHO426" s="273"/>
      <c r="SHP426" s="273"/>
      <c r="SHQ426" s="273"/>
      <c r="SHR426" s="273"/>
      <c r="SHS426" s="273"/>
      <c r="SHT426" s="273"/>
      <c r="SHU426" s="273"/>
      <c r="SHV426" s="273"/>
      <c r="SHW426" s="273"/>
      <c r="SHX426" s="273"/>
      <c r="SHY426" s="273"/>
      <c r="SHZ426" s="273"/>
      <c r="SIA426" s="273"/>
      <c r="SIB426" s="273"/>
      <c r="SIC426" s="273"/>
      <c r="SID426" s="273"/>
      <c r="SIE426" s="273"/>
      <c r="SIF426" s="273"/>
      <c r="SIG426" s="273"/>
      <c r="SIH426" s="273"/>
      <c r="SII426" s="273"/>
      <c r="SIJ426" s="273"/>
      <c r="SIK426" s="273"/>
      <c r="SIL426" s="273"/>
      <c r="SIM426" s="273"/>
      <c r="SIN426" s="273"/>
      <c r="SIO426" s="273"/>
      <c r="SIP426" s="273"/>
      <c r="SIQ426" s="273"/>
      <c r="SIR426" s="273"/>
      <c r="SIS426" s="273"/>
      <c r="SIT426" s="273"/>
      <c r="SIU426" s="273"/>
      <c r="SIV426" s="273"/>
      <c r="SIW426" s="273"/>
      <c r="SIX426" s="273"/>
      <c r="SIY426" s="273"/>
      <c r="SIZ426" s="273"/>
      <c r="SJA426" s="273"/>
      <c r="SJB426" s="273"/>
      <c r="SJC426" s="273"/>
      <c r="SJD426" s="273"/>
      <c r="SJE426" s="273"/>
      <c r="SJF426" s="273"/>
      <c r="SJG426" s="273"/>
      <c r="SJH426" s="273"/>
      <c r="SJI426" s="273"/>
      <c r="SJJ426" s="273"/>
      <c r="SJK426" s="273"/>
      <c r="SJL426" s="273"/>
      <c r="SJM426" s="273"/>
      <c r="SJN426" s="273"/>
      <c r="SJO426" s="273"/>
      <c r="SJP426" s="273"/>
      <c r="SJQ426" s="273"/>
      <c r="SJR426" s="273"/>
      <c r="SJS426" s="273"/>
      <c r="SJT426" s="273"/>
      <c r="SJU426" s="273"/>
      <c r="SJV426" s="273"/>
      <c r="SJW426" s="273"/>
      <c r="SJX426" s="273"/>
      <c r="SJY426" s="273"/>
      <c r="SJZ426" s="273"/>
      <c r="SKA426" s="273"/>
      <c r="SKB426" s="273"/>
      <c r="SKC426" s="273"/>
      <c r="SKD426" s="273"/>
      <c r="SKE426" s="273"/>
      <c r="SKF426" s="273"/>
      <c r="SKG426" s="273"/>
      <c r="SKH426" s="273"/>
      <c r="SKI426" s="273"/>
      <c r="SKJ426" s="273"/>
      <c r="SKK426" s="273"/>
      <c r="SKL426" s="273"/>
      <c r="SKM426" s="273"/>
      <c r="SKN426" s="273"/>
      <c r="SKO426" s="273"/>
      <c r="SKP426" s="273"/>
      <c r="SKQ426" s="273"/>
      <c r="SKR426" s="273"/>
      <c r="SKS426" s="273"/>
      <c r="SKT426" s="273"/>
      <c r="SKU426" s="273"/>
      <c r="SKV426" s="273"/>
      <c r="SKW426" s="273"/>
      <c r="SKX426" s="273"/>
      <c r="SKY426" s="273"/>
      <c r="SKZ426" s="273"/>
      <c r="SLA426" s="273"/>
      <c r="SLB426" s="273"/>
      <c r="SLC426" s="273"/>
      <c r="SLD426" s="273"/>
      <c r="SLE426" s="273"/>
      <c r="SLF426" s="273"/>
      <c r="SLG426" s="273"/>
      <c r="SLH426" s="273"/>
      <c r="SLI426" s="273"/>
      <c r="SLJ426" s="273"/>
      <c r="SLK426" s="273"/>
      <c r="SLL426" s="273"/>
      <c r="SLM426" s="273"/>
      <c r="SLN426" s="273"/>
      <c r="SLO426" s="273"/>
      <c r="SLP426" s="273"/>
      <c r="SLQ426" s="273"/>
      <c r="SLR426" s="273"/>
      <c r="SLS426" s="273"/>
      <c r="SLT426" s="273"/>
      <c r="SLU426" s="273"/>
      <c r="SLV426" s="273"/>
      <c r="SLW426" s="273"/>
      <c r="SLX426" s="273"/>
      <c r="SLY426" s="273"/>
      <c r="SLZ426" s="273"/>
      <c r="SMA426" s="273"/>
      <c r="SMB426" s="273"/>
      <c r="SMC426" s="273"/>
      <c r="SMD426" s="273"/>
      <c r="SME426" s="273"/>
      <c r="SMF426" s="273"/>
      <c r="SMG426" s="273"/>
      <c r="SMH426" s="273"/>
      <c r="SMI426" s="273"/>
      <c r="SMJ426" s="273"/>
      <c r="SMK426" s="273"/>
      <c r="SML426" s="273"/>
      <c r="SMM426" s="273"/>
      <c r="SMN426" s="273"/>
      <c r="SMO426" s="273"/>
      <c r="SMP426" s="273"/>
      <c r="SMQ426" s="273"/>
      <c r="SMR426" s="273"/>
      <c r="SMS426" s="273"/>
      <c r="SMT426" s="273"/>
      <c r="SMU426" s="273"/>
      <c r="SMV426" s="273"/>
      <c r="SMW426" s="273"/>
      <c r="SMX426" s="273"/>
      <c r="SMY426" s="273"/>
      <c r="SMZ426" s="273"/>
      <c r="SNA426" s="273"/>
      <c r="SNB426" s="273"/>
      <c r="SNC426" s="273"/>
      <c r="SND426" s="273"/>
      <c r="SNE426" s="273"/>
      <c r="SNF426" s="273"/>
      <c r="SNG426" s="273"/>
      <c r="SNH426" s="273"/>
      <c r="SNI426" s="273"/>
      <c r="SNJ426" s="273"/>
      <c r="SNK426" s="273"/>
      <c r="SNL426" s="273"/>
      <c r="SNM426" s="273"/>
      <c r="SNN426" s="273"/>
      <c r="SNO426" s="273"/>
      <c r="SNP426" s="273"/>
      <c r="SNQ426" s="273"/>
      <c r="SNR426" s="273"/>
      <c r="SNS426" s="273"/>
      <c r="SNT426" s="273"/>
      <c r="SNU426" s="273"/>
      <c r="SNV426" s="273"/>
      <c r="SNW426" s="273"/>
      <c r="SNX426" s="273"/>
      <c r="SNY426" s="273"/>
      <c r="SNZ426" s="273"/>
      <c r="SOA426" s="273"/>
      <c r="SOB426" s="273"/>
      <c r="SOC426" s="273"/>
      <c r="SOD426" s="273"/>
      <c r="SOE426" s="273"/>
      <c r="SOF426" s="273"/>
      <c r="SOG426" s="273"/>
      <c r="SOH426" s="273"/>
      <c r="SOI426" s="273"/>
      <c r="SOJ426" s="273"/>
      <c r="SOK426" s="273"/>
      <c r="SOL426" s="273"/>
      <c r="SOM426" s="273"/>
      <c r="SON426" s="273"/>
      <c r="SOO426" s="273"/>
      <c r="SOP426" s="273"/>
      <c r="SOQ426" s="273"/>
      <c r="SOR426" s="273"/>
      <c r="SOS426" s="273"/>
      <c r="SOT426" s="273"/>
      <c r="SOU426" s="273"/>
      <c r="SOV426" s="273"/>
      <c r="SOW426" s="273"/>
      <c r="SOX426" s="273"/>
      <c r="SOY426" s="273"/>
      <c r="SOZ426" s="273"/>
      <c r="SPA426" s="273"/>
      <c r="SPB426" s="273"/>
      <c r="SPC426" s="273"/>
      <c r="SPD426" s="273"/>
      <c r="SPE426" s="273"/>
      <c r="SPF426" s="273"/>
      <c r="SPG426" s="273"/>
      <c r="SPH426" s="273"/>
      <c r="SPI426" s="273"/>
      <c r="SPJ426" s="273"/>
      <c r="SPK426" s="273"/>
      <c r="SPL426" s="273"/>
      <c r="SPM426" s="273"/>
      <c r="SPN426" s="273"/>
      <c r="SPO426" s="273"/>
      <c r="SPP426" s="273"/>
      <c r="SPQ426" s="273"/>
      <c r="SPR426" s="273"/>
      <c r="SPS426" s="273"/>
      <c r="SPT426" s="273"/>
      <c r="SPU426" s="273"/>
      <c r="SPV426" s="273"/>
      <c r="SPW426" s="273"/>
      <c r="SPX426" s="273"/>
      <c r="SPY426" s="273"/>
      <c r="SPZ426" s="273"/>
      <c r="SQA426" s="273"/>
      <c r="SQB426" s="273"/>
      <c r="SQC426" s="273"/>
      <c r="SQD426" s="273"/>
      <c r="SQE426" s="273"/>
      <c r="SQF426" s="273"/>
      <c r="SQG426" s="273"/>
      <c r="SQH426" s="273"/>
      <c r="SQI426" s="273"/>
      <c r="SQJ426" s="273"/>
      <c r="SQK426" s="273"/>
      <c r="SQL426" s="273"/>
      <c r="SQM426" s="273"/>
      <c r="SQN426" s="273"/>
      <c r="SQO426" s="273"/>
      <c r="SQP426" s="273"/>
      <c r="SQQ426" s="273"/>
      <c r="SQR426" s="273"/>
      <c r="SQS426" s="273"/>
      <c r="SQT426" s="273"/>
      <c r="SQU426" s="273"/>
      <c r="SQV426" s="273"/>
      <c r="SQW426" s="273"/>
      <c r="SQX426" s="273"/>
      <c r="SQY426" s="273"/>
      <c r="SQZ426" s="273"/>
      <c r="SRA426" s="273"/>
      <c r="SRB426" s="273"/>
      <c r="SRC426" s="273"/>
      <c r="SRD426" s="273"/>
      <c r="SRE426" s="273"/>
      <c r="SRF426" s="273"/>
      <c r="SRG426" s="273"/>
      <c r="SRH426" s="273"/>
      <c r="SRI426" s="273"/>
      <c r="SRJ426" s="273"/>
      <c r="SRK426" s="273"/>
      <c r="SRL426" s="273"/>
      <c r="SRM426" s="273"/>
      <c r="SRN426" s="273"/>
      <c r="SRO426" s="273"/>
      <c r="SRP426" s="273"/>
      <c r="SRQ426" s="273"/>
      <c r="SRR426" s="273"/>
      <c r="SRS426" s="273"/>
      <c r="SRT426" s="273"/>
      <c r="SRU426" s="273"/>
      <c r="SRV426" s="273"/>
      <c r="SRW426" s="273"/>
      <c r="SRX426" s="273"/>
      <c r="SRY426" s="273"/>
      <c r="SRZ426" s="273"/>
      <c r="SSA426" s="273"/>
      <c r="SSB426" s="273"/>
      <c r="SSC426" s="273"/>
      <c r="SSD426" s="273"/>
      <c r="SSE426" s="273"/>
      <c r="SSF426" s="273"/>
      <c r="SSG426" s="273"/>
      <c r="SSH426" s="273"/>
      <c r="SSI426" s="273"/>
      <c r="SSJ426" s="273"/>
      <c r="SSK426" s="273"/>
      <c r="SSL426" s="273"/>
      <c r="SSM426" s="273"/>
      <c r="SSN426" s="273"/>
      <c r="SSO426" s="273"/>
      <c r="SSP426" s="273"/>
      <c r="SSQ426" s="273"/>
      <c r="SSR426" s="273"/>
      <c r="SSS426" s="273"/>
      <c r="SST426" s="273"/>
      <c r="SSU426" s="273"/>
      <c r="SSV426" s="273"/>
      <c r="SSW426" s="273"/>
      <c r="SSX426" s="273"/>
      <c r="SSY426" s="273"/>
      <c r="SSZ426" s="273"/>
      <c r="STA426" s="273"/>
      <c r="STB426" s="273"/>
      <c r="STC426" s="273"/>
      <c r="STD426" s="273"/>
      <c r="STE426" s="273"/>
      <c r="STF426" s="273"/>
      <c r="STG426" s="273"/>
      <c r="STH426" s="273"/>
      <c r="STI426" s="273"/>
      <c r="STJ426" s="273"/>
      <c r="STK426" s="273"/>
      <c r="STL426" s="273"/>
      <c r="STM426" s="273"/>
      <c r="STN426" s="273"/>
      <c r="STO426" s="273"/>
      <c r="STP426" s="273"/>
      <c r="STQ426" s="273"/>
      <c r="STR426" s="273"/>
      <c r="STS426" s="273"/>
      <c r="STT426" s="273"/>
      <c r="STU426" s="273"/>
      <c r="STV426" s="273"/>
      <c r="STW426" s="273"/>
      <c r="STX426" s="273"/>
      <c r="STY426" s="273"/>
      <c r="STZ426" s="273"/>
      <c r="SUA426" s="273"/>
      <c r="SUB426" s="273"/>
      <c r="SUC426" s="273"/>
      <c r="SUD426" s="273"/>
      <c r="SUE426" s="273"/>
      <c r="SUF426" s="273"/>
      <c r="SUG426" s="273"/>
      <c r="SUH426" s="273"/>
      <c r="SUI426" s="273"/>
      <c r="SUJ426" s="273"/>
      <c r="SUK426" s="273"/>
      <c r="SUL426" s="273"/>
      <c r="SUM426" s="273"/>
      <c r="SUN426" s="273"/>
      <c r="SUO426" s="273"/>
      <c r="SUP426" s="273"/>
      <c r="SUQ426" s="273"/>
      <c r="SUR426" s="273"/>
      <c r="SUS426" s="273"/>
      <c r="SUT426" s="273"/>
      <c r="SUU426" s="273"/>
      <c r="SUV426" s="273"/>
      <c r="SUW426" s="273"/>
      <c r="SUX426" s="273"/>
      <c r="SUY426" s="273"/>
      <c r="SUZ426" s="273"/>
      <c r="SVA426" s="273"/>
      <c r="SVB426" s="273"/>
      <c r="SVC426" s="273"/>
      <c r="SVD426" s="273"/>
      <c r="SVE426" s="273"/>
      <c r="SVF426" s="273"/>
      <c r="SVG426" s="273"/>
      <c r="SVH426" s="273"/>
      <c r="SVI426" s="273"/>
      <c r="SVJ426" s="273"/>
      <c r="SVK426" s="273"/>
      <c r="SVL426" s="273"/>
      <c r="SVM426" s="273"/>
      <c r="SVN426" s="273"/>
      <c r="SVO426" s="273"/>
      <c r="SVP426" s="273"/>
      <c r="SVQ426" s="273"/>
      <c r="SVR426" s="273"/>
      <c r="SVS426" s="273"/>
      <c r="SVT426" s="273"/>
      <c r="SVU426" s="273"/>
      <c r="SVV426" s="273"/>
      <c r="SVW426" s="273"/>
      <c r="SVX426" s="273"/>
      <c r="SVY426" s="273"/>
      <c r="SVZ426" s="273"/>
      <c r="SWA426" s="273"/>
      <c r="SWB426" s="273"/>
      <c r="SWC426" s="273"/>
      <c r="SWD426" s="273"/>
      <c r="SWE426" s="273"/>
      <c r="SWF426" s="273"/>
      <c r="SWG426" s="273"/>
      <c r="SWH426" s="273"/>
      <c r="SWI426" s="273"/>
      <c r="SWJ426" s="273"/>
      <c r="SWK426" s="273"/>
      <c r="SWL426" s="273"/>
      <c r="SWM426" s="273"/>
      <c r="SWN426" s="273"/>
      <c r="SWO426" s="273"/>
      <c r="SWP426" s="273"/>
      <c r="SWQ426" s="273"/>
      <c r="SWR426" s="273"/>
      <c r="SWS426" s="273"/>
      <c r="SWT426" s="273"/>
      <c r="SWU426" s="273"/>
      <c r="SWV426" s="273"/>
      <c r="SWW426" s="273"/>
      <c r="SWX426" s="273"/>
      <c r="SWY426" s="273"/>
      <c r="SWZ426" s="273"/>
      <c r="SXA426" s="273"/>
      <c r="SXB426" s="273"/>
      <c r="SXC426" s="273"/>
      <c r="SXD426" s="273"/>
      <c r="SXE426" s="273"/>
      <c r="SXF426" s="273"/>
      <c r="SXG426" s="273"/>
      <c r="SXH426" s="273"/>
      <c r="SXI426" s="273"/>
      <c r="SXJ426" s="273"/>
      <c r="SXK426" s="273"/>
      <c r="SXL426" s="273"/>
      <c r="SXM426" s="273"/>
      <c r="SXN426" s="273"/>
      <c r="SXO426" s="273"/>
      <c r="SXP426" s="273"/>
      <c r="SXQ426" s="273"/>
      <c r="SXR426" s="273"/>
      <c r="SXS426" s="273"/>
      <c r="SXT426" s="273"/>
      <c r="SXU426" s="273"/>
      <c r="SXV426" s="273"/>
      <c r="SXW426" s="273"/>
      <c r="SXX426" s="273"/>
      <c r="SXY426" s="273"/>
      <c r="SXZ426" s="273"/>
      <c r="SYA426" s="273"/>
      <c r="SYB426" s="273"/>
      <c r="SYC426" s="273"/>
      <c r="SYD426" s="273"/>
      <c r="SYE426" s="273"/>
      <c r="SYF426" s="273"/>
      <c r="SYG426" s="273"/>
      <c r="SYH426" s="273"/>
      <c r="SYI426" s="273"/>
      <c r="SYJ426" s="273"/>
      <c r="SYK426" s="273"/>
      <c r="SYL426" s="273"/>
      <c r="SYM426" s="273"/>
      <c r="SYN426" s="273"/>
      <c r="SYO426" s="273"/>
      <c r="SYP426" s="273"/>
      <c r="SYQ426" s="273"/>
      <c r="SYR426" s="273"/>
      <c r="SYS426" s="273"/>
      <c r="SYT426" s="273"/>
      <c r="SYU426" s="273"/>
      <c r="SYV426" s="273"/>
      <c r="SYW426" s="273"/>
      <c r="SYX426" s="273"/>
      <c r="SYY426" s="273"/>
      <c r="SYZ426" s="273"/>
      <c r="SZA426" s="273"/>
      <c r="SZB426" s="273"/>
      <c r="SZC426" s="273"/>
      <c r="SZD426" s="273"/>
      <c r="SZE426" s="273"/>
      <c r="SZF426" s="273"/>
      <c r="SZG426" s="273"/>
      <c r="SZH426" s="273"/>
      <c r="SZI426" s="273"/>
      <c r="SZJ426" s="273"/>
      <c r="SZK426" s="273"/>
      <c r="SZL426" s="273"/>
      <c r="SZM426" s="273"/>
      <c r="SZN426" s="273"/>
      <c r="SZO426" s="273"/>
      <c r="SZP426" s="273"/>
      <c r="SZQ426" s="273"/>
      <c r="SZR426" s="273"/>
      <c r="SZS426" s="273"/>
      <c r="SZT426" s="273"/>
      <c r="SZU426" s="273"/>
      <c r="SZV426" s="273"/>
      <c r="SZW426" s="273"/>
      <c r="SZX426" s="273"/>
      <c r="SZY426" s="273"/>
      <c r="SZZ426" s="273"/>
      <c r="TAA426" s="273"/>
      <c r="TAB426" s="273"/>
      <c r="TAC426" s="273"/>
      <c r="TAD426" s="273"/>
      <c r="TAE426" s="273"/>
      <c r="TAF426" s="273"/>
      <c r="TAG426" s="273"/>
      <c r="TAH426" s="273"/>
      <c r="TAI426" s="273"/>
      <c r="TAJ426" s="273"/>
      <c r="TAK426" s="273"/>
      <c r="TAL426" s="273"/>
      <c r="TAM426" s="273"/>
      <c r="TAN426" s="273"/>
      <c r="TAO426" s="273"/>
      <c r="TAP426" s="273"/>
      <c r="TAQ426" s="273"/>
      <c r="TAR426" s="273"/>
      <c r="TAS426" s="273"/>
      <c r="TAT426" s="273"/>
      <c r="TAU426" s="273"/>
      <c r="TAV426" s="273"/>
      <c r="TAW426" s="273"/>
      <c r="TAX426" s="273"/>
      <c r="TAY426" s="273"/>
      <c r="TAZ426" s="273"/>
      <c r="TBA426" s="273"/>
      <c r="TBB426" s="273"/>
      <c r="TBC426" s="273"/>
      <c r="TBD426" s="273"/>
      <c r="TBE426" s="273"/>
      <c r="TBF426" s="273"/>
      <c r="TBG426" s="273"/>
      <c r="TBH426" s="273"/>
      <c r="TBI426" s="273"/>
      <c r="TBJ426" s="273"/>
      <c r="TBK426" s="273"/>
      <c r="TBL426" s="273"/>
      <c r="TBM426" s="273"/>
      <c r="TBN426" s="273"/>
      <c r="TBO426" s="273"/>
      <c r="TBP426" s="273"/>
      <c r="TBQ426" s="273"/>
      <c r="TBR426" s="273"/>
      <c r="TBS426" s="273"/>
      <c r="TBT426" s="273"/>
      <c r="TBU426" s="273"/>
      <c r="TBV426" s="273"/>
      <c r="TBW426" s="273"/>
      <c r="TBX426" s="273"/>
      <c r="TBY426" s="273"/>
      <c r="TBZ426" s="273"/>
      <c r="TCA426" s="273"/>
      <c r="TCB426" s="273"/>
      <c r="TCC426" s="273"/>
      <c r="TCD426" s="273"/>
      <c r="TCE426" s="273"/>
      <c r="TCF426" s="273"/>
      <c r="TCG426" s="273"/>
      <c r="TCH426" s="273"/>
      <c r="TCI426" s="273"/>
      <c r="TCJ426" s="273"/>
      <c r="TCK426" s="273"/>
      <c r="TCL426" s="273"/>
      <c r="TCM426" s="273"/>
      <c r="TCN426" s="273"/>
      <c r="TCO426" s="273"/>
      <c r="TCP426" s="273"/>
      <c r="TCQ426" s="273"/>
      <c r="TCR426" s="273"/>
      <c r="TCS426" s="273"/>
      <c r="TCT426" s="273"/>
      <c r="TCU426" s="273"/>
      <c r="TCV426" s="273"/>
      <c r="TCW426" s="273"/>
      <c r="TCX426" s="273"/>
      <c r="TCY426" s="273"/>
      <c r="TCZ426" s="273"/>
      <c r="TDA426" s="273"/>
      <c r="TDB426" s="273"/>
      <c r="TDC426" s="273"/>
      <c r="TDD426" s="273"/>
      <c r="TDE426" s="273"/>
      <c r="TDF426" s="273"/>
      <c r="TDG426" s="273"/>
      <c r="TDH426" s="273"/>
      <c r="TDI426" s="273"/>
      <c r="TDJ426" s="273"/>
      <c r="TDK426" s="273"/>
      <c r="TDL426" s="273"/>
      <c r="TDM426" s="273"/>
      <c r="TDN426" s="273"/>
      <c r="TDO426" s="273"/>
      <c r="TDP426" s="273"/>
      <c r="TDQ426" s="273"/>
      <c r="TDR426" s="273"/>
      <c r="TDS426" s="273"/>
      <c r="TDT426" s="273"/>
      <c r="TDU426" s="273"/>
      <c r="TDV426" s="273"/>
      <c r="TDW426" s="273"/>
      <c r="TDX426" s="273"/>
      <c r="TDY426" s="273"/>
      <c r="TDZ426" s="273"/>
      <c r="TEA426" s="273"/>
      <c r="TEB426" s="273"/>
      <c r="TEC426" s="273"/>
      <c r="TED426" s="273"/>
      <c r="TEE426" s="273"/>
      <c r="TEF426" s="273"/>
      <c r="TEG426" s="273"/>
      <c r="TEH426" s="273"/>
      <c r="TEI426" s="273"/>
      <c r="TEJ426" s="273"/>
      <c r="TEK426" s="273"/>
      <c r="TEL426" s="273"/>
      <c r="TEM426" s="273"/>
      <c r="TEN426" s="273"/>
      <c r="TEO426" s="273"/>
      <c r="TEP426" s="273"/>
      <c r="TEQ426" s="273"/>
      <c r="TER426" s="273"/>
      <c r="TES426" s="273"/>
      <c r="TET426" s="273"/>
      <c r="TEU426" s="273"/>
      <c r="TEV426" s="273"/>
      <c r="TEW426" s="273"/>
      <c r="TEX426" s="273"/>
      <c r="TEY426" s="273"/>
      <c r="TEZ426" s="273"/>
      <c r="TFA426" s="273"/>
      <c r="TFB426" s="273"/>
      <c r="TFC426" s="273"/>
      <c r="TFD426" s="273"/>
      <c r="TFE426" s="273"/>
      <c r="TFF426" s="273"/>
      <c r="TFG426" s="273"/>
      <c r="TFH426" s="273"/>
      <c r="TFI426" s="273"/>
      <c r="TFJ426" s="273"/>
      <c r="TFK426" s="273"/>
      <c r="TFL426" s="273"/>
      <c r="TFM426" s="273"/>
      <c r="TFN426" s="273"/>
      <c r="TFO426" s="273"/>
      <c r="TFP426" s="273"/>
      <c r="TFQ426" s="273"/>
      <c r="TFR426" s="273"/>
      <c r="TFS426" s="273"/>
      <c r="TFT426" s="273"/>
      <c r="TFU426" s="273"/>
      <c r="TFV426" s="273"/>
      <c r="TFW426" s="273"/>
      <c r="TFX426" s="273"/>
      <c r="TFY426" s="273"/>
      <c r="TFZ426" s="273"/>
      <c r="TGA426" s="273"/>
      <c r="TGB426" s="273"/>
      <c r="TGC426" s="273"/>
      <c r="TGD426" s="273"/>
      <c r="TGE426" s="273"/>
      <c r="TGF426" s="273"/>
      <c r="TGG426" s="273"/>
      <c r="TGH426" s="273"/>
      <c r="TGI426" s="273"/>
      <c r="TGJ426" s="273"/>
      <c r="TGK426" s="273"/>
      <c r="TGL426" s="273"/>
      <c r="TGM426" s="273"/>
      <c r="TGN426" s="273"/>
      <c r="TGO426" s="273"/>
      <c r="TGP426" s="273"/>
      <c r="TGQ426" s="273"/>
      <c r="TGR426" s="273"/>
      <c r="TGS426" s="273"/>
      <c r="TGT426" s="273"/>
      <c r="TGU426" s="273"/>
      <c r="TGV426" s="273"/>
      <c r="TGW426" s="273"/>
      <c r="TGX426" s="273"/>
      <c r="TGY426" s="273"/>
      <c r="TGZ426" s="273"/>
      <c r="THA426" s="273"/>
      <c r="THB426" s="273"/>
      <c r="THC426" s="273"/>
      <c r="THD426" s="273"/>
      <c r="THE426" s="273"/>
      <c r="THF426" s="273"/>
      <c r="THG426" s="273"/>
      <c r="THH426" s="273"/>
      <c r="THI426" s="273"/>
      <c r="THJ426" s="273"/>
      <c r="THK426" s="273"/>
      <c r="THL426" s="273"/>
      <c r="THM426" s="273"/>
      <c r="THN426" s="273"/>
      <c r="THO426" s="273"/>
      <c r="THP426" s="273"/>
      <c r="THQ426" s="273"/>
      <c r="THR426" s="273"/>
      <c r="THS426" s="273"/>
      <c r="THT426" s="273"/>
      <c r="THU426" s="273"/>
      <c r="THV426" s="273"/>
      <c r="THW426" s="273"/>
      <c r="THX426" s="273"/>
      <c r="THY426" s="273"/>
      <c r="THZ426" s="273"/>
      <c r="TIA426" s="273"/>
      <c r="TIB426" s="273"/>
      <c r="TIC426" s="273"/>
      <c r="TID426" s="273"/>
      <c r="TIE426" s="273"/>
      <c r="TIF426" s="273"/>
      <c r="TIG426" s="273"/>
      <c r="TIH426" s="273"/>
      <c r="TII426" s="273"/>
      <c r="TIJ426" s="273"/>
      <c r="TIK426" s="273"/>
      <c r="TIL426" s="273"/>
      <c r="TIM426" s="273"/>
      <c r="TIN426" s="273"/>
      <c r="TIO426" s="273"/>
      <c r="TIP426" s="273"/>
      <c r="TIQ426" s="273"/>
      <c r="TIR426" s="273"/>
      <c r="TIS426" s="273"/>
      <c r="TIT426" s="273"/>
      <c r="TIU426" s="273"/>
      <c r="TIV426" s="273"/>
      <c r="TIW426" s="273"/>
      <c r="TIX426" s="273"/>
      <c r="TIY426" s="273"/>
      <c r="TIZ426" s="273"/>
      <c r="TJA426" s="273"/>
      <c r="TJB426" s="273"/>
      <c r="TJC426" s="273"/>
      <c r="TJD426" s="273"/>
      <c r="TJE426" s="273"/>
      <c r="TJF426" s="273"/>
      <c r="TJG426" s="273"/>
      <c r="TJH426" s="273"/>
      <c r="TJI426" s="273"/>
      <c r="TJJ426" s="273"/>
      <c r="TJK426" s="273"/>
      <c r="TJL426" s="273"/>
      <c r="TJM426" s="273"/>
      <c r="TJN426" s="273"/>
      <c r="TJO426" s="273"/>
      <c r="TJP426" s="273"/>
      <c r="TJQ426" s="273"/>
      <c r="TJR426" s="273"/>
      <c r="TJS426" s="273"/>
      <c r="TJT426" s="273"/>
      <c r="TJU426" s="273"/>
      <c r="TJV426" s="273"/>
      <c r="TJW426" s="273"/>
      <c r="TJX426" s="273"/>
      <c r="TJY426" s="273"/>
      <c r="TJZ426" s="273"/>
      <c r="TKA426" s="273"/>
      <c r="TKB426" s="273"/>
      <c r="TKC426" s="273"/>
      <c r="TKD426" s="273"/>
      <c r="TKE426" s="273"/>
      <c r="TKF426" s="273"/>
      <c r="TKG426" s="273"/>
      <c r="TKH426" s="273"/>
      <c r="TKI426" s="273"/>
      <c r="TKJ426" s="273"/>
      <c r="TKK426" s="273"/>
      <c r="TKL426" s="273"/>
      <c r="TKM426" s="273"/>
      <c r="TKN426" s="273"/>
      <c r="TKO426" s="273"/>
      <c r="TKP426" s="273"/>
      <c r="TKQ426" s="273"/>
      <c r="TKR426" s="273"/>
      <c r="TKS426" s="273"/>
      <c r="TKT426" s="273"/>
      <c r="TKU426" s="273"/>
      <c r="TKV426" s="273"/>
      <c r="TKW426" s="273"/>
      <c r="TKX426" s="273"/>
      <c r="TKY426" s="273"/>
      <c r="TKZ426" s="273"/>
      <c r="TLA426" s="273"/>
      <c r="TLB426" s="273"/>
      <c r="TLC426" s="273"/>
      <c r="TLD426" s="273"/>
      <c r="TLE426" s="273"/>
      <c r="TLF426" s="273"/>
      <c r="TLG426" s="273"/>
      <c r="TLH426" s="273"/>
      <c r="TLI426" s="273"/>
      <c r="TLJ426" s="273"/>
      <c r="TLK426" s="273"/>
      <c r="TLL426" s="273"/>
      <c r="TLM426" s="273"/>
      <c r="TLN426" s="273"/>
      <c r="TLO426" s="273"/>
      <c r="TLP426" s="273"/>
      <c r="TLQ426" s="273"/>
      <c r="TLR426" s="273"/>
      <c r="TLS426" s="273"/>
      <c r="TLT426" s="273"/>
      <c r="TLU426" s="273"/>
      <c r="TLV426" s="273"/>
      <c r="TLW426" s="273"/>
      <c r="TLX426" s="273"/>
      <c r="TLY426" s="273"/>
      <c r="TLZ426" s="273"/>
      <c r="TMA426" s="273"/>
      <c r="TMB426" s="273"/>
      <c r="TMC426" s="273"/>
      <c r="TMD426" s="273"/>
      <c r="TME426" s="273"/>
      <c r="TMF426" s="273"/>
      <c r="TMG426" s="273"/>
      <c r="TMH426" s="273"/>
      <c r="TMI426" s="273"/>
      <c r="TMJ426" s="273"/>
      <c r="TMK426" s="273"/>
      <c r="TML426" s="273"/>
      <c r="TMM426" s="273"/>
      <c r="TMN426" s="273"/>
      <c r="TMO426" s="273"/>
      <c r="TMP426" s="273"/>
      <c r="TMQ426" s="273"/>
      <c r="TMR426" s="273"/>
      <c r="TMS426" s="273"/>
      <c r="TMT426" s="273"/>
      <c r="TMU426" s="273"/>
      <c r="TMV426" s="273"/>
      <c r="TMW426" s="273"/>
      <c r="TMX426" s="273"/>
      <c r="TMY426" s="273"/>
      <c r="TMZ426" s="273"/>
      <c r="TNA426" s="273"/>
      <c r="TNB426" s="273"/>
      <c r="TNC426" s="273"/>
      <c r="TND426" s="273"/>
      <c r="TNE426" s="273"/>
      <c r="TNF426" s="273"/>
      <c r="TNG426" s="273"/>
      <c r="TNH426" s="273"/>
      <c r="TNI426" s="273"/>
      <c r="TNJ426" s="273"/>
      <c r="TNK426" s="273"/>
      <c r="TNL426" s="273"/>
      <c r="TNM426" s="273"/>
      <c r="TNN426" s="273"/>
      <c r="TNO426" s="273"/>
      <c r="TNP426" s="273"/>
      <c r="TNQ426" s="273"/>
      <c r="TNR426" s="273"/>
      <c r="TNS426" s="273"/>
      <c r="TNT426" s="273"/>
      <c r="TNU426" s="273"/>
      <c r="TNV426" s="273"/>
      <c r="TNW426" s="273"/>
      <c r="TNX426" s="273"/>
      <c r="TNY426" s="273"/>
      <c r="TNZ426" s="273"/>
      <c r="TOA426" s="273"/>
      <c r="TOB426" s="273"/>
      <c r="TOC426" s="273"/>
      <c r="TOD426" s="273"/>
      <c r="TOE426" s="273"/>
      <c r="TOF426" s="273"/>
      <c r="TOG426" s="273"/>
      <c r="TOH426" s="273"/>
      <c r="TOI426" s="273"/>
      <c r="TOJ426" s="273"/>
      <c r="TOK426" s="273"/>
      <c r="TOL426" s="273"/>
      <c r="TOM426" s="273"/>
      <c r="TON426" s="273"/>
      <c r="TOO426" s="273"/>
      <c r="TOP426" s="273"/>
      <c r="TOQ426" s="273"/>
      <c r="TOR426" s="273"/>
      <c r="TOS426" s="273"/>
      <c r="TOT426" s="273"/>
      <c r="TOU426" s="273"/>
      <c r="TOV426" s="273"/>
      <c r="TOW426" s="273"/>
      <c r="TOX426" s="273"/>
      <c r="TOY426" s="273"/>
      <c r="TOZ426" s="273"/>
      <c r="TPA426" s="273"/>
      <c r="TPB426" s="273"/>
      <c r="TPC426" s="273"/>
      <c r="TPD426" s="273"/>
      <c r="TPE426" s="273"/>
      <c r="TPF426" s="273"/>
      <c r="TPG426" s="273"/>
      <c r="TPH426" s="273"/>
      <c r="TPI426" s="273"/>
      <c r="TPJ426" s="273"/>
      <c r="TPK426" s="273"/>
      <c r="TPL426" s="273"/>
      <c r="TPM426" s="273"/>
      <c r="TPN426" s="273"/>
      <c r="TPO426" s="273"/>
      <c r="TPP426" s="273"/>
      <c r="TPQ426" s="273"/>
      <c r="TPR426" s="273"/>
      <c r="TPS426" s="273"/>
      <c r="TPT426" s="273"/>
      <c r="TPU426" s="273"/>
      <c r="TPV426" s="273"/>
      <c r="TPW426" s="273"/>
      <c r="TPX426" s="273"/>
      <c r="TPY426" s="273"/>
      <c r="TPZ426" s="273"/>
      <c r="TQA426" s="273"/>
      <c r="TQB426" s="273"/>
      <c r="TQC426" s="273"/>
      <c r="TQD426" s="273"/>
      <c r="TQE426" s="273"/>
      <c r="TQF426" s="273"/>
      <c r="TQG426" s="273"/>
      <c r="TQH426" s="273"/>
      <c r="TQI426" s="273"/>
      <c r="TQJ426" s="273"/>
      <c r="TQK426" s="273"/>
      <c r="TQL426" s="273"/>
      <c r="TQM426" s="273"/>
      <c r="TQN426" s="273"/>
      <c r="TQO426" s="273"/>
      <c r="TQP426" s="273"/>
      <c r="TQQ426" s="273"/>
      <c r="TQR426" s="273"/>
      <c r="TQS426" s="273"/>
      <c r="TQT426" s="273"/>
      <c r="TQU426" s="273"/>
      <c r="TQV426" s="273"/>
      <c r="TQW426" s="273"/>
      <c r="TQX426" s="273"/>
      <c r="TQY426" s="273"/>
      <c r="TQZ426" s="273"/>
      <c r="TRA426" s="273"/>
      <c r="TRB426" s="273"/>
      <c r="TRC426" s="273"/>
      <c r="TRD426" s="273"/>
      <c r="TRE426" s="273"/>
      <c r="TRF426" s="273"/>
      <c r="TRG426" s="273"/>
      <c r="TRH426" s="273"/>
      <c r="TRI426" s="273"/>
      <c r="TRJ426" s="273"/>
      <c r="TRK426" s="273"/>
      <c r="TRL426" s="273"/>
      <c r="TRM426" s="273"/>
      <c r="TRN426" s="273"/>
      <c r="TRO426" s="273"/>
      <c r="TRP426" s="273"/>
      <c r="TRQ426" s="273"/>
      <c r="TRR426" s="273"/>
      <c r="TRS426" s="273"/>
      <c r="TRT426" s="273"/>
      <c r="TRU426" s="273"/>
      <c r="TRV426" s="273"/>
      <c r="TRW426" s="273"/>
      <c r="TRX426" s="273"/>
      <c r="TRY426" s="273"/>
      <c r="TRZ426" s="273"/>
      <c r="TSA426" s="273"/>
      <c r="TSB426" s="273"/>
      <c r="TSC426" s="273"/>
      <c r="TSD426" s="273"/>
      <c r="TSE426" s="273"/>
      <c r="TSF426" s="273"/>
      <c r="TSG426" s="273"/>
      <c r="TSH426" s="273"/>
      <c r="TSI426" s="273"/>
      <c r="TSJ426" s="273"/>
      <c r="TSK426" s="273"/>
      <c r="TSL426" s="273"/>
      <c r="TSM426" s="273"/>
      <c r="TSN426" s="273"/>
      <c r="TSO426" s="273"/>
      <c r="TSP426" s="273"/>
      <c r="TSQ426" s="273"/>
      <c r="TSR426" s="273"/>
      <c r="TSS426" s="273"/>
      <c r="TST426" s="273"/>
      <c r="TSU426" s="273"/>
      <c r="TSV426" s="273"/>
      <c r="TSW426" s="273"/>
      <c r="TSX426" s="273"/>
      <c r="TSY426" s="273"/>
      <c r="TSZ426" s="273"/>
      <c r="TTA426" s="273"/>
      <c r="TTB426" s="273"/>
      <c r="TTC426" s="273"/>
      <c r="TTD426" s="273"/>
      <c r="TTE426" s="273"/>
      <c r="TTF426" s="273"/>
      <c r="TTG426" s="273"/>
      <c r="TTH426" s="273"/>
      <c r="TTI426" s="273"/>
      <c r="TTJ426" s="273"/>
      <c r="TTK426" s="273"/>
      <c r="TTL426" s="273"/>
      <c r="TTM426" s="273"/>
      <c r="TTN426" s="273"/>
      <c r="TTO426" s="273"/>
      <c r="TTP426" s="273"/>
      <c r="TTQ426" s="273"/>
      <c r="TTR426" s="273"/>
      <c r="TTS426" s="273"/>
      <c r="TTT426" s="273"/>
      <c r="TTU426" s="273"/>
      <c r="TTV426" s="273"/>
      <c r="TTW426" s="273"/>
      <c r="TTX426" s="273"/>
      <c r="TTY426" s="273"/>
      <c r="TTZ426" s="273"/>
      <c r="TUA426" s="273"/>
      <c r="TUB426" s="273"/>
      <c r="TUC426" s="273"/>
      <c r="TUD426" s="273"/>
      <c r="TUE426" s="273"/>
      <c r="TUF426" s="273"/>
      <c r="TUG426" s="273"/>
      <c r="TUH426" s="273"/>
      <c r="TUI426" s="273"/>
      <c r="TUJ426" s="273"/>
      <c r="TUK426" s="273"/>
      <c r="TUL426" s="273"/>
      <c r="TUM426" s="273"/>
      <c r="TUN426" s="273"/>
      <c r="TUO426" s="273"/>
      <c r="TUP426" s="273"/>
      <c r="TUQ426" s="273"/>
      <c r="TUR426" s="273"/>
      <c r="TUS426" s="273"/>
      <c r="TUT426" s="273"/>
      <c r="TUU426" s="273"/>
      <c r="TUV426" s="273"/>
      <c r="TUW426" s="273"/>
      <c r="TUX426" s="273"/>
      <c r="TUY426" s="273"/>
      <c r="TUZ426" s="273"/>
      <c r="TVA426" s="273"/>
      <c r="TVB426" s="273"/>
      <c r="TVC426" s="273"/>
      <c r="TVD426" s="273"/>
      <c r="TVE426" s="273"/>
      <c r="TVF426" s="273"/>
      <c r="TVG426" s="273"/>
      <c r="TVH426" s="273"/>
      <c r="TVI426" s="273"/>
      <c r="TVJ426" s="273"/>
      <c r="TVK426" s="273"/>
      <c r="TVL426" s="273"/>
      <c r="TVM426" s="273"/>
      <c r="TVN426" s="273"/>
      <c r="TVO426" s="273"/>
      <c r="TVP426" s="273"/>
      <c r="TVQ426" s="273"/>
      <c r="TVR426" s="273"/>
      <c r="TVS426" s="273"/>
      <c r="TVT426" s="273"/>
      <c r="TVU426" s="273"/>
      <c r="TVV426" s="273"/>
      <c r="TVW426" s="273"/>
      <c r="TVX426" s="273"/>
      <c r="TVY426" s="273"/>
      <c r="TVZ426" s="273"/>
      <c r="TWA426" s="273"/>
      <c r="TWB426" s="273"/>
      <c r="TWC426" s="273"/>
      <c r="TWD426" s="273"/>
      <c r="TWE426" s="273"/>
      <c r="TWF426" s="273"/>
      <c r="TWG426" s="273"/>
      <c r="TWH426" s="273"/>
      <c r="TWI426" s="273"/>
      <c r="TWJ426" s="273"/>
      <c r="TWK426" s="273"/>
      <c r="TWL426" s="273"/>
      <c r="TWM426" s="273"/>
      <c r="TWN426" s="273"/>
      <c r="TWO426" s="273"/>
      <c r="TWP426" s="273"/>
      <c r="TWQ426" s="273"/>
      <c r="TWR426" s="273"/>
      <c r="TWS426" s="273"/>
      <c r="TWT426" s="273"/>
      <c r="TWU426" s="273"/>
      <c r="TWV426" s="273"/>
      <c r="TWW426" s="273"/>
      <c r="TWX426" s="273"/>
      <c r="TWY426" s="273"/>
      <c r="TWZ426" s="273"/>
      <c r="TXA426" s="273"/>
      <c r="TXB426" s="273"/>
      <c r="TXC426" s="273"/>
      <c r="TXD426" s="273"/>
      <c r="TXE426" s="273"/>
      <c r="TXF426" s="273"/>
      <c r="TXG426" s="273"/>
      <c r="TXH426" s="273"/>
      <c r="TXI426" s="273"/>
      <c r="TXJ426" s="273"/>
      <c r="TXK426" s="273"/>
      <c r="TXL426" s="273"/>
      <c r="TXM426" s="273"/>
      <c r="TXN426" s="273"/>
      <c r="TXO426" s="273"/>
      <c r="TXP426" s="273"/>
      <c r="TXQ426" s="273"/>
      <c r="TXR426" s="273"/>
      <c r="TXS426" s="273"/>
      <c r="TXT426" s="273"/>
      <c r="TXU426" s="273"/>
      <c r="TXV426" s="273"/>
      <c r="TXW426" s="273"/>
      <c r="TXX426" s="273"/>
      <c r="TXY426" s="273"/>
      <c r="TXZ426" s="273"/>
      <c r="TYA426" s="273"/>
      <c r="TYB426" s="273"/>
      <c r="TYC426" s="273"/>
      <c r="TYD426" s="273"/>
      <c r="TYE426" s="273"/>
      <c r="TYF426" s="273"/>
      <c r="TYG426" s="273"/>
      <c r="TYH426" s="273"/>
      <c r="TYI426" s="273"/>
      <c r="TYJ426" s="273"/>
      <c r="TYK426" s="273"/>
      <c r="TYL426" s="273"/>
      <c r="TYM426" s="273"/>
      <c r="TYN426" s="273"/>
      <c r="TYO426" s="273"/>
      <c r="TYP426" s="273"/>
      <c r="TYQ426" s="273"/>
      <c r="TYR426" s="273"/>
      <c r="TYS426" s="273"/>
      <c r="TYT426" s="273"/>
      <c r="TYU426" s="273"/>
      <c r="TYV426" s="273"/>
      <c r="TYW426" s="273"/>
      <c r="TYX426" s="273"/>
      <c r="TYY426" s="273"/>
      <c r="TYZ426" s="273"/>
      <c r="TZA426" s="273"/>
      <c r="TZB426" s="273"/>
      <c r="TZC426" s="273"/>
      <c r="TZD426" s="273"/>
      <c r="TZE426" s="273"/>
      <c r="TZF426" s="273"/>
      <c r="TZG426" s="273"/>
      <c r="TZH426" s="273"/>
      <c r="TZI426" s="273"/>
      <c r="TZJ426" s="273"/>
      <c r="TZK426" s="273"/>
      <c r="TZL426" s="273"/>
      <c r="TZM426" s="273"/>
      <c r="TZN426" s="273"/>
      <c r="TZO426" s="273"/>
      <c r="TZP426" s="273"/>
      <c r="TZQ426" s="273"/>
      <c r="TZR426" s="273"/>
      <c r="TZS426" s="273"/>
      <c r="TZT426" s="273"/>
      <c r="TZU426" s="273"/>
      <c r="TZV426" s="273"/>
      <c r="TZW426" s="273"/>
      <c r="TZX426" s="273"/>
      <c r="TZY426" s="273"/>
      <c r="TZZ426" s="273"/>
      <c r="UAA426" s="273"/>
      <c r="UAB426" s="273"/>
      <c r="UAC426" s="273"/>
      <c r="UAD426" s="273"/>
      <c r="UAE426" s="273"/>
      <c r="UAF426" s="273"/>
      <c r="UAG426" s="273"/>
      <c r="UAH426" s="273"/>
      <c r="UAI426" s="273"/>
      <c r="UAJ426" s="273"/>
      <c r="UAK426" s="273"/>
      <c r="UAL426" s="273"/>
      <c r="UAM426" s="273"/>
      <c r="UAN426" s="273"/>
      <c r="UAO426" s="273"/>
      <c r="UAP426" s="273"/>
      <c r="UAQ426" s="273"/>
      <c r="UAR426" s="273"/>
      <c r="UAS426" s="273"/>
      <c r="UAT426" s="273"/>
      <c r="UAU426" s="273"/>
      <c r="UAV426" s="273"/>
      <c r="UAW426" s="273"/>
      <c r="UAX426" s="273"/>
      <c r="UAY426" s="273"/>
      <c r="UAZ426" s="273"/>
      <c r="UBA426" s="273"/>
      <c r="UBB426" s="273"/>
      <c r="UBC426" s="273"/>
      <c r="UBD426" s="273"/>
      <c r="UBE426" s="273"/>
      <c r="UBF426" s="273"/>
      <c r="UBG426" s="273"/>
      <c r="UBH426" s="273"/>
      <c r="UBI426" s="273"/>
      <c r="UBJ426" s="273"/>
      <c r="UBK426" s="273"/>
      <c r="UBL426" s="273"/>
      <c r="UBM426" s="273"/>
      <c r="UBN426" s="273"/>
      <c r="UBO426" s="273"/>
      <c r="UBP426" s="273"/>
      <c r="UBQ426" s="273"/>
      <c r="UBR426" s="273"/>
      <c r="UBS426" s="273"/>
      <c r="UBT426" s="273"/>
      <c r="UBU426" s="273"/>
      <c r="UBV426" s="273"/>
      <c r="UBW426" s="273"/>
      <c r="UBX426" s="273"/>
      <c r="UBY426" s="273"/>
      <c r="UBZ426" s="273"/>
      <c r="UCA426" s="273"/>
      <c r="UCB426" s="273"/>
      <c r="UCC426" s="273"/>
      <c r="UCD426" s="273"/>
      <c r="UCE426" s="273"/>
      <c r="UCF426" s="273"/>
      <c r="UCG426" s="273"/>
      <c r="UCH426" s="273"/>
      <c r="UCI426" s="273"/>
      <c r="UCJ426" s="273"/>
      <c r="UCK426" s="273"/>
      <c r="UCL426" s="273"/>
      <c r="UCM426" s="273"/>
      <c r="UCN426" s="273"/>
      <c r="UCO426" s="273"/>
      <c r="UCP426" s="273"/>
      <c r="UCQ426" s="273"/>
      <c r="UCR426" s="273"/>
      <c r="UCS426" s="273"/>
      <c r="UCT426" s="273"/>
      <c r="UCU426" s="273"/>
      <c r="UCV426" s="273"/>
      <c r="UCW426" s="273"/>
      <c r="UCX426" s="273"/>
      <c r="UCY426" s="273"/>
      <c r="UCZ426" s="273"/>
      <c r="UDA426" s="273"/>
      <c r="UDB426" s="273"/>
      <c r="UDC426" s="273"/>
      <c r="UDD426" s="273"/>
      <c r="UDE426" s="273"/>
      <c r="UDF426" s="273"/>
      <c r="UDG426" s="273"/>
      <c r="UDH426" s="273"/>
      <c r="UDI426" s="273"/>
      <c r="UDJ426" s="273"/>
      <c r="UDK426" s="273"/>
      <c r="UDL426" s="273"/>
      <c r="UDM426" s="273"/>
      <c r="UDN426" s="273"/>
      <c r="UDO426" s="273"/>
      <c r="UDP426" s="273"/>
      <c r="UDQ426" s="273"/>
      <c r="UDR426" s="273"/>
      <c r="UDS426" s="273"/>
      <c r="UDT426" s="273"/>
      <c r="UDU426" s="273"/>
      <c r="UDV426" s="273"/>
      <c r="UDW426" s="273"/>
      <c r="UDX426" s="273"/>
      <c r="UDY426" s="273"/>
      <c r="UDZ426" s="273"/>
      <c r="UEA426" s="273"/>
      <c r="UEB426" s="273"/>
      <c r="UEC426" s="273"/>
      <c r="UED426" s="273"/>
      <c r="UEE426" s="273"/>
      <c r="UEF426" s="273"/>
      <c r="UEG426" s="273"/>
      <c r="UEH426" s="273"/>
      <c r="UEI426" s="273"/>
      <c r="UEJ426" s="273"/>
      <c r="UEK426" s="273"/>
      <c r="UEL426" s="273"/>
      <c r="UEM426" s="273"/>
      <c r="UEN426" s="273"/>
      <c r="UEO426" s="273"/>
      <c r="UEP426" s="273"/>
      <c r="UEQ426" s="273"/>
      <c r="UER426" s="273"/>
      <c r="UES426" s="273"/>
      <c r="UET426" s="273"/>
      <c r="UEU426" s="273"/>
      <c r="UEV426" s="273"/>
      <c r="UEW426" s="273"/>
      <c r="UEX426" s="273"/>
      <c r="UEY426" s="273"/>
      <c r="UEZ426" s="273"/>
      <c r="UFA426" s="273"/>
      <c r="UFB426" s="273"/>
      <c r="UFC426" s="273"/>
      <c r="UFD426" s="273"/>
      <c r="UFE426" s="273"/>
      <c r="UFF426" s="273"/>
      <c r="UFG426" s="273"/>
      <c r="UFH426" s="273"/>
      <c r="UFI426" s="273"/>
      <c r="UFJ426" s="273"/>
      <c r="UFK426" s="273"/>
      <c r="UFL426" s="273"/>
      <c r="UFM426" s="273"/>
      <c r="UFN426" s="273"/>
      <c r="UFO426" s="273"/>
      <c r="UFP426" s="273"/>
      <c r="UFQ426" s="273"/>
      <c r="UFR426" s="273"/>
      <c r="UFS426" s="273"/>
      <c r="UFT426" s="273"/>
      <c r="UFU426" s="273"/>
      <c r="UFV426" s="273"/>
      <c r="UFW426" s="273"/>
      <c r="UFX426" s="273"/>
      <c r="UFY426" s="273"/>
      <c r="UFZ426" s="273"/>
      <c r="UGA426" s="273"/>
      <c r="UGB426" s="273"/>
      <c r="UGC426" s="273"/>
      <c r="UGD426" s="273"/>
      <c r="UGE426" s="273"/>
      <c r="UGF426" s="273"/>
      <c r="UGG426" s="273"/>
      <c r="UGH426" s="273"/>
      <c r="UGI426" s="273"/>
      <c r="UGJ426" s="273"/>
      <c r="UGK426" s="273"/>
      <c r="UGL426" s="273"/>
      <c r="UGM426" s="273"/>
      <c r="UGN426" s="273"/>
      <c r="UGO426" s="273"/>
      <c r="UGP426" s="273"/>
      <c r="UGQ426" s="273"/>
      <c r="UGR426" s="273"/>
      <c r="UGS426" s="273"/>
      <c r="UGT426" s="273"/>
      <c r="UGU426" s="273"/>
      <c r="UGV426" s="273"/>
      <c r="UGW426" s="273"/>
      <c r="UGX426" s="273"/>
      <c r="UGY426" s="273"/>
      <c r="UGZ426" s="273"/>
      <c r="UHA426" s="273"/>
      <c r="UHB426" s="273"/>
      <c r="UHC426" s="273"/>
      <c r="UHD426" s="273"/>
      <c r="UHE426" s="273"/>
      <c r="UHF426" s="273"/>
      <c r="UHG426" s="273"/>
      <c r="UHH426" s="273"/>
      <c r="UHI426" s="273"/>
      <c r="UHJ426" s="273"/>
      <c r="UHK426" s="273"/>
      <c r="UHL426" s="273"/>
      <c r="UHM426" s="273"/>
      <c r="UHN426" s="273"/>
      <c r="UHO426" s="273"/>
      <c r="UHP426" s="273"/>
      <c r="UHQ426" s="273"/>
      <c r="UHR426" s="273"/>
      <c r="UHS426" s="273"/>
      <c r="UHT426" s="273"/>
      <c r="UHU426" s="273"/>
      <c r="UHV426" s="273"/>
      <c r="UHW426" s="273"/>
      <c r="UHX426" s="273"/>
      <c r="UHY426" s="273"/>
      <c r="UHZ426" s="273"/>
      <c r="UIA426" s="273"/>
      <c r="UIB426" s="273"/>
      <c r="UIC426" s="273"/>
      <c r="UID426" s="273"/>
      <c r="UIE426" s="273"/>
      <c r="UIF426" s="273"/>
      <c r="UIG426" s="273"/>
      <c r="UIH426" s="273"/>
      <c r="UII426" s="273"/>
      <c r="UIJ426" s="273"/>
      <c r="UIK426" s="273"/>
      <c r="UIL426" s="273"/>
      <c r="UIM426" s="273"/>
      <c r="UIN426" s="273"/>
      <c r="UIO426" s="273"/>
      <c r="UIP426" s="273"/>
      <c r="UIQ426" s="273"/>
      <c r="UIR426" s="273"/>
      <c r="UIS426" s="273"/>
      <c r="UIT426" s="273"/>
      <c r="UIU426" s="273"/>
      <c r="UIV426" s="273"/>
      <c r="UIW426" s="273"/>
      <c r="UIX426" s="273"/>
      <c r="UIY426" s="273"/>
      <c r="UIZ426" s="273"/>
      <c r="UJA426" s="273"/>
      <c r="UJB426" s="273"/>
      <c r="UJC426" s="273"/>
      <c r="UJD426" s="273"/>
      <c r="UJE426" s="273"/>
      <c r="UJF426" s="273"/>
      <c r="UJG426" s="273"/>
      <c r="UJH426" s="273"/>
      <c r="UJI426" s="273"/>
      <c r="UJJ426" s="273"/>
      <c r="UJK426" s="273"/>
      <c r="UJL426" s="273"/>
      <c r="UJM426" s="273"/>
      <c r="UJN426" s="273"/>
      <c r="UJO426" s="273"/>
      <c r="UJP426" s="273"/>
      <c r="UJQ426" s="273"/>
      <c r="UJR426" s="273"/>
      <c r="UJS426" s="273"/>
      <c r="UJT426" s="273"/>
      <c r="UJU426" s="273"/>
      <c r="UJV426" s="273"/>
      <c r="UJW426" s="273"/>
      <c r="UJX426" s="273"/>
      <c r="UJY426" s="273"/>
      <c r="UJZ426" s="273"/>
      <c r="UKA426" s="273"/>
      <c r="UKB426" s="273"/>
      <c r="UKC426" s="273"/>
      <c r="UKD426" s="273"/>
      <c r="UKE426" s="273"/>
      <c r="UKF426" s="273"/>
      <c r="UKG426" s="273"/>
      <c r="UKH426" s="273"/>
      <c r="UKI426" s="273"/>
      <c r="UKJ426" s="273"/>
      <c r="UKK426" s="273"/>
      <c r="UKL426" s="273"/>
      <c r="UKM426" s="273"/>
      <c r="UKN426" s="273"/>
      <c r="UKO426" s="273"/>
      <c r="UKP426" s="273"/>
      <c r="UKQ426" s="273"/>
      <c r="UKR426" s="273"/>
      <c r="UKS426" s="273"/>
      <c r="UKT426" s="273"/>
      <c r="UKU426" s="273"/>
      <c r="UKV426" s="273"/>
      <c r="UKW426" s="273"/>
      <c r="UKX426" s="273"/>
      <c r="UKY426" s="273"/>
      <c r="UKZ426" s="273"/>
      <c r="ULA426" s="273"/>
      <c r="ULB426" s="273"/>
      <c r="ULC426" s="273"/>
      <c r="ULD426" s="273"/>
      <c r="ULE426" s="273"/>
      <c r="ULF426" s="273"/>
      <c r="ULG426" s="273"/>
      <c r="ULH426" s="273"/>
      <c r="ULI426" s="273"/>
      <c r="ULJ426" s="273"/>
      <c r="ULK426" s="273"/>
      <c r="ULL426" s="273"/>
      <c r="ULM426" s="273"/>
      <c r="ULN426" s="273"/>
      <c r="ULO426" s="273"/>
      <c r="ULP426" s="273"/>
      <c r="ULQ426" s="273"/>
      <c r="ULR426" s="273"/>
      <c r="ULS426" s="273"/>
      <c r="ULT426" s="273"/>
      <c r="ULU426" s="273"/>
      <c r="ULV426" s="273"/>
      <c r="ULW426" s="273"/>
      <c r="ULX426" s="273"/>
      <c r="ULY426" s="273"/>
      <c r="ULZ426" s="273"/>
      <c r="UMA426" s="273"/>
      <c r="UMB426" s="273"/>
      <c r="UMC426" s="273"/>
      <c r="UMD426" s="273"/>
      <c r="UME426" s="273"/>
      <c r="UMF426" s="273"/>
      <c r="UMG426" s="273"/>
      <c r="UMH426" s="273"/>
      <c r="UMI426" s="273"/>
      <c r="UMJ426" s="273"/>
      <c r="UMK426" s="273"/>
      <c r="UML426" s="273"/>
      <c r="UMM426" s="273"/>
      <c r="UMN426" s="273"/>
      <c r="UMO426" s="273"/>
      <c r="UMP426" s="273"/>
      <c r="UMQ426" s="273"/>
      <c r="UMR426" s="273"/>
      <c r="UMS426" s="273"/>
      <c r="UMT426" s="273"/>
      <c r="UMU426" s="273"/>
      <c r="UMV426" s="273"/>
      <c r="UMW426" s="273"/>
      <c r="UMX426" s="273"/>
      <c r="UMY426" s="273"/>
      <c r="UMZ426" s="273"/>
      <c r="UNA426" s="273"/>
      <c r="UNB426" s="273"/>
      <c r="UNC426" s="273"/>
      <c r="UND426" s="273"/>
      <c r="UNE426" s="273"/>
      <c r="UNF426" s="273"/>
      <c r="UNG426" s="273"/>
      <c r="UNH426" s="273"/>
      <c r="UNI426" s="273"/>
      <c r="UNJ426" s="273"/>
      <c r="UNK426" s="273"/>
      <c r="UNL426" s="273"/>
      <c r="UNM426" s="273"/>
      <c r="UNN426" s="273"/>
      <c r="UNO426" s="273"/>
      <c r="UNP426" s="273"/>
      <c r="UNQ426" s="273"/>
      <c r="UNR426" s="273"/>
      <c r="UNS426" s="273"/>
      <c r="UNT426" s="273"/>
      <c r="UNU426" s="273"/>
      <c r="UNV426" s="273"/>
      <c r="UNW426" s="273"/>
      <c r="UNX426" s="273"/>
      <c r="UNY426" s="273"/>
      <c r="UNZ426" s="273"/>
      <c r="UOA426" s="273"/>
      <c r="UOB426" s="273"/>
      <c r="UOC426" s="273"/>
      <c r="UOD426" s="273"/>
      <c r="UOE426" s="273"/>
      <c r="UOF426" s="273"/>
      <c r="UOG426" s="273"/>
      <c r="UOH426" s="273"/>
      <c r="UOI426" s="273"/>
      <c r="UOJ426" s="273"/>
      <c r="UOK426" s="273"/>
      <c r="UOL426" s="273"/>
      <c r="UOM426" s="273"/>
      <c r="UON426" s="273"/>
      <c r="UOO426" s="273"/>
      <c r="UOP426" s="273"/>
      <c r="UOQ426" s="273"/>
      <c r="UOR426" s="273"/>
      <c r="UOS426" s="273"/>
      <c r="UOT426" s="273"/>
      <c r="UOU426" s="273"/>
      <c r="UOV426" s="273"/>
      <c r="UOW426" s="273"/>
      <c r="UOX426" s="273"/>
      <c r="UOY426" s="273"/>
      <c r="UOZ426" s="273"/>
      <c r="UPA426" s="273"/>
      <c r="UPB426" s="273"/>
      <c r="UPC426" s="273"/>
      <c r="UPD426" s="273"/>
      <c r="UPE426" s="273"/>
      <c r="UPF426" s="273"/>
      <c r="UPG426" s="273"/>
      <c r="UPH426" s="273"/>
      <c r="UPI426" s="273"/>
      <c r="UPJ426" s="273"/>
      <c r="UPK426" s="273"/>
      <c r="UPL426" s="273"/>
      <c r="UPM426" s="273"/>
      <c r="UPN426" s="273"/>
      <c r="UPO426" s="273"/>
      <c r="UPP426" s="273"/>
      <c r="UPQ426" s="273"/>
      <c r="UPR426" s="273"/>
      <c r="UPS426" s="273"/>
      <c r="UPT426" s="273"/>
      <c r="UPU426" s="273"/>
      <c r="UPV426" s="273"/>
      <c r="UPW426" s="273"/>
      <c r="UPX426" s="273"/>
      <c r="UPY426" s="273"/>
      <c r="UPZ426" s="273"/>
      <c r="UQA426" s="273"/>
      <c r="UQB426" s="273"/>
      <c r="UQC426" s="273"/>
      <c r="UQD426" s="273"/>
      <c r="UQE426" s="273"/>
      <c r="UQF426" s="273"/>
      <c r="UQG426" s="273"/>
      <c r="UQH426" s="273"/>
      <c r="UQI426" s="273"/>
      <c r="UQJ426" s="273"/>
      <c r="UQK426" s="273"/>
      <c r="UQL426" s="273"/>
      <c r="UQM426" s="273"/>
      <c r="UQN426" s="273"/>
      <c r="UQO426" s="273"/>
      <c r="UQP426" s="273"/>
      <c r="UQQ426" s="273"/>
      <c r="UQR426" s="273"/>
      <c r="UQS426" s="273"/>
      <c r="UQT426" s="273"/>
      <c r="UQU426" s="273"/>
      <c r="UQV426" s="273"/>
      <c r="UQW426" s="273"/>
      <c r="UQX426" s="273"/>
      <c r="UQY426" s="273"/>
      <c r="UQZ426" s="273"/>
      <c r="URA426" s="273"/>
      <c r="URB426" s="273"/>
      <c r="URC426" s="273"/>
      <c r="URD426" s="273"/>
      <c r="URE426" s="273"/>
      <c r="URF426" s="273"/>
      <c r="URG426" s="273"/>
      <c r="URH426" s="273"/>
      <c r="URI426" s="273"/>
      <c r="URJ426" s="273"/>
      <c r="URK426" s="273"/>
      <c r="URL426" s="273"/>
      <c r="URM426" s="273"/>
      <c r="URN426" s="273"/>
      <c r="URO426" s="273"/>
      <c r="URP426" s="273"/>
      <c r="URQ426" s="273"/>
      <c r="URR426" s="273"/>
      <c r="URS426" s="273"/>
      <c r="URT426" s="273"/>
      <c r="URU426" s="273"/>
      <c r="URV426" s="273"/>
      <c r="URW426" s="273"/>
      <c r="URX426" s="273"/>
      <c r="URY426" s="273"/>
      <c r="URZ426" s="273"/>
      <c r="USA426" s="273"/>
      <c r="USB426" s="273"/>
      <c r="USC426" s="273"/>
      <c r="USD426" s="273"/>
      <c r="USE426" s="273"/>
      <c r="USF426" s="273"/>
      <c r="USG426" s="273"/>
      <c r="USH426" s="273"/>
      <c r="USI426" s="273"/>
      <c r="USJ426" s="273"/>
      <c r="USK426" s="273"/>
      <c r="USL426" s="273"/>
      <c r="USM426" s="273"/>
      <c r="USN426" s="273"/>
      <c r="USO426" s="273"/>
      <c r="USP426" s="273"/>
      <c r="USQ426" s="273"/>
      <c r="USR426" s="273"/>
      <c r="USS426" s="273"/>
      <c r="UST426" s="273"/>
      <c r="USU426" s="273"/>
      <c r="USV426" s="273"/>
      <c r="USW426" s="273"/>
      <c r="USX426" s="273"/>
      <c r="USY426" s="273"/>
      <c r="USZ426" s="273"/>
      <c r="UTA426" s="273"/>
      <c r="UTB426" s="273"/>
      <c r="UTC426" s="273"/>
      <c r="UTD426" s="273"/>
      <c r="UTE426" s="273"/>
      <c r="UTF426" s="273"/>
      <c r="UTG426" s="273"/>
      <c r="UTH426" s="273"/>
      <c r="UTI426" s="273"/>
      <c r="UTJ426" s="273"/>
      <c r="UTK426" s="273"/>
      <c r="UTL426" s="273"/>
      <c r="UTM426" s="273"/>
      <c r="UTN426" s="273"/>
      <c r="UTO426" s="273"/>
      <c r="UTP426" s="273"/>
      <c r="UTQ426" s="273"/>
      <c r="UTR426" s="273"/>
      <c r="UTS426" s="273"/>
      <c r="UTT426" s="273"/>
      <c r="UTU426" s="273"/>
      <c r="UTV426" s="273"/>
      <c r="UTW426" s="273"/>
      <c r="UTX426" s="273"/>
      <c r="UTY426" s="273"/>
      <c r="UTZ426" s="273"/>
      <c r="UUA426" s="273"/>
      <c r="UUB426" s="273"/>
      <c r="UUC426" s="273"/>
      <c r="UUD426" s="273"/>
      <c r="UUE426" s="273"/>
      <c r="UUF426" s="273"/>
      <c r="UUG426" s="273"/>
      <c r="UUH426" s="273"/>
      <c r="UUI426" s="273"/>
      <c r="UUJ426" s="273"/>
      <c r="UUK426" s="273"/>
      <c r="UUL426" s="273"/>
      <c r="UUM426" s="273"/>
      <c r="UUN426" s="273"/>
      <c r="UUO426" s="273"/>
      <c r="UUP426" s="273"/>
      <c r="UUQ426" s="273"/>
      <c r="UUR426" s="273"/>
      <c r="UUS426" s="273"/>
      <c r="UUT426" s="273"/>
      <c r="UUU426" s="273"/>
      <c r="UUV426" s="273"/>
      <c r="UUW426" s="273"/>
      <c r="UUX426" s="273"/>
      <c r="UUY426" s="273"/>
      <c r="UUZ426" s="273"/>
      <c r="UVA426" s="273"/>
      <c r="UVB426" s="273"/>
      <c r="UVC426" s="273"/>
      <c r="UVD426" s="273"/>
      <c r="UVE426" s="273"/>
      <c r="UVF426" s="273"/>
      <c r="UVG426" s="273"/>
      <c r="UVH426" s="273"/>
      <c r="UVI426" s="273"/>
      <c r="UVJ426" s="273"/>
      <c r="UVK426" s="273"/>
      <c r="UVL426" s="273"/>
      <c r="UVM426" s="273"/>
      <c r="UVN426" s="273"/>
      <c r="UVO426" s="273"/>
      <c r="UVP426" s="273"/>
      <c r="UVQ426" s="273"/>
      <c r="UVR426" s="273"/>
      <c r="UVS426" s="273"/>
      <c r="UVT426" s="273"/>
      <c r="UVU426" s="273"/>
      <c r="UVV426" s="273"/>
      <c r="UVW426" s="273"/>
      <c r="UVX426" s="273"/>
      <c r="UVY426" s="273"/>
      <c r="UVZ426" s="273"/>
      <c r="UWA426" s="273"/>
      <c r="UWB426" s="273"/>
      <c r="UWC426" s="273"/>
      <c r="UWD426" s="273"/>
      <c r="UWE426" s="273"/>
      <c r="UWF426" s="273"/>
      <c r="UWG426" s="273"/>
      <c r="UWH426" s="273"/>
      <c r="UWI426" s="273"/>
      <c r="UWJ426" s="273"/>
      <c r="UWK426" s="273"/>
      <c r="UWL426" s="273"/>
      <c r="UWM426" s="273"/>
      <c r="UWN426" s="273"/>
      <c r="UWO426" s="273"/>
      <c r="UWP426" s="273"/>
      <c r="UWQ426" s="273"/>
      <c r="UWR426" s="273"/>
      <c r="UWS426" s="273"/>
      <c r="UWT426" s="273"/>
      <c r="UWU426" s="273"/>
      <c r="UWV426" s="273"/>
      <c r="UWW426" s="273"/>
      <c r="UWX426" s="273"/>
      <c r="UWY426" s="273"/>
      <c r="UWZ426" s="273"/>
      <c r="UXA426" s="273"/>
      <c r="UXB426" s="273"/>
      <c r="UXC426" s="273"/>
      <c r="UXD426" s="273"/>
      <c r="UXE426" s="273"/>
      <c r="UXF426" s="273"/>
      <c r="UXG426" s="273"/>
      <c r="UXH426" s="273"/>
      <c r="UXI426" s="273"/>
      <c r="UXJ426" s="273"/>
      <c r="UXK426" s="273"/>
      <c r="UXL426" s="273"/>
      <c r="UXM426" s="273"/>
      <c r="UXN426" s="273"/>
      <c r="UXO426" s="273"/>
      <c r="UXP426" s="273"/>
      <c r="UXQ426" s="273"/>
      <c r="UXR426" s="273"/>
      <c r="UXS426" s="273"/>
      <c r="UXT426" s="273"/>
      <c r="UXU426" s="273"/>
      <c r="UXV426" s="273"/>
      <c r="UXW426" s="273"/>
      <c r="UXX426" s="273"/>
      <c r="UXY426" s="273"/>
      <c r="UXZ426" s="273"/>
      <c r="UYA426" s="273"/>
      <c r="UYB426" s="273"/>
      <c r="UYC426" s="273"/>
      <c r="UYD426" s="273"/>
      <c r="UYE426" s="273"/>
      <c r="UYF426" s="273"/>
      <c r="UYG426" s="273"/>
      <c r="UYH426" s="273"/>
      <c r="UYI426" s="273"/>
      <c r="UYJ426" s="273"/>
      <c r="UYK426" s="273"/>
      <c r="UYL426" s="273"/>
      <c r="UYM426" s="273"/>
      <c r="UYN426" s="273"/>
      <c r="UYO426" s="273"/>
      <c r="UYP426" s="273"/>
      <c r="UYQ426" s="273"/>
      <c r="UYR426" s="273"/>
      <c r="UYS426" s="273"/>
      <c r="UYT426" s="273"/>
      <c r="UYU426" s="273"/>
      <c r="UYV426" s="273"/>
      <c r="UYW426" s="273"/>
      <c r="UYX426" s="273"/>
      <c r="UYY426" s="273"/>
      <c r="UYZ426" s="273"/>
      <c r="UZA426" s="273"/>
      <c r="UZB426" s="273"/>
      <c r="UZC426" s="273"/>
      <c r="UZD426" s="273"/>
      <c r="UZE426" s="273"/>
      <c r="UZF426" s="273"/>
      <c r="UZG426" s="273"/>
      <c r="UZH426" s="273"/>
      <c r="UZI426" s="273"/>
      <c r="UZJ426" s="273"/>
      <c r="UZK426" s="273"/>
      <c r="UZL426" s="273"/>
      <c r="UZM426" s="273"/>
      <c r="UZN426" s="273"/>
      <c r="UZO426" s="273"/>
      <c r="UZP426" s="273"/>
      <c r="UZQ426" s="273"/>
      <c r="UZR426" s="273"/>
      <c r="UZS426" s="273"/>
      <c r="UZT426" s="273"/>
      <c r="UZU426" s="273"/>
      <c r="UZV426" s="273"/>
      <c r="UZW426" s="273"/>
      <c r="UZX426" s="273"/>
      <c r="UZY426" s="273"/>
      <c r="UZZ426" s="273"/>
      <c r="VAA426" s="273"/>
      <c r="VAB426" s="273"/>
      <c r="VAC426" s="273"/>
      <c r="VAD426" s="273"/>
      <c r="VAE426" s="273"/>
      <c r="VAF426" s="273"/>
      <c r="VAG426" s="273"/>
      <c r="VAH426" s="273"/>
      <c r="VAI426" s="273"/>
      <c r="VAJ426" s="273"/>
      <c r="VAK426" s="273"/>
      <c r="VAL426" s="273"/>
      <c r="VAM426" s="273"/>
      <c r="VAN426" s="273"/>
      <c r="VAO426" s="273"/>
      <c r="VAP426" s="273"/>
      <c r="VAQ426" s="273"/>
      <c r="VAR426" s="273"/>
      <c r="VAS426" s="273"/>
      <c r="VAT426" s="273"/>
      <c r="VAU426" s="273"/>
      <c r="VAV426" s="273"/>
      <c r="VAW426" s="273"/>
      <c r="VAX426" s="273"/>
      <c r="VAY426" s="273"/>
      <c r="VAZ426" s="273"/>
      <c r="VBA426" s="273"/>
      <c r="VBB426" s="273"/>
      <c r="VBC426" s="273"/>
      <c r="VBD426" s="273"/>
      <c r="VBE426" s="273"/>
      <c r="VBF426" s="273"/>
      <c r="VBG426" s="273"/>
      <c r="VBH426" s="273"/>
      <c r="VBI426" s="273"/>
      <c r="VBJ426" s="273"/>
      <c r="VBK426" s="273"/>
      <c r="VBL426" s="273"/>
      <c r="VBM426" s="273"/>
      <c r="VBN426" s="273"/>
      <c r="VBO426" s="273"/>
      <c r="VBP426" s="273"/>
      <c r="VBQ426" s="273"/>
      <c r="VBR426" s="273"/>
      <c r="VBS426" s="273"/>
      <c r="VBT426" s="273"/>
      <c r="VBU426" s="273"/>
      <c r="VBV426" s="273"/>
      <c r="VBW426" s="273"/>
      <c r="VBX426" s="273"/>
      <c r="VBY426" s="273"/>
      <c r="VBZ426" s="273"/>
      <c r="VCA426" s="273"/>
      <c r="VCB426" s="273"/>
      <c r="VCC426" s="273"/>
      <c r="VCD426" s="273"/>
      <c r="VCE426" s="273"/>
      <c r="VCF426" s="273"/>
      <c r="VCG426" s="273"/>
      <c r="VCH426" s="273"/>
      <c r="VCI426" s="273"/>
      <c r="VCJ426" s="273"/>
      <c r="VCK426" s="273"/>
      <c r="VCL426" s="273"/>
      <c r="VCM426" s="273"/>
      <c r="VCN426" s="273"/>
      <c r="VCO426" s="273"/>
      <c r="VCP426" s="273"/>
      <c r="VCQ426" s="273"/>
      <c r="VCR426" s="273"/>
      <c r="VCS426" s="273"/>
      <c r="VCT426" s="273"/>
      <c r="VCU426" s="273"/>
      <c r="VCV426" s="273"/>
      <c r="VCW426" s="273"/>
      <c r="VCX426" s="273"/>
      <c r="VCY426" s="273"/>
      <c r="VCZ426" s="273"/>
      <c r="VDA426" s="273"/>
      <c r="VDB426" s="273"/>
      <c r="VDC426" s="273"/>
      <c r="VDD426" s="273"/>
      <c r="VDE426" s="273"/>
      <c r="VDF426" s="273"/>
      <c r="VDG426" s="273"/>
      <c r="VDH426" s="273"/>
      <c r="VDI426" s="273"/>
      <c r="VDJ426" s="273"/>
      <c r="VDK426" s="273"/>
      <c r="VDL426" s="273"/>
      <c r="VDM426" s="273"/>
      <c r="VDN426" s="273"/>
      <c r="VDO426" s="273"/>
      <c r="VDP426" s="273"/>
      <c r="VDQ426" s="273"/>
      <c r="VDR426" s="273"/>
      <c r="VDS426" s="273"/>
      <c r="VDT426" s="273"/>
      <c r="VDU426" s="273"/>
      <c r="VDV426" s="273"/>
      <c r="VDW426" s="273"/>
      <c r="VDX426" s="273"/>
      <c r="VDY426" s="273"/>
      <c r="VDZ426" s="273"/>
      <c r="VEA426" s="273"/>
      <c r="VEB426" s="273"/>
      <c r="VEC426" s="273"/>
      <c r="VED426" s="273"/>
      <c r="VEE426" s="273"/>
      <c r="VEF426" s="273"/>
      <c r="VEG426" s="273"/>
      <c r="VEH426" s="273"/>
      <c r="VEI426" s="273"/>
      <c r="VEJ426" s="273"/>
      <c r="VEK426" s="273"/>
      <c r="VEL426" s="273"/>
      <c r="VEM426" s="273"/>
      <c r="VEN426" s="273"/>
      <c r="VEO426" s="273"/>
      <c r="VEP426" s="273"/>
      <c r="VEQ426" s="273"/>
      <c r="VER426" s="273"/>
      <c r="VES426" s="273"/>
      <c r="VET426" s="273"/>
      <c r="VEU426" s="273"/>
      <c r="VEV426" s="273"/>
      <c r="VEW426" s="273"/>
      <c r="VEX426" s="273"/>
      <c r="VEY426" s="273"/>
      <c r="VEZ426" s="273"/>
      <c r="VFA426" s="273"/>
      <c r="VFB426" s="273"/>
      <c r="VFC426" s="273"/>
      <c r="VFD426" s="273"/>
      <c r="VFE426" s="273"/>
      <c r="VFF426" s="273"/>
      <c r="VFG426" s="273"/>
      <c r="VFH426" s="273"/>
      <c r="VFI426" s="273"/>
      <c r="VFJ426" s="273"/>
      <c r="VFK426" s="273"/>
      <c r="VFL426" s="273"/>
      <c r="VFM426" s="273"/>
      <c r="VFN426" s="273"/>
      <c r="VFO426" s="273"/>
      <c r="VFP426" s="273"/>
      <c r="VFQ426" s="273"/>
      <c r="VFR426" s="273"/>
      <c r="VFS426" s="273"/>
      <c r="VFT426" s="273"/>
      <c r="VFU426" s="273"/>
      <c r="VFV426" s="273"/>
      <c r="VFW426" s="273"/>
      <c r="VFX426" s="273"/>
      <c r="VFY426" s="273"/>
      <c r="VFZ426" s="273"/>
      <c r="VGA426" s="273"/>
      <c r="VGB426" s="273"/>
      <c r="VGC426" s="273"/>
      <c r="VGD426" s="273"/>
      <c r="VGE426" s="273"/>
      <c r="VGF426" s="273"/>
      <c r="VGG426" s="273"/>
      <c r="VGH426" s="273"/>
      <c r="VGI426" s="273"/>
      <c r="VGJ426" s="273"/>
      <c r="VGK426" s="273"/>
      <c r="VGL426" s="273"/>
      <c r="VGM426" s="273"/>
      <c r="VGN426" s="273"/>
      <c r="VGO426" s="273"/>
      <c r="VGP426" s="273"/>
      <c r="VGQ426" s="273"/>
      <c r="VGR426" s="273"/>
      <c r="VGS426" s="273"/>
      <c r="VGT426" s="273"/>
      <c r="VGU426" s="273"/>
      <c r="VGV426" s="273"/>
      <c r="VGW426" s="273"/>
      <c r="VGX426" s="273"/>
      <c r="VGY426" s="273"/>
      <c r="VGZ426" s="273"/>
      <c r="VHA426" s="273"/>
      <c r="VHB426" s="273"/>
      <c r="VHC426" s="273"/>
      <c r="VHD426" s="273"/>
      <c r="VHE426" s="273"/>
      <c r="VHF426" s="273"/>
      <c r="VHG426" s="273"/>
      <c r="VHH426" s="273"/>
      <c r="VHI426" s="273"/>
      <c r="VHJ426" s="273"/>
      <c r="VHK426" s="273"/>
      <c r="VHL426" s="273"/>
      <c r="VHM426" s="273"/>
      <c r="VHN426" s="273"/>
      <c r="VHO426" s="273"/>
      <c r="VHP426" s="273"/>
      <c r="VHQ426" s="273"/>
      <c r="VHR426" s="273"/>
      <c r="VHS426" s="273"/>
      <c r="VHT426" s="273"/>
      <c r="VHU426" s="273"/>
      <c r="VHV426" s="273"/>
      <c r="VHW426" s="273"/>
      <c r="VHX426" s="273"/>
      <c r="VHY426" s="273"/>
      <c r="VHZ426" s="273"/>
      <c r="VIA426" s="273"/>
      <c r="VIB426" s="273"/>
      <c r="VIC426" s="273"/>
      <c r="VID426" s="273"/>
      <c r="VIE426" s="273"/>
      <c r="VIF426" s="273"/>
      <c r="VIG426" s="273"/>
      <c r="VIH426" s="273"/>
      <c r="VII426" s="273"/>
      <c r="VIJ426" s="273"/>
      <c r="VIK426" s="273"/>
      <c r="VIL426" s="273"/>
      <c r="VIM426" s="273"/>
      <c r="VIN426" s="273"/>
      <c r="VIO426" s="273"/>
      <c r="VIP426" s="273"/>
      <c r="VIQ426" s="273"/>
      <c r="VIR426" s="273"/>
      <c r="VIS426" s="273"/>
      <c r="VIT426" s="273"/>
      <c r="VIU426" s="273"/>
      <c r="VIV426" s="273"/>
      <c r="VIW426" s="273"/>
      <c r="VIX426" s="273"/>
      <c r="VIY426" s="273"/>
      <c r="VIZ426" s="273"/>
      <c r="VJA426" s="273"/>
      <c r="VJB426" s="273"/>
      <c r="VJC426" s="273"/>
      <c r="VJD426" s="273"/>
      <c r="VJE426" s="273"/>
      <c r="VJF426" s="273"/>
      <c r="VJG426" s="273"/>
      <c r="VJH426" s="273"/>
      <c r="VJI426" s="273"/>
      <c r="VJJ426" s="273"/>
      <c r="VJK426" s="273"/>
      <c r="VJL426" s="273"/>
      <c r="VJM426" s="273"/>
      <c r="VJN426" s="273"/>
      <c r="VJO426" s="273"/>
      <c r="VJP426" s="273"/>
      <c r="VJQ426" s="273"/>
      <c r="VJR426" s="273"/>
      <c r="VJS426" s="273"/>
      <c r="VJT426" s="273"/>
      <c r="VJU426" s="273"/>
      <c r="VJV426" s="273"/>
      <c r="VJW426" s="273"/>
      <c r="VJX426" s="273"/>
      <c r="VJY426" s="273"/>
      <c r="VJZ426" s="273"/>
      <c r="VKA426" s="273"/>
      <c r="VKB426" s="273"/>
      <c r="VKC426" s="273"/>
      <c r="VKD426" s="273"/>
      <c r="VKE426" s="273"/>
      <c r="VKF426" s="273"/>
      <c r="VKG426" s="273"/>
      <c r="VKH426" s="273"/>
      <c r="VKI426" s="273"/>
      <c r="VKJ426" s="273"/>
      <c r="VKK426" s="273"/>
      <c r="VKL426" s="273"/>
      <c r="VKM426" s="273"/>
      <c r="VKN426" s="273"/>
      <c r="VKO426" s="273"/>
      <c r="VKP426" s="273"/>
      <c r="VKQ426" s="273"/>
      <c r="VKR426" s="273"/>
      <c r="VKS426" s="273"/>
      <c r="VKT426" s="273"/>
      <c r="VKU426" s="273"/>
      <c r="VKV426" s="273"/>
      <c r="VKW426" s="273"/>
      <c r="VKX426" s="273"/>
      <c r="VKY426" s="273"/>
      <c r="VKZ426" s="273"/>
      <c r="VLA426" s="273"/>
      <c r="VLB426" s="273"/>
      <c r="VLC426" s="273"/>
      <c r="VLD426" s="273"/>
      <c r="VLE426" s="273"/>
      <c r="VLF426" s="273"/>
      <c r="VLG426" s="273"/>
      <c r="VLH426" s="273"/>
      <c r="VLI426" s="273"/>
      <c r="VLJ426" s="273"/>
      <c r="VLK426" s="273"/>
      <c r="VLL426" s="273"/>
      <c r="VLM426" s="273"/>
      <c r="VLN426" s="273"/>
      <c r="VLO426" s="273"/>
      <c r="VLP426" s="273"/>
      <c r="VLQ426" s="273"/>
      <c r="VLR426" s="273"/>
      <c r="VLS426" s="273"/>
      <c r="VLT426" s="273"/>
      <c r="VLU426" s="273"/>
      <c r="VLV426" s="273"/>
      <c r="VLW426" s="273"/>
      <c r="VLX426" s="273"/>
      <c r="VLY426" s="273"/>
      <c r="VLZ426" s="273"/>
      <c r="VMA426" s="273"/>
      <c r="VMB426" s="273"/>
      <c r="VMC426" s="273"/>
      <c r="VMD426" s="273"/>
      <c r="VME426" s="273"/>
      <c r="VMF426" s="273"/>
      <c r="VMG426" s="273"/>
      <c r="VMH426" s="273"/>
      <c r="VMI426" s="273"/>
      <c r="VMJ426" s="273"/>
      <c r="VMK426" s="273"/>
      <c r="VML426" s="273"/>
      <c r="VMM426" s="273"/>
      <c r="VMN426" s="273"/>
      <c r="VMO426" s="273"/>
      <c r="VMP426" s="273"/>
      <c r="VMQ426" s="273"/>
      <c r="VMR426" s="273"/>
      <c r="VMS426" s="273"/>
      <c r="VMT426" s="273"/>
      <c r="VMU426" s="273"/>
      <c r="VMV426" s="273"/>
      <c r="VMW426" s="273"/>
      <c r="VMX426" s="273"/>
      <c r="VMY426" s="273"/>
      <c r="VMZ426" s="273"/>
      <c r="VNA426" s="273"/>
      <c r="VNB426" s="273"/>
      <c r="VNC426" s="273"/>
      <c r="VND426" s="273"/>
      <c r="VNE426" s="273"/>
      <c r="VNF426" s="273"/>
      <c r="VNG426" s="273"/>
      <c r="VNH426" s="273"/>
      <c r="VNI426" s="273"/>
      <c r="VNJ426" s="273"/>
      <c r="VNK426" s="273"/>
      <c r="VNL426" s="273"/>
      <c r="VNM426" s="273"/>
      <c r="VNN426" s="273"/>
      <c r="VNO426" s="273"/>
      <c r="VNP426" s="273"/>
      <c r="VNQ426" s="273"/>
      <c r="VNR426" s="273"/>
      <c r="VNS426" s="273"/>
      <c r="VNT426" s="273"/>
      <c r="VNU426" s="273"/>
      <c r="VNV426" s="273"/>
      <c r="VNW426" s="273"/>
      <c r="VNX426" s="273"/>
      <c r="VNY426" s="273"/>
      <c r="VNZ426" s="273"/>
      <c r="VOA426" s="273"/>
      <c r="VOB426" s="273"/>
      <c r="VOC426" s="273"/>
      <c r="VOD426" s="273"/>
      <c r="VOE426" s="273"/>
      <c r="VOF426" s="273"/>
      <c r="VOG426" s="273"/>
      <c r="VOH426" s="273"/>
      <c r="VOI426" s="273"/>
      <c r="VOJ426" s="273"/>
      <c r="VOK426" s="273"/>
      <c r="VOL426" s="273"/>
      <c r="VOM426" s="273"/>
      <c r="VON426" s="273"/>
      <c r="VOO426" s="273"/>
      <c r="VOP426" s="273"/>
      <c r="VOQ426" s="273"/>
      <c r="VOR426" s="273"/>
      <c r="VOS426" s="273"/>
      <c r="VOT426" s="273"/>
      <c r="VOU426" s="273"/>
      <c r="VOV426" s="273"/>
      <c r="VOW426" s="273"/>
      <c r="VOX426" s="273"/>
      <c r="VOY426" s="273"/>
      <c r="VOZ426" s="273"/>
      <c r="VPA426" s="273"/>
      <c r="VPB426" s="273"/>
      <c r="VPC426" s="273"/>
      <c r="VPD426" s="273"/>
      <c r="VPE426" s="273"/>
      <c r="VPF426" s="273"/>
      <c r="VPG426" s="273"/>
      <c r="VPH426" s="273"/>
      <c r="VPI426" s="273"/>
      <c r="VPJ426" s="273"/>
      <c r="VPK426" s="273"/>
      <c r="VPL426" s="273"/>
      <c r="VPM426" s="273"/>
      <c r="VPN426" s="273"/>
      <c r="VPO426" s="273"/>
      <c r="VPP426" s="273"/>
      <c r="VPQ426" s="273"/>
      <c r="VPR426" s="273"/>
      <c r="VPS426" s="273"/>
      <c r="VPT426" s="273"/>
      <c r="VPU426" s="273"/>
      <c r="VPV426" s="273"/>
      <c r="VPW426" s="273"/>
      <c r="VPX426" s="273"/>
      <c r="VPY426" s="273"/>
      <c r="VPZ426" s="273"/>
      <c r="VQA426" s="273"/>
      <c r="VQB426" s="273"/>
      <c r="VQC426" s="273"/>
      <c r="VQD426" s="273"/>
      <c r="VQE426" s="273"/>
      <c r="VQF426" s="273"/>
      <c r="VQG426" s="273"/>
      <c r="VQH426" s="273"/>
      <c r="VQI426" s="273"/>
      <c r="VQJ426" s="273"/>
      <c r="VQK426" s="273"/>
      <c r="VQL426" s="273"/>
      <c r="VQM426" s="273"/>
      <c r="VQN426" s="273"/>
      <c r="VQO426" s="273"/>
      <c r="VQP426" s="273"/>
      <c r="VQQ426" s="273"/>
      <c r="VQR426" s="273"/>
      <c r="VQS426" s="273"/>
      <c r="VQT426" s="273"/>
      <c r="VQU426" s="273"/>
      <c r="VQV426" s="273"/>
      <c r="VQW426" s="273"/>
      <c r="VQX426" s="273"/>
      <c r="VQY426" s="273"/>
      <c r="VQZ426" s="273"/>
      <c r="VRA426" s="273"/>
      <c r="VRB426" s="273"/>
      <c r="VRC426" s="273"/>
      <c r="VRD426" s="273"/>
      <c r="VRE426" s="273"/>
      <c r="VRF426" s="273"/>
      <c r="VRG426" s="273"/>
      <c r="VRH426" s="273"/>
      <c r="VRI426" s="273"/>
      <c r="VRJ426" s="273"/>
      <c r="VRK426" s="273"/>
      <c r="VRL426" s="273"/>
      <c r="VRM426" s="273"/>
      <c r="VRN426" s="273"/>
      <c r="VRO426" s="273"/>
      <c r="VRP426" s="273"/>
      <c r="VRQ426" s="273"/>
      <c r="VRR426" s="273"/>
      <c r="VRS426" s="273"/>
      <c r="VRT426" s="273"/>
      <c r="VRU426" s="273"/>
      <c r="VRV426" s="273"/>
      <c r="VRW426" s="273"/>
      <c r="VRX426" s="273"/>
      <c r="VRY426" s="273"/>
      <c r="VRZ426" s="273"/>
      <c r="VSA426" s="273"/>
      <c r="VSB426" s="273"/>
      <c r="VSC426" s="273"/>
      <c r="VSD426" s="273"/>
      <c r="VSE426" s="273"/>
      <c r="VSF426" s="273"/>
      <c r="VSG426" s="273"/>
      <c r="VSH426" s="273"/>
      <c r="VSI426" s="273"/>
      <c r="VSJ426" s="273"/>
      <c r="VSK426" s="273"/>
      <c r="VSL426" s="273"/>
      <c r="VSM426" s="273"/>
      <c r="VSN426" s="273"/>
      <c r="VSO426" s="273"/>
      <c r="VSP426" s="273"/>
      <c r="VSQ426" s="273"/>
      <c r="VSR426" s="273"/>
      <c r="VSS426" s="273"/>
      <c r="VST426" s="273"/>
      <c r="VSU426" s="273"/>
      <c r="VSV426" s="273"/>
      <c r="VSW426" s="273"/>
      <c r="VSX426" s="273"/>
      <c r="VSY426" s="273"/>
      <c r="VSZ426" s="273"/>
      <c r="VTA426" s="273"/>
      <c r="VTB426" s="273"/>
      <c r="VTC426" s="273"/>
      <c r="VTD426" s="273"/>
      <c r="VTE426" s="273"/>
      <c r="VTF426" s="273"/>
      <c r="VTG426" s="273"/>
      <c r="VTH426" s="273"/>
      <c r="VTI426" s="273"/>
      <c r="VTJ426" s="273"/>
      <c r="VTK426" s="273"/>
      <c r="VTL426" s="273"/>
      <c r="VTM426" s="273"/>
      <c r="VTN426" s="273"/>
      <c r="VTO426" s="273"/>
      <c r="VTP426" s="273"/>
      <c r="VTQ426" s="273"/>
      <c r="VTR426" s="273"/>
      <c r="VTS426" s="273"/>
      <c r="VTT426" s="273"/>
      <c r="VTU426" s="273"/>
      <c r="VTV426" s="273"/>
      <c r="VTW426" s="273"/>
      <c r="VTX426" s="273"/>
      <c r="VTY426" s="273"/>
      <c r="VTZ426" s="273"/>
      <c r="VUA426" s="273"/>
      <c r="VUB426" s="273"/>
      <c r="VUC426" s="273"/>
      <c r="VUD426" s="273"/>
      <c r="VUE426" s="273"/>
      <c r="VUF426" s="273"/>
      <c r="VUG426" s="273"/>
      <c r="VUH426" s="273"/>
      <c r="VUI426" s="273"/>
      <c r="VUJ426" s="273"/>
      <c r="VUK426" s="273"/>
      <c r="VUL426" s="273"/>
      <c r="VUM426" s="273"/>
      <c r="VUN426" s="273"/>
      <c r="VUO426" s="273"/>
      <c r="VUP426" s="273"/>
      <c r="VUQ426" s="273"/>
      <c r="VUR426" s="273"/>
      <c r="VUS426" s="273"/>
      <c r="VUT426" s="273"/>
      <c r="VUU426" s="273"/>
      <c r="VUV426" s="273"/>
      <c r="VUW426" s="273"/>
      <c r="VUX426" s="273"/>
      <c r="VUY426" s="273"/>
      <c r="VUZ426" s="273"/>
      <c r="VVA426" s="273"/>
      <c r="VVB426" s="273"/>
      <c r="VVC426" s="273"/>
      <c r="VVD426" s="273"/>
      <c r="VVE426" s="273"/>
      <c r="VVF426" s="273"/>
      <c r="VVG426" s="273"/>
      <c r="VVH426" s="273"/>
      <c r="VVI426" s="273"/>
      <c r="VVJ426" s="273"/>
      <c r="VVK426" s="273"/>
      <c r="VVL426" s="273"/>
      <c r="VVM426" s="273"/>
      <c r="VVN426" s="273"/>
      <c r="VVO426" s="273"/>
      <c r="VVP426" s="273"/>
      <c r="VVQ426" s="273"/>
      <c r="VVR426" s="273"/>
      <c r="VVS426" s="273"/>
      <c r="VVT426" s="273"/>
      <c r="VVU426" s="273"/>
      <c r="VVV426" s="273"/>
      <c r="VVW426" s="273"/>
      <c r="VVX426" s="273"/>
      <c r="VVY426" s="273"/>
      <c r="VVZ426" s="273"/>
      <c r="VWA426" s="273"/>
      <c r="VWB426" s="273"/>
      <c r="VWC426" s="273"/>
      <c r="VWD426" s="273"/>
      <c r="VWE426" s="273"/>
      <c r="VWF426" s="273"/>
      <c r="VWG426" s="273"/>
      <c r="VWH426" s="273"/>
      <c r="VWI426" s="273"/>
      <c r="VWJ426" s="273"/>
      <c r="VWK426" s="273"/>
      <c r="VWL426" s="273"/>
      <c r="VWM426" s="273"/>
      <c r="VWN426" s="273"/>
      <c r="VWO426" s="273"/>
      <c r="VWP426" s="273"/>
      <c r="VWQ426" s="273"/>
      <c r="VWR426" s="273"/>
      <c r="VWS426" s="273"/>
      <c r="VWT426" s="273"/>
      <c r="VWU426" s="273"/>
      <c r="VWV426" s="273"/>
      <c r="VWW426" s="273"/>
      <c r="VWX426" s="273"/>
      <c r="VWY426" s="273"/>
      <c r="VWZ426" s="273"/>
      <c r="VXA426" s="273"/>
      <c r="VXB426" s="273"/>
      <c r="VXC426" s="273"/>
      <c r="VXD426" s="273"/>
      <c r="VXE426" s="273"/>
      <c r="VXF426" s="273"/>
      <c r="VXG426" s="273"/>
      <c r="VXH426" s="273"/>
      <c r="VXI426" s="273"/>
      <c r="VXJ426" s="273"/>
      <c r="VXK426" s="273"/>
      <c r="VXL426" s="273"/>
      <c r="VXM426" s="273"/>
      <c r="VXN426" s="273"/>
      <c r="VXO426" s="273"/>
      <c r="VXP426" s="273"/>
      <c r="VXQ426" s="273"/>
      <c r="VXR426" s="273"/>
      <c r="VXS426" s="273"/>
      <c r="VXT426" s="273"/>
      <c r="VXU426" s="273"/>
      <c r="VXV426" s="273"/>
      <c r="VXW426" s="273"/>
      <c r="VXX426" s="273"/>
      <c r="VXY426" s="273"/>
      <c r="VXZ426" s="273"/>
      <c r="VYA426" s="273"/>
      <c r="VYB426" s="273"/>
      <c r="VYC426" s="273"/>
      <c r="VYD426" s="273"/>
      <c r="VYE426" s="273"/>
      <c r="VYF426" s="273"/>
      <c r="VYG426" s="273"/>
      <c r="VYH426" s="273"/>
      <c r="VYI426" s="273"/>
      <c r="VYJ426" s="273"/>
      <c r="VYK426" s="273"/>
      <c r="VYL426" s="273"/>
      <c r="VYM426" s="273"/>
      <c r="VYN426" s="273"/>
      <c r="VYO426" s="273"/>
      <c r="VYP426" s="273"/>
      <c r="VYQ426" s="273"/>
      <c r="VYR426" s="273"/>
      <c r="VYS426" s="273"/>
      <c r="VYT426" s="273"/>
      <c r="VYU426" s="273"/>
      <c r="VYV426" s="273"/>
      <c r="VYW426" s="273"/>
      <c r="VYX426" s="273"/>
      <c r="VYY426" s="273"/>
      <c r="VYZ426" s="273"/>
      <c r="VZA426" s="273"/>
      <c r="VZB426" s="273"/>
      <c r="VZC426" s="273"/>
      <c r="VZD426" s="273"/>
      <c r="VZE426" s="273"/>
      <c r="VZF426" s="273"/>
      <c r="VZG426" s="273"/>
      <c r="VZH426" s="273"/>
      <c r="VZI426" s="273"/>
      <c r="VZJ426" s="273"/>
      <c r="VZK426" s="273"/>
      <c r="VZL426" s="273"/>
      <c r="VZM426" s="273"/>
      <c r="VZN426" s="273"/>
      <c r="VZO426" s="273"/>
      <c r="VZP426" s="273"/>
      <c r="VZQ426" s="273"/>
      <c r="VZR426" s="273"/>
      <c r="VZS426" s="273"/>
      <c r="VZT426" s="273"/>
      <c r="VZU426" s="273"/>
      <c r="VZV426" s="273"/>
      <c r="VZW426" s="273"/>
      <c r="VZX426" s="273"/>
      <c r="VZY426" s="273"/>
      <c r="VZZ426" s="273"/>
      <c r="WAA426" s="273"/>
      <c r="WAB426" s="273"/>
      <c r="WAC426" s="273"/>
      <c r="WAD426" s="273"/>
      <c r="WAE426" s="273"/>
      <c r="WAF426" s="273"/>
      <c r="WAG426" s="273"/>
      <c r="WAH426" s="273"/>
      <c r="WAI426" s="273"/>
      <c r="WAJ426" s="273"/>
      <c r="WAK426" s="273"/>
      <c r="WAL426" s="273"/>
      <c r="WAM426" s="273"/>
      <c r="WAN426" s="273"/>
      <c r="WAO426" s="273"/>
      <c r="WAP426" s="273"/>
      <c r="WAQ426" s="273"/>
      <c r="WAR426" s="273"/>
      <c r="WAS426" s="273"/>
      <c r="WAT426" s="273"/>
      <c r="WAU426" s="273"/>
      <c r="WAV426" s="273"/>
      <c r="WAW426" s="273"/>
      <c r="WAX426" s="273"/>
      <c r="WAY426" s="273"/>
      <c r="WAZ426" s="273"/>
      <c r="WBA426" s="273"/>
      <c r="WBB426" s="273"/>
      <c r="WBC426" s="273"/>
      <c r="WBD426" s="273"/>
      <c r="WBE426" s="273"/>
      <c r="WBF426" s="273"/>
      <c r="WBG426" s="273"/>
      <c r="WBH426" s="273"/>
      <c r="WBI426" s="273"/>
      <c r="WBJ426" s="273"/>
      <c r="WBK426" s="273"/>
      <c r="WBL426" s="273"/>
      <c r="WBM426" s="273"/>
      <c r="WBN426" s="273"/>
      <c r="WBO426" s="273"/>
      <c r="WBP426" s="273"/>
      <c r="WBQ426" s="273"/>
      <c r="WBR426" s="273"/>
      <c r="WBS426" s="273"/>
      <c r="WBT426" s="273"/>
      <c r="WBU426" s="273"/>
      <c r="WBV426" s="273"/>
      <c r="WBW426" s="273"/>
      <c r="WBX426" s="273"/>
      <c r="WBY426" s="273"/>
      <c r="WBZ426" s="273"/>
      <c r="WCA426" s="273"/>
      <c r="WCB426" s="273"/>
      <c r="WCC426" s="273"/>
      <c r="WCD426" s="273"/>
      <c r="WCE426" s="273"/>
      <c r="WCF426" s="273"/>
      <c r="WCG426" s="273"/>
      <c r="WCH426" s="273"/>
      <c r="WCI426" s="273"/>
      <c r="WCJ426" s="273"/>
      <c r="WCK426" s="273"/>
      <c r="WCL426" s="273"/>
      <c r="WCM426" s="273"/>
      <c r="WCN426" s="273"/>
      <c r="WCO426" s="273"/>
      <c r="WCP426" s="273"/>
      <c r="WCQ426" s="273"/>
      <c r="WCR426" s="273"/>
      <c r="WCS426" s="273"/>
      <c r="WCT426" s="273"/>
      <c r="WCU426" s="273"/>
      <c r="WCV426" s="273"/>
      <c r="WCW426" s="273"/>
      <c r="WCX426" s="273"/>
      <c r="WCY426" s="273"/>
      <c r="WCZ426" s="273"/>
      <c r="WDA426" s="273"/>
      <c r="WDB426" s="273"/>
      <c r="WDC426" s="273"/>
      <c r="WDD426" s="273"/>
      <c r="WDE426" s="273"/>
      <c r="WDF426" s="273"/>
      <c r="WDG426" s="273"/>
      <c r="WDH426" s="273"/>
      <c r="WDI426" s="273"/>
      <c r="WDJ426" s="273"/>
      <c r="WDK426" s="273"/>
      <c r="WDL426" s="273"/>
      <c r="WDM426" s="273"/>
      <c r="WDN426" s="273"/>
      <c r="WDO426" s="273"/>
      <c r="WDP426" s="273"/>
      <c r="WDQ426" s="273"/>
      <c r="WDR426" s="273"/>
      <c r="WDS426" s="273"/>
      <c r="WDT426" s="273"/>
      <c r="WDU426" s="273"/>
      <c r="WDV426" s="273"/>
      <c r="WDW426" s="273"/>
      <c r="WDX426" s="273"/>
      <c r="WDY426" s="273"/>
      <c r="WDZ426" s="273"/>
      <c r="WEA426" s="273"/>
      <c r="WEB426" s="273"/>
      <c r="WEC426" s="273"/>
      <c r="WED426" s="273"/>
      <c r="WEE426" s="273"/>
      <c r="WEF426" s="273"/>
      <c r="WEG426" s="273"/>
      <c r="WEH426" s="273"/>
      <c r="WEI426" s="273"/>
      <c r="WEJ426" s="273"/>
      <c r="WEK426" s="273"/>
      <c r="WEL426" s="273"/>
      <c r="WEM426" s="273"/>
      <c r="WEN426" s="273"/>
      <c r="WEO426" s="273"/>
      <c r="WEP426" s="273"/>
      <c r="WEQ426" s="273"/>
      <c r="WER426" s="273"/>
      <c r="WES426" s="273"/>
      <c r="WET426" s="273"/>
      <c r="WEU426" s="273"/>
      <c r="WEV426" s="273"/>
      <c r="WEW426" s="273"/>
      <c r="WEX426" s="273"/>
      <c r="WEY426" s="273"/>
      <c r="WEZ426" s="273"/>
      <c r="WFA426" s="273"/>
      <c r="WFB426" s="273"/>
      <c r="WFC426" s="273"/>
      <c r="WFD426" s="273"/>
      <c r="WFE426" s="273"/>
      <c r="WFF426" s="273"/>
      <c r="WFG426" s="273"/>
      <c r="WFH426" s="273"/>
      <c r="WFI426" s="273"/>
      <c r="WFJ426" s="273"/>
      <c r="WFK426" s="273"/>
      <c r="WFL426" s="273"/>
      <c r="WFM426" s="273"/>
      <c r="WFN426" s="273"/>
      <c r="WFO426" s="273"/>
      <c r="WFP426" s="273"/>
      <c r="WFQ426" s="273"/>
      <c r="WFR426" s="273"/>
      <c r="WFS426" s="273"/>
      <c r="WFT426" s="273"/>
      <c r="WFU426" s="273"/>
      <c r="WFV426" s="273"/>
      <c r="WFW426" s="273"/>
      <c r="WFX426" s="273"/>
      <c r="WFY426" s="273"/>
      <c r="WFZ426" s="273"/>
      <c r="WGA426" s="273"/>
      <c r="WGB426" s="273"/>
      <c r="WGC426" s="273"/>
      <c r="WGD426" s="273"/>
      <c r="WGE426" s="273"/>
      <c r="WGF426" s="273"/>
      <c r="WGG426" s="273"/>
      <c r="WGH426" s="273"/>
      <c r="WGI426" s="273"/>
      <c r="WGJ426" s="273"/>
      <c r="WGK426" s="273"/>
      <c r="WGL426" s="273"/>
      <c r="WGM426" s="273"/>
      <c r="WGN426" s="273"/>
      <c r="WGO426" s="273"/>
      <c r="WGP426" s="273"/>
      <c r="WGQ426" s="273"/>
      <c r="WGR426" s="273"/>
      <c r="WGS426" s="273"/>
      <c r="WGT426" s="273"/>
      <c r="WGU426" s="273"/>
      <c r="WGV426" s="273"/>
      <c r="WGW426" s="273"/>
      <c r="WGX426" s="273"/>
      <c r="WGY426" s="273"/>
      <c r="WGZ426" s="273"/>
      <c r="WHA426" s="273"/>
      <c r="WHB426" s="273"/>
      <c r="WHC426" s="273"/>
      <c r="WHD426" s="273"/>
      <c r="WHE426" s="273"/>
      <c r="WHF426" s="273"/>
      <c r="WHG426" s="273"/>
      <c r="WHH426" s="273"/>
      <c r="WHI426" s="273"/>
      <c r="WHJ426" s="273"/>
      <c r="WHK426" s="273"/>
      <c r="WHL426" s="273"/>
      <c r="WHM426" s="273"/>
      <c r="WHN426" s="273"/>
      <c r="WHO426" s="273"/>
      <c r="WHP426" s="273"/>
      <c r="WHQ426" s="273"/>
      <c r="WHR426" s="273"/>
      <c r="WHS426" s="273"/>
      <c r="WHT426" s="273"/>
      <c r="WHU426" s="273"/>
      <c r="WHV426" s="273"/>
      <c r="WHW426" s="273"/>
      <c r="WHX426" s="273"/>
      <c r="WHY426" s="273"/>
      <c r="WHZ426" s="273"/>
      <c r="WIA426" s="273"/>
      <c r="WIB426" s="273"/>
      <c r="WIC426" s="273"/>
      <c r="WID426" s="273"/>
      <c r="WIE426" s="273"/>
      <c r="WIF426" s="273"/>
      <c r="WIG426" s="273"/>
      <c r="WIH426" s="273"/>
      <c r="WII426" s="273"/>
      <c r="WIJ426" s="273"/>
      <c r="WIK426" s="273"/>
      <c r="WIL426" s="273"/>
      <c r="WIM426" s="273"/>
      <c r="WIN426" s="273"/>
      <c r="WIO426" s="273"/>
      <c r="WIP426" s="273"/>
      <c r="WIQ426" s="273"/>
      <c r="WIR426" s="273"/>
      <c r="WIS426" s="273"/>
      <c r="WIT426" s="273"/>
      <c r="WIU426" s="273"/>
      <c r="WIV426" s="273"/>
      <c r="WIW426" s="273"/>
      <c r="WIX426" s="273"/>
      <c r="WIY426" s="273"/>
      <c r="WIZ426" s="273"/>
      <c r="WJA426" s="273"/>
      <c r="WJB426" s="273"/>
      <c r="WJC426" s="273"/>
      <c r="WJD426" s="273"/>
      <c r="WJE426" s="273"/>
      <c r="WJF426" s="273"/>
      <c r="WJG426" s="273"/>
      <c r="WJH426" s="273"/>
      <c r="WJI426" s="273"/>
      <c r="WJJ426" s="273"/>
      <c r="WJK426" s="273"/>
      <c r="WJL426" s="273"/>
      <c r="WJM426" s="273"/>
      <c r="WJN426" s="273"/>
      <c r="WJO426" s="273"/>
      <c r="WJP426" s="273"/>
      <c r="WJQ426" s="273"/>
      <c r="WJR426" s="273"/>
      <c r="WJS426" s="273"/>
      <c r="WJT426" s="273"/>
      <c r="WJU426" s="273"/>
      <c r="WJV426" s="273"/>
      <c r="WJW426" s="273"/>
      <c r="WJX426" s="273"/>
      <c r="WJY426" s="273"/>
      <c r="WJZ426" s="273"/>
      <c r="WKA426" s="273"/>
      <c r="WKB426" s="273"/>
      <c r="WKC426" s="273"/>
      <c r="WKD426" s="273"/>
      <c r="WKE426" s="273"/>
      <c r="WKF426" s="273"/>
      <c r="WKG426" s="273"/>
      <c r="WKH426" s="273"/>
      <c r="WKI426" s="273"/>
      <c r="WKJ426" s="273"/>
      <c r="WKK426" s="273"/>
      <c r="WKL426" s="273"/>
      <c r="WKM426" s="273"/>
      <c r="WKN426" s="273"/>
      <c r="WKO426" s="273"/>
      <c r="WKP426" s="273"/>
      <c r="WKQ426" s="273"/>
      <c r="WKR426" s="273"/>
      <c r="WKS426" s="273"/>
      <c r="WKT426" s="273"/>
      <c r="WKU426" s="273"/>
      <c r="WKV426" s="273"/>
      <c r="WKW426" s="273"/>
      <c r="WKX426" s="273"/>
      <c r="WKY426" s="273"/>
      <c r="WKZ426" s="273"/>
      <c r="WLA426" s="273"/>
      <c r="WLB426" s="273"/>
      <c r="WLC426" s="273"/>
      <c r="WLD426" s="273"/>
      <c r="WLE426" s="273"/>
      <c r="WLF426" s="273"/>
      <c r="WLG426" s="273"/>
      <c r="WLH426" s="273"/>
      <c r="WLI426" s="273"/>
      <c r="WLJ426" s="273"/>
      <c r="WLK426" s="273"/>
      <c r="WLL426" s="273"/>
      <c r="WLM426" s="273"/>
      <c r="WLN426" s="273"/>
      <c r="WLO426" s="273"/>
      <c r="WLP426" s="273"/>
      <c r="WLQ426" s="273"/>
      <c r="WLR426" s="273"/>
      <c r="WLS426" s="273"/>
      <c r="WLT426" s="273"/>
      <c r="WLU426" s="273"/>
      <c r="WLV426" s="273"/>
      <c r="WLW426" s="273"/>
      <c r="WLX426" s="273"/>
      <c r="WLY426" s="273"/>
      <c r="WLZ426" s="273"/>
      <c r="WMA426" s="273"/>
      <c r="WMB426" s="273"/>
      <c r="WMC426" s="273"/>
      <c r="WMD426" s="273"/>
      <c r="WME426" s="273"/>
      <c r="WMF426" s="273"/>
      <c r="WMG426" s="273"/>
      <c r="WMH426" s="273"/>
      <c r="WMI426" s="273"/>
      <c r="WMJ426" s="273"/>
      <c r="WMK426" s="273"/>
      <c r="WML426" s="273"/>
      <c r="WMM426" s="273"/>
      <c r="WMN426" s="273"/>
      <c r="WMO426" s="273"/>
      <c r="WMP426" s="273"/>
      <c r="WMQ426" s="273"/>
      <c r="WMR426" s="273"/>
      <c r="WMS426" s="273"/>
      <c r="WMT426" s="273"/>
      <c r="WMU426" s="273"/>
      <c r="WMV426" s="273"/>
      <c r="WMW426" s="273"/>
      <c r="WMX426" s="273"/>
      <c r="WMY426" s="273"/>
      <c r="WMZ426" s="273"/>
      <c r="WNA426" s="273"/>
      <c r="WNB426" s="273"/>
      <c r="WNC426" s="273"/>
      <c r="WND426" s="273"/>
      <c r="WNE426" s="273"/>
      <c r="WNF426" s="273"/>
      <c r="WNG426" s="273"/>
      <c r="WNH426" s="273"/>
      <c r="WNI426" s="273"/>
      <c r="WNJ426" s="273"/>
      <c r="WNK426" s="273"/>
      <c r="WNL426" s="273"/>
      <c r="WNM426" s="273"/>
      <c r="WNN426" s="273"/>
      <c r="WNO426" s="273"/>
      <c r="WNP426" s="273"/>
      <c r="WNQ426" s="273"/>
      <c r="WNR426" s="273"/>
      <c r="WNS426" s="273"/>
      <c r="WNT426" s="273"/>
      <c r="WNU426" s="273"/>
      <c r="WNV426" s="273"/>
      <c r="WNW426" s="273"/>
      <c r="WNX426" s="273"/>
      <c r="WNY426" s="273"/>
      <c r="WNZ426" s="273"/>
      <c r="WOA426" s="273"/>
      <c r="WOB426" s="273"/>
      <c r="WOC426" s="273"/>
      <c r="WOD426" s="273"/>
      <c r="WOE426" s="273"/>
      <c r="WOF426" s="273"/>
      <c r="WOG426" s="273"/>
      <c r="WOH426" s="273"/>
      <c r="WOI426" s="273"/>
      <c r="WOJ426" s="273"/>
      <c r="WOK426" s="273"/>
      <c r="WOL426" s="273"/>
      <c r="WOM426" s="273"/>
      <c r="WON426" s="273"/>
      <c r="WOO426" s="273"/>
      <c r="WOP426" s="273"/>
      <c r="WOQ426" s="273"/>
      <c r="WOR426" s="273"/>
      <c r="WOS426" s="273"/>
      <c r="WOT426" s="273"/>
      <c r="WOU426" s="273"/>
      <c r="WOV426" s="273"/>
      <c r="WOW426" s="273"/>
      <c r="WOX426" s="273"/>
      <c r="WOY426" s="273"/>
      <c r="WOZ426" s="273"/>
      <c r="WPA426" s="273"/>
      <c r="WPB426" s="273"/>
      <c r="WPC426" s="273"/>
      <c r="WPD426" s="273"/>
      <c r="WPE426" s="273"/>
      <c r="WPF426" s="273"/>
      <c r="WPG426" s="273"/>
      <c r="WPH426" s="273"/>
      <c r="WPI426" s="273"/>
      <c r="WPJ426" s="273"/>
      <c r="WPK426" s="273"/>
      <c r="WPL426" s="273"/>
      <c r="WPM426" s="273"/>
      <c r="WPN426" s="273"/>
      <c r="WPO426" s="273"/>
      <c r="WPP426" s="273"/>
      <c r="WPQ426" s="273"/>
      <c r="WPR426" s="273"/>
      <c r="WPS426" s="273"/>
      <c r="WPT426" s="273"/>
      <c r="WPU426" s="273"/>
      <c r="WPV426" s="273"/>
      <c r="WPW426" s="273"/>
      <c r="WPX426" s="273"/>
      <c r="WPY426" s="273"/>
      <c r="WPZ426" s="273"/>
      <c r="WQA426" s="273"/>
      <c r="WQB426" s="273"/>
      <c r="WQC426" s="273"/>
      <c r="WQD426" s="273"/>
      <c r="WQE426" s="273"/>
      <c r="WQF426" s="273"/>
      <c r="WQG426" s="273"/>
      <c r="WQH426" s="273"/>
      <c r="WQI426" s="273"/>
      <c r="WQJ426" s="273"/>
      <c r="WQK426" s="273"/>
      <c r="WQL426" s="273"/>
      <c r="WQM426" s="273"/>
      <c r="WQN426" s="273"/>
      <c r="WQO426" s="273"/>
      <c r="WQP426" s="273"/>
      <c r="WQQ426" s="273"/>
      <c r="WQR426" s="273"/>
      <c r="WQS426" s="273"/>
      <c r="WQT426" s="273"/>
      <c r="WQU426" s="273"/>
      <c r="WQV426" s="273"/>
      <c r="WQW426" s="273"/>
      <c r="WQX426" s="273"/>
      <c r="WQY426" s="273"/>
      <c r="WQZ426" s="273"/>
      <c r="WRA426" s="273"/>
      <c r="WRB426" s="273"/>
      <c r="WRC426" s="273"/>
      <c r="WRD426" s="273"/>
      <c r="WRE426" s="273"/>
      <c r="WRF426" s="273"/>
      <c r="WRG426" s="273"/>
      <c r="WRH426" s="273"/>
      <c r="WRI426" s="273"/>
      <c r="WRJ426" s="273"/>
      <c r="WRK426" s="273"/>
      <c r="WRL426" s="273"/>
      <c r="WRM426" s="273"/>
      <c r="WRN426" s="273"/>
      <c r="WRO426" s="273"/>
      <c r="WRP426" s="273"/>
      <c r="WRQ426" s="273"/>
      <c r="WRR426" s="273"/>
      <c r="WRS426" s="273"/>
      <c r="WRT426" s="273"/>
      <c r="WRU426" s="273"/>
      <c r="WRV426" s="273"/>
      <c r="WRW426" s="273"/>
      <c r="WRX426" s="273"/>
      <c r="WRY426" s="273"/>
      <c r="WRZ426" s="273"/>
      <c r="WSA426" s="273"/>
      <c r="WSB426" s="273"/>
      <c r="WSC426" s="273"/>
      <c r="WSD426" s="273"/>
      <c r="WSE426" s="273"/>
      <c r="WSF426" s="273"/>
      <c r="WSG426" s="273"/>
      <c r="WSH426" s="273"/>
      <c r="WSI426" s="273"/>
      <c r="WSJ426" s="273"/>
      <c r="WSK426" s="273"/>
      <c r="WSL426" s="273"/>
      <c r="WSM426" s="273"/>
      <c r="WSN426" s="273"/>
      <c r="WSO426" s="273"/>
      <c r="WSP426" s="273"/>
      <c r="WSQ426" s="273"/>
      <c r="WSR426" s="273"/>
      <c r="WSS426" s="273"/>
      <c r="WST426" s="273"/>
      <c r="WSU426" s="273"/>
      <c r="WSV426" s="273"/>
      <c r="WSW426" s="273"/>
      <c r="WSX426" s="273"/>
      <c r="WSY426" s="273"/>
      <c r="WSZ426" s="273"/>
      <c r="WTA426" s="273"/>
      <c r="WTB426" s="273"/>
      <c r="WTC426" s="273"/>
      <c r="WTD426" s="273"/>
      <c r="WTE426" s="273"/>
      <c r="WTF426" s="273"/>
      <c r="WTG426" s="273"/>
      <c r="WTH426" s="273"/>
      <c r="WTI426" s="273"/>
      <c r="WTJ426" s="273"/>
      <c r="WTK426" s="273"/>
      <c r="WTL426" s="273"/>
      <c r="WTM426" s="273"/>
      <c r="WTN426" s="273"/>
      <c r="WTO426" s="273"/>
      <c r="WTP426" s="273"/>
      <c r="WTQ426" s="273"/>
      <c r="WTR426" s="273"/>
      <c r="WTS426" s="273"/>
      <c r="WTT426" s="273"/>
      <c r="WTU426" s="273"/>
      <c r="WTV426" s="273"/>
      <c r="WTW426" s="273"/>
      <c r="WTX426" s="273"/>
      <c r="WTY426" s="273"/>
      <c r="WTZ426" s="273"/>
      <c r="WUA426" s="273"/>
      <c r="WUB426" s="273"/>
      <c r="WUC426" s="273"/>
      <c r="WUD426" s="273"/>
      <c r="WUE426" s="273"/>
      <c r="WUF426" s="273"/>
      <c r="WUG426" s="273"/>
      <c r="WUH426" s="273"/>
      <c r="WUI426" s="273"/>
      <c r="WUJ426" s="273"/>
      <c r="WUK426" s="273"/>
      <c r="WUL426" s="273"/>
      <c r="WUM426" s="273"/>
      <c r="WUN426" s="273"/>
      <c r="WUO426" s="273"/>
      <c r="WUP426" s="273"/>
      <c r="WUQ426" s="273"/>
      <c r="WUR426" s="273"/>
      <c r="WUS426" s="273"/>
      <c r="WUT426" s="273"/>
      <c r="WUU426" s="273"/>
      <c r="WUV426" s="273"/>
      <c r="WUW426" s="273"/>
      <c r="WUX426" s="273"/>
      <c r="WUY426" s="273"/>
      <c r="WUZ426" s="273"/>
      <c r="WVA426" s="273"/>
      <c r="WVB426" s="273"/>
      <c r="WVC426" s="273"/>
      <c r="WVD426" s="273"/>
      <c r="WVE426" s="273"/>
      <c r="WVF426" s="273"/>
      <c r="WVG426" s="273"/>
      <c r="WVH426" s="273"/>
      <c r="WVI426" s="273"/>
      <c r="WVJ426" s="273"/>
      <c r="WVK426" s="273"/>
      <c r="WVL426" s="273"/>
      <c r="WVM426" s="273"/>
      <c r="WVN426" s="273"/>
      <c r="WVO426" s="273"/>
      <c r="WVP426" s="273"/>
      <c r="WVQ426" s="273"/>
      <c r="WVR426" s="273"/>
      <c r="WVS426" s="273"/>
      <c r="WVT426" s="273"/>
      <c r="WVU426" s="273"/>
      <c r="WVV426" s="273"/>
      <c r="WVW426" s="273"/>
      <c r="WVX426" s="273"/>
      <c r="WVY426" s="273"/>
      <c r="WVZ426" s="273"/>
      <c r="WWA426" s="273"/>
      <c r="WWB426" s="273"/>
      <c r="WWC426" s="273"/>
      <c r="WWD426" s="273"/>
      <c r="WWE426" s="273"/>
      <c r="WWF426" s="273"/>
      <c r="WWG426" s="273"/>
      <c r="WWH426" s="273"/>
      <c r="WWI426" s="273"/>
      <c r="WWJ426" s="273"/>
      <c r="WWK426" s="273"/>
      <c r="WWL426" s="273"/>
      <c r="WWM426" s="273"/>
      <c r="WWN426" s="273"/>
      <c r="WWO426" s="273"/>
      <c r="WWP426" s="273"/>
      <c r="WWQ426" s="273"/>
      <c r="WWR426" s="273"/>
      <c r="WWS426" s="273"/>
      <c r="WWT426" s="273"/>
      <c r="WWU426" s="273"/>
      <c r="WWV426" s="273"/>
      <c r="WWW426" s="273"/>
      <c r="WWX426" s="273"/>
      <c r="WWY426" s="273"/>
      <c r="WWZ426" s="273"/>
      <c r="WXA426" s="273"/>
      <c r="WXB426" s="273"/>
      <c r="WXC426" s="273"/>
      <c r="WXD426" s="273"/>
      <c r="WXE426" s="273"/>
      <c r="WXF426" s="273"/>
      <c r="WXG426" s="273"/>
      <c r="WXH426" s="273"/>
      <c r="WXI426" s="273"/>
      <c r="WXJ426" s="273"/>
      <c r="WXK426" s="273"/>
      <c r="WXL426" s="273"/>
      <c r="WXM426" s="273"/>
      <c r="WXN426" s="273"/>
      <c r="WXO426" s="273"/>
      <c r="WXP426" s="273"/>
      <c r="WXQ426" s="273"/>
      <c r="WXR426" s="273"/>
      <c r="WXS426" s="273"/>
      <c r="WXT426" s="273"/>
      <c r="WXU426" s="273"/>
      <c r="WXV426" s="273"/>
      <c r="WXW426" s="273"/>
      <c r="WXX426" s="273"/>
      <c r="WXY426" s="273"/>
      <c r="WXZ426" s="273"/>
      <c r="WYA426" s="273"/>
      <c r="WYB426" s="273"/>
      <c r="WYC426" s="273"/>
      <c r="WYD426" s="273"/>
      <c r="WYE426" s="273"/>
      <c r="WYF426" s="273"/>
      <c r="WYG426" s="273"/>
      <c r="WYH426" s="273"/>
      <c r="WYI426" s="273"/>
      <c r="WYJ426" s="273"/>
      <c r="WYK426" s="273"/>
      <c r="WYL426" s="273"/>
      <c r="WYM426" s="273"/>
      <c r="WYN426" s="273"/>
      <c r="WYO426" s="273"/>
      <c r="WYP426" s="273"/>
      <c r="WYQ426" s="273"/>
      <c r="WYR426" s="273"/>
      <c r="WYS426" s="273"/>
      <c r="WYT426" s="273"/>
      <c r="WYU426" s="273"/>
      <c r="WYV426" s="273"/>
      <c r="WYW426" s="273"/>
      <c r="WYX426" s="273"/>
      <c r="WYY426" s="273"/>
      <c r="WYZ426" s="273"/>
      <c r="WZA426" s="273"/>
      <c r="WZB426" s="273"/>
      <c r="WZC426" s="273"/>
      <c r="WZD426" s="273"/>
      <c r="WZE426" s="273"/>
      <c r="WZF426" s="273"/>
      <c r="WZG426" s="273"/>
      <c r="WZH426" s="273"/>
      <c r="WZI426" s="273"/>
      <c r="WZJ426" s="273"/>
      <c r="WZK426" s="273"/>
      <c r="WZL426" s="273"/>
      <c r="WZM426" s="273"/>
      <c r="WZN426" s="273"/>
      <c r="WZO426" s="273"/>
      <c r="WZP426" s="273"/>
      <c r="WZQ426" s="273"/>
      <c r="WZR426" s="273"/>
      <c r="WZS426" s="273"/>
      <c r="WZT426" s="273"/>
      <c r="WZU426" s="273"/>
      <c r="WZV426" s="273"/>
      <c r="WZW426" s="273"/>
      <c r="WZX426" s="273"/>
      <c r="WZY426" s="273"/>
      <c r="WZZ426" s="273"/>
      <c r="XAA426" s="273"/>
      <c r="XAB426" s="273"/>
      <c r="XAC426" s="273"/>
      <c r="XAD426" s="273"/>
      <c r="XAE426" s="273"/>
      <c r="XAF426" s="273"/>
      <c r="XAG426" s="273"/>
      <c r="XAH426" s="273"/>
      <c r="XAI426" s="273"/>
      <c r="XAJ426" s="273"/>
      <c r="XAK426" s="273"/>
      <c r="XAL426" s="273"/>
      <c r="XAM426" s="273"/>
      <c r="XAN426" s="273"/>
      <c r="XAO426" s="273"/>
      <c r="XAP426" s="273"/>
      <c r="XAQ426" s="273"/>
      <c r="XAR426" s="273"/>
      <c r="XAS426" s="273"/>
      <c r="XAT426" s="273"/>
      <c r="XAU426" s="273"/>
      <c r="XAV426" s="273"/>
      <c r="XAW426" s="273"/>
      <c r="XAX426" s="273"/>
      <c r="XAY426" s="273"/>
      <c r="XAZ426" s="273"/>
      <c r="XBA426" s="273"/>
      <c r="XBB426" s="273"/>
      <c r="XBC426" s="273"/>
      <c r="XBD426" s="273"/>
      <c r="XBE426" s="273"/>
      <c r="XBF426" s="273"/>
      <c r="XBG426" s="273"/>
      <c r="XBH426" s="273"/>
      <c r="XBI426" s="273"/>
      <c r="XBJ426" s="273"/>
      <c r="XBK426" s="273"/>
      <c r="XBL426" s="273"/>
      <c r="XBM426" s="273"/>
      <c r="XBN426" s="273"/>
      <c r="XBO426" s="273"/>
      <c r="XBP426" s="273"/>
      <c r="XBQ426" s="273"/>
      <c r="XBR426" s="273"/>
      <c r="XBS426" s="273"/>
      <c r="XBT426" s="273"/>
      <c r="XBU426" s="273"/>
      <c r="XBV426" s="273"/>
      <c r="XBW426" s="273"/>
      <c r="XBX426" s="273"/>
      <c r="XBY426" s="273"/>
      <c r="XBZ426" s="273"/>
      <c r="XCA426" s="273"/>
      <c r="XCB426" s="273"/>
      <c r="XCC426" s="273"/>
      <c r="XCD426" s="273"/>
      <c r="XCE426" s="273"/>
      <c r="XCF426" s="273"/>
      <c r="XCG426" s="273"/>
      <c r="XCH426" s="273"/>
      <c r="XCI426" s="273"/>
      <c r="XCJ426" s="273"/>
      <c r="XCK426" s="273"/>
      <c r="XCL426" s="273"/>
      <c r="XCM426" s="273"/>
      <c r="XCN426" s="273"/>
      <c r="XCO426" s="273"/>
      <c r="XCP426" s="273"/>
      <c r="XCQ426" s="273"/>
      <c r="XCR426" s="273"/>
      <c r="XCS426" s="273"/>
      <c r="XCT426" s="273"/>
      <c r="XCU426" s="273"/>
      <c r="XCV426" s="273"/>
      <c r="XCW426" s="273"/>
      <c r="XCX426" s="273"/>
      <c r="XCY426" s="273"/>
      <c r="XCZ426" s="273"/>
      <c r="XDA426" s="273"/>
      <c r="XDB426" s="273"/>
      <c r="XDC426" s="273"/>
      <c r="XDD426" s="273"/>
      <c r="XDE426" s="273"/>
      <c r="XDF426" s="273"/>
      <c r="XDG426" s="273"/>
      <c r="XDH426" s="273"/>
      <c r="XDI426" s="273"/>
      <c r="XDJ426" s="273"/>
      <c r="XDK426" s="273"/>
      <c r="XDL426" s="273"/>
      <c r="XDM426" s="273"/>
      <c r="XDN426" s="273"/>
      <c r="XDO426" s="273"/>
      <c r="XDP426" s="273"/>
      <c r="XDQ426" s="273"/>
      <c r="XDR426" s="273"/>
      <c r="XDS426" s="273"/>
      <c r="XDT426" s="273"/>
      <c r="XDU426" s="273"/>
      <c r="XDV426" s="273"/>
      <c r="XDW426" s="273"/>
      <c r="XDX426" s="273"/>
      <c r="XDY426" s="273"/>
      <c r="XDZ426" s="273"/>
      <c r="XEA426" s="273"/>
      <c r="XEB426" s="273"/>
      <c r="XEC426" s="273"/>
      <c r="XED426" s="273"/>
      <c r="XEE426" s="273"/>
      <c r="XEF426" s="273"/>
      <c r="XEG426" s="273"/>
    </row>
    <row r="427" spans="1:16361" s="256" customFormat="1" ht="20.100000000000001" customHeight="1">
      <c r="A427" s="261" t="s">
        <v>830</v>
      </c>
      <c r="B427" s="260" t="s">
        <v>813</v>
      </c>
      <c r="C427" s="262" t="s">
        <v>814</v>
      </c>
      <c r="D427" s="262" t="s">
        <v>815</v>
      </c>
      <c r="E427" s="258"/>
      <c r="F427" s="258" t="s">
        <v>4699</v>
      </c>
      <c r="G427" s="262" t="s">
        <v>3224</v>
      </c>
      <c r="H427" s="258" t="s">
        <v>818</v>
      </c>
      <c r="I427" s="258">
        <v>72011013</v>
      </c>
      <c r="J427" s="255" t="str">
        <f t="shared" si="6"/>
        <v>张涛3</v>
      </c>
      <c r="K427" s="258" t="s">
        <v>1744</v>
      </c>
      <c r="L427" s="279">
        <v>43493</v>
      </c>
      <c r="M427" s="280"/>
      <c r="N427" s="273"/>
      <c r="P427" s="273"/>
      <c r="Q427" s="273"/>
      <c r="R427" s="273"/>
      <c r="S427" s="273"/>
      <c r="T427" s="273"/>
      <c r="U427" s="273"/>
      <c r="V427" s="273"/>
      <c r="W427" s="273"/>
      <c r="X427" s="273"/>
      <c r="Y427" s="273"/>
      <c r="Z427" s="273"/>
      <c r="AA427" s="273"/>
      <c r="AB427" s="273"/>
      <c r="AC427" s="273"/>
      <c r="AD427" s="273"/>
      <c r="AE427" s="273"/>
      <c r="AF427" s="273"/>
      <c r="AG427" s="273"/>
      <c r="AH427" s="273"/>
      <c r="AI427" s="273"/>
      <c r="AJ427" s="273"/>
      <c r="AK427" s="273"/>
      <c r="AL427" s="273"/>
      <c r="AM427" s="273"/>
      <c r="AN427" s="273"/>
      <c r="AO427" s="273"/>
      <c r="AP427" s="273"/>
      <c r="AQ427" s="273"/>
      <c r="AR427" s="273"/>
      <c r="AS427" s="273"/>
      <c r="AT427" s="273"/>
      <c r="AU427" s="273"/>
      <c r="AV427" s="273"/>
      <c r="AW427" s="273"/>
      <c r="AX427" s="273"/>
      <c r="AY427" s="273"/>
      <c r="AZ427" s="273"/>
      <c r="BA427" s="273"/>
      <c r="BB427" s="273"/>
      <c r="BC427" s="273"/>
      <c r="BD427" s="273"/>
      <c r="BE427" s="273"/>
      <c r="BF427" s="273"/>
      <c r="BG427" s="273"/>
      <c r="BH427" s="273"/>
      <c r="BI427" s="273"/>
      <c r="BJ427" s="273"/>
      <c r="BK427" s="273"/>
      <c r="BL427" s="273"/>
      <c r="BM427" s="273"/>
      <c r="BN427" s="273"/>
      <c r="BO427" s="273"/>
      <c r="BP427" s="273"/>
      <c r="BQ427" s="273"/>
      <c r="BR427" s="273"/>
      <c r="BS427" s="273"/>
      <c r="BT427" s="273"/>
      <c r="BU427" s="273"/>
      <c r="BV427" s="273"/>
      <c r="BW427" s="273"/>
      <c r="BX427" s="273"/>
      <c r="BY427" s="273"/>
      <c r="BZ427" s="273"/>
      <c r="CA427" s="273"/>
      <c r="CB427" s="273"/>
      <c r="CC427" s="273"/>
      <c r="CD427" s="273"/>
      <c r="CE427" s="273"/>
      <c r="CF427" s="273"/>
      <c r="CG427" s="273"/>
      <c r="CH427" s="273"/>
      <c r="CI427" s="273"/>
      <c r="CJ427" s="273"/>
      <c r="CK427" s="273"/>
      <c r="CL427" s="273"/>
      <c r="CM427" s="273"/>
      <c r="CN427" s="273"/>
      <c r="CO427" s="273"/>
      <c r="CP427" s="273"/>
      <c r="CQ427" s="273"/>
      <c r="CR427" s="273"/>
      <c r="CS427" s="273"/>
      <c r="CT427" s="273"/>
      <c r="CU427" s="273"/>
      <c r="CV427" s="273"/>
      <c r="CW427" s="273"/>
      <c r="CX427" s="273"/>
      <c r="CY427" s="273"/>
      <c r="CZ427" s="273"/>
      <c r="DA427" s="273"/>
      <c r="DB427" s="273"/>
      <c r="DC427" s="273"/>
      <c r="DD427" s="273"/>
      <c r="DE427" s="273"/>
      <c r="DF427" s="273"/>
      <c r="DG427" s="273"/>
      <c r="DH427" s="273"/>
      <c r="DI427" s="273"/>
      <c r="DJ427" s="273"/>
      <c r="DK427" s="273"/>
      <c r="DL427" s="273"/>
      <c r="DM427" s="273"/>
      <c r="DN427" s="273"/>
      <c r="DO427" s="273"/>
      <c r="DP427" s="273"/>
      <c r="DQ427" s="273"/>
      <c r="DR427" s="273"/>
      <c r="DS427" s="273"/>
      <c r="DT427" s="273"/>
      <c r="DU427" s="273"/>
      <c r="DV427" s="273"/>
      <c r="DW427" s="273"/>
      <c r="DX427" s="273"/>
      <c r="DY427" s="273"/>
      <c r="DZ427" s="273"/>
      <c r="EA427" s="273"/>
      <c r="EB427" s="273"/>
      <c r="EC427" s="273"/>
      <c r="ED427" s="273"/>
      <c r="EE427" s="273"/>
      <c r="EF427" s="273"/>
      <c r="EG427" s="273"/>
      <c r="EH427" s="273"/>
      <c r="EI427" s="273"/>
      <c r="EJ427" s="273"/>
      <c r="EK427" s="273"/>
      <c r="EL427" s="273"/>
      <c r="EM427" s="273"/>
      <c r="EN427" s="273"/>
      <c r="EO427" s="273"/>
      <c r="EP427" s="273"/>
      <c r="EQ427" s="273"/>
      <c r="ER427" s="273"/>
      <c r="ES427" s="273"/>
      <c r="ET427" s="273"/>
      <c r="EU427" s="273"/>
      <c r="EV427" s="273"/>
      <c r="EW427" s="273"/>
      <c r="EX427" s="273"/>
      <c r="EY427" s="273"/>
      <c r="EZ427" s="273"/>
      <c r="FA427" s="273"/>
      <c r="FB427" s="273"/>
      <c r="FC427" s="273"/>
      <c r="FD427" s="273"/>
      <c r="FE427" s="273"/>
      <c r="FF427" s="273"/>
      <c r="FG427" s="273"/>
      <c r="FH427" s="273"/>
      <c r="FI427" s="273"/>
      <c r="FJ427" s="273"/>
      <c r="FK427" s="273"/>
      <c r="FL427" s="273"/>
      <c r="FM427" s="273"/>
      <c r="FN427" s="273"/>
      <c r="FO427" s="273"/>
      <c r="FP427" s="273"/>
      <c r="FQ427" s="273"/>
      <c r="FR427" s="273"/>
      <c r="FS427" s="273"/>
      <c r="FT427" s="273"/>
      <c r="FU427" s="273"/>
      <c r="FV427" s="273"/>
      <c r="FW427" s="273"/>
      <c r="FX427" s="273"/>
      <c r="FY427" s="273"/>
      <c r="FZ427" s="273"/>
      <c r="GA427" s="273"/>
      <c r="GB427" s="273"/>
      <c r="GC427" s="273"/>
      <c r="GD427" s="273"/>
      <c r="GE427" s="273"/>
      <c r="GF427" s="273"/>
      <c r="GG427" s="273"/>
      <c r="GH427" s="273"/>
      <c r="GI427" s="273"/>
      <c r="GJ427" s="273"/>
      <c r="GK427" s="273"/>
      <c r="GL427" s="273"/>
      <c r="GM427" s="273"/>
      <c r="GN427" s="273"/>
      <c r="GO427" s="273"/>
      <c r="GP427" s="273"/>
      <c r="GQ427" s="273"/>
      <c r="GR427" s="273"/>
      <c r="GS427" s="273"/>
      <c r="GT427" s="273"/>
      <c r="GU427" s="273"/>
      <c r="GV427" s="273"/>
      <c r="GW427" s="273"/>
      <c r="GX427" s="273"/>
      <c r="GY427" s="273"/>
      <c r="GZ427" s="273"/>
      <c r="HA427" s="273"/>
      <c r="HB427" s="273"/>
      <c r="HC427" s="273"/>
      <c r="HD427" s="273"/>
      <c r="HE427" s="273"/>
      <c r="HF427" s="273"/>
      <c r="HG427" s="273"/>
      <c r="HH427" s="273"/>
      <c r="HI427" s="273"/>
      <c r="HJ427" s="273"/>
      <c r="HK427" s="273"/>
      <c r="HL427" s="273"/>
      <c r="HM427" s="273"/>
      <c r="HN427" s="273"/>
      <c r="HO427" s="273"/>
      <c r="HP427" s="273"/>
      <c r="HQ427" s="273"/>
      <c r="HR427" s="273"/>
      <c r="HS427" s="273"/>
      <c r="HT427" s="273"/>
      <c r="HU427" s="273"/>
      <c r="HV427" s="273"/>
      <c r="HW427" s="273"/>
      <c r="HX427" s="273"/>
      <c r="HY427" s="273"/>
      <c r="HZ427" s="273"/>
      <c r="IA427" s="273"/>
      <c r="IB427" s="273"/>
      <c r="IC427" s="273"/>
      <c r="ID427" s="273"/>
      <c r="IE427" s="273"/>
      <c r="IF427" s="273"/>
      <c r="IG427" s="273"/>
      <c r="IH427" s="273"/>
      <c r="II427" s="273"/>
      <c r="IJ427" s="273"/>
      <c r="IK427" s="273"/>
      <c r="IL427" s="273"/>
      <c r="IM427" s="273"/>
      <c r="IN427" s="273"/>
      <c r="IO427" s="273"/>
      <c r="IP427" s="273"/>
      <c r="IQ427" s="273"/>
      <c r="IR427" s="273"/>
      <c r="IS427" s="273"/>
      <c r="IT427" s="273"/>
      <c r="IU427" s="273"/>
      <c r="IV427" s="273"/>
      <c r="IW427" s="273"/>
      <c r="IX427" s="273"/>
      <c r="IY427" s="273"/>
      <c r="IZ427" s="273"/>
      <c r="JA427" s="273"/>
      <c r="JB427" s="273"/>
      <c r="JC427" s="273"/>
      <c r="JD427" s="273"/>
      <c r="JE427" s="273"/>
      <c r="JF427" s="273"/>
      <c r="JG427" s="273"/>
      <c r="JH427" s="273"/>
      <c r="JI427" s="273"/>
      <c r="JJ427" s="273"/>
      <c r="JK427" s="273"/>
      <c r="JL427" s="273"/>
      <c r="JM427" s="273"/>
      <c r="JN427" s="273"/>
      <c r="JO427" s="273"/>
      <c r="JP427" s="273"/>
      <c r="JQ427" s="273"/>
      <c r="JR427" s="273"/>
      <c r="JS427" s="273"/>
      <c r="JT427" s="273"/>
      <c r="JU427" s="273"/>
      <c r="JV427" s="273"/>
      <c r="JW427" s="273"/>
      <c r="JX427" s="273"/>
      <c r="JY427" s="273"/>
      <c r="JZ427" s="273"/>
      <c r="KA427" s="273"/>
      <c r="KB427" s="273"/>
      <c r="KC427" s="273"/>
      <c r="KD427" s="273"/>
      <c r="KE427" s="273"/>
      <c r="KF427" s="273"/>
      <c r="KG427" s="273"/>
      <c r="KH427" s="273"/>
      <c r="KI427" s="273"/>
      <c r="KJ427" s="273"/>
      <c r="KK427" s="273"/>
      <c r="KL427" s="273"/>
      <c r="KM427" s="273"/>
      <c r="KN427" s="273"/>
      <c r="KO427" s="273"/>
      <c r="KP427" s="273"/>
      <c r="KQ427" s="273"/>
      <c r="KR427" s="273"/>
      <c r="KS427" s="273"/>
      <c r="KT427" s="273"/>
      <c r="KU427" s="273"/>
      <c r="KV427" s="273"/>
      <c r="KW427" s="273"/>
      <c r="KX427" s="273"/>
      <c r="KY427" s="273"/>
      <c r="KZ427" s="273"/>
      <c r="LA427" s="273"/>
      <c r="LB427" s="273"/>
      <c r="LC427" s="273"/>
      <c r="LD427" s="273"/>
      <c r="LE427" s="273"/>
      <c r="LF427" s="273"/>
      <c r="LG427" s="273"/>
      <c r="LH427" s="273"/>
      <c r="LI427" s="273"/>
      <c r="LJ427" s="273"/>
      <c r="LK427" s="273"/>
      <c r="LL427" s="273"/>
      <c r="LM427" s="273"/>
      <c r="LN427" s="273"/>
      <c r="LO427" s="273"/>
      <c r="LP427" s="273"/>
      <c r="LQ427" s="273"/>
      <c r="LR427" s="273"/>
      <c r="LS427" s="273"/>
      <c r="LT427" s="273"/>
      <c r="LU427" s="273"/>
      <c r="LV427" s="273"/>
      <c r="LW427" s="273"/>
      <c r="LX427" s="273"/>
      <c r="LY427" s="273"/>
      <c r="LZ427" s="273"/>
      <c r="MA427" s="273"/>
      <c r="MB427" s="273"/>
      <c r="MC427" s="273"/>
      <c r="MD427" s="273"/>
      <c r="ME427" s="273"/>
      <c r="MF427" s="273"/>
      <c r="MG427" s="273"/>
      <c r="MH427" s="273"/>
      <c r="MI427" s="273"/>
      <c r="MJ427" s="273"/>
      <c r="MK427" s="273"/>
      <c r="ML427" s="273"/>
      <c r="MM427" s="273"/>
      <c r="MN427" s="273"/>
      <c r="MO427" s="273"/>
      <c r="MP427" s="273"/>
      <c r="MQ427" s="273"/>
      <c r="MR427" s="273"/>
      <c r="MS427" s="273"/>
      <c r="MT427" s="273"/>
      <c r="MU427" s="273"/>
      <c r="MV427" s="273"/>
      <c r="MW427" s="273"/>
      <c r="MX427" s="273"/>
      <c r="MY427" s="273"/>
      <c r="MZ427" s="273"/>
      <c r="NA427" s="273"/>
      <c r="NB427" s="273"/>
      <c r="NC427" s="273"/>
      <c r="ND427" s="273"/>
      <c r="NE427" s="273"/>
      <c r="NF427" s="273"/>
      <c r="NG427" s="273"/>
      <c r="NH427" s="273"/>
      <c r="NI427" s="273"/>
      <c r="NJ427" s="273"/>
      <c r="NK427" s="273"/>
      <c r="NL427" s="273"/>
      <c r="NM427" s="273"/>
      <c r="NN427" s="273"/>
      <c r="NO427" s="273"/>
      <c r="NP427" s="273"/>
      <c r="NQ427" s="273"/>
      <c r="NR427" s="273"/>
      <c r="NS427" s="273"/>
      <c r="NT427" s="273"/>
      <c r="NU427" s="273"/>
      <c r="NV427" s="273"/>
      <c r="NW427" s="273"/>
      <c r="NX427" s="273"/>
      <c r="NY427" s="273"/>
      <c r="NZ427" s="273"/>
      <c r="OA427" s="273"/>
      <c r="OB427" s="273"/>
      <c r="OC427" s="273"/>
      <c r="OD427" s="273"/>
      <c r="OE427" s="273"/>
      <c r="OF427" s="273"/>
      <c r="OG427" s="273"/>
      <c r="OH427" s="273"/>
      <c r="OI427" s="273"/>
      <c r="OJ427" s="273"/>
      <c r="OK427" s="273"/>
      <c r="OL427" s="273"/>
      <c r="OM427" s="273"/>
      <c r="ON427" s="273"/>
      <c r="OO427" s="273"/>
      <c r="OP427" s="273"/>
      <c r="OQ427" s="273"/>
      <c r="OR427" s="273"/>
      <c r="OS427" s="273"/>
      <c r="OT427" s="273"/>
      <c r="OU427" s="273"/>
      <c r="OV427" s="273"/>
      <c r="OW427" s="273"/>
      <c r="OX427" s="273"/>
      <c r="OY427" s="273"/>
      <c r="OZ427" s="273"/>
      <c r="PA427" s="273"/>
      <c r="PB427" s="273"/>
      <c r="PC427" s="273"/>
      <c r="PD427" s="273"/>
      <c r="PE427" s="273"/>
      <c r="PF427" s="273"/>
      <c r="PG427" s="273"/>
      <c r="PH427" s="273"/>
      <c r="PI427" s="273"/>
      <c r="PJ427" s="273"/>
      <c r="PK427" s="273"/>
      <c r="PL427" s="273"/>
      <c r="PM427" s="273"/>
      <c r="PN427" s="273"/>
      <c r="PO427" s="273"/>
      <c r="PP427" s="273"/>
      <c r="PQ427" s="273"/>
      <c r="PR427" s="273"/>
      <c r="PS427" s="273"/>
      <c r="PT427" s="273"/>
      <c r="PU427" s="273"/>
      <c r="PV427" s="273"/>
      <c r="PW427" s="273"/>
      <c r="PX427" s="273"/>
      <c r="PY427" s="273"/>
      <c r="PZ427" s="273"/>
      <c r="QA427" s="273"/>
      <c r="QB427" s="273"/>
      <c r="QC427" s="273"/>
      <c r="QD427" s="273"/>
      <c r="QE427" s="273"/>
      <c r="QF427" s="273"/>
      <c r="QG427" s="273"/>
      <c r="QH427" s="273"/>
      <c r="QI427" s="273"/>
      <c r="QJ427" s="273"/>
      <c r="QK427" s="273"/>
      <c r="QL427" s="273"/>
      <c r="QM427" s="273"/>
      <c r="QN427" s="273"/>
      <c r="QO427" s="273"/>
      <c r="QP427" s="273"/>
      <c r="QQ427" s="273"/>
      <c r="QR427" s="273"/>
      <c r="QS427" s="273"/>
      <c r="QT427" s="273"/>
      <c r="QU427" s="273"/>
      <c r="QV427" s="273"/>
      <c r="QW427" s="273"/>
      <c r="QX427" s="273"/>
      <c r="QY427" s="273"/>
      <c r="QZ427" s="273"/>
      <c r="RA427" s="273"/>
      <c r="RB427" s="273"/>
      <c r="RC427" s="273"/>
      <c r="RD427" s="273"/>
      <c r="RE427" s="273"/>
      <c r="RF427" s="273"/>
      <c r="RG427" s="273"/>
      <c r="RH427" s="273"/>
      <c r="RI427" s="273"/>
      <c r="RJ427" s="273"/>
      <c r="RK427" s="273"/>
      <c r="RL427" s="273"/>
      <c r="RM427" s="273"/>
      <c r="RN427" s="273"/>
      <c r="RO427" s="273"/>
      <c r="RP427" s="273"/>
      <c r="RQ427" s="273"/>
      <c r="RR427" s="273"/>
      <c r="RS427" s="273"/>
      <c r="RT427" s="273"/>
      <c r="RU427" s="273"/>
      <c r="RV427" s="273"/>
      <c r="RW427" s="273"/>
      <c r="RX427" s="273"/>
      <c r="RY427" s="273"/>
      <c r="RZ427" s="273"/>
      <c r="SA427" s="273"/>
      <c r="SB427" s="273"/>
      <c r="SC427" s="273"/>
      <c r="SD427" s="273"/>
      <c r="SE427" s="273"/>
      <c r="SF427" s="273"/>
      <c r="SG427" s="273"/>
      <c r="SH427" s="273"/>
      <c r="SI427" s="273"/>
      <c r="SJ427" s="273"/>
      <c r="SK427" s="273"/>
      <c r="SL427" s="273"/>
      <c r="SM427" s="273"/>
      <c r="SN427" s="273"/>
      <c r="SO427" s="273"/>
      <c r="SP427" s="273"/>
      <c r="SQ427" s="273"/>
      <c r="SR427" s="273"/>
      <c r="SS427" s="273"/>
      <c r="ST427" s="273"/>
      <c r="SU427" s="273"/>
      <c r="SV427" s="273"/>
      <c r="SW427" s="273"/>
      <c r="SX427" s="273"/>
      <c r="SY427" s="273"/>
      <c r="SZ427" s="273"/>
      <c r="TA427" s="273"/>
      <c r="TB427" s="273"/>
      <c r="TC427" s="273"/>
      <c r="TD427" s="273"/>
      <c r="TE427" s="273"/>
      <c r="TF427" s="273"/>
      <c r="TG427" s="273"/>
      <c r="TH427" s="273"/>
      <c r="TI427" s="273"/>
      <c r="TJ427" s="273"/>
      <c r="TK427" s="273"/>
      <c r="TL427" s="273"/>
      <c r="TM427" s="273"/>
      <c r="TN427" s="273"/>
      <c r="TO427" s="273"/>
      <c r="TP427" s="273"/>
      <c r="TQ427" s="273"/>
      <c r="TR427" s="273"/>
      <c r="TS427" s="273"/>
      <c r="TT427" s="273"/>
      <c r="TU427" s="273"/>
      <c r="TV427" s="273"/>
      <c r="TW427" s="273"/>
      <c r="TX427" s="273"/>
      <c r="TY427" s="273"/>
      <c r="TZ427" s="273"/>
      <c r="UA427" s="273"/>
      <c r="UB427" s="273"/>
      <c r="UC427" s="273"/>
      <c r="UD427" s="273"/>
      <c r="UE427" s="273"/>
      <c r="UF427" s="273"/>
      <c r="UG427" s="273"/>
      <c r="UH427" s="273"/>
      <c r="UI427" s="273"/>
      <c r="UJ427" s="273"/>
      <c r="UK427" s="273"/>
      <c r="UL427" s="273"/>
      <c r="UM427" s="273"/>
      <c r="UN427" s="273"/>
      <c r="UO427" s="273"/>
      <c r="UP427" s="273"/>
      <c r="UQ427" s="273"/>
      <c r="UR427" s="273"/>
      <c r="US427" s="273"/>
      <c r="UT427" s="273"/>
      <c r="UU427" s="273"/>
      <c r="UV427" s="273"/>
      <c r="UW427" s="273"/>
      <c r="UX427" s="273"/>
      <c r="UY427" s="273"/>
      <c r="UZ427" s="273"/>
      <c r="VA427" s="273"/>
      <c r="VB427" s="273"/>
      <c r="VC427" s="273"/>
      <c r="VD427" s="273"/>
      <c r="VE427" s="273"/>
      <c r="VF427" s="273"/>
      <c r="VG427" s="273"/>
      <c r="VH427" s="273"/>
      <c r="VI427" s="273"/>
      <c r="VJ427" s="273"/>
      <c r="VK427" s="273"/>
      <c r="VL427" s="273"/>
      <c r="VM427" s="273"/>
      <c r="VN427" s="273"/>
      <c r="VO427" s="273"/>
      <c r="VP427" s="273"/>
      <c r="VQ427" s="273"/>
      <c r="VR427" s="273"/>
      <c r="VS427" s="273"/>
      <c r="VT427" s="273"/>
      <c r="VU427" s="273"/>
      <c r="VV427" s="273"/>
      <c r="VW427" s="273"/>
      <c r="VX427" s="273"/>
      <c r="VY427" s="273"/>
      <c r="VZ427" s="273"/>
      <c r="WA427" s="273"/>
      <c r="WB427" s="273"/>
      <c r="WC427" s="273"/>
      <c r="WD427" s="273"/>
      <c r="WE427" s="273"/>
      <c r="WF427" s="273"/>
      <c r="WG427" s="273"/>
      <c r="WH427" s="273"/>
      <c r="WI427" s="273"/>
      <c r="WJ427" s="273"/>
      <c r="WK427" s="273"/>
      <c r="WL427" s="273"/>
      <c r="WM427" s="273"/>
      <c r="WN427" s="273"/>
      <c r="WO427" s="273"/>
      <c r="WP427" s="273"/>
      <c r="WQ427" s="273"/>
      <c r="WR427" s="273"/>
      <c r="WS427" s="273"/>
      <c r="WT427" s="273"/>
      <c r="WU427" s="273"/>
      <c r="WV427" s="273"/>
      <c r="WW427" s="273"/>
      <c r="WX427" s="273"/>
      <c r="WY427" s="273"/>
      <c r="WZ427" s="273"/>
      <c r="XA427" s="273"/>
      <c r="XB427" s="273"/>
      <c r="XC427" s="273"/>
      <c r="XD427" s="273"/>
      <c r="XE427" s="273"/>
      <c r="XF427" s="273"/>
      <c r="XG427" s="273"/>
      <c r="XH427" s="273"/>
      <c r="XI427" s="273"/>
      <c r="XJ427" s="273"/>
      <c r="XK427" s="273"/>
      <c r="XL427" s="273"/>
      <c r="XM427" s="273"/>
      <c r="XN427" s="273"/>
      <c r="XO427" s="273"/>
      <c r="XP427" s="273"/>
      <c r="XQ427" s="273"/>
      <c r="XR427" s="273"/>
      <c r="XS427" s="273"/>
      <c r="XT427" s="273"/>
      <c r="XU427" s="273"/>
      <c r="XV427" s="273"/>
      <c r="XW427" s="273"/>
      <c r="XX427" s="273"/>
      <c r="XY427" s="273"/>
      <c r="XZ427" s="273"/>
      <c r="YA427" s="273"/>
      <c r="YB427" s="273"/>
      <c r="YC427" s="273"/>
      <c r="YD427" s="273"/>
      <c r="YE427" s="273"/>
      <c r="YF427" s="273"/>
      <c r="YG427" s="273"/>
      <c r="YH427" s="273"/>
      <c r="YI427" s="273"/>
      <c r="YJ427" s="273"/>
      <c r="YK427" s="273"/>
      <c r="YL427" s="273"/>
      <c r="YM427" s="273"/>
      <c r="YN427" s="273"/>
      <c r="YO427" s="273"/>
      <c r="YP427" s="273"/>
      <c r="YQ427" s="273"/>
      <c r="YR427" s="273"/>
      <c r="YS427" s="273"/>
      <c r="YT427" s="273"/>
      <c r="YU427" s="273"/>
      <c r="YV427" s="273"/>
      <c r="YW427" s="273"/>
      <c r="YX427" s="273"/>
      <c r="YY427" s="273"/>
      <c r="YZ427" s="273"/>
      <c r="ZA427" s="273"/>
      <c r="ZB427" s="273"/>
      <c r="ZC427" s="273"/>
      <c r="ZD427" s="273"/>
      <c r="ZE427" s="273"/>
      <c r="ZF427" s="273"/>
      <c r="ZG427" s="273"/>
      <c r="ZH427" s="273"/>
      <c r="ZI427" s="273"/>
      <c r="ZJ427" s="273"/>
      <c r="ZK427" s="273"/>
      <c r="ZL427" s="273"/>
      <c r="ZM427" s="273"/>
      <c r="ZN427" s="273"/>
      <c r="ZO427" s="273"/>
      <c r="ZP427" s="273"/>
      <c r="ZQ427" s="273"/>
      <c r="ZR427" s="273"/>
      <c r="ZS427" s="273"/>
      <c r="ZT427" s="273"/>
      <c r="ZU427" s="273"/>
      <c r="ZV427" s="273"/>
      <c r="ZW427" s="273"/>
      <c r="ZX427" s="273"/>
      <c r="ZY427" s="273"/>
      <c r="ZZ427" s="273"/>
      <c r="AAA427" s="273"/>
      <c r="AAB427" s="273"/>
      <c r="AAC427" s="273"/>
      <c r="AAD427" s="273"/>
      <c r="AAE427" s="273"/>
      <c r="AAF427" s="273"/>
      <c r="AAG427" s="273"/>
      <c r="AAH427" s="273"/>
      <c r="AAI427" s="273"/>
      <c r="AAJ427" s="273"/>
      <c r="AAK427" s="273"/>
      <c r="AAL427" s="273"/>
      <c r="AAM427" s="273"/>
      <c r="AAN427" s="273"/>
      <c r="AAO427" s="273"/>
      <c r="AAP427" s="273"/>
      <c r="AAQ427" s="273"/>
      <c r="AAR427" s="273"/>
      <c r="AAS427" s="273"/>
      <c r="AAT427" s="273"/>
      <c r="AAU427" s="273"/>
      <c r="AAV427" s="273"/>
      <c r="AAW427" s="273"/>
      <c r="AAX427" s="273"/>
      <c r="AAY427" s="273"/>
      <c r="AAZ427" s="273"/>
      <c r="ABA427" s="273"/>
      <c r="ABB427" s="273"/>
      <c r="ABC427" s="273"/>
      <c r="ABD427" s="273"/>
      <c r="ABE427" s="273"/>
      <c r="ABF427" s="273"/>
      <c r="ABG427" s="273"/>
      <c r="ABH427" s="273"/>
      <c r="ABI427" s="273"/>
      <c r="ABJ427" s="273"/>
      <c r="ABK427" s="273"/>
      <c r="ABL427" s="273"/>
      <c r="ABM427" s="273"/>
      <c r="ABN427" s="273"/>
      <c r="ABO427" s="273"/>
      <c r="ABP427" s="273"/>
      <c r="ABQ427" s="273"/>
      <c r="ABR427" s="273"/>
      <c r="ABS427" s="273"/>
      <c r="ABT427" s="273"/>
      <c r="ABU427" s="273"/>
      <c r="ABV427" s="273"/>
      <c r="ABW427" s="273"/>
      <c r="ABX427" s="273"/>
      <c r="ABY427" s="273"/>
      <c r="ABZ427" s="273"/>
      <c r="ACA427" s="273"/>
      <c r="ACB427" s="273"/>
      <c r="ACC427" s="273"/>
      <c r="ACD427" s="273"/>
      <c r="ACE427" s="273"/>
      <c r="ACF427" s="273"/>
      <c r="ACG427" s="273"/>
      <c r="ACH427" s="273"/>
      <c r="ACI427" s="273"/>
      <c r="ACJ427" s="273"/>
      <c r="ACK427" s="273"/>
      <c r="ACL427" s="273"/>
      <c r="ACM427" s="273"/>
      <c r="ACN427" s="273"/>
      <c r="ACO427" s="273"/>
      <c r="ACP427" s="273"/>
      <c r="ACQ427" s="273"/>
      <c r="ACR427" s="273"/>
      <c r="ACS427" s="273"/>
      <c r="ACT427" s="273"/>
      <c r="ACU427" s="273"/>
      <c r="ACV427" s="273"/>
      <c r="ACW427" s="273"/>
      <c r="ACX427" s="273"/>
      <c r="ACY427" s="273"/>
      <c r="ACZ427" s="273"/>
      <c r="ADA427" s="273"/>
      <c r="ADB427" s="273"/>
      <c r="ADC427" s="273"/>
      <c r="ADD427" s="273"/>
      <c r="ADE427" s="273"/>
      <c r="ADF427" s="273"/>
      <c r="ADG427" s="273"/>
      <c r="ADH427" s="273"/>
      <c r="ADI427" s="273"/>
      <c r="ADJ427" s="273"/>
      <c r="ADK427" s="273"/>
      <c r="ADL427" s="273"/>
      <c r="ADM427" s="273"/>
      <c r="ADN427" s="273"/>
      <c r="ADO427" s="273"/>
      <c r="ADP427" s="273"/>
      <c r="ADQ427" s="273"/>
      <c r="ADR427" s="273"/>
      <c r="ADS427" s="273"/>
      <c r="ADT427" s="273"/>
      <c r="ADU427" s="273"/>
      <c r="ADV427" s="273"/>
      <c r="ADW427" s="273"/>
      <c r="ADX427" s="273"/>
      <c r="ADY427" s="273"/>
      <c r="ADZ427" s="273"/>
      <c r="AEA427" s="273"/>
      <c r="AEB427" s="273"/>
      <c r="AEC427" s="273"/>
      <c r="AED427" s="273"/>
      <c r="AEE427" s="273"/>
      <c r="AEF427" s="273"/>
      <c r="AEG427" s="273"/>
      <c r="AEH427" s="273"/>
      <c r="AEI427" s="273"/>
      <c r="AEJ427" s="273"/>
      <c r="AEK427" s="273"/>
      <c r="AEL427" s="273"/>
      <c r="AEM427" s="273"/>
      <c r="AEN427" s="273"/>
      <c r="AEO427" s="273"/>
      <c r="AEP427" s="273"/>
      <c r="AEQ427" s="273"/>
      <c r="AER427" s="273"/>
      <c r="AES427" s="273"/>
      <c r="AET427" s="273"/>
      <c r="AEU427" s="273"/>
      <c r="AEV427" s="273"/>
      <c r="AEW427" s="273"/>
      <c r="AEX427" s="273"/>
      <c r="AEY427" s="273"/>
      <c r="AEZ427" s="273"/>
      <c r="AFA427" s="273"/>
      <c r="AFB427" s="273"/>
      <c r="AFC427" s="273"/>
      <c r="AFD427" s="273"/>
      <c r="AFE427" s="273"/>
      <c r="AFF427" s="273"/>
      <c r="AFG427" s="273"/>
      <c r="AFH427" s="273"/>
      <c r="AFI427" s="273"/>
      <c r="AFJ427" s="273"/>
      <c r="AFK427" s="273"/>
      <c r="AFL427" s="273"/>
      <c r="AFM427" s="273"/>
      <c r="AFN427" s="273"/>
      <c r="AFO427" s="273"/>
      <c r="AFP427" s="273"/>
      <c r="AFQ427" s="273"/>
      <c r="AFR427" s="273"/>
      <c r="AFS427" s="273"/>
      <c r="AFT427" s="273"/>
      <c r="AFU427" s="273"/>
      <c r="AFV427" s="273"/>
      <c r="AFW427" s="273"/>
      <c r="AFX427" s="273"/>
      <c r="AFY427" s="273"/>
      <c r="AFZ427" s="273"/>
      <c r="AGA427" s="273"/>
      <c r="AGB427" s="273"/>
      <c r="AGC427" s="273"/>
      <c r="AGD427" s="273"/>
      <c r="AGE427" s="273"/>
      <c r="AGF427" s="273"/>
      <c r="AGG427" s="273"/>
      <c r="AGH427" s="273"/>
      <c r="AGI427" s="273"/>
      <c r="AGJ427" s="273"/>
      <c r="AGK427" s="273"/>
      <c r="AGL427" s="273"/>
      <c r="AGM427" s="273"/>
      <c r="AGN427" s="273"/>
      <c r="AGO427" s="273"/>
      <c r="AGP427" s="273"/>
      <c r="AGQ427" s="273"/>
      <c r="AGR427" s="273"/>
      <c r="AGS427" s="273"/>
      <c r="AGT427" s="273"/>
      <c r="AGU427" s="273"/>
      <c r="AGV427" s="273"/>
      <c r="AGW427" s="273"/>
      <c r="AGX427" s="273"/>
      <c r="AGY427" s="273"/>
      <c r="AGZ427" s="273"/>
      <c r="AHA427" s="273"/>
      <c r="AHB427" s="273"/>
      <c r="AHC427" s="273"/>
      <c r="AHD427" s="273"/>
      <c r="AHE427" s="273"/>
      <c r="AHF427" s="273"/>
      <c r="AHG427" s="273"/>
      <c r="AHH427" s="273"/>
      <c r="AHI427" s="273"/>
      <c r="AHJ427" s="273"/>
      <c r="AHK427" s="273"/>
      <c r="AHL427" s="273"/>
      <c r="AHM427" s="273"/>
      <c r="AHN427" s="273"/>
      <c r="AHO427" s="273"/>
      <c r="AHP427" s="273"/>
      <c r="AHQ427" s="273"/>
      <c r="AHR427" s="273"/>
      <c r="AHS427" s="273"/>
      <c r="AHT427" s="273"/>
      <c r="AHU427" s="273"/>
      <c r="AHV427" s="273"/>
      <c r="AHW427" s="273"/>
      <c r="AHX427" s="273"/>
      <c r="AHY427" s="273"/>
      <c r="AHZ427" s="273"/>
      <c r="AIA427" s="273"/>
      <c r="AIB427" s="273"/>
      <c r="AIC427" s="273"/>
      <c r="AID427" s="273"/>
      <c r="AIE427" s="273"/>
      <c r="AIF427" s="273"/>
      <c r="AIG427" s="273"/>
      <c r="AIH427" s="273"/>
      <c r="AII427" s="273"/>
      <c r="AIJ427" s="273"/>
      <c r="AIK427" s="273"/>
      <c r="AIL427" s="273"/>
      <c r="AIM427" s="273"/>
      <c r="AIN427" s="273"/>
      <c r="AIO427" s="273"/>
      <c r="AIP427" s="273"/>
      <c r="AIQ427" s="273"/>
      <c r="AIR427" s="273"/>
      <c r="AIS427" s="273"/>
      <c r="AIT427" s="273"/>
      <c r="AIU427" s="273"/>
      <c r="AIV427" s="273"/>
      <c r="AIW427" s="273"/>
      <c r="AIX427" s="273"/>
      <c r="AIY427" s="273"/>
      <c r="AIZ427" s="273"/>
      <c r="AJA427" s="273"/>
      <c r="AJB427" s="273"/>
      <c r="AJC427" s="273"/>
      <c r="AJD427" s="273"/>
      <c r="AJE427" s="273"/>
      <c r="AJF427" s="273"/>
      <c r="AJG427" s="273"/>
      <c r="AJH427" s="273"/>
      <c r="AJI427" s="273"/>
      <c r="AJJ427" s="273"/>
      <c r="AJK427" s="273"/>
      <c r="AJL427" s="273"/>
      <c r="AJM427" s="273"/>
      <c r="AJN427" s="273"/>
      <c r="AJO427" s="273"/>
      <c r="AJP427" s="273"/>
      <c r="AJQ427" s="273"/>
      <c r="AJR427" s="273"/>
      <c r="AJS427" s="273"/>
      <c r="AJT427" s="273"/>
      <c r="AJU427" s="273"/>
      <c r="AJV427" s="273"/>
      <c r="AJW427" s="273"/>
      <c r="AJX427" s="273"/>
      <c r="AJY427" s="273"/>
      <c r="AJZ427" s="273"/>
      <c r="AKA427" s="273"/>
      <c r="AKB427" s="273"/>
      <c r="AKC427" s="273"/>
      <c r="AKD427" s="273"/>
      <c r="AKE427" s="273"/>
      <c r="AKF427" s="273"/>
      <c r="AKG427" s="273"/>
      <c r="AKH427" s="273"/>
      <c r="AKI427" s="273"/>
      <c r="AKJ427" s="273"/>
      <c r="AKK427" s="273"/>
      <c r="AKL427" s="273"/>
      <c r="AKM427" s="273"/>
      <c r="AKN427" s="273"/>
      <c r="AKO427" s="273"/>
      <c r="AKP427" s="273"/>
      <c r="AKQ427" s="273"/>
      <c r="AKR427" s="273"/>
      <c r="AKS427" s="273"/>
      <c r="AKT427" s="273"/>
      <c r="AKU427" s="273"/>
      <c r="AKV427" s="273"/>
      <c r="AKW427" s="273"/>
      <c r="AKX427" s="273"/>
      <c r="AKY427" s="273"/>
      <c r="AKZ427" s="273"/>
      <c r="ALA427" s="273"/>
      <c r="ALB427" s="273"/>
      <c r="ALC427" s="273"/>
      <c r="ALD427" s="273"/>
      <c r="ALE427" s="273"/>
      <c r="ALF427" s="273"/>
      <c r="ALG427" s="273"/>
      <c r="ALH427" s="273"/>
      <c r="ALI427" s="273"/>
      <c r="ALJ427" s="273"/>
      <c r="ALK427" s="273"/>
      <c r="ALL427" s="273"/>
      <c r="ALM427" s="273"/>
      <c r="ALN427" s="273"/>
      <c r="ALO427" s="273"/>
      <c r="ALP427" s="273"/>
      <c r="ALQ427" s="273"/>
      <c r="ALR427" s="273"/>
      <c r="ALS427" s="273"/>
      <c r="ALT427" s="273"/>
      <c r="ALU427" s="273"/>
      <c r="ALV427" s="273"/>
      <c r="ALW427" s="273"/>
      <c r="ALX427" s="273"/>
      <c r="ALY427" s="273"/>
      <c r="ALZ427" s="273"/>
      <c r="AMA427" s="273"/>
      <c r="AMB427" s="273"/>
      <c r="AMC427" s="273"/>
      <c r="AMD427" s="273"/>
      <c r="AME427" s="273"/>
      <c r="AMF427" s="273"/>
      <c r="AMG427" s="273"/>
      <c r="AMH427" s="273"/>
      <c r="AMI427" s="273"/>
      <c r="AMJ427" s="273"/>
      <c r="AMK427" s="273"/>
      <c r="AML427" s="273"/>
      <c r="AMM427" s="273"/>
      <c r="AMN427" s="273"/>
      <c r="AMO427" s="273"/>
      <c r="AMP427" s="273"/>
      <c r="AMQ427" s="273"/>
      <c r="AMR427" s="273"/>
      <c r="AMS427" s="273"/>
      <c r="AMT427" s="273"/>
      <c r="AMU427" s="273"/>
      <c r="AMV427" s="273"/>
      <c r="AMW427" s="273"/>
      <c r="AMX427" s="273"/>
      <c r="AMY427" s="273"/>
      <c r="AMZ427" s="273"/>
      <c r="ANA427" s="273"/>
      <c r="ANB427" s="273"/>
      <c r="ANC427" s="273"/>
      <c r="AND427" s="273"/>
      <c r="ANE427" s="273"/>
      <c r="ANF427" s="273"/>
      <c r="ANG427" s="273"/>
      <c r="ANH427" s="273"/>
      <c r="ANI427" s="273"/>
      <c r="ANJ427" s="273"/>
      <c r="ANK427" s="273"/>
      <c r="ANL427" s="273"/>
      <c r="ANM427" s="273"/>
      <c r="ANN427" s="273"/>
      <c r="ANO427" s="273"/>
      <c r="ANP427" s="273"/>
      <c r="ANQ427" s="273"/>
      <c r="ANR427" s="273"/>
      <c r="ANS427" s="273"/>
      <c r="ANT427" s="273"/>
      <c r="ANU427" s="273"/>
      <c r="ANV427" s="273"/>
      <c r="ANW427" s="273"/>
      <c r="ANX427" s="273"/>
      <c r="ANY427" s="273"/>
      <c r="ANZ427" s="273"/>
      <c r="AOA427" s="273"/>
      <c r="AOB427" s="273"/>
      <c r="AOC427" s="273"/>
      <c r="AOD427" s="273"/>
      <c r="AOE427" s="273"/>
      <c r="AOF427" s="273"/>
      <c r="AOG427" s="273"/>
      <c r="AOH427" s="273"/>
      <c r="AOI427" s="273"/>
      <c r="AOJ427" s="273"/>
      <c r="AOK427" s="273"/>
      <c r="AOL427" s="273"/>
      <c r="AOM427" s="273"/>
      <c r="AON427" s="273"/>
      <c r="AOO427" s="273"/>
      <c r="AOP427" s="273"/>
      <c r="AOQ427" s="273"/>
      <c r="AOR427" s="273"/>
      <c r="AOS427" s="273"/>
      <c r="AOT427" s="273"/>
      <c r="AOU427" s="273"/>
      <c r="AOV427" s="273"/>
      <c r="AOW427" s="273"/>
      <c r="AOX427" s="273"/>
      <c r="AOY427" s="273"/>
      <c r="AOZ427" s="273"/>
      <c r="APA427" s="273"/>
      <c r="APB427" s="273"/>
      <c r="APC427" s="273"/>
      <c r="APD427" s="273"/>
      <c r="APE427" s="273"/>
      <c r="APF427" s="273"/>
      <c r="APG427" s="273"/>
      <c r="APH427" s="273"/>
      <c r="API427" s="273"/>
      <c r="APJ427" s="273"/>
      <c r="APK427" s="273"/>
      <c r="APL427" s="273"/>
      <c r="APM427" s="273"/>
      <c r="APN427" s="273"/>
      <c r="APO427" s="273"/>
      <c r="APP427" s="273"/>
      <c r="APQ427" s="273"/>
      <c r="APR427" s="273"/>
      <c r="APS427" s="273"/>
      <c r="APT427" s="273"/>
      <c r="APU427" s="273"/>
      <c r="APV427" s="273"/>
      <c r="APW427" s="273"/>
      <c r="APX427" s="273"/>
      <c r="APY427" s="273"/>
      <c r="APZ427" s="273"/>
      <c r="AQA427" s="273"/>
      <c r="AQB427" s="273"/>
      <c r="AQC427" s="273"/>
      <c r="AQD427" s="273"/>
      <c r="AQE427" s="273"/>
      <c r="AQF427" s="273"/>
      <c r="AQG427" s="273"/>
      <c r="AQH427" s="273"/>
      <c r="AQI427" s="273"/>
      <c r="AQJ427" s="273"/>
      <c r="AQK427" s="273"/>
      <c r="AQL427" s="273"/>
      <c r="AQM427" s="273"/>
      <c r="AQN427" s="273"/>
      <c r="AQO427" s="273"/>
      <c r="AQP427" s="273"/>
      <c r="AQQ427" s="273"/>
      <c r="AQR427" s="273"/>
      <c r="AQS427" s="273"/>
      <c r="AQT427" s="273"/>
      <c r="AQU427" s="273"/>
      <c r="AQV427" s="273"/>
      <c r="AQW427" s="273"/>
      <c r="AQX427" s="273"/>
      <c r="AQY427" s="273"/>
      <c r="AQZ427" s="273"/>
      <c r="ARA427" s="273"/>
      <c r="ARB427" s="273"/>
      <c r="ARC427" s="273"/>
      <c r="ARD427" s="273"/>
      <c r="ARE427" s="273"/>
      <c r="ARF427" s="273"/>
      <c r="ARG427" s="273"/>
      <c r="ARH427" s="273"/>
      <c r="ARI427" s="273"/>
      <c r="ARJ427" s="273"/>
      <c r="ARK427" s="273"/>
      <c r="ARL427" s="273"/>
      <c r="ARM427" s="273"/>
      <c r="ARN427" s="273"/>
      <c r="ARO427" s="273"/>
      <c r="ARP427" s="273"/>
      <c r="ARQ427" s="273"/>
      <c r="ARR427" s="273"/>
      <c r="ARS427" s="273"/>
      <c r="ART427" s="273"/>
      <c r="ARU427" s="273"/>
      <c r="ARV427" s="273"/>
      <c r="ARW427" s="273"/>
      <c r="ARX427" s="273"/>
      <c r="ARY427" s="273"/>
      <c r="ARZ427" s="273"/>
      <c r="ASA427" s="273"/>
      <c r="ASB427" s="273"/>
      <c r="ASC427" s="273"/>
      <c r="ASD427" s="273"/>
      <c r="ASE427" s="273"/>
      <c r="ASF427" s="273"/>
      <c r="ASG427" s="273"/>
      <c r="ASH427" s="273"/>
      <c r="ASI427" s="273"/>
      <c r="ASJ427" s="273"/>
      <c r="ASK427" s="273"/>
      <c r="ASL427" s="273"/>
      <c r="ASM427" s="273"/>
      <c r="ASN427" s="273"/>
      <c r="ASO427" s="273"/>
      <c r="ASP427" s="273"/>
      <c r="ASQ427" s="273"/>
      <c r="ASR427" s="273"/>
      <c r="ASS427" s="273"/>
      <c r="AST427" s="273"/>
      <c r="ASU427" s="273"/>
      <c r="ASV427" s="273"/>
      <c r="ASW427" s="273"/>
      <c r="ASX427" s="273"/>
      <c r="ASY427" s="273"/>
      <c r="ASZ427" s="273"/>
      <c r="ATA427" s="273"/>
      <c r="ATB427" s="273"/>
      <c r="ATC427" s="273"/>
      <c r="ATD427" s="273"/>
      <c r="ATE427" s="273"/>
      <c r="ATF427" s="273"/>
      <c r="ATG427" s="273"/>
      <c r="ATH427" s="273"/>
      <c r="ATI427" s="273"/>
      <c r="ATJ427" s="273"/>
      <c r="ATK427" s="273"/>
      <c r="ATL427" s="273"/>
      <c r="ATM427" s="273"/>
      <c r="ATN427" s="273"/>
      <c r="ATO427" s="273"/>
      <c r="ATP427" s="273"/>
      <c r="ATQ427" s="273"/>
      <c r="ATR427" s="273"/>
      <c r="ATS427" s="273"/>
      <c r="ATT427" s="273"/>
      <c r="ATU427" s="273"/>
      <c r="ATV427" s="273"/>
      <c r="ATW427" s="273"/>
      <c r="ATX427" s="273"/>
      <c r="ATY427" s="273"/>
      <c r="ATZ427" s="273"/>
      <c r="AUA427" s="273"/>
      <c r="AUB427" s="273"/>
      <c r="AUC427" s="273"/>
      <c r="AUD427" s="273"/>
      <c r="AUE427" s="273"/>
      <c r="AUF427" s="273"/>
      <c r="AUG427" s="273"/>
      <c r="AUH427" s="273"/>
      <c r="AUI427" s="273"/>
      <c r="AUJ427" s="273"/>
      <c r="AUK427" s="273"/>
      <c r="AUL427" s="273"/>
      <c r="AUM427" s="273"/>
      <c r="AUN427" s="273"/>
      <c r="AUO427" s="273"/>
      <c r="AUP427" s="273"/>
      <c r="AUQ427" s="273"/>
      <c r="AUR427" s="273"/>
      <c r="AUS427" s="273"/>
      <c r="AUT427" s="273"/>
      <c r="AUU427" s="273"/>
      <c r="AUV427" s="273"/>
      <c r="AUW427" s="273"/>
      <c r="AUX427" s="273"/>
      <c r="AUY427" s="273"/>
      <c r="AUZ427" s="273"/>
      <c r="AVA427" s="273"/>
      <c r="AVB427" s="273"/>
      <c r="AVC427" s="273"/>
      <c r="AVD427" s="273"/>
      <c r="AVE427" s="273"/>
      <c r="AVF427" s="273"/>
      <c r="AVG427" s="273"/>
      <c r="AVH427" s="273"/>
      <c r="AVI427" s="273"/>
      <c r="AVJ427" s="273"/>
      <c r="AVK427" s="273"/>
      <c r="AVL427" s="273"/>
      <c r="AVM427" s="273"/>
      <c r="AVN427" s="273"/>
      <c r="AVO427" s="273"/>
      <c r="AVP427" s="273"/>
      <c r="AVQ427" s="273"/>
      <c r="AVR427" s="273"/>
      <c r="AVS427" s="273"/>
      <c r="AVT427" s="273"/>
      <c r="AVU427" s="273"/>
      <c r="AVV427" s="273"/>
      <c r="AVW427" s="273"/>
      <c r="AVX427" s="273"/>
      <c r="AVY427" s="273"/>
      <c r="AVZ427" s="273"/>
      <c r="AWA427" s="273"/>
      <c r="AWB427" s="273"/>
      <c r="AWC427" s="273"/>
      <c r="AWD427" s="273"/>
      <c r="AWE427" s="273"/>
      <c r="AWF427" s="273"/>
      <c r="AWG427" s="273"/>
      <c r="AWH427" s="273"/>
      <c r="AWI427" s="273"/>
      <c r="AWJ427" s="273"/>
      <c r="AWK427" s="273"/>
      <c r="AWL427" s="273"/>
      <c r="AWM427" s="273"/>
      <c r="AWN427" s="273"/>
      <c r="AWO427" s="273"/>
      <c r="AWP427" s="273"/>
      <c r="AWQ427" s="273"/>
      <c r="AWR427" s="273"/>
      <c r="AWS427" s="273"/>
      <c r="AWT427" s="273"/>
      <c r="AWU427" s="273"/>
      <c r="AWV427" s="273"/>
      <c r="AWW427" s="273"/>
      <c r="AWX427" s="273"/>
      <c r="AWY427" s="273"/>
      <c r="AWZ427" s="273"/>
      <c r="AXA427" s="273"/>
      <c r="AXB427" s="273"/>
      <c r="AXC427" s="273"/>
      <c r="AXD427" s="273"/>
      <c r="AXE427" s="273"/>
      <c r="AXF427" s="273"/>
      <c r="AXG427" s="273"/>
      <c r="AXH427" s="273"/>
      <c r="AXI427" s="273"/>
      <c r="AXJ427" s="273"/>
      <c r="AXK427" s="273"/>
      <c r="AXL427" s="273"/>
      <c r="AXM427" s="273"/>
      <c r="AXN427" s="273"/>
      <c r="AXO427" s="273"/>
      <c r="AXP427" s="273"/>
      <c r="AXQ427" s="273"/>
      <c r="AXR427" s="273"/>
      <c r="AXS427" s="273"/>
      <c r="AXT427" s="273"/>
      <c r="AXU427" s="273"/>
      <c r="AXV427" s="273"/>
      <c r="AXW427" s="273"/>
      <c r="AXX427" s="273"/>
      <c r="AXY427" s="273"/>
      <c r="AXZ427" s="273"/>
      <c r="AYA427" s="273"/>
      <c r="AYB427" s="273"/>
      <c r="AYC427" s="273"/>
      <c r="AYD427" s="273"/>
      <c r="AYE427" s="273"/>
      <c r="AYF427" s="273"/>
      <c r="AYG427" s="273"/>
      <c r="AYH427" s="273"/>
      <c r="AYI427" s="273"/>
      <c r="AYJ427" s="273"/>
      <c r="AYK427" s="273"/>
      <c r="AYL427" s="273"/>
      <c r="AYM427" s="273"/>
      <c r="AYN427" s="273"/>
      <c r="AYO427" s="273"/>
      <c r="AYP427" s="273"/>
      <c r="AYQ427" s="273"/>
      <c r="AYR427" s="273"/>
      <c r="AYS427" s="273"/>
      <c r="AYT427" s="273"/>
      <c r="AYU427" s="273"/>
      <c r="AYV427" s="273"/>
      <c r="AYW427" s="273"/>
      <c r="AYX427" s="273"/>
      <c r="AYY427" s="273"/>
      <c r="AYZ427" s="273"/>
      <c r="AZA427" s="273"/>
      <c r="AZB427" s="273"/>
      <c r="AZC427" s="273"/>
      <c r="AZD427" s="273"/>
      <c r="AZE427" s="273"/>
      <c r="AZF427" s="273"/>
      <c r="AZG427" s="273"/>
      <c r="AZH427" s="273"/>
      <c r="AZI427" s="273"/>
      <c r="AZJ427" s="273"/>
      <c r="AZK427" s="273"/>
      <c r="AZL427" s="273"/>
      <c r="AZM427" s="273"/>
      <c r="AZN427" s="273"/>
      <c r="AZO427" s="273"/>
      <c r="AZP427" s="273"/>
      <c r="AZQ427" s="273"/>
      <c r="AZR427" s="273"/>
      <c r="AZS427" s="273"/>
      <c r="AZT427" s="273"/>
      <c r="AZU427" s="273"/>
      <c r="AZV427" s="273"/>
      <c r="AZW427" s="273"/>
      <c r="AZX427" s="273"/>
      <c r="AZY427" s="273"/>
      <c r="AZZ427" s="273"/>
      <c r="BAA427" s="273"/>
      <c r="BAB427" s="273"/>
      <c r="BAC427" s="273"/>
      <c r="BAD427" s="273"/>
      <c r="BAE427" s="273"/>
      <c r="BAF427" s="273"/>
      <c r="BAG427" s="273"/>
      <c r="BAH427" s="273"/>
      <c r="BAI427" s="273"/>
      <c r="BAJ427" s="273"/>
      <c r="BAK427" s="273"/>
      <c r="BAL427" s="273"/>
      <c r="BAM427" s="273"/>
      <c r="BAN427" s="273"/>
      <c r="BAO427" s="273"/>
      <c r="BAP427" s="273"/>
      <c r="BAQ427" s="273"/>
      <c r="BAR427" s="273"/>
      <c r="BAS427" s="273"/>
      <c r="BAT427" s="273"/>
      <c r="BAU427" s="273"/>
      <c r="BAV427" s="273"/>
      <c r="BAW427" s="273"/>
      <c r="BAX427" s="273"/>
      <c r="BAY427" s="273"/>
      <c r="BAZ427" s="273"/>
      <c r="BBA427" s="273"/>
      <c r="BBB427" s="273"/>
      <c r="BBC427" s="273"/>
      <c r="BBD427" s="273"/>
      <c r="BBE427" s="273"/>
      <c r="BBF427" s="273"/>
      <c r="BBG427" s="273"/>
      <c r="BBH427" s="273"/>
      <c r="BBI427" s="273"/>
      <c r="BBJ427" s="273"/>
      <c r="BBK427" s="273"/>
      <c r="BBL427" s="273"/>
      <c r="BBM427" s="273"/>
      <c r="BBN427" s="273"/>
      <c r="BBO427" s="273"/>
      <c r="BBP427" s="273"/>
      <c r="BBQ427" s="273"/>
      <c r="BBR427" s="273"/>
      <c r="BBS427" s="273"/>
      <c r="BBT427" s="273"/>
      <c r="BBU427" s="273"/>
      <c r="BBV427" s="273"/>
      <c r="BBW427" s="273"/>
      <c r="BBX427" s="273"/>
      <c r="BBY427" s="273"/>
      <c r="BBZ427" s="273"/>
      <c r="BCA427" s="273"/>
      <c r="BCB427" s="273"/>
      <c r="BCC427" s="273"/>
      <c r="BCD427" s="273"/>
      <c r="BCE427" s="273"/>
      <c r="BCF427" s="273"/>
      <c r="BCG427" s="273"/>
      <c r="BCH427" s="273"/>
      <c r="BCI427" s="273"/>
      <c r="BCJ427" s="273"/>
      <c r="BCK427" s="273"/>
      <c r="BCL427" s="273"/>
      <c r="BCM427" s="273"/>
      <c r="BCN427" s="273"/>
      <c r="BCO427" s="273"/>
      <c r="BCP427" s="273"/>
      <c r="BCQ427" s="273"/>
      <c r="BCR427" s="273"/>
      <c r="BCS427" s="273"/>
      <c r="BCT427" s="273"/>
      <c r="BCU427" s="273"/>
      <c r="BCV427" s="273"/>
      <c r="BCW427" s="273"/>
      <c r="BCX427" s="273"/>
      <c r="BCY427" s="273"/>
      <c r="BCZ427" s="273"/>
      <c r="BDA427" s="273"/>
      <c r="BDB427" s="273"/>
      <c r="BDC427" s="273"/>
      <c r="BDD427" s="273"/>
      <c r="BDE427" s="273"/>
      <c r="BDF427" s="273"/>
      <c r="BDG427" s="273"/>
      <c r="BDH427" s="273"/>
      <c r="BDI427" s="273"/>
      <c r="BDJ427" s="273"/>
      <c r="BDK427" s="273"/>
      <c r="BDL427" s="273"/>
      <c r="BDM427" s="273"/>
      <c r="BDN427" s="273"/>
      <c r="BDO427" s="273"/>
      <c r="BDP427" s="273"/>
      <c r="BDQ427" s="273"/>
      <c r="BDR427" s="273"/>
      <c r="BDS427" s="273"/>
      <c r="BDT427" s="273"/>
      <c r="BDU427" s="273"/>
      <c r="BDV427" s="273"/>
      <c r="BDW427" s="273"/>
      <c r="BDX427" s="273"/>
      <c r="BDY427" s="273"/>
      <c r="BDZ427" s="273"/>
      <c r="BEA427" s="273"/>
      <c r="BEB427" s="273"/>
      <c r="BEC427" s="273"/>
      <c r="BED427" s="273"/>
      <c r="BEE427" s="273"/>
      <c r="BEF427" s="273"/>
      <c r="BEG427" s="273"/>
      <c r="BEH427" s="273"/>
      <c r="BEI427" s="273"/>
      <c r="BEJ427" s="273"/>
      <c r="BEK427" s="273"/>
      <c r="BEL427" s="273"/>
      <c r="BEM427" s="273"/>
      <c r="BEN427" s="273"/>
      <c r="BEO427" s="273"/>
      <c r="BEP427" s="273"/>
      <c r="BEQ427" s="273"/>
      <c r="BER427" s="273"/>
      <c r="BES427" s="273"/>
      <c r="BET427" s="273"/>
      <c r="BEU427" s="273"/>
      <c r="BEV427" s="273"/>
      <c r="BEW427" s="273"/>
      <c r="BEX427" s="273"/>
      <c r="BEY427" s="273"/>
      <c r="BEZ427" s="273"/>
      <c r="BFA427" s="273"/>
      <c r="BFB427" s="273"/>
      <c r="BFC427" s="273"/>
      <c r="BFD427" s="273"/>
      <c r="BFE427" s="273"/>
      <c r="BFF427" s="273"/>
      <c r="BFG427" s="273"/>
      <c r="BFH427" s="273"/>
      <c r="BFI427" s="273"/>
      <c r="BFJ427" s="273"/>
      <c r="BFK427" s="273"/>
      <c r="BFL427" s="273"/>
      <c r="BFM427" s="273"/>
      <c r="BFN427" s="273"/>
      <c r="BFO427" s="273"/>
      <c r="BFP427" s="273"/>
      <c r="BFQ427" s="273"/>
      <c r="BFR427" s="273"/>
      <c r="BFS427" s="273"/>
      <c r="BFT427" s="273"/>
      <c r="BFU427" s="273"/>
      <c r="BFV427" s="273"/>
      <c r="BFW427" s="273"/>
      <c r="BFX427" s="273"/>
      <c r="BFY427" s="273"/>
      <c r="BFZ427" s="273"/>
      <c r="BGA427" s="273"/>
      <c r="BGB427" s="273"/>
      <c r="BGC427" s="273"/>
      <c r="BGD427" s="273"/>
      <c r="BGE427" s="273"/>
      <c r="BGF427" s="273"/>
      <c r="BGG427" s="273"/>
      <c r="BGH427" s="273"/>
      <c r="BGI427" s="273"/>
      <c r="BGJ427" s="273"/>
      <c r="BGK427" s="273"/>
      <c r="BGL427" s="273"/>
      <c r="BGM427" s="273"/>
      <c r="BGN427" s="273"/>
      <c r="BGO427" s="273"/>
      <c r="BGP427" s="273"/>
      <c r="BGQ427" s="273"/>
      <c r="BGR427" s="273"/>
      <c r="BGS427" s="273"/>
      <c r="BGT427" s="273"/>
      <c r="BGU427" s="273"/>
      <c r="BGV427" s="273"/>
      <c r="BGW427" s="273"/>
      <c r="BGX427" s="273"/>
      <c r="BGY427" s="273"/>
      <c r="BGZ427" s="273"/>
      <c r="BHA427" s="273"/>
      <c r="BHB427" s="273"/>
      <c r="BHC427" s="273"/>
      <c r="BHD427" s="273"/>
      <c r="BHE427" s="273"/>
      <c r="BHF427" s="273"/>
      <c r="BHG427" s="273"/>
      <c r="BHH427" s="273"/>
      <c r="BHI427" s="273"/>
      <c r="BHJ427" s="273"/>
      <c r="BHK427" s="273"/>
      <c r="BHL427" s="273"/>
      <c r="BHM427" s="273"/>
      <c r="BHN427" s="273"/>
      <c r="BHO427" s="273"/>
      <c r="BHP427" s="273"/>
      <c r="BHQ427" s="273"/>
      <c r="BHR427" s="273"/>
      <c r="BHS427" s="273"/>
      <c r="BHT427" s="273"/>
      <c r="BHU427" s="273"/>
      <c r="BHV427" s="273"/>
      <c r="BHW427" s="273"/>
      <c r="BHX427" s="273"/>
      <c r="BHY427" s="273"/>
      <c r="BHZ427" s="273"/>
      <c r="BIA427" s="273"/>
      <c r="BIB427" s="273"/>
      <c r="BIC427" s="273"/>
      <c r="BID427" s="273"/>
      <c r="BIE427" s="273"/>
      <c r="BIF427" s="273"/>
      <c r="BIG427" s="273"/>
      <c r="BIH427" s="273"/>
      <c r="BII427" s="273"/>
      <c r="BIJ427" s="273"/>
      <c r="BIK427" s="273"/>
      <c r="BIL427" s="273"/>
      <c r="BIM427" s="273"/>
      <c r="BIN427" s="273"/>
      <c r="BIO427" s="273"/>
      <c r="BIP427" s="273"/>
      <c r="BIQ427" s="273"/>
      <c r="BIR427" s="273"/>
      <c r="BIS427" s="273"/>
      <c r="BIT427" s="273"/>
      <c r="BIU427" s="273"/>
      <c r="BIV427" s="273"/>
      <c r="BIW427" s="273"/>
      <c r="BIX427" s="273"/>
      <c r="BIY427" s="273"/>
      <c r="BIZ427" s="273"/>
      <c r="BJA427" s="273"/>
      <c r="BJB427" s="273"/>
      <c r="BJC427" s="273"/>
      <c r="BJD427" s="273"/>
      <c r="BJE427" s="273"/>
      <c r="BJF427" s="273"/>
      <c r="BJG427" s="273"/>
      <c r="BJH427" s="273"/>
      <c r="BJI427" s="273"/>
      <c r="BJJ427" s="273"/>
      <c r="BJK427" s="273"/>
      <c r="BJL427" s="273"/>
      <c r="BJM427" s="273"/>
      <c r="BJN427" s="273"/>
      <c r="BJO427" s="273"/>
      <c r="BJP427" s="273"/>
      <c r="BJQ427" s="273"/>
      <c r="BJR427" s="273"/>
      <c r="BJS427" s="273"/>
      <c r="BJT427" s="273"/>
      <c r="BJU427" s="273"/>
      <c r="BJV427" s="273"/>
      <c r="BJW427" s="273"/>
      <c r="BJX427" s="273"/>
      <c r="BJY427" s="273"/>
      <c r="BJZ427" s="273"/>
      <c r="BKA427" s="273"/>
      <c r="BKB427" s="273"/>
      <c r="BKC427" s="273"/>
      <c r="BKD427" s="273"/>
      <c r="BKE427" s="273"/>
      <c r="BKF427" s="273"/>
      <c r="BKG427" s="273"/>
      <c r="BKH427" s="273"/>
      <c r="BKI427" s="273"/>
      <c r="BKJ427" s="273"/>
      <c r="BKK427" s="273"/>
      <c r="BKL427" s="273"/>
      <c r="BKM427" s="273"/>
      <c r="BKN427" s="273"/>
      <c r="BKO427" s="273"/>
      <c r="BKP427" s="273"/>
      <c r="BKQ427" s="273"/>
      <c r="BKR427" s="273"/>
      <c r="BKS427" s="273"/>
      <c r="BKT427" s="273"/>
      <c r="BKU427" s="273"/>
      <c r="BKV427" s="273"/>
      <c r="BKW427" s="273"/>
      <c r="BKX427" s="273"/>
      <c r="BKY427" s="273"/>
      <c r="BKZ427" s="273"/>
      <c r="BLA427" s="273"/>
      <c r="BLB427" s="273"/>
      <c r="BLC427" s="273"/>
      <c r="BLD427" s="273"/>
      <c r="BLE427" s="273"/>
      <c r="BLF427" s="273"/>
      <c r="BLG427" s="273"/>
      <c r="BLH427" s="273"/>
      <c r="BLI427" s="273"/>
      <c r="BLJ427" s="273"/>
      <c r="BLK427" s="273"/>
      <c r="BLL427" s="273"/>
      <c r="BLM427" s="273"/>
      <c r="BLN427" s="273"/>
      <c r="BLO427" s="273"/>
      <c r="BLP427" s="273"/>
      <c r="BLQ427" s="273"/>
      <c r="BLR427" s="273"/>
      <c r="BLS427" s="273"/>
      <c r="BLT427" s="273"/>
      <c r="BLU427" s="273"/>
      <c r="BLV427" s="273"/>
      <c r="BLW427" s="273"/>
      <c r="BLX427" s="273"/>
      <c r="BLY427" s="273"/>
      <c r="BLZ427" s="273"/>
      <c r="BMA427" s="273"/>
      <c r="BMB427" s="273"/>
      <c r="BMC427" s="273"/>
      <c r="BMD427" s="273"/>
      <c r="BME427" s="273"/>
      <c r="BMF427" s="273"/>
      <c r="BMG427" s="273"/>
      <c r="BMH427" s="273"/>
      <c r="BMI427" s="273"/>
      <c r="BMJ427" s="273"/>
      <c r="BMK427" s="273"/>
      <c r="BML427" s="273"/>
      <c r="BMM427" s="273"/>
      <c r="BMN427" s="273"/>
      <c r="BMO427" s="273"/>
      <c r="BMP427" s="273"/>
      <c r="BMQ427" s="273"/>
      <c r="BMR427" s="273"/>
      <c r="BMS427" s="273"/>
      <c r="BMT427" s="273"/>
      <c r="BMU427" s="273"/>
      <c r="BMV427" s="273"/>
      <c r="BMW427" s="273"/>
      <c r="BMX427" s="273"/>
      <c r="BMY427" s="273"/>
      <c r="BMZ427" s="273"/>
      <c r="BNA427" s="273"/>
      <c r="BNB427" s="273"/>
      <c r="BNC427" s="273"/>
      <c r="BND427" s="273"/>
      <c r="BNE427" s="273"/>
      <c r="BNF427" s="273"/>
      <c r="BNG427" s="273"/>
      <c r="BNH427" s="273"/>
      <c r="BNI427" s="273"/>
      <c r="BNJ427" s="273"/>
      <c r="BNK427" s="273"/>
      <c r="BNL427" s="273"/>
      <c r="BNM427" s="273"/>
      <c r="BNN427" s="273"/>
      <c r="BNO427" s="273"/>
      <c r="BNP427" s="273"/>
      <c r="BNQ427" s="273"/>
      <c r="BNR427" s="273"/>
      <c r="BNS427" s="273"/>
      <c r="BNT427" s="273"/>
      <c r="BNU427" s="273"/>
      <c r="BNV427" s="273"/>
      <c r="BNW427" s="273"/>
      <c r="BNX427" s="273"/>
      <c r="BNY427" s="273"/>
      <c r="BNZ427" s="273"/>
      <c r="BOA427" s="273"/>
      <c r="BOB427" s="273"/>
      <c r="BOC427" s="273"/>
      <c r="BOD427" s="273"/>
      <c r="BOE427" s="273"/>
      <c r="BOF427" s="273"/>
      <c r="BOG427" s="273"/>
      <c r="BOH427" s="273"/>
      <c r="BOI427" s="273"/>
      <c r="BOJ427" s="273"/>
      <c r="BOK427" s="273"/>
      <c r="BOL427" s="273"/>
      <c r="BOM427" s="273"/>
      <c r="BON427" s="273"/>
      <c r="BOO427" s="273"/>
      <c r="BOP427" s="273"/>
      <c r="BOQ427" s="273"/>
      <c r="BOR427" s="273"/>
      <c r="BOS427" s="273"/>
      <c r="BOT427" s="273"/>
      <c r="BOU427" s="273"/>
      <c r="BOV427" s="273"/>
      <c r="BOW427" s="273"/>
      <c r="BOX427" s="273"/>
      <c r="BOY427" s="273"/>
      <c r="BOZ427" s="273"/>
      <c r="BPA427" s="273"/>
      <c r="BPB427" s="273"/>
      <c r="BPC427" s="273"/>
      <c r="BPD427" s="273"/>
      <c r="BPE427" s="273"/>
      <c r="BPF427" s="273"/>
      <c r="BPG427" s="273"/>
      <c r="BPH427" s="273"/>
      <c r="BPI427" s="273"/>
      <c r="BPJ427" s="273"/>
      <c r="BPK427" s="273"/>
      <c r="BPL427" s="273"/>
      <c r="BPM427" s="273"/>
      <c r="BPN427" s="273"/>
      <c r="BPO427" s="273"/>
      <c r="BPP427" s="273"/>
      <c r="BPQ427" s="273"/>
      <c r="BPR427" s="273"/>
      <c r="BPS427" s="273"/>
      <c r="BPT427" s="273"/>
      <c r="BPU427" s="273"/>
      <c r="BPV427" s="273"/>
      <c r="BPW427" s="273"/>
      <c r="BPX427" s="273"/>
      <c r="BPY427" s="273"/>
      <c r="BPZ427" s="273"/>
      <c r="BQA427" s="273"/>
      <c r="BQB427" s="273"/>
      <c r="BQC427" s="273"/>
      <c r="BQD427" s="273"/>
      <c r="BQE427" s="273"/>
      <c r="BQF427" s="273"/>
      <c r="BQG427" s="273"/>
      <c r="BQH427" s="273"/>
      <c r="BQI427" s="273"/>
      <c r="BQJ427" s="273"/>
      <c r="BQK427" s="273"/>
      <c r="BQL427" s="273"/>
      <c r="BQM427" s="273"/>
      <c r="BQN427" s="273"/>
      <c r="BQO427" s="273"/>
      <c r="BQP427" s="273"/>
      <c r="BQQ427" s="273"/>
      <c r="BQR427" s="273"/>
      <c r="BQS427" s="273"/>
      <c r="BQT427" s="273"/>
      <c r="BQU427" s="273"/>
      <c r="BQV427" s="273"/>
      <c r="BQW427" s="273"/>
      <c r="BQX427" s="273"/>
      <c r="BQY427" s="273"/>
      <c r="BQZ427" s="273"/>
      <c r="BRA427" s="273"/>
      <c r="BRB427" s="273"/>
      <c r="BRC427" s="273"/>
      <c r="BRD427" s="273"/>
      <c r="BRE427" s="273"/>
      <c r="BRF427" s="273"/>
      <c r="BRG427" s="273"/>
      <c r="BRH427" s="273"/>
      <c r="BRI427" s="273"/>
      <c r="BRJ427" s="273"/>
      <c r="BRK427" s="273"/>
      <c r="BRL427" s="273"/>
      <c r="BRM427" s="273"/>
      <c r="BRN427" s="273"/>
      <c r="BRO427" s="273"/>
      <c r="BRP427" s="273"/>
      <c r="BRQ427" s="273"/>
      <c r="BRR427" s="273"/>
      <c r="BRS427" s="273"/>
      <c r="BRT427" s="273"/>
      <c r="BRU427" s="273"/>
      <c r="BRV427" s="273"/>
      <c r="BRW427" s="273"/>
      <c r="BRX427" s="273"/>
      <c r="BRY427" s="273"/>
      <c r="BRZ427" s="273"/>
      <c r="BSA427" s="273"/>
      <c r="BSB427" s="273"/>
      <c r="BSC427" s="273"/>
      <c r="BSD427" s="273"/>
      <c r="BSE427" s="273"/>
      <c r="BSF427" s="273"/>
      <c r="BSG427" s="273"/>
      <c r="BSH427" s="273"/>
      <c r="BSI427" s="273"/>
      <c r="BSJ427" s="273"/>
      <c r="BSK427" s="273"/>
      <c r="BSL427" s="273"/>
      <c r="BSM427" s="273"/>
      <c r="BSN427" s="273"/>
      <c r="BSO427" s="273"/>
      <c r="BSP427" s="273"/>
      <c r="BSQ427" s="273"/>
      <c r="BSR427" s="273"/>
      <c r="BSS427" s="273"/>
      <c r="BST427" s="273"/>
      <c r="BSU427" s="273"/>
      <c r="BSV427" s="273"/>
      <c r="BSW427" s="273"/>
      <c r="BSX427" s="273"/>
      <c r="BSY427" s="273"/>
      <c r="BSZ427" s="273"/>
      <c r="BTA427" s="273"/>
      <c r="BTB427" s="273"/>
      <c r="BTC427" s="273"/>
      <c r="BTD427" s="273"/>
      <c r="BTE427" s="273"/>
      <c r="BTF427" s="273"/>
      <c r="BTG427" s="273"/>
      <c r="BTH427" s="273"/>
      <c r="BTI427" s="273"/>
      <c r="BTJ427" s="273"/>
      <c r="BTK427" s="273"/>
      <c r="BTL427" s="273"/>
      <c r="BTM427" s="273"/>
      <c r="BTN427" s="273"/>
      <c r="BTO427" s="273"/>
      <c r="BTP427" s="273"/>
      <c r="BTQ427" s="273"/>
      <c r="BTR427" s="273"/>
      <c r="BTS427" s="273"/>
      <c r="BTT427" s="273"/>
      <c r="BTU427" s="273"/>
      <c r="BTV427" s="273"/>
      <c r="BTW427" s="273"/>
      <c r="BTX427" s="273"/>
      <c r="BTY427" s="273"/>
      <c r="BTZ427" s="273"/>
      <c r="BUA427" s="273"/>
      <c r="BUB427" s="273"/>
      <c r="BUC427" s="273"/>
      <c r="BUD427" s="273"/>
      <c r="BUE427" s="273"/>
      <c r="BUF427" s="273"/>
      <c r="BUG427" s="273"/>
      <c r="BUH427" s="273"/>
      <c r="BUI427" s="273"/>
      <c r="BUJ427" s="273"/>
      <c r="BUK427" s="273"/>
      <c r="BUL427" s="273"/>
      <c r="BUM427" s="273"/>
      <c r="BUN427" s="273"/>
      <c r="BUO427" s="273"/>
      <c r="BUP427" s="273"/>
      <c r="BUQ427" s="273"/>
      <c r="BUR427" s="273"/>
      <c r="BUS427" s="273"/>
      <c r="BUT427" s="273"/>
      <c r="BUU427" s="273"/>
      <c r="BUV427" s="273"/>
      <c r="BUW427" s="273"/>
      <c r="BUX427" s="273"/>
      <c r="BUY427" s="273"/>
      <c r="BUZ427" s="273"/>
      <c r="BVA427" s="273"/>
      <c r="BVB427" s="273"/>
      <c r="BVC427" s="273"/>
      <c r="BVD427" s="273"/>
      <c r="BVE427" s="273"/>
      <c r="BVF427" s="273"/>
      <c r="BVG427" s="273"/>
      <c r="BVH427" s="273"/>
      <c r="BVI427" s="273"/>
      <c r="BVJ427" s="273"/>
      <c r="BVK427" s="273"/>
      <c r="BVL427" s="273"/>
      <c r="BVM427" s="273"/>
      <c r="BVN427" s="273"/>
      <c r="BVO427" s="273"/>
      <c r="BVP427" s="273"/>
      <c r="BVQ427" s="273"/>
      <c r="BVR427" s="273"/>
      <c r="BVS427" s="273"/>
      <c r="BVT427" s="273"/>
      <c r="BVU427" s="273"/>
      <c r="BVV427" s="273"/>
      <c r="BVW427" s="273"/>
      <c r="BVX427" s="273"/>
      <c r="BVY427" s="273"/>
      <c r="BVZ427" s="273"/>
      <c r="BWA427" s="273"/>
      <c r="BWB427" s="273"/>
      <c r="BWC427" s="273"/>
      <c r="BWD427" s="273"/>
      <c r="BWE427" s="273"/>
      <c r="BWF427" s="273"/>
      <c r="BWG427" s="273"/>
      <c r="BWH427" s="273"/>
      <c r="BWI427" s="273"/>
      <c r="BWJ427" s="273"/>
      <c r="BWK427" s="273"/>
      <c r="BWL427" s="273"/>
      <c r="BWM427" s="273"/>
      <c r="BWN427" s="273"/>
      <c r="BWO427" s="273"/>
      <c r="BWP427" s="273"/>
      <c r="BWQ427" s="273"/>
      <c r="BWR427" s="273"/>
      <c r="BWS427" s="273"/>
      <c r="BWT427" s="273"/>
      <c r="BWU427" s="273"/>
      <c r="BWV427" s="273"/>
      <c r="BWW427" s="273"/>
      <c r="BWX427" s="273"/>
      <c r="BWY427" s="273"/>
      <c r="BWZ427" s="273"/>
      <c r="BXA427" s="273"/>
      <c r="BXB427" s="273"/>
      <c r="BXC427" s="273"/>
      <c r="BXD427" s="273"/>
      <c r="BXE427" s="273"/>
      <c r="BXF427" s="273"/>
      <c r="BXG427" s="273"/>
      <c r="BXH427" s="273"/>
      <c r="BXI427" s="273"/>
      <c r="BXJ427" s="273"/>
      <c r="BXK427" s="273"/>
      <c r="BXL427" s="273"/>
      <c r="BXM427" s="273"/>
      <c r="BXN427" s="273"/>
      <c r="BXO427" s="273"/>
      <c r="BXP427" s="273"/>
      <c r="BXQ427" s="273"/>
      <c r="BXR427" s="273"/>
      <c r="BXS427" s="273"/>
      <c r="BXT427" s="273"/>
      <c r="BXU427" s="273"/>
      <c r="BXV427" s="273"/>
      <c r="BXW427" s="273"/>
      <c r="BXX427" s="273"/>
      <c r="BXY427" s="273"/>
      <c r="BXZ427" s="273"/>
      <c r="BYA427" s="273"/>
      <c r="BYB427" s="273"/>
      <c r="BYC427" s="273"/>
      <c r="BYD427" s="273"/>
      <c r="BYE427" s="273"/>
      <c r="BYF427" s="273"/>
      <c r="BYG427" s="273"/>
      <c r="BYH427" s="273"/>
      <c r="BYI427" s="273"/>
      <c r="BYJ427" s="273"/>
      <c r="BYK427" s="273"/>
      <c r="BYL427" s="273"/>
      <c r="BYM427" s="273"/>
      <c r="BYN427" s="273"/>
      <c r="BYO427" s="273"/>
      <c r="BYP427" s="273"/>
      <c r="BYQ427" s="273"/>
      <c r="BYR427" s="273"/>
      <c r="BYS427" s="273"/>
      <c r="BYT427" s="273"/>
      <c r="BYU427" s="273"/>
      <c r="BYV427" s="273"/>
      <c r="BYW427" s="273"/>
      <c r="BYX427" s="273"/>
      <c r="BYY427" s="273"/>
      <c r="BYZ427" s="273"/>
      <c r="BZA427" s="273"/>
      <c r="BZB427" s="273"/>
      <c r="BZC427" s="273"/>
      <c r="BZD427" s="273"/>
      <c r="BZE427" s="273"/>
      <c r="BZF427" s="273"/>
      <c r="BZG427" s="273"/>
      <c r="BZH427" s="273"/>
      <c r="BZI427" s="273"/>
      <c r="BZJ427" s="273"/>
      <c r="BZK427" s="273"/>
      <c r="BZL427" s="273"/>
      <c r="BZM427" s="273"/>
      <c r="BZN427" s="273"/>
      <c r="BZO427" s="273"/>
      <c r="BZP427" s="273"/>
      <c r="BZQ427" s="273"/>
      <c r="BZR427" s="273"/>
      <c r="BZS427" s="273"/>
      <c r="BZT427" s="273"/>
      <c r="BZU427" s="273"/>
      <c r="BZV427" s="273"/>
      <c r="BZW427" s="273"/>
      <c r="BZX427" s="273"/>
      <c r="BZY427" s="273"/>
      <c r="BZZ427" s="273"/>
      <c r="CAA427" s="273"/>
      <c r="CAB427" s="273"/>
      <c r="CAC427" s="273"/>
      <c r="CAD427" s="273"/>
      <c r="CAE427" s="273"/>
      <c r="CAF427" s="273"/>
      <c r="CAG427" s="273"/>
      <c r="CAH427" s="273"/>
      <c r="CAI427" s="273"/>
      <c r="CAJ427" s="273"/>
      <c r="CAK427" s="273"/>
      <c r="CAL427" s="273"/>
      <c r="CAM427" s="273"/>
      <c r="CAN427" s="273"/>
      <c r="CAO427" s="273"/>
      <c r="CAP427" s="273"/>
      <c r="CAQ427" s="273"/>
      <c r="CAR427" s="273"/>
      <c r="CAS427" s="273"/>
      <c r="CAT427" s="273"/>
      <c r="CAU427" s="273"/>
      <c r="CAV427" s="273"/>
      <c r="CAW427" s="273"/>
      <c r="CAX427" s="273"/>
      <c r="CAY427" s="273"/>
      <c r="CAZ427" s="273"/>
      <c r="CBA427" s="273"/>
      <c r="CBB427" s="273"/>
      <c r="CBC427" s="273"/>
      <c r="CBD427" s="273"/>
      <c r="CBE427" s="273"/>
      <c r="CBF427" s="273"/>
      <c r="CBG427" s="273"/>
      <c r="CBH427" s="273"/>
      <c r="CBI427" s="273"/>
      <c r="CBJ427" s="273"/>
      <c r="CBK427" s="273"/>
      <c r="CBL427" s="273"/>
      <c r="CBM427" s="273"/>
      <c r="CBN427" s="273"/>
      <c r="CBO427" s="273"/>
      <c r="CBP427" s="273"/>
      <c r="CBQ427" s="273"/>
      <c r="CBR427" s="273"/>
      <c r="CBS427" s="273"/>
      <c r="CBT427" s="273"/>
      <c r="CBU427" s="273"/>
      <c r="CBV427" s="273"/>
      <c r="CBW427" s="273"/>
      <c r="CBX427" s="273"/>
      <c r="CBY427" s="273"/>
      <c r="CBZ427" s="273"/>
      <c r="CCA427" s="273"/>
      <c r="CCB427" s="273"/>
      <c r="CCC427" s="273"/>
      <c r="CCD427" s="273"/>
      <c r="CCE427" s="273"/>
      <c r="CCF427" s="273"/>
      <c r="CCG427" s="273"/>
      <c r="CCH427" s="273"/>
      <c r="CCI427" s="273"/>
      <c r="CCJ427" s="273"/>
      <c r="CCK427" s="273"/>
      <c r="CCL427" s="273"/>
      <c r="CCM427" s="273"/>
      <c r="CCN427" s="273"/>
      <c r="CCO427" s="273"/>
      <c r="CCP427" s="273"/>
      <c r="CCQ427" s="273"/>
      <c r="CCR427" s="273"/>
      <c r="CCS427" s="273"/>
      <c r="CCT427" s="273"/>
      <c r="CCU427" s="273"/>
      <c r="CCV427" s="273"/>
      <c r="CCW427" s="273"/>
      <c r="CCX427" s="273"/>
      <c r="CCY427" s="273"/>
      <c r="CCZ427" s="273"/>
      <c r="CDA427" s="273"/>
      <c r="CDB427" s="273"/>
      <c r="CDC427" s="273"/>
      <c r="CDD427" s="273"/>
      <c r="CDE427" s="273"/>
      <c r="CDF427" s="273"/>
      <c r="CDG427" s="273"/>
      <c r="CDH427" s="273"/>
      <c r="CDI427" s="273"/>
      <c r="CDJ427" s="273"/>
      <c r="CDK427" s="273"/>
      <c r="CDL427" s="273"/>
      <c r="CDM427" s="273"/>
      <c r="CDN427" s="273"/>
      <c r="CDO427" s="273"/>
      <c r="CDP427" s="273"/>
      <c r="CDQ427" s="273"/>
      <c r="CDR427" s="273"/>
      <c r="CDS427" s="273"/>
      <c r="CDT427" s="273"/>
      <c r="CDU427" s="273"/>
      <c r="CDV427" s="273"/>
      <c r="CDW427" s="273"/>
      <c r="CDX427" s="273"/>
      <c r="CDY427" s="273"/>
      <c r="CDZ427" s="273"/>
      <c r="CEA427" s="273"/>
      <c r="CEB427" s="273"/>
      <c r="CEC427" s="273"/>
      <c r="CED427" s="273"/>
      <c r="CEE427" s="273"/>
      <c r="CEF427" s="273"/>
      <c r="CEG427" s="273"/>
      <c r="CEH427" s="273"/>
      <c r="CEI427" s="273"/>
      <c r="CEJ427" s="273"/>
      <c r="CEK427" s="273"/>
      <c r="CEL427" s="273"/>
      <c r="CEM427" s="273"/>
      <c r="CEN427" s="273"/>
      <c r="CEO427" s="273"/>
      <c r="CEP427" s="273"/>
      <c r="CEQ427" s="273"/>
      <c r="CER427" s="273"/>
      <c r="CES427" s="273"/>
      <c r="CET427" s="273"/>
      <c r="CEU427" s="273"/>
      <c r="CEV427" s="273"/>
      <c r="CEW427" s="273"/>
      <c r="CEX427" s="273"/>
      <c r="CEY427" s="273"/>
      <c r="CEZ427" s="273"/>
      <c r="CFA427" s="273"/>
      <c r="CFB427" s="273"/>
      <c r="CFC427" s="273"/>
      <c r="CFD427" s="273"/>
      <c r="CFE427" s="273"/>
      <c r="CFF427" s="273"/>
      <c r="CFG427" s="273"/>
      <c r="CFH427" s="273"/>
      <c r="CFI427" s="273"/>
      <c r="CFJ427" s="273"/>
      <c r="CFK427" s="273"/>
      <c r="CFL427" s="273"/>
      <c r="CFM427" s="273"/>
      <c r="CFN427" s="273"/>
      <c r="CFO427" s="273"/>
      <c r="CFP427" s="273"/>
      <c r="CFQ427" s="273"/>
      <c r="CFR427" s="273"/>
      <c r="CFS427" s="273"/>
      <c r="CFT427" s="273"/>
      <c r="CFU427" s="273"/>
      <c r="CFV427" s="273"/>
      <c r="CFW427" s="273"/>
      <c r="CFX427" s="273"/>
      <c r="CFY427" s="273"/>
      <c r="CFZ427" s="273"/>
      <c r="CGA427" s="273"/>
      <c r="CGB427" s="273"/>
      <c r="CGC427" s="273"/>
      <c r="CGD427" s="273"/>
      <c r="CGE427" s="273"/>
      <c r="CGF427" s="273"/>
      <c r="CGG427" s="273"/>
      <c r="CGH427" s="273"/>
      <c r="CGI427" s="273"/>
      <c r="CGJ427" s="273"/>
      <c r="CGK427" s="273"/>
      <c r="CGL427" s="273"/>
      <c r="CGM427" s="273"/>
      <c r="CGN427" s="273"/>
      <c r="CGO427" s="273"/>
      <c r="CGP427" s="273"/>
      <c r="CGQ427" s="273"/>
      <c r="CGR427" s="273"/>
      <c r="CGS427" s="273"/>
      <c r="CGT427" s="273"/>
      <c r="CGU427" s="273"/>
      <c r="CGV427" s="273"/>
      <c r="CGW427" s="273"/>
      <c r="CGX427" s="273"/>
      <c r="CGY427" s="273"/>
      <c r="CGZ427" s="273"/>
      <c r="CHA427" s="273"/>
      <c r="CHB427" s="273"/>
      <c r="CHC427" s="273"/>
      <c r="CHD427" s="273"/>
      <c r="CHE427" s="273"/>
      <c r="CHF427" s="273"/>
      <c r="CHG427" s="273"/>
      <c r="CHH427" s="273"/>
      <c r="CHI427" s="273"/>
      <c r="CHJ427" s="273"/>
      <c r="CHK427" s="273"/>
      <c r="CHL427" s="273"/>
      <c r="CHM427" s="273"/>
      <c r="CHN427" s="273"/>
      <c r="CHO427" s="273"/>
      <c r="CHP427" s="273"/>
      <c r="CHQ427" s="273"/>
      <c r="CHR427" s="273"/>
      <c r="CHS427" s="273"/>
      <c r="CHT427" s="273"/>
      <c r="CHU427" s="273"/>
      <c r="CHV427" s="273"/>
      <c r="CHW427" s="273"/>
      <c r="CHX427" s="273"/>
      <c r="CHY427" s="273"/>
      <c r="CHZ427" s="273"/>
      <c r="CIA427" s="273"/>
      <c r="CIB427" s="273"/>
      <c r="CIC427" s="273"/>
      <c r="CID427" s="273"/>
      <c r="CIE427" s="273"/>
      <c r="CIF427" s="273"/>
      <c r="CIG427" s="273"/>
      <c r="CIH427" s="273"/>
      <c r="CII427" s="273"/>
      <c r="CIJ427" s="273"/>
      <c r="CIK427" s="273"/>
      <c r="CIL427" s="273"/>
      <c r="CIM427" s="273"/>
      <c r="CIN427" s="273"/>
      <c r="CIO427" s="273"/>
      <c r="CIP427" s="273"/>
      <c r="CIQ427" s="273"/>
      <c r="CIR427" s="273"/>
      <c r="CIS427" s="273"/>
      <c r="CIT427" s="273"/>
      <c r="CIU427" s="273"/>
      <c r="CIV427" s="273"/>
      <c r="CIW427" s="273"/>
      <c r="CIX427" s="273"/>
      <c r="CIY427" s="273"/>
      <c r="CIZ427" s="273"/>
      <c r="CJA427" s="273"/>
      <c r="CJB427" s="273"/>
      <c r="CJC427" s="273"/>
      <c r="CJD427" s="273"/>
      <c r="CJE427" s="273"/>
      <c r="CJF427" s="273"/>
      <c r="CJG427" s="273"/>
      <c r="CJH427" s="273"/>
      <c r="CJI427" s="273"/>
      <c r="CJJ427" s="273"/>
      <c r="CJK427" s="273"/>
      <c r="CJL427" s="273"/>
      <c r="CJM427" s="273"/>
      <c r="CJN427" s="273"/>
      <c r="CJO427" s="273"/>
      <c r="CJP427" s="273"/>
      <c r="CJQ427" s="273"/>
      <c r="CJR427" s="273"/>
      <c r="CJS427" s="273"/>
      <c r="CJT427" s="273"/>
      <c r="CJU427" s="273"/>
      <c r="CJV427" s="273"/>
      <c r="CJW427" s="273"/>
      <c r="CJX427" s="273"/>
      <c r="CJY427" s="273"/>
      <c r="CJZ427" s="273"/>
      <c r="CKA427" s="273"/>
      <c r="CKB427" s="273"/>
      <c r="CKC427" s="273"/>
      <c r="CKD427" s="273"/>
      <c r="CKE427" s="273"/>
      <c r="CKF427" s="273"/>
      <c r="CKG427" s="273"/>
      <c r="CKH427" s="273"/>
      <c r="CKI427" s="273"/>
      <c r="CKJ427" s="273"/>
      <c r="CKK427" s="273"/>
      <c r="CKL427" s="273"/>
      <c r="CKM427" s="273"/>
      <c r="CKN427" s="273"/>
      <c r="CKO427" s="273"/>
      <c r="CKP427" s="273"/>
      <c r="CKQ427" s="273"/>
      <c r="CKR427" s="273"/>
      <c r="CKS427" s="273"/>
      <c r="CKT427" s="273"/>
      <c r="CKU427" s="273"/>
      <c r="CKV427" s="273"/>
      <c r="CKW427" s="273"/>
      <c r="CKX427" s="273"/>
      <c r="CKY427" s="273"/>
      <c r="CKZ427" s="273"/>
      <c r="CLA427" s="273"/>
      <c r="CLB427" s="273"/>
      <c r="CLC427" s="273"/>
      <c r="CLD427" s="273"/>
      <c r="CLE427" s="273"/>
      <c r="CLF427" s="273"/>
      <c r="CLG427" s="273"/>
      <c r="CLH427" s="273"/>
      <c r="CLI427" s="273"/>
      <c r="CLJ427" s="273"/>
      <c r="CLK427" s="273"/>
      <c r="CLL427" s="273"/>
      <c r="CLM427" s="273"/>
      <c r="CLN427" s="273"/>
      <c r="CLO427" s="273"/>
      <c r="CLP427" s="273"/>
      <c r="CLQ427" s="273"/>
      <c r="CLR427" s="273"/>
      <c r="CLS427" s="273"/>
      <c r="CLT427" s="273"/>
      <c r="CLU427" s="273"/>
      <c r="CLV427" s="273"/>
      <c r="CLW427" s="273"/>
      <c r="CLX427" s="273"/>
      <c r="CLY427" s="273"/>
      <c r="CLZ427" s="273"/>
      <c r="CMA427" s="273"/>
      <c r="CMB427" s="273"/>
      <c r="CMC427" s="273"/>
      <c r="CMD427" s="273"/>
      <c r="CME427" s="273"/>
      <c r="CMF427" s="273"/>
      <c r="CMG427" s="273"/>
      <c r="CMH427" s="273"/>
      <c r="CMI427" s="273"/>
      <c r="CMJ427" s="273"/>
      <c r="CMK427" s="273"/>
      <c r="CML427" s="273"/>
      <c r="CMM427" s="273"/>
      <c r="CMN427" s="273"/>
      <c r="CMO427" s="273"/>
      <c r="CMP427" s="273"/>
      <c r="CMQ427" s="273"/>
      <c r="CMR427" s="273"/>
      <c r="CMS427" s="273"/>
      <c r="CMT427" s="273"/>
      <c r="CMU427" s="273"/>
      <c r="CMV427" s="273"/>
      <c r="CMW427" s="273"/>
      <c r="CMX427" s="273"/>
      <c r="CMY427" s="273"/>
      <c r="CMZ427" s="273"/>
      <c r="CNA427" s="273"/>
      <c r="CNB427" s="273"/>
      <c r="CNC427" s="273"/>
      <c r="CND427" s="273"/>
      <c r="CNE427" s="273"/>
      <c r="CNF427" s="273"/>
      <c r="CNG427" s="273"/>
      <c r="CNH427" s="273"/>
      <c r="CNI427" s="273"/>
      <c r="CNJ427" s="273"/>
      <c r="CNK427" s="273"/>
      <c r="CNL427" s="273"/>
      <c r="CNM427" s="273"/>
      <c r="CNN427" s="273"/>
      <c r="CNO427" s="273"/>
      <c r="CNP427" s="273"/>
      <c r="CNQ427" s="273"/>
      <c r="CNR427" s="273"/>
      <c r="CNS427" s="273"/>
      <c r="CNT427" s="273"/>
      <c r="CNU427" s="273"/>
      <c r="CNV427" s="273"/>
      <c r="CNW427" s="273"/>
      <c r="CNX427" s="273"/>
      <c r="CNY427" s="273"/>
      <c r="CNZ427" s="273"/>
      <c r="COA427" s="273"/>
      <c r="COB427" s="273"/>
      <c r="COC427" s="273"/>
      <c r="COD427" s="273"/>
      <c r="COE427" s="273"/>
      <c r="COF427" s="273"/>
      <c r="COG427" s="273"/>
      <c r="COH427" s="273"/>
      <c r="COI427" s="273"/>
      <c r="COJ427" s="273"/>
      <c r="COK427" s="273"/>
      <c r="COL427" s="273"/>
      <c r="COM427" s="273"/>
      <c r="CON427" s="273"/>
      <c r="COO427" s="273"/>
      <c r="COP427" s="273"/>
      <c r="COQ427" s="273"/>
      <c r="COR427" s="273"/>
      <c r="COS427" s="273"/>
      <c r="COT427" s="273"/>
      <c r="COU427" s="273"/>
      <c r="COV427" s="273"/>
      <c r="COW427" s="273"/>
      <c r="COX427" s="273"/>
      <c r="COY427" s="273"/>
      <c r="COZ427" s="273"/>
      <c r="CPA427" s="273"/>
      <c r="CPB427" s="273"/>
      <c r="CPC427" s="273"/>
      <c r="CPD427" s="273"/>
      <c r="CPE427" s="273"/>
      <c r="CPF427" s="273"/>
      <c r="CPG427" s="273"/>
      <c r="CPH427" s="273"/>
      <c r="CPI427" s="273"/>
      <c r="CPJ427" s="273"/>
      <c r="CPK427" s="273"/>
      <c r="CPL427" s="273"/>
      <c r="CPM427" s="273"/>
      <c r="CPN427" s="273"/>
      <c r="CPO427" s="273"/>
      <c r="CPP427" s="273"/>
      <c r="CPQ427" s="273"/>
      <c r="CPR427" s="273"/>
      <c r="CPS427" s="273"/>
      <c r="CPT427" s="273"/>
      <c r="CPU427" s="273"/>
      <c r="CPV427" s="273"/>
      <c r="CPW427" s="273"/>
      <c r="CPX427" s="273"/>
      <c r="CPY427" s="273"/>
      <c r="CPZ427" s="273"/>
      <c r="CQA427" s="273"/>
      <c r="CQB427" s="273"/>
      <c r="CQC427" s="273"/>
      <c r="CQD427" s="273"/>
      <c r="CQE427" s="273"/>
      <c r="CQF427" s="273"/>
      <c r="CQG427" s="273"/>
      <c r="CQH427" s="273"/>
      <c r="CQI427" s="273"/>
      <c r="CQJ427" s="273"/>
      <c r="CQK427" s="273"/>
      <c r="CQL427" s="273"/>
      <c r="CQM427" s="273"/>
      <c r="CQN427" s="273"/>
      <c r="CQO427" s="273"/>
      <c r="CQP427" s="273"/>
      <c r="CQQ427" s="273"/>
      <c r="CQR427" s="273"/>
      <c r="CQS427" s="273"/>
      <c r="CQT427" s="273"/>
      <c r="CQU427" s="273"/>
      <c r="CQV427" s="273"/>
      <c r="CQW427" s="273"/>
      <c r="CQX427" s="273"/>
      <c r="CQY427" s="273"/>
      <c r="CQZ427" s="273"/>
      <c r="CRA427" s="273"/>
      <c r="CRB427" s="273"/>
      <c r="CRC427" s="273"/>
      <c r="CRD427" s="273"/>
      <c r="CRE427" s="273"/>
      <c r="CRF427" s="273"/>
      <c r="CRG427" s="273"/>
      <c r="CRH427" s="273"/>
      <c r="CRI427" s="273"/>
      <c r="CRJ427" s="273"/>
      <c r="CRK427" s="273"/>
      <c r="CRL427" s="273"/>
      <c r="CRM427" s="273"/>
      <c r="CRN427" s="273"/>
      <c r="CRO427" s="273"/>
      <c r="CRP427" s="273"/>
      <c r="CRQ427" s="273"/>
      <c r="CRR427" s="273"/>
      <c r="CRS427" s="273"/>
      <c r="CRT427" s="273"/>
      <c r="CRU427" s="273"/>
      <c r="CRV427" s="273"/>
      <c r="CRW427" s="273"/>
      <c r="CRX427" s="273"/>
      <c r="CRY427" s="273"/>
      <c r="CRZ427" s="273"/>
      <c r="CSA427" s="273"/>
      <c r="CSB427" s="273"/>
      <c r="CSC427" s="273"/>
      <c r="CSD427" s="273"/>
      <c r="CSE427" s="273"/>
      <c r="CSF427" s="273"/>
      <c r="CSG427" s="273"/>
      <c r="CSH427" s="273"/>
      <c r="CSI427" s="273"/>
      <c r="CSJ427" s="273"/>
      <c r="CSK427" s="273"/>
      <c r="CSL427" s="273"/>
      <c r="CSM427" s="273"/>
      <c r="CSN427" s="273"/>
      <c r="CSO427" s="273"/>
      <c r="CSP427" s="273"/>
      <c r="CSQ427" s="273"/>
      <c r="CSR427" s="273"/>
      <c r="CSS427" s="273"/>
      <c r="CST427" s="273"/>
      <c r="CSU427" s="273"/>
      <c r="CSV427" s="273"/>
      <c r="CSW427" s="273"/>
      <c r="CSX427" s="273"/>
      <c r="CSY427" s="273"/>
      <c r="CSZ427" s="273"/>
      <c r="CTA427" s="273"/>
      <c r="CTB427" s="273"/>
      <c r="CTC427" s="273"/>
      <c r="CTD427" s="273"/>
      <c r="CTE427" s="273"/>
      <c r="CTF427" s="273"/>
      <c r="CTG427" s="273"/>
      <c r="CTH427" s="273"/>
      <c r="CTI427" s="273"/>
      <c r="CTJ427" s="273"/>
      <c r="CTK427" s="273"/>
      <c r="CTL427" s="273"/>
      <c r="CTM427" s="273"/>
      <c r="CTN427" s="273"/>
      <c r="CTO427" s="273"/>
      <c r="CTP427" s="273"/>
      <c r="CTQ427" s="273"/>
      <c r="CTR427" s="273"/>
      <c r="CTS427" s="273"/>
      <c r="CTT427" s="273"/>
      <c r="CTU427" s="273"/>
      <c r="CTV427" s="273"/>
      <c r="CTW427" s="273"/>
      <c r="CTX427" s="273"/>
      <c r="CTY427" s="273"/>
      <c r="CTZ427" s="273"/>
      <c r="CUA427" s="273"/>
      <c r="CUB427" s="273"/>
      <c r="CUC427" s="273"/>
      <c r="CUD427" s="273"/>
      <c r="CUE427" s="273"/>
      <c r="CUF427" s="273"/>
      <c r="CUG427" s="273"/>
      <c r="CUH427" s="273"/>
      <c r="CUI427" s="273"/>
      <c r="CUJ427" s="273"/>
      <c r="CUK427" s="273"/>
      <c r="CUL427" s="273"/>
      <c r="CUM427" s="273"/>
      <c r="CUN427" s="273"/>
      <c r="CUO427" s="273"/>
      <c r="CUP427" s="273"/>
      <c r="CUQ427" s="273"/>
      <c r="CUR427" s="273"/>
      <c r="CUS427" s="273"/>
      <c r="CUT427" s="273"/>
      <c r="CUU427" s="273"/>
      <c r="CUV427" s="273"/>
      <c r="CUW427" s="273"/>
      <c r="CUX427" s="273"/>
      <c r="CUY427" s="273"/>
      <c r="CUZ427" s="273"/>
      <c r="CVA427" s="273"/>
      <c r="CVB427" s="273"/>
      <c r="CVC427" s="273"/>
      <c r="CVD427" s="273"/>
      <c r="CVE427" s="273"/>
      <c r="CVF427" s="273"/>
      <c r="CVG427" s="273"/>
      <c r="CVH427" s="273"/>
      <c r="CVI427" s="273"/>
      <c r="CVJ427" s="273"/>
      <c r="CVK427" s="273"/>
      <c r="CVL427" s="273"/>
      <c r="CVM427" s="273"/>
      <c r="CVN427" s="273"/>
      <c r="CVO427" s="273"/>
      <c r="CVP427" s="273"/>
      <c r="CVQ427" s="273"/>
      <c r="CVR427" s="273"/>
      <c r="CVS427" s="273"/>
      <c r="CVT427" s="273"/>
      <c r="CVU427" s="273"/>
      <c r="CVV427" s="273"/>
      <c r="CVW427" s="273"/>
      <c r="CVX427" s="273"/>
      <c r="CVY427" s="273"/>
      <c r="CVZ427" s="273"/>
      <c r="CWA427" s="273"/>
      <c r="CWB427" s="273"/>
      <c r="CWC427" s="273"/>
      <c r="CWD427" s="273"/>
      <c r="CWE427" s="273"/>
      <c r="CWF427" s="273"/>
      <c r="CWG427" s="273"/>
      <c r="CWH427" s="273"/>
      <c r="CWI427" s="273"/>
      <c r="CWJ427" s="273"/>
      <c r="CWK427" s="273"/>
      <c r="CWL427" s="273"/>
      <c r="CWM427" s="273"/>
      <c r="CWN427" s="273"/>
      <c r="CWO427" s="273"/>
      <c r="CWP427" s="273"/>
      <c r="CWQ427" s="273"/>
      <c r="CWR427" s="273"/>
      <c r="CWS427" s="273"/>
      <c r="CWT427" s="273"/>
      <c r="CWU427" s="273"/>
      <c r="CWV427" s="273"/>
      <c r="CWW427" s="273"/>
      <c r="CWX427" s="273"/>
      <c r="CWY427" s="273"/>
      <c r="CWZ427" s="273"/>
      <c r="CXA427" s="273"/>
      <c r="CXB427" s="273"/>
      <c r="CXC427" s="273"/>
      <c r="CXD427" s="273"/>
      <c r="CXE427" s="273"/>
      <c r="CXF427" s="273"/>
      <c r="CXG427" s="273"/>
      <c r="CXH427" s="273"/>
      <c r="CXI427" s="273"/>
      <c r="CXJ427" s="273"/>
      <c r="CXK427" s="273"/>
      <c r="CXL427" s="273"/>
      <c r="CXM427" s="273"/>
      <c r="CXN427" s="273"/>
      <c r="CXO427" s="273"/>
      <c r="CXP427" s="273"/>
      <c r="CXQ427" s="273"/>
      <c r="CXR427" s="273"/>
      <c r="CXS427" s="273"/>
      <c r="CXT427" s="273"/>
      <c r="CXU427" s="273"/>
      <c r="CXV427" s="273"/>
      <c r="CXW427" s="273"/>
      <c r="CXX427" s="273"/>
      <c r="CXY427" s="273"/>
      <c r="CXZ427" s="273"/>
      <c r="CYA427" s="273"/>
      <c r="CYB427" s="273"/>
      <c r="CYC427" s="273"/>
      <c r="CYD427" s="273"/>
      <c r="CYE427" s="273"/>
      <c r="CYF427" s="273"/>
      <c r="CYG427" s="273"/>
      <c r="CYH427" s="273"/>
      <c r="CYI427" s="273"/>
      <c r="CYJ427" s="273"/>
      <c r="CYK427" s="273"/>
      <c r="CYL427" s="273"/>
      <c r="CYM427" s="273"/>
      <c r="CYN427" s="273"/>
      <c r="CYO427" s="273"/>
      <c r="CYP427" s="273"/>
      <c r="CYQ427" s="273"/>
      <c r="CYR427" s="273"/>
      <c r="CYS427" s="273"/>
      <c r="CYT427" s="273"/>
      <c r="CYU427" s="273"/>
      <c r="CYV427" s="273"/>
      <c r="CYW427" s="273"/>
      <c r="CYX427" s="273"/>
      <c r="CYY427" s="273"/>
      <c r="CYZ427" s="273"/>
      <c r="CZA427" s="273"/>
      <c r="CZB427" s="273"/>
      <c r="CZC427" s="273"/>
      <c r="CZD427" s="273"/>
      <c r="CZE427" s="273"/>
      <c r="CZF427" s="273"/>
      <c r="CZG427" s="273"/>
      <c r="CZH427" s="273"/>
      <c r="CZI427" s="273"/>
      <c r="CZJ427" s="273"/>
      <c r="CZK427" s="273"/>
      <c r="CZL427" s="273"/>
      <c r="CZM427" s="273"/>
      <c r="CZN427" s="273"/>
      <c r="CZO427" s="273"/>
      <c r="CZP427" s="273"/>
      <c r="CZQ427" s="273"/>
      <c r="CZR427" s="273"/>
      <c r="CZS427" s="273"/>
      <c r="CZT427" s="273"/>
      <c r="CZU427" s="273"/>
      <c r="CZV427" s="273"/>
      <c r="CZW427" s="273"/>
      <c r="CZX427" s="273"/>
      <c r="CZY427" s="273"/>
      <c r="CZZ427" s="273"/>
      <c r="DAA427" s="273"/>
      <c r="DAB427" s="273"/>
      <c r="DAC427" s="273"/>
      <c r="DAD427" s="273"/>
      <c r="DAE427" s="273"/>
      <c r="DAF427" s="273"/>
      <c r="DAG427" s="273"/>
      <c r="DAH427" s="273"/>
      <c r="DAI427" s="273"/>
      <c r="DAJ427" s="273"/>
      <c r="DAK427" s="273"/>
      <c r="DAL427" s="273"/>
      <c r="DAM427" s="273"/>
      <c r="DAN427" s="273"/>
      <c r="DAO427" s="273"/>
      <c r="DAP427" s="273"/>
      <c r="DAQ427" s="273"/>
      <c r="DAR427" s="273"/>
      <c r="DAS427" s="273"/>
      <c r="DAT427" s="273"/>
      <c r="DAU427" s="273"/>
      <c r="DAV427" s="273"/>
      <c r="DAW427" s="273"/>
      <c r="DAX427" s="273"/>
      <c r="DAY427" s="273"/>
      <c r="DAZ427" s="273"/>
      <c r="DBA427" s="273"/>
      <c r="DBB427" s="273"/>
      <c r="DBC427" s="273"/>
      <c r="DBD427" s="273"/>
      <c r="DBE427" s="273"/>
      <c r="DBF427" s="273"/>
      <c r="DBG427" s="273"/>
      <c r="DBH427" s="273"/>
      <c r="DBI427" s="273"/>
      <c r="DBJ427" s="273"/>
      <c r="DBK427" s="273"/>
      <c r="DBL427" s="273"/>
      <c r="DBM427" s="273"/>
      <c r="DBN427" s="273"/>
      <c r="DBO427" s="273"/>
      <c r="DBP427" s="273"/>
      <c r="DBQ427" s="273"/>
      <c r="DBR427" s="273"/>
      <c r="DBS427" s="273"/>
      <c r="DBT427" s="273"/>
      <c r="DBU427" s="273"/>
      <c r="DBV427" s="273"/>
      <c r="DBW427" s="273"/>
      <c r="DBX427" s="273"/>
      <c r="DBY427" s="273"/>
      <c r="DBZ427" s="273"/>
      <c r="DCA427" s="273"/>
      <c r="DCB427" s="273"/>
      <c r="DCC427" s="273"/>
      <c r="DCD427" s="273"/>
      <c r="DCE427" s="273"/>
      <c r="DCF427" s="273"/>
      <c r="DCG427" s="273"/>
      <c r="DCH427" s="273"/>
      <c r="DCI427" s="273"/>
      <c r="DCJ427" s="273"/>
      <c r="DCK427" s="273"/>
      <c r="DCL427" s="273"/>
      <c r="DCM427" s="273"/>
      <c r="DCN427" s="273"/>
      <c r="DCO427" s="273"/>
      <c r="DCP427" s="273"/>
      <c r="DCQ427" s="273"/>
      <c r="DCR427" s="273"/>
      <c r="DCS427" s="273"/>
      <c r="DCT427" s="273"/>
      <c r="DCU427" s="273"/>
      <c r="DCV427" s="273"/>
      <c r="DCW427" s="273"/>
      <c r="DCX427" s="273"/>
      <c r="DCY427" s="273"/>
      <c r="DCZ427" s="273"/>
      <c r="DDA427" s="273"/>
      <c r="DDB427" s="273"/>
      <c r="DDC427" s="273"/>
      <c r="DDD427" s="273"/>
      <c r="DDE427" s="273"/>
      <c r="DDF427" s="273"/>
      <c r="DDG427" s="273"/>
      <c r="DDH427" s="273"/>
      <c r="DDI427" s="273"/>
      <c r="DDJ427" s="273"/>
      <c r="DDK427" s="273"/>
      <c r="DDL427" s="273"/>
      <c r="DDM427" s="273"/>
      <c r="DDN427" s="273"/>
      <c r="DDO427" s="273"/>
      <c r="DDP427" s="273"/>
      <c r="DDQ427" s="273"/>
      <c r="DDR427" s="273"/>
      <c r="DDS427" s="273"/>
      <c r="DDT427" s="273"/>
      <c r="DDU427" s="273"/>
      <c r="DDV427" s="273"/>
      <c r="DDW427" s="273"/>
      <c r="DDX427" s="273"/>
      <c r="DDY427" s="273"/>
      <c r="DDZ427" s="273"/>
      <c r="DEA427" s="273"/>
      <c r="DEB427" s="273"/>
      <c r="DEC427" s="273"/>
      <c r="DED427" s="273"/>
      <c r="DEE427" s="273"/>
      <c r="DEF427" s="273"/>
      <c r="DEG427" s="273"/>
      <c r="DEH427" s="273"/>
      <c r="DEI427" s="273"/>
      <c r="DEJ427" s="273"/>
      <c r="DEK427" s="273"/>
      <c r="DEL427" s="273"/>
      <c r="DEM427" s="273"/>
      <c r="DEN427" s="273"/>
      <c r="DEO427" s="273"/>
      <c r="DEP427" s="273"/>
      <c r="DEQ427" s="273"/>
      <c r="DER427" s="273"/>
      <c r="DES427" s="273"/>
      <c r="DET427" s="273"/>
      <c r="DEU427" s="273"/>
      <c r="DEV427" s="273"/>
      <c r="DEW427" s="273"/>
      <c r="DEX427" s="273"/>
      <c r="DEY427" s="273"/>
      <c r="DEZ427" s="273"/>
      <c r="DFA427" s="273"/>
      <c r="DFB427" s="273"/>
      <c r="DFC427" s="273"/>
      <c r="DFD427" s="273"/>
      <c r="DFE427" s="273"/>
      <c r="DFF427" s="273"/>
      <c r="DFG427" s="273"/>
      <c r="DFH427" s="273"/>
      <c r="DFI427" s="273"/>
      <c r="DFJ427" s="273"/>
      <c r="DFK427" s="273"/>
      <c r="DFL427" s="273"/>
      <c r="DFM427" s="273"/>
      <c r="DFN427" s="273"/>
      <c r="DFO427" s="273"/>
      <c r="DFP427" s="273"/>
      <c r="DFQ427" s="273"/>
      <c r="DFR427" s="273"/>
      <c r="DFS427" s="273"/>
      <c r="DFT427" s="273"/>
      <c r="DFU427" s="273"/>
      <c r="DFV427" s="273"/>
      <c r="DFW427" s="273"/>
      <c r="DFX427" s="273"/>
      <c r="DFY427" s="273"/>
      <c r="DFZ427" s="273"/>
      <c r="DGA427" s="273"/>
      <c r="DGB427" s="273"/>
      <c r="DGC427" s="273"/>
      <c r="DGD427" s="273"/>
      <c r="DGE427" s="273"/>
      <c r="DGF427" s="273"/>
      <c r="DGG427" s="273"/>
      <c r="DGH427" s="273"/>
      <c r="DGI427" s="273"/>
      <c r="DGJ427" s="273"/>
      <c r="DGK427" s="273"/>
      <c r="DGL427" s="273"/>
      <c r="DGM427" s="273"/>
      <c r="DGN427" s="273"/>
      <c r="DGO427" s="273"/>
      <c r="DGP427" s="273"/>
      <c r="DGQ427" s="273"/>
      <c r="DGR427" s="273"/>
      <c r="DGS427" s="273"/>
      <c r="DGT427" s="273"/>
      <c r="DGU427" s="273"/>
      <c r="DGV427" s="273"/>
      <c r="DGW427" s="273"/>
      <c r="DGX427" s="273"/>
      <c r="DGY427" s="273"/>
      <c r="DGZ427" s="273"/>
      <c r="DHA427" s="273"/>
      <c r="DHB427" s="273"/>
      <c r="DHC427" s="273"/>
      <c r="DHD427" s="273"/>
      <c r="DHE427" s="273"/>
      <c r="DHF427" s="273"/>
      <c r="DHG427" s="273"/>
      <c r="DHH427" s="273"/>
      <c r="DHI427" s="273"/>
      <c r="DHJ427" s="273"/>
      <c r="DHK427" s="273"/>
      <c r="DHL427" s="273"/>
      <c r="DHM427" s="273"/>
      <c r="DHN427" s="273"/>
      <c r="DHO427" s="273"/>
      <c r="DHP427" s="273"/>
      <c r="DHQ427" s="273"/>
      <c r="DHR427" s="273"/>
      <c r="DHS427" s="273"/>
      <c r="DHT427" s="273"/>
      <c r="DHU427" s="273"/>
      <c r="DHV427" s="273"/>
      <c r="DHW427" s="273"/>
      <c r="DHX427" s="273"/>
      <c r="DHY427" s="273"/>
      <c r="DHZ427" s="273"/>
      <c r="DIA427" s="273"/>
      <c r="DIB427" s="273"/>
      <c r="DIC427" s="273"/>
      <c r="DID427" s="273"/>
      <c r="DIE427" s="273"/>
      <c r="DIF427" s="273"/>
      <c r="DIG427" s="273"/>
      <c r="DIH427" s="273"/>
      <c r="DII427" s="273"/>
      <c r="DIJ427" s="273"/>
      <c r="DIK427" s="273"/>
      <c r="DIL427" s="273"/>
      <c r="DIM427" s="273"/>
      <c r="DIN427" s="273"/>
      <c r="DIO427" s="273"/>
      <c r="DIP427" s="273"/>
      <c r="DIQ427" s="273"/>
      <c r="DIR427" s="273"/>
      <c r="DIS427" s="273"/>
      <c r="DIT427" s="273"/>
      <c r="DIU427" s="273"/>
      <c r="DIV427" s="273"/>
      <c r="DIW427" s="273"/>
      <c r="DIX427" s="273"/>
      <c r="DIY427" s="273"/>
      <c r="DIZ427" s="273"/>
      <c r="DJA427" s="273"/>
      <c r="DJB427" s="273"/>
      <c r="DJC427" s="273"/>
      <c r="DJD427" s="273"/>
      <c r="DJE427" s="273"/>
      <c r="DJF427" s="273"/>
      <c r="DJG427" s="273"/>
      <c r="DJH427" s="273"/>
      <c r="DJI427" s="273"/>
      <c r="DJJ427" s="273"/>
      <c r="DJK427" s="273"/>
      <c r="DJL427" s="273"/>
      <c r="DJM427" s="273"/>
      <c r="DJN427" s="273"/>
      <c r="DJO427" s="273"/>
      <c r="DJP427" s="273"/>
      <c r="DJQ427" s="273"/>
      <c r="DJR427" s="273"/>
      <c r="DJS427" s="273"/>
      <c r="DJT427" s="273"/>
      <c r="DJU427" s="273"/>
      <c r="DJV427" s="273"/>
      <c r="DJW427" s="273"/>
      <c r="DJX427" s="273"/>
      <c r="DJY427" s="273"/>
      <c r="DJZ427" s="273"/>
      <c r="DKA427" s="273"/>
      <c r="DKB427" s="273"/>
      <c r="DKC427" s="273"/>
      <c r="DKD427" s="273"/>
      <c r="DKE427" s="273"/>
      <c r="DKF427" s="273"/>
      <c r="DKG427" s="273"/>
      <c r="DKH427" s="273"/>
      <c r="DKI427" s="273"/>
      <c r="DKJ427" s="273"/>
      <c r="DKK427" s="273"/>
      <c r="DKL427" s="273"/>
      <c r="DKM427" s="273"/>
      <c r="DKN427" s="273"/>
      <c r="DKO427" s="273"/>
      <c r="DKP427" s="273"/>
      <c r="DKQ427" s="273"/>
      <c r="DKR427" s="273"/>
      <c r="DKS427" s="273"/>
      <c r="DKT427" s="273"/>
      <c r="DKU427" s="273"/>
      <c r="DKV427" s="273"/>
      <c r="DKW427" s="273"/>
      <c r="DKX427" s="273"/>
      <c r="DKY427" s="273"/>
      <c r="DKZ427" s="273"/>
      <c r="DLA427" s="273"/>
      <c r="DLB427" s="273"/>
      <c r="DLC427" s="273"/>
      <c r="DLD427" s="273"/>
      <c r="DLE427" s="273"/>
      <c r="DLF427" s="273"/>
      <c r="DLG427" s="273"/>
      <c r="DLH427" s="273"/>
      <c r="DLI427" s="273"/>
      <c r="DLJ427" s="273"/>
      <c r="DLK427" s="273"/>
      <c r="DLL427" s="273"/>
      <c r="DLM427" s="273"/>
      <c r="DLN427" s="273"/>
      <c r="DLO427" s="273"/>
      <c r="DLP427" s="273"/>
      <c r="DLQ427" s="273"/>
      <c r="DLR427" s="273"/>
      <c r="DLS427" s="273"/>
      <c r="DLT427" s="273"/>
      <c r="DLU427" s="273"/>
      <c r="DLV427" s="273"/>
      <c r="DLW427" s="273"/>
      <c r="DLX427" s="273"/>
      <c r="DLY427" s="273"/>
      <c r="DLZ427" s="273"/>
      <c r="DMA427" s="273"/>
      <c r="DMB427" s="273"/>
      <c r="DMC427" s="273"/>
      <c r="DMD427" s="273"/>
      <c r="DME427" s="273"/>
      <c r="DMF427" s="273"/>
      <c r="DMG427" s="273"/>
      <c r="DMH427" s="273"/>
      <c r="DMI427" s="273"/>
      <c r="DMJ427" s="273"/>
      <c r="DMK427" s="273"/>
      <c r="DML427" s="273"/>
      <c r="DMM427" s="273"/>
      <c r="DMN427" s="273"/>
      <c r="DMO427" s="273"/>
      <c r="DMP427" s="273"/>
      <c r="DMQ427" s="273"/>
      <c r="DMR427" s="273"/>
      <c r="DMS427" s="273"/>
      <c r="DMT427" s="273"/>
      <c r="DMU427" s="273"/>
      <c r="DMV427" s="273"/>
      <c r="DMW427" s="273"/>
      <c r="DMX427" s="273"/>
      <c r="DMY427" s="273"/>
      <c r="DMZ427" s="273"/>
      <c r="DNA427" s="273"/>
      <c r="DNB427" s="273"/>
      <c r="DNC427" s="273"/>
      <c r="DND427" s="273"/>
      <c r="DNE427" s="273"/>
      <c r="DNF427" s="273"/>
      <c r="DNG427" s="273"/>
      <c r="DNH427" s="273"/>
      <c r="DNI427" s="273"/>
      <c r="DNJ427" s="273"/>
      <c r="DNK427" s="273"/>
      <c r="DNL427" s="273"/>
      <c r="DNM427" s="273"/>
      <c r="DNN427" s="273"/>
      <c r="DNO427" s="273"/>
      <c r="DNP427" s="273"/>
      <c r="DNQ427" s="273"/>
      <c r="DNR427" s="273"/>
      <c r="DNS427" s="273"/>
      <c r="DNT427" s="273"/>
      <c r="DNU427" s="273"/>
      <c r="DNV427" s="273"/>
      <c r="DNW427" s="273"/>
      <c r="DNX427" s="273"/>
      <c r="DNY427" s="273"/>
      <c r="DNZ427" s="273"/>
      <c r="DOA427" s="273"/>
      <c r="DOB427" s="273"/>
      <c r="DOC427" s="273"/>
      <c r="DOD427" s="273"/>
      <c r="DOE427" s="273"/>
      <c r="DOF427" s="273"/>
      <c r="DOG427" s="273"/>
      <c r="DOH427" s="273"/>
      <c r="DOI427" s="273"/>
      <c r="DOJ427" s="273"/>
      <c r="DOK427" s="273"/>
      <c r="DOL427" s="273"/>
      <c r="DOM427" s="273"/>
      <c r="DON427" s="273"/>
      <c r="DOO427" s="273"/>
      <c r="DOP427" s="273"/>
      <c r="DOQ427" s="273"/>
      <c r="DOR427" s="273"/>
      <c r="DOS427" s="273"/>
      <c r="DOT427" s="273"/>
      <c r="DOU427" s="273"/>
      <c r="DOV427" s="273"/>
      <c r="DOW427" s="273"/>
      <c r="DOX427" s="273"/>
      <c r="DOY427" s="273"/>
      <c r="DOZ427" s="273"/>
      <c r="DPA427" s="273"/>
      <c r="DPB427" s="273"/>
      <c r="DPC427" s="273"/>
      <c r="DPD427" s="273"/>
      <c r="DPE427" s="273"/>
      <c r="DPF427" s="273"/>
      <c r="DPG427" s="273"/>
      <c r="DPH427" s="273"/>
      <c r="DPI427" s="273"/>
      <c r="DPJ427" s="273"/>
      <c r="DPK427" s="273"/>
      <c r="DPL427" s="273"/>
      <c r="DPM427" s="273"/>
      <c r="DPN427" s="273"/>
      <c r="DPO427" s="273"/>
      <c r="DPP427" s="273"/>
      <c r="DPQ427" s="273"/>
      <c r="DPR427" s="273"/>
      <c r="DPS427" s="273"/>
      <c r="DPT427" s="273"/>
      <c r="DPU427" s="273"/>
      <c r="DPV427" s="273"/>
      <c r="DPW427" s="273"/>
      <c r="DPX427" s="273"/>
      <c r="DPY427" s="273"/>
      <c r="DPZ427" s="273"/>
      <c r="DQA427" s="273"/>
      <c r="DQB427" s="273"/>
      <c r="DQC427" s="273"/>
      <c r="DQD427" s="273"/>
      <c r="DQE427" s="273"/>
      <c r="DQF427" s="273"/>
      <c r="DQG427" s="273"/>
      <c r="DQH427" s="273"/>
      <c r="DQI427" s="273"/>
      <c r="DQJ427" s="273"/>
      <c r="DQK427" s="273"/>
      <c r="DQL427" s="273"/>
      <c r="DQM427" s="273"/>
      <c r="DQN427" s="273"/>
      <c r="DQO427" s="273"/>
      <c r="DQP427" s="273"/>
      <c r="DQQ427" s="273"/>
      <c r="DQR427" s="273"/>
      <c r="DQS427" s="273"/>
      <c r="DQT427" s="273"/>
      <c r="DQU427" s="273"/>
      <c r="DQV427" s="273"/>
      <c r="DQW427" s="273"/>
      <c r="DQX427" s="273"/>
      <c r="DQY427" s="273"/>
      <c r="DQZ427" s="273"/>
      <c r="DRA427" s="273"/>
      <c r="DRB427" s="273"/>
      <c r="DRC427" s="273"/>
      <c r="DRD427" s="273"/>
      <c r="DRE427" s="273"/>
      <c r="DRF427" s="273"/>
      <c r="DRG427" s="273"/>
      <c r="DRH427" s="273"/>
      <c r="DRI427" s="273"/>
      <c r="DRJ427" s="273"/>
      <c r="DRK427" s="273"/>
      <c r="DRL427" s="273"/>
      <c r="DRM427" s="273"/>
      <c r="DRN427" s="273"/>
      <c r="DRO427" s="273"/>
      <c r="DRP427" s="273"/>
      <c r="DRQ427" s="273"/>
      <c r="DRR427" s="273"/>
      <c r="DRS427" s="273"/>
      <c r="DRT427" s="273"/>
      <c r="DRU427" s="273"/>
      <c r="DRV427" s="273"/>
      <c r="DRW427" s="273"/>
      <c r="DRX427" s="273"/>
      <c r="DRY427" s="273"/>
      <c r="DRZ427" s="273"/>
      <c r="DSA427" s="273"/>
      <c r="DSB427" s="273"/>
      <c r="DSC427" s="273"/>
      <c r="DSD427" s="273"/>
      <c r="DSE427" s="273"/>
      <c r="DSF427" s="273"/>
      <c r="DSG427" s="273"/>
      <c r="DSH427" s="273"/>
      <c r="DSI427" s="273"/>
      <c r="DSJ427" s="273"/>
      <c r="DSK427" s="273"/>
      <c r="DSL427" s="273"/>
      <c r="DSM427" s="273"/>
      <c r="DSN427" s="273"/>
      <c r="DSO427" s="273"/>
      <c r="DSP427" s="273"/>
      <c r="DSQ427" s="273"/>
      <c r="DSR427" s="273"/>
      <c r="DSS427" s="273"/>
      <c r="DST427" s="273"/>
      <c r="DSU427" s="273"/>
      <c r="DSV427" s="273"/>
      <c r="DSW427" s="273"/>
      <c r="DSX427" s="273"/>
      <c r="DSY427" s="273"/>
      <c r="DSZ427" s="273"/>
      <c r="DTA427" s="273"/>
      <c r="DTB427" s="273"/>
      <c r="DTC427" s="273"/>
      <c r="DTD427" s="273"/>
      <c r="DTE427" s="273"/>
      <c r="DTF427" s="273"/>
      <c r="DTG427" s="273"/>
      <c r="DTH427" s="273"/>
      <c r="DTI427" s="273"/>
      <c r="DTJ427" s="273"/>
      <c r="DTK427" s="273"/>
      <c r="DTL427" s="273"/>
      <c r="DTM427" s="273"/>
      <c r="DTN427" s="273"/>
      <c r="DTO427" s="273"/>
      <c r="DTP427" s="273"/>
      <c r="DTQ427" s="273"/>
      <c r="DTR427" s="273"/>
      <c r="DTS427" s="273"/>
      <c r="DTT427" s="273"/>
      <c r="DTU427" s="273"/>
      <c r="DTV427" s="273"/>
      <c r="DTW427" s="273"/>
      <c r="DTX427" s="273"/>
      <c r="DTY427" s="273"/>
      <c r="DTZ427" s="273"/>
      <c r="DUA427" s="273"/>
      <c r="DUB427" s="273"/>
      <c r="DUC427" s="273"/>
      <c r="DUD427" s="273"/>
      <c r="DUE427" s="273"/>
      <c r="DUF427" s="273"/>
      <c r="DUG427" s="273"/>
      <c r="DUH427" s="273"/>
      <c r="DUI427" s="273"/>
      <c r="DUJ427" s="273"/>
      <c r="DUK427" s="273"/>
      <c r="DUL427" s="273"/>
      <c r="DUM427" s="273"/>
      <c r="DUN427" s="273"/>
      <c r="DUO427" s="273"/>
      <c r="DUP427" s="273"/>
      <c r="DUQ427" s="273"/>
      <c r="DUR427" s="273"/>
      <c r="DUS427" s="273"/>
      <c r="DUT427" s="273"/>
      <c r="DUU427" s="273"/>
      <c r="DUV427" s="273"/>
      <c r="DUW427" s="273"/>
      <c r="DUX427" s="273"/>
      <c r="DUY427" s="273"/>
      <c r="DUZ427" s="273"/>
      <c r="DVA427" s="273"/>
      <c r="DVB427" s="273"/>
      <c r="DVC427" s="273"/>
      <c r="DVD427" s="273"/>
      <c r="DVE427" s="273"/>
      <c r="DVF427" s="273"/>
      <c r="DVG427" s="273"/>
      <c r="DVH427" s="273"/>
      <c r="DVI427" s="273"/>
      <c r="DVJ427" s="273"/>
      <c r="DVK427" s="273"/>
      <c r="DVL427" s="273"/>
      <c r="DVM427" s="273"/>
      <c r="DVN427" s="273"/>
      <c r="DVO427" s="273"/>
      <c r="DVP427" s="273"/>
      <c r="DVQ427" s="273"/>
      <c r="DVR427" s="273"/>
      <c r="DVS427" s="273"/>
      <c r="DVT427" s="273"/>
      <c r="DVU427" s="273"/>
      <c r="DVV427" s="273"/>
      <c r="DVW427" s="273"/>
      <c r="DVX427" s="273"/>
      <c r="DVY427" s="273"/>
      <c r="DVZ427" s="273"/>
      <c r="DWA427" s="273"/>
      <c r="DWB427" s="273"/>
      <c r="DWC427" s="273"/>
      <c r="DWD427" s="273"/>
      <c r="DWE427" s="273"/>
      <c r="DWF427" s="273"/>
      <c r="DWG427" s="273"/>
      <c r="DWH427" s="273"/>
      <c r="DWI427" s="273"/>
      <c r="DWJ427" s="273"/>
      <c r="DWK427" s="273"/>
      <c r="DWL427" s="273"/>
      <c r="DWM427" s="273"/>
      <c r="DWN427" s="273"/>
      <c r="DWO427" s="273"/>
      <c r="DWP427" s="273"/>
      <c r="DWQ427" s="273"/>
      <c r="DWR427" s="273"/>
      <c r="DWS427" s="273"/>
      <c r="DWT427" s="273"/>
      <c r="DWU427" s="273"/>
      <c r="DWV427" s="273"/>
      <c r="DWW427" s="273"/>
      <c r="DWX427" s="273"/>
      <c r="DWY427" s="273"/>
      <c r="DWZ427" s="273"/>
      <c r="DXA427" s="273"/>
      <c r="DXB427" s="273"/>
      <c r="DXC427" s="273"/>
      <c r="DXD427" s="273"/>
      <c r="DXE427" s="273"/>
      <c r="DXF427" s="273"/>
      <c r="DXG427" s="273"/>
      <c r="DXH427" s="273"/>
      <c r="DXI427" s="273"/>
      <c r="DXJ427" s="273"/>
      <c r="DXK427" s="273"/>
      <c r="DXL427" s="273"/>
      <c r="DXM427" s="273"/>
      <c r="DXN427" s="273"/>
      <c r="DXO427" s="273"/>
      <c r="DXP427" s="273"/>
      <c r="DXQ427" s="273"/>
      <c r="DXR427" s="273"/>
      <c r="DXS427" s="273"/>
      <c r="DXT427" s="273"/>
      <c r="DXU427" s="273"/>
      <c r="DXV427" s="273"/>
      <c r="DXW427" s="273"/>
      <c r="DXX427" s="273"/>
      <c r="DXY427" s="273"/>
      <c r="DXZ427" s="273"/>
      <c r="DYA427" s="273"/>
      <c r="DYB427" s="273"/>
      <c r="DYC427" s="273"/>
      <c r="DYD427" s="273"/>
      <c r="DYE427" s="273"/>
      <c r="DYF427" s="273"/>
      <c r="DYG427" s="273"/>
      <c r="DYH427" s="273"/>
      <c r="DYI427" s="273"/>
      <c r="DYJ427" s="273"/>
      <c r="DYK427" s="273"/>
      <c r="DYL427" s="273"/>
      <c r="DYM427" s="273"/>
      <c r="DYN427" s="273"/>
      <c r="DYO427" s="273"/>
      <c r="DYP427" s="273"/>
      <c r="DYQ427" s="273"/>
      <c r="DYR427" s="273"/>
      <c r="DYS427" s="273"/>
      <c r="DYT427" s="273"/>
      <c r="DYU427" s="273"/>
      <c r="DYV427" s="273"/>
      <c r="DYW427" s="273"/>
      <c r="DYX427" s="273"/>
      <c r="DYY427" s="273"/>
      <c r="DYZ427" s="273"/>
      <c r="DZA427" s="273"/>
      <c r="DZB427" s="273"/>
      <c r="DZC427" s="273"/>
      <c r="DZD427" s="273"/>
      <c r="DZE427" s="273"/>
      <c r="DZF427" s="273"/>
      <c r="DZG427" s="273"/>
      <c r="DZH427" s="273"/>
      <c r="DZI427" s="273"/>
      <c r="DZJ427" s="273"/>
      <c r="DZK427" s="273"/>
      <c r="DZL427" s="273"/>
      <c r="DZM427" s="273"/>
      <c r="DZN427" s="273"/>
      <c r="DZO427" s="273"/>
      <c r="DZP427" s="273"/>
      <c r="DZQ427" s="273"/>
      <c r="DZR427" s="273"/>
      <c r="DZS427" s="273"/>
      <c r="DZT427" s="273"/>
      <c r="DZU427" s="273"/>
      <c r="DZV427" s="273"/>
      <c r="DZW427" s="273"/>
      <c r="DZX427" s="273"/>
      <c r="DZY427" s="273"/>
      <c r="DZZ427" s="273"/>
      <c r="EAA427" s="273"/>
      <c r="EAB427" s="273"/>
      <c r="EAC427" s="273"/>
      <c r="EAD427" s="273"/>
      <c r="EAE427" s="273"/>
      <c r="EAF427" s="273"/>
      <c r="EAG427" s="273"/>
      <c r="EAH427" s="273"/>
      <c r="EAI427" s="273"/>
      <c r="EAJ427" s="273"/>
      <c r="EAK427" s="273"/>
      <c r="EAL427" s="273"/>
      <c r="EAM427" s="273"/>
      <c r="EAN427" s="273"/>
      <c r="EAO427" s="273"/>
      <c r="EAP427" s="273"/>
      <c r="EAQ427" s="273"/>
      <c r="EAR427" s="273"/>
      <c r="EAS427" s="273"/>
      <c r="EAT427" s="273"/>
      <c r="EAU427" s="273"/>
      <c r="EAV427" s="273"/>
      <c r="EAW427" s="273"/>
      <c r="EAX427" s="273"/>
      <c r="EAY427" s="273"/>
      <c r="EAZ427" s="273"/>
      <c r="EBA427" s="273"/>
      <c r="EBB427" s="273"/>
      <c r="EBC427" s="273"/>
      <c r="EBD427" s="273"/>
      <c r="EBE427" s="273"/>
      <c r="EBF427" s="273"/>
      <c r="EBG427" s="273"/>
      <c r="EBH427" s="273"/>
      <c r="EBI427" s="273"/>
      <c r="EBJ427" s="273"/>
      <c r="EBK427" s="273"/>
      <c r="EBL427" s="273"/>
      <c r="EBM427" s="273"/>
      <c r="EBN427" s="273"/>
      <c r="EBO427" s="273"/>
      <c r="EBP427" s="273"/>
      <c r="EBQ427" s="273"/>
      <c r="EBR427" s="273"/>
      <c r="EBS427" s="273"/>
      <c r="EBT427" s="273"/>
      <c r="EBU427" s="273"/>
      <c r="EBV427" s="273"/>
      <c r="EBW427" s="273"/>
      <c r="EBX427" s="273"/>
      <c r="EBY427" s="273"/>
      <c r="EBZ427" s="273"/>
      <c r="ECA427" s="273"/>
      <c r="ECB427" s="273"/>
      <c r="ECC427" s="273"/>
      <c r="ECD427" s="273"/>
      <c r="ECE427" s="273"/>
      <c r="ECF427" s="273"/>
      <c r="ECG427" s="273"/>
      <c r="ECH427" s="273"/>
      <c r="ECI427" s="273"/>
      <c r="ECJ427" s="273"/>
      <c r="ECK427" s="273"/>
      <c r="ECL427" s="273"/>
      <c r="ECM427" s="273"/>
      <c r="ECN427" s="273"/>
      <c r="ECO427" s="273"/>
      <c r="ECP427" s="273"/>
      <c r="ECQ427" s="273"/>
      <c r="ECR427" s="273"/>
      <c r="ECS427" s="273"/>
      <c r="ECT427" s="273"/>
      <c r="ECU427" s="273"/>
      <c r="ECV427" s="273"/>
      <c r="ECW427" s="273"/>
      <c r="ECX427" s="273"/>
      <c r="ECY427" s="273"/>
      <c r="ECZ427" s="273"/>
      <c r="EDA427" s="273"/>
      <c r="EDB427" s="273"/>
      <c r="EDC427" s="273"/>
      <c r="EDD427" s="273"/>
      <c r="EDE427" s="273"/>
      <c r="EDF427" s="273"/>
      <c r="EDG427" s="273"/>
      <c r="EDH427" s="273"/>
      <c r="EDI427" s="273"/>
      <c r="EDJ427" s="273"/>
      <c r="EDK427" s="273"/>
      <c r="EDL427" s="273"/>
      <c r="EDM427" s="273"/>
      <c r="EDN427" s="273"/>
      <c r="EDO427" s="273"/>
      <c r="EDP427" s="273"/>
      <c r="EDQ427" s="273"/>
      <c r="EDR427" s="273"/>
      <c r="EDS427" s="273"/>
      <c r="EDT427" s="273"/>
      <c r="EDU427" s="273"/>
      <c r="EDV427" s="273"/>
      <c r="EDW427" s="273"/>
      <c r="EDX427" s="273"/>
      <c r="EDY427" s="273"/>
      <c r="EDZ427" s="273"/>
      <c r="EEA427" s="273"/>
      <c r="EEB427" s="273"/>
      <c r="EEC427" s="273"/>
      <c r="EED427" s="273"/>
      <c r="EEE427" s="273"/>
      <c r="EEF427" s="273"/>
      <c r="EEG427" s="273"/>
      <c r="EEH427" s="273"/>
      <c r="EEI427" s="273"/>
      <c r="EEJ427" s="273"/>
      <c r="EEK427" s="273"/>
      <c r="EEL427" s="273"/>
      <c r="EEM427" s="273"/>
      <c r="EEN427" s="273"/>
      <c r="EEO427" s="273"/>
      <c r="EEP427" s="273"/>
      <c r="EEQ427" s="273"/>
      <c r="EER427" s="273"/>
      <c r="EES427" s="273"/>
      <c r="EET427" s="273"/>
      <c r="EEU427" s="273"/>
      <c r="EEV427" s="273"/>
      <c r="EEW427" s="273"/>
      <c r="EEX427" s="273"/>
      <c r="EEY427" s="273"/>
      <c r="EEZ427" s="273"/>
      <c r="EFA427" s="273"/>
      <c r="EFB427" s="273"/>
      <c r="EFC427" s="273"/>
      <c r="EFD427" s="273"/>
      <c r="EFE427" s="273"/>
      <c r="EFF427" s="273"/>
      <c r="EFG427" s="273"/>
      <c r="EFH427" s="273"/>
      <c r="EFI427" s="273"/>
      <c r="EFJ427" s="273"/>
      <c r="EFK427" s="273"/>
      <c r="EFL427" s="273"/>
      <c r="EFM427" s="273"/>
      <c r="EFN427" s="273"/>
      <c r="EFO427" s="273"/>
      <c r="EFP427" s="273"/>
      <c r="EFQ427" s="273"/>
      <c r="EFR427" s="273"/>
      <c r="EFS427" s="273"/>
      <c r="EFT427" s="273"/>
      <c r="EFU427" s="273"/>
      <c r="EFV427" s="273"/>
      <c r="EFW427" s="273"/>
      <c r="EFX427" s="273"/>
      <c r="EFY427" s="273"/>
      <c r="EFZ427" s="273"/>
      <c r="EGA427" s="273"/>
      <c r="EGB427" s="273"/>
      <c r="EGC427" s="273"/>
      <c r="EGD427" s="273"/>
      <c r="EGE427" s="273"/>
      <c r="EGF427" s="273"/>
      <c r="EGG427" s="273"/>
      <c r="EGH427" s="273"/>
      <c r="EGI427" s="273"/>
      <c r="EGJ427" s="273"/>
      <c r="EGK427" s="273"/>
      <c r="EGL427" s="273"/>
      <c r="EGM427" s="273"/>
      <c r="EGN427" s="273"/>
      <c r="EGO427" s="273"/>
      <c r="EGP427" s="273"/>
      <c r="EGQ427" s="273"/>
      <c r="EGR427" s="273"/>
      <c r="EGS427" s="273"/>
      <c r="EGT427" s="273"/>
      <c r="EGU427" s="273"/>
      <c r="EGV427" s="273"/>
      <c r="EGW427" s="273"/>
      <c r="EGX427" s="273"/>
      <c r="EGY427" s="273"/>
      <c r="EGZ427" s="273"/>
      <c r="EHA427" s="273"/>
      <c r="EHB427" s="273"/>
      <c r="EHC427" s="273"/>
      <c r="EHD427" s="273"/>
      <c r="EHE427" s="273"/>
      <c r="EHF427" s="273"/>
      <c r="EHG427" s="273"/>
      <c r="EHH427" s="273"/>
      <c r="EHI427" s="273"/>
      <c r="EHJ427" s="273"/>
      <c r="EHK427" s="273"/>
      <c r="EHL427" s="273"/>
      <c r="EHM427" s="273"/>
      <c r="EHN427" s="273"/>
      <c r="EHO427" s="273"/>
      <c r="EHP427" s="273"/>
      <c r="EHQ427" s="273"/>
      <c r="EHR427" s="273"/>
      <c r="EHS427" s="273"/>
      <c r="EHT427" s="273"/>
      <c r="EHU427" s="273"/>
      <c r="EHV427" s="273"/>
      <c r="EHW427" s="273"/>
      <c r="EHX427" s="273"/>
      <c r="EHY427" s="273"/>
      <c r="EHZ427" s="273"/>
      <c r="EIA427" s="273"/>
      <c r="EIB427" s="273"/>
      <c r="EIC427" s="273"/>
      <c r="EID427" s="273"/>
      <c r="EIE427" s="273"/>
      <c r="EIF427" s="273"/>
      <c r="EIG427" s="273"/>
      <c r="EIH427" s="273"/>
      <c r="EII427" s="273"/>
      <c r="EIJ427" s="273"/>
      <c r="EIK427" s="273"/>
      <c r="EIL427" s="273"/>
      <c r="EIM427" s="273"/>
      <c r="EIN427" s="273"/>
      <c r="EIO427" s="273"/>
      <c r="EIP427" s="273"/>
      <c r="EIQ427" s="273"/>
      <c r="EIR427" s="273"/>
      <c r="EIS427" s="273"/>
      <c r="EIT427" s="273"/>
      <c r="EIU427" s="273"/>
      <c r="EIV427" s="273"/>
      <c r="EIW427" s="273"/>
      <c r="EIX427" s="273"/>
      <c r="EIY427" s="273"/>
      <c r="EIZ427" s="273"/>
      <c r="EJA427" s="273"/>
      <c r="EJB427" s="273"/>
      <c r="EJC427" s="273"/>
      <c r="EJD427" s="273"/>
      <c r="EJE427" s="273"/>
      <c r="EJF427" s="273"/>
      <c r="EJG427" s="273"/>
      <c r="EJH427" s="273"/>
      <c r="EJI427" s="273"/>
      <c r="EJJ427" s="273"/>
      <c r="EJK427" s="273"/>
      <c r="EJL427" s="273"/>
      <c r="EJM427" s="273"/>
      <c r="EJN427" s="273"/>
      <c r="EJO427" s="273"/>
      <c r="EJP427" s="273"/>
      <c r="EJQ427" s="273"/>
      <c r="EJR427" s="273"/>
      <c r="EJS427" s="273"/>
      <c r="EJT427" s="273"/>
      <c r="EJU427" s="273"/>
      <c r="EJV427" s="273"/>
      <c r="EJW427" s="273"/>
      <c r="EJX427" s="273"/>
      <c r="EJY427" s="273"/>
      <c r="EJZ427" s="273"/>
      <c r="EKA427" s="273"/>
      <c r="EKB427" s="273"/>
      <c r="EKC427" s="273"/>
      <c r="EKD427" s="273"/>
      <c r="EKE427" s="273"/>
      <c r="EKF427" s="273"/>
      <c r="EKG427" s="273"/>
      <c r="EKH427" s="273"/>
      <c r="EKI427" s="273"/>
      <c r="EKJ427" s="273"/>
      <c r="EKK427" s="273"/>
      <c r="EKL427" s="273"/>
      <c r="EKM427" s="273"/>
      <c r="EKN427" s="273"/>
      <c r="EKO427" s="273"/>
      <c r="EKP427" s="273"/>
      <c r="EKQ427" s="273"/>
      <c r="EKR427" s="273"/>
      <c r="EKS427" s="273"/>
      <c r="EKT427" s="273"/>
      <c r="EKU427" s="273"/>
      <c r="EKV427" s="273"/>
      <c r="EKW427" s="273"/>
      <c r="EKX427" s="273"/>
      <c r="EKY427" s="273"/>
      <c r="EKZ427" s="273"/>
      <c r="ELA427" s="273"/>
      <c r="ELB427" s="273"/>
      <c r="ELC427" s="273"/>
      <c r="ELD427" s="273"/>
      <c r="ELE427" s="273"/>
      <c r="ELF427" s="273"/>
      <c r="ELG427" s="273"/>
      <c r="ELH427" s="273"/>
      <c r="ELI427" s="273"/>
      <c r="ELJ427" s="273"/>
      <c r="ELK427" s="273"/>
      <c r="ELL427" s="273"/>
      <c r="ELM427" s="273"/>
      <c r="ELN427" s="273"/>
      <c r="ELO427" s="273"/>
      <c r="ELP427" s="273"/>
      <c r="ELQ427" s="273"/>
      <c r="ELR427" s="273"/>
      <c r="ELS427" s="273"/>
      <c r="ELT427" s="273"/>
      <c r="ELU427" s="273"/>
      <c r="ELV427" s="273"/>
      <c r="ELW427" s="273"/>
      <c r="ELX427" s="273"/>
      <c r="ELY427" s="273"/>
      <c r="ELZ427" s="273"/>
      <c r="EMA427" s="273"/>
      <c r="EMB427" s="273"/>
      <c r="EMC427" s="273"/>
      <c r="EMD427" s="273"/>
      <c r="EME427" s="273"/>
      <c r="EMF427" s="273"/>
      <c r="EMG427" s="273"/>
      <c r="EMH427" s="273"/>
      <c r="EMI427" s="273"/>
      <c r="EMJ427" s="273"/>
      <c r="EMK427" s="273"/>
      <c r="EML427" s="273"/>
      <c r="EMM427" s="273"/>
      <c r="EMN427" s="273"/>
      <c r="EMO427" s="273"/>
      <c r="EMP427" s="273"/>
      <c r="EMQ427" s="273"/>
      <c r="EMR427" s="273"/>
      <c r="EMS427" s="273"/>
      <c r="EMT427" s="273"/>
      <c r="EMU427" s="273"/>
      <c r="EMV427" s="273"/>
      <c r="EMW427" s="273"/>
      <c r="EMX427" s="273"/>
      <c r="EMY427" s="273"/>
      <c r="EMZ427" s="273"/>
      <c r="ENA427" s="273"/>
      <c r="ENB427" s="273"/>
      <c r="ENC427" s="273"/>
      <c r="END427" s="273"/>
      <c r="ENE427" s="273"/>
      <c r="ENF427" s="273"/>
      <c r="ENG427" s="273"/>
      <c r="ENH427" s="273"/>
      <c r="ENI427" s="273"/>
      <c r="ENJ427" s="273"/>
      <c r="ENK427" s="273"/>
      <c r="ENL427" s="273"/>
      <c r="ENM427" s="273"/>
      <c r="ENN427" s="273"/>
      <c r="ENO427" s="273"/>
      <c r="ENP427" s="273"/>
      <c r="ENQ427" s="273"/>
      <c r="ENR427" s="273"/>
      <c r="ENS427" s="273"/>
      <c r="ENT427" s="273"/>
      <c r="ENU427" s="273"/>
      <c r="ENV427" s="273"/>
      <c r="ENW427" s="273"/>
      <c r="ENX427" s="273"/>
      <c r="ENY427" s="273"/>
      <c r="ENZ427" s="273"/>
      <c r="EOA427" s="273"/>
      <c r="EOB427" s="273"/>
      <c r="EOC427" s="273"/>
      <c r="EOD427" s="273"/>
      <c r="EOE427" s="273"/>
      <c r="EOF427" s="273"/>
      <c r="EOG427" s="273"/>
      <c r="EOH427" s="273"/>
      <c r="EOI427" s="273"/>
      <c r="EOJ427" s="273"/>
      <c r="EOK427" s="273"/>
      <c r="EOL427" s="273"/>
      <c r="EOM427" s="273"/>
      <c r="EON427" s="273"/>
      <c r="EOO427" s="273"/>
      <c r="EOP427" s="273"/>
      <c r="EOQ427" s="273"/>
      <c r="EOR427" s="273"/>
      <c r="EOS427" s="273"/>
      <c r="EOT427" s="273"/>
      <c r="EOU427" s="273"/>
      <c r="EOV427" s="273"/>
      <c r="EOW427" s="273"/>
      <c r="EOX427" s="273"/>
      <c r="EOY427" s="273"/>
      <c r="EOZ427" s="273"/>
      <c r="EPA427" s="273"/>
      <c r="EPB427" s="273"/>
      <c r="EPC427" s="273"/>
      <c r="EPD427" s="273"/>
      <c r="EPE427" s="273"/>
      <c r="EPF427" s="273"/>
      <c r="EPG427" s="273"/>
      <c r="EPH427" s="273"/>
      <c r="EPI427" s="273"/>
      <c r="EPJ427" s="273"/>
      <c r="EPK427" s="273"/>
      <c r="EPL427" s="273"/>
      <c r="EPM427" s="273"/>
      <c r="EPN427" s="273"/>
      <c r="EPO427" s="273"/>
      <c r="EPP427" s="273"/>
      <c r="EPQ427" s="273"/>
      <c r="EPR427" s="273"/>
      <c r="EPS427" s="273"/>
      <c r="EPT427" s="273"/>
      <c r="EPU427" s="273"/>
      <c r="EPV427" s="273"/>
      <c r="EPW427" s="273"/>
      <c r="EPX427" s="273"/>
      <c r="EPY427" s="273"/>
      <c r="EPZ427" s="273"/>
      <c r="EQA427" s="273"/>
      <c r="EQB427" s="273"/>
      <c r="EQC427" s="273"/>
      <c r="EQD427" s="273"/>
      <c r="EQE427" s="273"/>
      <c r="EQF427" s="273"/>
      <c r="EQG427" s="273"/>
      <c r="EQH427" s="273"/>
      <c r="EQI427" s="273"/>
      <c r="EQJ427" s="273"/>
      <c r="EQK427" s="273"/>
      <c r="EQL427" s="273"/>
      <c r="EQM427" s="273"/>
      <c r="EQN427" s="273"/>
      <c r="EQO427" s="273"/>
      <c r="EQP427" s="273"/>
      <c r="EQQ427" s="273"/>
      <c r="EQR427" s="273"/>
      <c r="EQS427" s="273"/>
      <c r="EQT427" s="273"/>
      <c r="EQU427" s="273"/>
      <c r="EQV427" s="273"/>
      <c r="EQW427" s="273"/>
      <c r="EQX427" s="273"/>
      <c r="EQY427" s="273"/>
      <c r="EQZ427" s="273"/>
      <c r="ERA427" s="273"/>
      <c r="ERB427" s="273"/>
      <c r="ERC427" s="273"/>
      <c r="ERD427" s="273"/>
      <c r="ERE427" s="273"/>
      <c r="ERF427" s="273"/>
      <c r="ERG427" s="273"/>
      <c r="ERH427" s="273"/>
      <c r="ERI427" s="273"/>
      <c r="ERJ427" s="273"/>
      <c r="ERK427" s="273"/>
      <c r="ERL427" s="273"/>
      <c r="ERM427" s="273"/>
      <c r="ERN427" s="273"/>
      <c r="ERO427" s="273"/>
      <c r="ERP427" s="273"/>
      <c r="ERQ427" s="273"/>
      <c r="ERR427" s="273"/>
      <c r="ERS427" s="273"/>
      <c r="ERT427" s="273"/>
      <c r="ERU427" s="273"/>
      <c r="ERV427" s="273"/>
      <c r="ERW427" s="273"/>
      <c r="ERX427" s="273"/>
      <c r="ERY427" s="273"/>
      <c r="ERZ427" s="273"/>
      <c r="ESA427" s="273"/>
      <c r="ESB427" s="273"/>
      <c r="ESC427" s="273"/>
      <c r="ESD427" s="273"/>
      <c r="ESE427" s="273"/>
      <c r="ESF427" s="273"/>
      <c r="ESG427" s="273"/>
      <c r="ESH427" s="273"/>
      <c r="ESI427" s="273"/>
      <c r="ESJ427" s="273"/>
      <c r="ESK427" s="273"/>
      <c r="ESL427" s="273"/>
      <c r="ESM427" s="273"/>
      <c r="ESN427" s="273"/>
      <c r="ESO427" s="273"/>
      <c r="ESP427" s="273"/>
      <c r="ESQ427" s="273"/>
      <c r="ESR427" s="273"/>
      <c r="ESS427" s="273"/>
      <c r="EST427" s="273"/>
      <c r="ESU427" s="273"/>
      <c r="ESV427" s="273"/>
      <c r="ESW427" s="273"/>
      <c r="ESX427" s="273"/>
      <c r="ESY427" s="273"/>
      <c r="ESZ427" s="273"/>
      <c r="ETA427" s="273"/>
      <c r="ETB427" s="273"/>
      <c r="ETC427" s="273"/>
      <c r="ETD427" s="273"/>
      <c r="ETE427" s="273"/>
      <c r="ETF427" s="273"/>
      <c r="ETG427" s="273"/>
      <c r="ETH427" s="273"/>
      <c r="ETI427" s="273"/>
      <c r="ETJ427" s="273"/>
      <c r="ETK427" s="273"/>
      <c r="ETL427" s="273"/>
      <c r="ETM427" s="273"/>
      <c r="ETN427" s="273"/>
      <c r="ETO427" s="273"/>
      <c r="ETP427" s="273"/>
      <c r="ETQ427" s="273"/>
      <c r="ETR427" s="273"/>
      <c r="ETS427" s="273"/>
      <c r="ETT427" s="273"/>
      <c r="ETU427" s="273"/>
      <c r="ETV427" s="273"/>
      <c r="ETW427" s="273"/>
      <c r="ETX427" s="273"/>
      <c r="ETY427" s="273"/>
      <c r="ETZ427" s="273"/>
      <c r="EUA427" s="273"/>
      <c r="EUB427" s="273"/>
      <c r="EUC427" s="273"/>
      <c r="EUD427" s="273"/>
      <c r="EUE427" s="273"/>
      <c r="EUF427" s="273"/>
      <c r="EUG427" s="273"/>
      <c r="EUH427" s="273"/>
      <c r="EUI427" s="273"/>
      <c r="EUJ427" s="273"/>
      <c r="EUK427" s="273"/>
      <c r="EUL427" s="273"/>
      <c r="EUM427" s="273"/>
      <c r="EUN427" s="273"/>
      <c r="EUO427" s="273"/>
      <c r="EUP427" s="273"/>
      <c r="EUQ427" s="273"/>
      <c r="EUR427" s="273"/>
      <c r="EUS427" s="273"/>
      <c r="EUT427" s="273"/>
      <c r="EUU427" s="273"/>
      <c r="EUV427" s="273"/>
      <c r="EUW427" s="273"/>
      <c r="EUX427" s="273"/>
      <c r="EUY427" s="273"/>
      <c r="EUZ427" s="273"/>
      <c r="EVA427" s="273"/>
      <c r="EVB427" s="273"/>
      <c r="EVC427" s="273"/>
      <c r="EVD427" s="273"/>
      <c r="EVE427" s="273"/>
      <c r="EVF427" s="273"/>
      <c r="EVG427" s="273"/>
      <c r="EVH427" s="273"/>
      <c r="EVI427" s="273"/>
      <c r="EVJ427" s="273"/>
      <c r="EVK427" s="273"/>
      <c r="EVL427" s="273"/>
      <c r="EVM427" s="273"/>
      <c r="EVN427" s="273"/>
      <c r="EVO427" s="273"/>
      <c r="EVP427" s="273"/>
      <c r="EVQ427" s="273"/>
      <c r="EVR427" s="273"/>
      <c r="EVS427" s="273"/>
      <c r="EVT427" s="273"/>
      <c r="EVU427" s="273"/>
      <c r="EVV427" s="273"/>
      <c r="EVW427" s="273"/>
      <c r="EVX427" s="273"/>
      <c r="EVY427" s="273"/>
      <c r="EVZ427" s="273"/>
      <c r="EWA427" s="273"/>
      <c r="EWB427" s="273"/>
      <c r="EWC427" s="273"/>
      <c r="EWD427" s="273"/>
      <c r="EWE427" s="273"/>
      <c r="EWF427" s="273"/>
      <c r="EWG427" s="273"/>
      <c r="EWH427" s="273"/>
      <c r="EWI427" s="273"/>
      <c r="EWJ427" s="273"/>
      <c r="EWK427" s="273"/>
      <c r="EWL427" s="273"/>
      <c r="EWM427" s="273"/>
      <c r="EWN427" s="273"/>
      <c r="EWO427" s="273"/>
      <c r="EWP427" s="273"/>
      <c r="EWQ427" s="273"/>
      <c r="EWR427" s="273"/>
      <c r="EWS427" s="273"/>
      <c r="EWT427" s="273"/>
      <c r="EWU427" s="273"/>
      <c r="EWV427" s="273"/>
      <c r="EWW427" s="273"/>
      <c r="EWX427" s="273"/>
      <c r="EWY427" s="273"/>
      <c r="EWZ427" s="273"/>
      <c r="EXA427" s="273"/>
      <c r="EXB427" s="273"/>
      <c r="EXC427" s="273"/>
      <c r="EXD427" s="273"/>
      <c r="EXE427" s="273"/>
      <c r="EXF427" s="273"/>
      <c r="EXG427" s="273"/>
      <c r="EXH427" s="273"/>
      <c r="EXI427" s="273"/>
      <c r="EXJ427" s="273"/>
      <c r="EXK427" s="273"/>
      <c r="EXL427" s="273"/>
      <c r="EXM427" s="273"/>
      <c r="EXN427" s="273"/>
      <c r="EXO427" s="273"/>
      <c r="EXP427" s="273"/>
      <c r="EXQ427" s="273"/>
      <c r="EXR427" s="273"/>
      <c r="EXS427" s="273"/>
      <c r="EXT427" s="273"/>
      <c r="EXU427" s="273"/>
      <c r="EXV427" s="273"/>
      <c r="EXW427" s="273"/>
      <c r="EXX427" s="273"/>
      <c r="EXY427" s="273"/>
      <c r="EXZ427" s="273"/>
      <c r="EYA427" s="273"/>
      <c r="EYB427" s="273"/>
      <c r="EYC427" s="273"/>
      <c r="EYD427" s="273"/>
      <c r="EYE427" s="273"/>
      <c r="EYF427" s="273"/>
      <c r="EYG427" s="273"/>
      <c r="EYH427" s="273"/>
      <c r="EYI427" s="273"/>
      <c r="EYJ427" s="273"/>
      <c r="EYK427" s="273"/>
      <c r="EYL427" s="273"/>
      <c r="EYM427" s="273"/>
      <c r="EYN427" s="273"/>
      <c r="EYO427" s="273"/>
      <c r="EYP427" s="273"/>
      <c r="EYQ427" s="273"/>
      <c r="EYR427" s="273"/>
      <c r="EYS427" s="273"/>
      <c r="EYT427" s="273"/>
      <c r="EYU427" s="273"/>
      <c r="EYV427" s="273"/>
      <c r="EYW427" s="273"/>
      <c r="EYX427" s="273"/>
      <c r="EYY427" s="273"/>
      <c r="EYZ427" s="273"/>
      <c r="EZA427" s="273"/>
      <c r="EZB427" s="273"/>
      <c r="EZC427" s="273"/>
      <c r="EZD427" s="273"/>
      <c r="EZE427" s="273"/>
      <c r="EZF427" s="273"/>
      <c r="EZG427" s="273"/>
      <c r="EZH427" s="273"/>
      <c r="EZI427" s="273"/>
      <c r="EZJ427" s="273"/>
      <c r="EZK427" s="273"/>
      <c r="EZL427" s="273"/>
      <c r="EZM427" s="273"/>
      <c r="EZN427" s="273"/>
      <c r="EZO427" s="273"/>
      <c r="EZP427" s="273"/>
      <c r="EZQ427" s="273"/>
      <c r="EZR427" s="273"/>
      <c r="EZS427" s="273"/>
      <c r="EZT427" s="273"/>
      <c r="EZU427" s="273"/>
      <c r="EZV427" s="273"/>
      <c r="EZW427" s="273"/>
      <c r="EZX427" s="273"/>
      <c r="EZY427" s="273"/>
      <c r="EZZ427" s="273"/>
      <c r="FAA427" s="273"/>
      <c r="FAB427" s="273"/>
      <c r="FAC427" s="273"/>
      <c r="FAD427" s="273"/>
      <c r="FAE427" s="273"/>
      <c r="FAF427" s="273"/>
      <c r="FAG427" s="273"/>
      <c r="FAH427" s="273"/>
      <c r="FAI427" s="273"/>
      <c r="FAJ427" s="273"/>
      <c r="FAK427" s="273"/>
      <c r="FAL427" s="273"/>
      <c r="FAM427" s="273"/>
      <c r="FAN427" s="273"/>
      <c r="FAO427" s="273"/>
      <c r="FAP427" s="273"/>
      <c r="FAQ427" s="273"/>
      <c r="FAR427" s="273"/>
      <c r="FAS427" s="273"/>
      <c r="FAT427" s="273"/>
      <c r="FAU427" s="273"/>
      <c r="FAV427" s="273"/>
      <c r="FAW427" s="273"/>
      <c r="FAX427" s="273"/>
      <c r="FAY427" s="273"/>
      <c r="FAZ427" s="273"/>
      <c r="FBA427" s="273"/>
      <c r="FBB427" s="273"/>
      <c r="FBC427" s="273"/>
      <c r="FBD427" s="273"/>
      <c r="FBE427" s="273"/>
      <c r="FBF427" s="273"/>
      <c r="FBG427" s="273"/>
      <c r="FBH427" s="273"/>
      <c r="FBI427" s="273"/>
      <c r="FBJ427" s="273"/>
      <c r="FBK427" s="273"/>
      <c r="FBL427" s="273"/>
      <c r="FBM427" s="273"/>
      <c r="FBN427" s="273"/>
      <c r="FBO427" s="273"/>
      <c r="FBP427" s="273"/>
      <c r="FBQ427" s="273"/>
      <c r="FBR427" s="273"/>
      <c r="FBS427" s="273"/>
      <c r="FBT427" s="273"/>
      <c r="FBU427" s="273"/>
      <c r="FBV427" s="273"/>
      <c r="FBW427" s="273"/>
      <c r="FBX427" s="273"/>
      <c r="FBY427" s="273"/>
      <c r="FBZ427" s="273"/>
      <c r="FCA427" s="273"/>
      <c r="FCB427" s="273"/>
      <c r="FCC427" s="273"/>
      <c r="FCD427" s="273"/>
      <c r="FCE427" s="273"/>
      <c r="FCF427" s="273"/>
      <c r="FCG427" s="273"/>
      <c r="FCH427" s="273"/>
      <c r="FCI427" s="273"/>
      <c r="FCJ427" s="273"/>
      <c r="FCK427" s="273"/>
      <c r="FCL427" s="273"/>
      <c r="FCM427" s="273"/>
      <c r="FCN427" s="273"/>
      <c r="FCO427" s="273"/>
      <c r="FCP427" s="273"/>
      <c r="FCQ427" s="273"/>
      <c r="FCR427" s="273"/>
      <c r="FCS427" s="273"/>
      <c r="FCT427" s="273"/>
      <c r="FCU427" s="273"/>
      <c r="FCV427" s="273"/>
      <c r="FCW427" s="273"/>
      <c r="FCX427" s="273"/>
      <c r="FCY427" s="273"/>
      <c r="FCZ427" s="273"/>
      <c r="FDA427" s="273"/>
      <c r="FDB427" s="273"/>
      <c r="FDC427" s="273"/>
      <c r="FDD427" s="273"/>
      <c r="FDE427" s="273"/>
      <c r="FDF427" s="273"/>
      <c r="FDG427" s="273"/>
      <c r="FDH427" s="273"/>
      <c r="FDI427" s="273"/>
      <c r="FDJ427" s="273"/>
      <c r="FDK427" s="273"/>
      <c r="FDL427" s="273"/>
      <c r="FDM427" s="273"/>
      <c r="FDN427" s="273"/>
      <c r="FDO427" s="273"/>
      <c r="FDP427" s="273"/>
      <c r="FDQ427" s="273"/>
      <c r="FDR427" s="273"/>
      <c r="FDS427" s="273"/>
      <c r="FDT427" s="273"/>
      <c r="FDU427" s="273"/>
      <c r="FDV427" s="273"/>
      <c r="FDW427" s="273"/>
      <c r="FDX427" s="273"/>
      <c r="FDY427" s="273"/>
      <c r="FDZ427" s="273"/>
      <c r="FEA427" s="273"/>
      <c r="FEB427" s="273"/>
      <c r="FEC427" s="273"/>
      <c r="FED427" s="273"/>
      <c r="FEE427" s="273"/>
      <c r="FEF427" s="273"/>
      <c r="FEG427" s="273"/>
      <c r="FEH427" s="273"/>
      <c r="FEI427" s="273"/>
      <c r="FEJ427" s="273"/>
      <c r="FEK427" s="273"/>
      <c r="FEL427" s="273"/>
      <c r="FEM427" s="273"/>
      <c r="FEN427" s="273"/>
      <c r="FEO427" s="273"/>
      <c r="FEP427" s="273"/>
      <c r="FEQ427" s="273"/>
      <c r="FER427" s="273"/>
      <c r="FES427" s="273"/>
      <c r="FET427" s="273"/>
      <c r="FEU427" s="273"/>
      <c r="FEV427" s="273"/>
      <c r="FEW427" s="273"/>
      <c r="FEX427" s="273"/>
      <c r="FEY427" s="273"/>
      <c r="FEZ427" s="273"/>
      <c r="FFA427" s="273"/>
      <c r="FFB427" s="273"/>
      <c r="FFC427" s="273"/>
      <c r="FFD427" s="273"/>
      <c r="FFE427" s="273"/>
      <c r="FFF427" s="273"/>
      <c r="FFG427" s="273"/>
      <c r="FFH427" s="273"/>
      <c r="FFI427" s="273"/>
      <c r="FFJ427" s="273"/>
      <c r="FFK427" s="273"/>
      <c r="FFL427" s="273"/>
      <c r="FFM427" s="273"/>
      <c r="FFN427" s="273"/>
      <c r="FFO427" s="273"/>
      <c r="FFP427" s="273"/>
      <c r="FFQ427" s="273"/>
      <c r="FFR427" s="273"/>
      <c r="FFS427" s="273"/>
      <c r="FFT427" s="273"/>
      <c r="FFU427" s="273"/>
      <c r="FFV427" s="273"/>
      <c r="FFW427" s="273"/>
      <c r="FFX427" s="273"/>
      <c r="FFY427" s="273"/>
      <c r="FFZ427" s="273"/>
      <c r="FGA427" s="273"/>
      <c r="FGB427" s="273"/>
      <c r="FGC427" s="273"/>
      <c r="FGD427" s="273"/>
      <c r="FGE427" s="273"/>
      <c r="FGF427" s="273"/>
      <c r="FGG427" s="273"/>
      <c r="FGH427" s="273"/>
      <c r="FGI427" s="273"/>
      <c r="FGJ427" s="273"/>
      <c r="FGK427" s="273"/>
      <c r="FGL427" s="273"/>
      <c r="FGM427" s="273"/>
      <c r="FGN427" s="273"/>
      <c r="FGO427" s="273"/>
      <c r="FGP427" s="273"/>
      <c r="FGQ427" s="273"/>
      <c r="FGR427" s="273"/>
      <c r="FGS427" s="273"/>
      <c r="FGT427" s="273"/>
      <c r="FGU427" s="273"/>
      <c r="FGV427" s="273"/>
      <c r="FGW427" s="273"/>
      <c r="FGX427" s="273"/>
      <c r="FGY427" s="273"/>
      <c r="FGZ427" s="273"/>
      <c r="FHA427" s="273"/>
      <c r="FHB427" s="273"/>
      <c r="FHC427" s="273"/>
      <c r="FHD427" s="273"/>
      <c r="FHE427" s="273"/>
      <c r="FHF427" s="273"/>
      <c r="FHG427" s="273"/>
      <c r="FHH427" s="273"/>
      <c r="FHI427" s="273"/>
      <c r="FHJ427" s="273"/>
      <c r="FHK427" s="273"/>
      <c r="FHL427" s="273"/>
      <c r="FHM427" s="273"/>
      <c r="FHN427" s="273"/>
      <c r="FHO427" s="273"/>
      <c r="FHP427" s="273"/>
      <c r="FHQ427" s="273"/>
      <c r="FHR427" s="273"/>
      <c r="FHS427" s="273"/>
      <c r="FHT427" s="273"/>
      <c r="FHU427" s="273"/>
      <c r="FHV427" s="273"/>
      <c r="FHW427" s="273"/>
      <c r="FHX427" s="273"/>
      <c r="FHY427" s="273"/>
      <c r="FHZ427" s="273"/>
      <c r="FIA427" s="273"/>
      <c r="FIB427" s="273"/>
      <c r="FIC427" s="273"/>
      <c r="FID427" s="273"/>
      <c r="FIE427" s="273"/>
      <c r="FIF427" s="273"/>
      <c r="FIG427" s="273"/>
      <c r="FIH427" s="273"/>
      <c r="FII427" s="273"/>
      <c r="FIJ427" s="273"/>
      <c r="FIK427" s="273"/>
      <c r="FIL427" s="273"/>
      <c r="FIM427" s="273"/>
      <c r="FIN427" s="273"/>
      <c r="FIO427" s="273"/>
      <c r="FIP427" s="273"/>
      <c r="FIQ427" s="273"/>
      <c r="FIR427" s="273"/>
      <c r="FIS427" s="273"/>
      <c r="FIT427" s="273"/>
      <c r="FIU427" s="273"/>
      <c r="FIV427" s="273"/>
      <c r="FIW427" s="273"/>
      <c r="FIX427" s="273"/>
      <c r="FIY427" s="273"/>
      <c r="FIZ427" s="273"/>
      <c r="FJA427" s="273"/>
      <c r="FJB427" s="273"/>
      <c r="FJC427" s="273"/>
      <c r="FJD427" s="273"/>
      <c r="FJE427" s="273"/>
      <c r="FJF427" s="273"/>
      <c r="FJG427" s="273"/>
      <c r="FJH427" s="273"/>
      <c r="FJI427" s="273"/>
      <c r="FJJ427" s="273"/>
      <c r="FJK427" s="273"/>
      <c r="FJL427" s="273"/>
      <c r="FJM427" s="273"/>
      <c r="FJN427" s="273"/>
      <c r="FJO427" s="273"/>
      <c r="FJP427" s="273"/>
      <c r="FJQ427" s="273"/>
      <c r="FJR427" s="273"/>
      <c r="FJS427" s="273"/>
      <c r="FJT427" s="273"/>
      <c r="FJU427" s="273"/>
      <c r="FJV427" s="273"/>
      <c r="FJW427" s="273"/>
      <c r="FJX427" s="273"/>
      <c r="FJY427" s="273"/>
      <c r="FJZ427" s="273"/>
      <c r="FKA427" s="273"/>
      <c r="FKB427" s="273"/>
      <c r="FKC427" s="273"/>
      <c r="FKD427" s="273"/>
      <c r="FKE427" s="273"/>
      <c r="FKF427" s="273"/>
      <c r="FKG427" s="273"/>
      <c r="FKH427" s="273"/>
      <c r="FKI427" s="273"/>
      <c r="FKJ427" s="273"/>
      <c r="FKK427" s="273"/>
      <c r="FKL427" s="273"/>
      <c r="FKM427" s="273"/>
      <c r="FKN427" s="273"/>
      <c r="FKO427" s="273"/>
      <c r="FKP427" s="273"/>
      <c r="FKQ427" s="273"/>
      <c r="FKR427" s="273"/>
      <c r="FKS427" s="273"/>
      <c r="FKT427" s="273"/>
      <c r="FKU427" s="273"/>
      <c r="FKV427" s="273"/>
      <c r="FKW427" s="273"/>
      <c r="FKX427" s="273"/>
      <c r="FKY427" s="273"/>
      <c r="FKZ427" s="273"/>
      <c r="FLA427" s="273"/>
      <c r="FLB427" s="273"/>
      <c r="FLC427" s="273"/>
      <c r="FLD427" s="273"/>
      <c r="FLE427" s="273"/>
      <c r="FLF427" s="273"/>
      <c r="FLG427" s="273"/>
      <c r="FLH427" s="273"/>
      <c r="FLI427" s="273"/>
      <c r="FLJ427" s="273"/>
      <c r="FLK427" s="273"/>
      <c r="FLL427" s="273"/>
      <c r="FLM427" s="273"/>
      <c r="FLN427" s="273"/>
      <c r="FLO427" s="273"/>
      <c r="FLP427" s="273"/>
      <c r="FLQ427" s="273"/>
      <c r="FLR427" s="273"/>
      <c r="FLS427" s="273"/>
      <c r="FLT427" s="273"/>
      <c r="FLU427" s="273"/>
      <c r="FLV427" s="273"/>
      <c r="FLW427" s="273"/>
      <c r="FLX427" s="273"/>
      <c r="FLY427" s="273"/>
      <c r="FLZ427" s="273"/>
      <c r="FMA427" s="273"/>
      <c r="FMB427" s="273"/>
      <c r="FMC427" s="273"/>
      <c r="FMD427" s="273"/>
      <c r="FME427" s="273"/>
      <c r="FMF427" s="273"/>
      <c r="FMG427" s="273"/>
      <c r="FMH427" s="273"/>
      <c r="FMI427" s="273"/>
      <c r="FMJ427" s="273"/>
      <c r="FMK427" s="273"/>
      <c r="FML427" s="273"/>
      <c r="FMM427" s="273"/>
      <c r="FMN427" s="273"/>
      <c r="FMO427" s="273"/>
      <c r="FMP427" s="273"/>
      <c r="FMQ427" s="273"/>
      <c r="FMR427" s="273"/>
      <c r="FMS427" s="273"/>
      <c r="FMT427" s="273"/>
      <c r="FMU427" s="273"/>
      <c r="FMV427" s="273"/>
      <c r="FMW427" s="273"/>
      <c r="FMX427" s="273"/>
      <c r="FMY427" s="273"/>
      <c r="FMZ427" s="273"/>
      <c r="FNA427" s="273"/>
      <c r="FNB427" s="273"/>
      <c r="FNC427" s="273"/>
      <c r="FND427" s="273"/>
      <c r="FNE427" s="273"/>
      <c r="FNF427" s="273"/>
      <c r="FNG427" s="273"/>
      <c r="FNH427" s="273"/>
      <c r="FNI427" s="273"/>
      <c r="FNJ427" s="273"/>
      <c r="FNK427" s="273"/>
      <c r="FNL427" s="273"/>
      <c r="FNM427" s="273"/>
      <c r="FNN427" s="273"/>
      <c r="FNO427" s="273"/>
      <c r="FNP427" s="273"/>
      <c r="FNQ427" s="273"/>
      <c r="FNR427" s="273"/>
      <c r="FNS427" s="273"/>
      <c r="FNT427" s="273"/>
      <c r="FNU427" s="273"/>
      <c r="FNV427" s="273"/>
      <c r="FNW427" s="273"/>
      <c r="FNX427" s="273"/>
      <c r="FNY427" s="273"/>
      <c r="FNZ427" s="273"/>
      <c r="FOA427" s="273"/>
      <c r="FOB427" s="273"/>
      <c r="FOC427" s="273"/>
      <c r="FOD427" s="273"/>
      <c r="FOE427" s="273"/>
      <c r="FOF427" s="273"/>
      <c r="FOG427" s="273"/>
      <c r="FOH427" s="273"/>
      <c r="FOI427" s="273"/>
      <c r="FOJ427" s="273"/>
      <c r="FOK427" s="273"/>
      <c r="FOL427" s="273"/>
      <c r="FOM427" s="273"/>
      <c r="FON427" s="273"/>
      <c r="FOO427" s="273"/>
      <c r="FOP427" s="273"/>
      <c r="FOQ427" s="273"/>
      <c r="FOR427" s="273"/>
      <c r="FOS427" s="273"/>
      <c r="FOT427" s="273"/>
      <c r="FOU427" s="273"/>
      <c r="FOV427" s="273"/>
      <c r="FOW427" s="273"/>
      <c r="FOX427" s="273"/>
      <c r="FOY427" s="273"/>
      <c r="FOZ427" s="273"/>
      <c r="FPA427" s="273"/>
      <c r="FPB427" s="273"/>
      <c r="FPC427" s="273"/>
      <c r="FPD427" s="273"/>
      <c r="FPE427" s="273"/>
      <c r="FPF427" s="273"/>
      <c r="FPG427" s="273"/>
      <c r="FPH427" s="273"/>
      <c r="FPI427" s="273"/>
      <c r="FPJ427" s="273"/>
      <c r="FPK427" s="273"/>
      <c r="FPL427" s="273"/>
      <c r="FPM427" s="273"/>
      <c r="FPN427" s="273"/>
      <c r="FPO427" s="273"/>
      <c r="FPP427" s="273"/>
      <c r="FPQ427" s="273"/>
      <c r="FPR427" s="273"/>
      <c r="FPS427" s="273"/>
      <c r="FPT427" s="273"/>
      <c r="FPU427" s="273"/>
      <c r="FPV427" s="273"/>
      <c r="FPW427" s="273"/>
      <c r="FPX427" s="273"/>
      <c r="FPY427" s="273"/>
      <c r="FPZ427" s="273"/>
      <c r="FQA427" s="273"/>
      <c r="FQB427" s="273"/>
      <c r="FQC427" s="273"/>
      <c r="FQD427" s="273"/>
      <c r="FQE427" s="273"/>
      <c r="FQF427" s="273"/>
      <c r="FQG427" s="273"/>
      <c r="FQH427" s="273"/>
      <c r="FQI427" s="273"/>
      <c r="FQJ427" s="273"/>
      <c r="FQK427" s="273"/>
      <c r="FQL427" s="273"/>
      <c r="FQM427" s="273"/>
      <c r="FQN427" s="273"/>
      <c r="FQO427" s="273"/>
      <c r="FQP427" s="273"/>
      <c r="FQQ427" s="273"/>
      <c r="FQR427" s="273"/>
      <c r="FQS427" s="273"/>
      <c r="FQT427" s="273"/>
      <c r="FQU427" s="273"/>
      <c r="FQV427" s="273"/>
      <c r="FQW427" s="273"/>
      <c r="FQX427" s="273"/>
      <c r="FQY427" s="273"/>
      <c r="FQZ427" s="273"/>
      <c r="FRA427" s="273"/>
      <c r="FRB427" s="273"/>
      <c r="FRC427" s="273"/>
      <c r="FRD427" s="273"/>
      <c r="FRE427" s="273"/>
      <c r="FRF427" s="273"/>
      <c r="FRG427" s="273"/>
      <c r="FRH427" s="273"/>
      <c r="FRI427" s="273"/>
      <c r="FRJ427" s="273"/>
      <c r="FRK427" s="273"/>
      <c r="FRL427" s="273"/>
      <c r="FRM427" s="273"/>
      <c r="FRN427" s="273"/>
      <c r="FRO427" s="273"/>
      <c r="FRP427" s="273"/>
      <c r="FRQ427" s="273"/>
      <c r="FRR427" s="273"/>
      <c r="FRS427" s="273"/>
      <c r="FRT427" s="273"/>
      <c r="FRU427" s="273"/>
      <c r="FRV427" s="273"/>
      <c r="FRW427" s="273"/>
      <c r="FRX427" s="273"/>
      <c r="FRY427" s="273"/>
      <c r="FRZ427" s="273"/>
      <c r="FSA427" s="273"/>
      <c r="FSB427" s="273"/>
      <c r="FSC427" s="273"/>
      <c r="FSD427" s="273"/>
      <c r="FSE427" s="273"/>
      <c r="FSF427" s="273"/>
      <c r="FSG427" s="273"/>
      <c r="FSH427" s="273"/>
      <c r="FSI427" s="273"/>
      <c r="FSJ427" s="273"/>
      <c r="FSK427" s="273"/>
      <c r="FSL427" s="273"/>
      <c r="FSM427" s="273"/>
      <c r="FSN427" s="273"/>
      <c r="FSO427" s="273"/>
      <c r="FSP427" s="273"/>
      <c r="FSQ427" s="273"/>
      <c r="FSR427" s="273"/>
      <c r="FSS427" s="273"/>
      <c r="FST427" s="273"/>
      <c r="FSU427" s="273"/>
      <c r="FSV427" s="273"/>
      <c r="FSW427" s="273"/>
      <c r="FSX427" s="273"/>
      <c r="FSY427" s="273"/>
      <c r="FSZ427" s="273"/>
      <c r="FTA427" s="273"/>
      <c r="FTB427" s="273"/>
      <c r="FTC427" s="273"/>
      <c r="FTD427" s="273"/>
      <c r="FTE427" s="273"/>
      <c r="FTF427" s="273"/>
      <c r="FTG427" s="273"/>
      <c r="FTH427" s="273"/>
      <c r="FTI427" s="273"/>
      <c r="FTJ427" s="273"/>
      <c r="FTK427" s="273"/>
      <c r="FTL427" s="273"/>
      <c r="FTM427" s="273"/>
      <c r="FTN427" s="273"/>
      <c r="FTO427" s="273"/>
      <c r="FTP427" s="273"/>
      <c r="FTQ427" s="273"/>
      <c r="FTR427" s="273"/>
      <c r="FTS427" s="273"/>
      <c r="FTT427" s="273"/>
      <c r="FTU427" s="273"/>
      <c r="FTV427" s="273"/>
      <c r="FTW427" s="273"/>
      <c r="FTX427" s="273"/>
      <c r="FTY427" s="273"/>
      <c r="FTZ427" s="273"/>
      <c r="FUA427" s="273"/>
      <c r="FUB427" s="273"/>
      <c r="FUC427" s="273"/>
      <c r="FUD427" s="273"/>
      <c r="FUE427" s="273"/>
      <c r="FUF427" s="273"/>
      <c r="FUG427" s="273"/>
      <c r="FUH427" s="273"/>
      <c r="FUI427" s="273"/>
      <c r="FUJ427" s="273"/>
      <c r="FUK427" s="273"/>
      <c r="FUL427" s="273"/>
      <c r="FUM427" s="273"/>
      <c r="FUN427" s="273"/>
      <c r="FUO427" s="273"/>
      <c r="FUP427" s="273"/>
      <c r="FUQ427" s="273"/>
      <c r="FUR427" s="273"/>
      <c r="FUS427" s="273"/>
      <c r="FUT427" s="273"/>
      <c r="FUU427" s="273"/>
      <c r="FUV427" s="273"/>
      <c r="FUW427" s="273"/>
      <c r="FUX427" s="273"/>
      <c r="FUY427" s="273"/>
      <c r="FUZ427" s="273"/>
      <c r="FVA427" s="273"/>
      <c r="FVB427" s="273"/>
      <c r="FVC427" s="273"/>
      <c r="FVD427" s="273"/>
      <c r="FVE427" s="273"/>
      <c r="FVF427" s="273"/>
      <c r="FVG427" s="273"/>
      <c r="FVH427" s="273"/>
      <c r="FVI427" s="273"/>
      <c r="FVJ427" s="273"/>
      <c r="FVK427" s="273"/>
      <c r="FVL427" s="273"/>
      <c r="FVM427" s="273"/>
      <c r="FVN427" s="273"/>
      <c r="FVO427" s="273"/>
      <c r="FVP427" s="273"/>
      <c r="FVQ427" s="273"/>
      <c r="FVR427" s="273"/>
      <c r="FVS427" s="273"/>
      <c r="FVT427" s="273"/>
      <c r="FVU427" s="273"/>
      <c r="FVV427" s="273"/>
      <c r="FVW427" s="273"/>
      <c r="FVX427" s="273"/>
      <c r="FVY427" s="273"/>
      <c r="FVZ427" s="273"/>
      <c r="FWA427" s="273"/>
      <c r="FWB427" s="273"/>
      <c r="FWC427" s="273"/>
      <c r="FWD427" s="273"/>
      <c r="FWE427" s="273"/>
      <c r="FWF427" s="273"/>
      <c r="FWG427" s="273"/>
      <c r="FWH427" s="273"/>
      <c r="FWI427" s="273"/>
      <c r="FWJ427" s="273"/>
      <c r="FWK427" s="273"/>
      <c r="FWL427" s="273"/>
      <c r="FWM427" s="273"/>
      <c r="FWN427" s="273"/>
      <c r="FWO427" s="273"/>
      <c r="FWP427" s="273"/>
      <c r="FWQ427" s="273"/>
      <c r="FWR427" s="273"/>
      <c r="FWS427" s="273"/>
      <c r="FWT427" s="273"/>
      <c r="FWU427" s="273"/>
      <c r="FWV427" s="273"/>
      <c r="FWW427" s="273"/>
      <c r="FWX427" s="273"/>
      <c r="FWY427" s="273"/>
      <c r="FWZ427" s="273"/>
      <c r="FXA427" s="273"/>
      <c r="FXB427" s="273"/>
      <c r="FXC427" s="273"/>
      <c r="FXD427" s="273"/>
      <c r="FXE427" s="273"/>
      <c r="FXF427" s="273"/>
      <c r="FXG427" s="273"/>
      <c r="FXH427" s="273"/>
      <c r="FXI427" s="273"/>
      <c r="FXJ427" s="273"/>
      <c r="FXK427" s="273"/>
      <c r="FXL427" s="273"/>
      <c r="FXM427" s="273"/>
      <c r="FXN427" s="273"/>
      <c r="FXO427" s="273"/>
      <c r="FXP427" s="273"/>
      <c r="FXQ427" s="273"/>
      <c r="FXR427" s="273"/>
      <c r="FXS427" s="273"/>
      <c r="FXT427" s="273"/>
      <c r="FXU427" s="273"/>
      <c r="FXV427" s="273"/>
      <c r="FXW427" s="273"/>
      <c r="FXX427" s="273"/>
      <c r="FXY427" s="273"/>
      <c r="FXZ427" s="273"/>
      <c r="FYA427" s="273"/>
      <c r="FYB427" s="273"/>
      <c r="FYC427" s="273"/>
      <c r="FYD427" s="273"/>
      <c r="FYE427" s="273"/>
      <c r="FYF427" s="273"/>
      <c r="FYG427" s="273"/>
      <c r="FYH427" s="273"/>
      <c r="FYI427" s="273"/>
      <c r="FYJ427" s="273"/>
      <c r="FYK427" s="273"/>
      <c r="FYL427" s="273"/>
      <c r="FYM427" s="273"/>
      <c r="FYN427" s="273"/>
      <c r="FYO427" s="273"/>
      <c r="FYP427" s="273"/>
      <c r="FYQ427" s="273"/>
      <c r="FYR427" s="273"/>
      <c r="FYS427" s="273"/>
      <c r="FYT427" s="273"/>
      <c r="FYU427" s="273"/>
      <c r="FYV427" s="273"/>
      <c r="FYW427" s="273"/>
      <c r="FYX427" s="273"/>
      <c r="FYY427" s="273"/>
      <c r="FYZ427" s="273"/>
      <c r="FZA427" s="273"/>
      <c r="FZB427" s="273"/>
      <c r="FZC427" s="273"/>
      <c r="FZD427" s="273"/>
      <c r="FZE427" s="273"/>
      <c r="FZF427" s="273"/>
      <c r="FZG427" s="273"/>
      <c r="FZH427" s="273"/>
      <c r="FZI427" s="273"/>
      <c r="FZJ427" s="273"/>
      <c r="FZK427" s="273"/>
      <c r="FZL427" s="273"/>
      <c r="FZM427" s="273"/>
      <c r="FZN427" s="273"/>
      <c r="FZO427" s="273"/>
      <c r="FZP427" s="273"/>
      <c r="FZQ427" s="273"/>
      <c r="FZR427" s="273"/>
      <c r="FZS427" s="273"/>
      <c r="FZT427" s="273"/>
      <c r="FZU427" s="273"/>
      <c r="FZV427" s="273"/>
      <c r="FZW427" s="273"/>
      <c r="FZX427" s="273"/>
      <c r="FZY427" s="273"/>
      <c r="FZZ427" s="273"/>
      <c r="GAA427" s="273"/>
      <c r="GAB427" s="273"/>
      <c r="GAC427" s="273"/>
      <c r="GAD427" s="273"/>
      <c r="GAE427" s="273"/>
      <c r="GAF427" s="273"/>
      <c r="GAG427" s="273"/>
      <c r="GAH427" s="273"/>
      <c r="GAI427" s="273"/>
      <c r="GAJ427" s="273"/>
      <c r="GAK427" s="273"/>
      <c r="GAL427" s="273"/>
      <c r="GAM427" s="273"/>
      <c r="GAN427" s="273"/>
      <c r="GAO427" s="273"/>
      <c r="GAP427" s="273"/>
      <c r="GAQ427" s="273"/>
      <c r="GAR427" s="273"/>
      <c r="GAS427" s="273"/>
      <c r="GAT427" s="273"/>
      <c r="GAU427" s="273"/>
      <c r="GAV427" s="273"/>
      <c r="GAW427" s="273"/>
      <c r="GAX427" s="273"/>
      <c r="GAY427" s="273"/>
      <c r="GAZ427" s="273"/>
      <c r="GBA427" s="273"/>
      <c r="GBB427" s="273"/>
      <c r="GBC427" s="273"/>
      <c r="GBD427" s="273"/>
      <c r="GBE427" s="273"/>
      <c r="GBF427" s="273"/>
      <c r="GBG427" s="273"/>
      <c r="GBH427" s="273"/>
      <c r="GBI427" s="273"/>
      <c r="GBJ427" s="273"/>
      <c r="GBK427" s="273"/>
      <c r="GBL427" s="273"/>
      <c r="GBM427" s="273"/>
      <c r="GBN427" s="273"/>
      <c r="GBO427" s="273"/>
      <c r="GBP427" s="273"/>
      <c r="GBQ427" s="273"/>
      <c r="GBR427" s="273"/>
      <c r="GBS427" s="273"/>
      <c r="GBT427" s="273"/>
      <c r="GBU427" s="273"/>
      <c r="GBV427" s="273"/>
      <c r="GBW427" s="273"/>
      <c r="GBX427" s="273"/>
      <c r="GBY427" s="273"/>
      <c r="GBZ427" s="273"/>
      <c r="GCA427" s="273"/>
      <c r="GCB427" s="273"/>
      <c r="GCC427" s="273"/>
      <c r="GCD427" s="273"/>
      <c r="GCE427" s="273"/>
      <c r="GCF427" s="273"/>
      <c r="GCG427" s="273"/>
      <c r="GCH427" s="273"/>
      <c r="GCI427" s="273"/>
      <c r="GCJ427" s="273"/>
      <c r="GCK427" s="273"/>
      <c r="GCL427" s="273"/>
      <c r="GCM427" s="273"/>
      <c r="GCN427" s="273"/>
      <c r="GCO427" s="273"/>
      <c r="GCP427" s="273"/>
      <c r="GCQ427" s="273"/>
      <c r="GCR427" s="273"/>
      <c r="GCS427" s="273"/>
      <c r="GCT427" s="273"/>
      <c r="GCU427" s="273"/>
      <c r="GCV427" s="273"/>
      <c r="GCW427" s="273"/>
      <c r="GCX427" s="273"/>
      <c r="GCY427" s="273"/>
      <c r="GCZ427" s="273"/>
      <c r="GDA427" s="273"/>
      <c r="GDB427" s="273"/>
      <c r="GDC427" s="273"/>
      <c r="GDD427" s="273"/>
      <c r="GDE427" s="273"/>
      <c r="GDF427" s="273"/>
      <c r="GDG427" s="273"/>
      <c r="GDH427" s="273"/>
      <c r="GDI427" s="273"/>
      <c r="GDJ427" s="273"/>
      <c r="GDK427" s="273"/>
      <c r="GDL427" s="273"/>
      <c r="GDM427" s="273"/>
      <c r="GDN427" s="273"/>
      <c r="GDO427" s="273"/>
      <c r="GDP427" s="273"/>
      <c r="GDQ427" s="273"/>
      <c r="GDR427" s="273"/>
      <c r="GDS427" s="273"/>
      <c r="GDT427" s="273"/>
      <c r="GDU427" s="273"/>
      <c r="GDV427" s="273"/>
      <c r="GDW427" s="273"/>
      <c r="GDX427" s="273"/>
      <c r="GDY427" s="273"/>
      <c r="GDZ427" s="273"/>
      <c r="GEA427" s="273"/>
      <c r="GEB427" s="273"/>
      <c r="GEC427" s="273"/>
      <c r="GED427" s="273"/>
      <c r="GEE427" s="273"/>
      <c r="GEF427" s="273"/>
      <c r="GEG427" s="273"/>
      <c r="GEH427" s="273"/>
      <c r="GEI427" s="273"/>
      <c r="GEJ427" s="273"/>
      <c r="GEK427" s="273"/>
      <c r="GEL427" s="273"/>
      <c r="GEM427" s="273"/>
      <c r="GEN427" s="273"/>
      <c r="GEO427" s="273"/>
      <c r="GEP427" s="273"/>
      <c r="GEQ427" s="273"/>
      <c r="GER427" s="273"/>
      <c r="GES427" s="273"/>
      <c r="GET427" s="273"/>
      <c r="GEU427" s="273"/>
      <c r="GEV427" s="273"/>
      <c r="GEW427" s="273"/>
      <c r="GEX427" s="273"/>
      <c r="GEY427" s="273"/>
      <c r="GEZ427" s="273"/>
      <c r="GFA427" s="273"/>
      <c r="GFB427" s="273"/>
      <c r="GFC427" s="273"/>
      <c r="GFD427" s="273"/>
      <c r="GFE427" s="273"/>
      <c r="GFF427" s="273"/>
      <c r="GFG427" s="273"/>
      <c r="GFH427" s="273"/>
      <c r="GFI427" s="273"/>
      <c r="GFJ427" s="273"/>
      <c r="GFK427" s="273"/>
      <c r="GFL427" s="273"/>
      <c r="GFM427" s="273"/>
      <c r="GFN427" s="273"/>
      <c r="GFO427" s="273"/>
      <c r="GFP427" s="273"/>
      <c r="GFQ427" s="273"/>
      <c r="GFR427" s="273"/>
      <c r="GFS427" s="273"/>
      <c r="GFT427" s="273"/>
      <c r="GFU427" s="273"/>
      <c r="GFV427" s="273"/>
      <c r="GFW427" s="273"/>
      <c r="GFX427" s="273"/>
      <c r="GFY427" s="273"/>
      <c r="GFZ427" s="273"/>
      <c r="GGA427" s="273"/>
      <c r="GGB427" s="273"/>
      <c r="GGC427" s="273"/>
      <c r="GGD427" s="273"/>
      <c r="GGE427" s="273"/>
      <c r="GGF427" s="273"/>
      <c r="GGG427" s="273"/>
      <c r="GGH427" s="273"/>
      <c r="GGI427" s="273"/>
      <c r="GGJ427" s="273"/>
      <c r="GGK427" s="273"/>
      <c r="GGL427" s="273"/>
      <c r="GGM427" s="273"/>
      <c r="GGN427" s="273"/>
      <c r="GGO427" s="273"/>
      <c r="GGP427" s="273"/>
      <c r="GGQ427" s="273"/>
      <c r="GGR427" s="273"/>
      <c r="GGS427" s="273"/>
      <c r="GGT427" s="273"/>
      <c r="GGU427" s="273"/>
      <c r="GGV427" s="273"/>
      <c r="GGW427" s="273"/>
      <c r="GGX427" s="273"/>
      <c r="GGY427" s="273"/>
      <c r="GGZ427" s="273"/>
      <c r="GHA427" s="273"/>
      <c r="GHB427" s="273"/>
      <c r="GHC427" s="273"/>
      <c r="GHD427" s="273"/>
      <c r="GHE427" s="273"/>
      <c r="GHF427" s="273"/>
      <c r="GHG427" s="273"/>
      <c r="GHH427" s="273"/>
      <c r="GHI427" s="273"/>
      <c r="GHJ427" s="273"/>
      <c r="GHK427" s="273"/>
      <c r="GHL427" s="273"/>
      <c r="GHM427" s="273"/>
      <c r="GHN427" s="273"/>
      <c r="GHO427" s="273"/>
      <c r="GHP427" s="273"/>
      <c r="GHQ427" s="273"/>
      <c r="GHR427" s="273"/>
      <c r="GHS427" s="273"/>
      <c r="GHT427" s="273"/>
      <c r="GHU427" s="273"/>
      <c r="GHV427" s="273"/>
      <c r="GHW427" s="273"/>
      <c r="GHX427" s="273"/>
      <c r="GHY427" s="273"/>
      <c r="GHZ427" s="273"/>
      <c r="GIA427" s="273"/>
      <c r="GIB427" s="273"/>
      <c r="GIC427" s="273"/>
      <c r="GID427" s="273"/>
      <c r="GIE427" s="273"/>
      <c r="GIF427" s="273"/>
      <c r="GIG427" s="273"/>
      <c r="GIH427" s="273"/>
      <c r="GII427" s="273"/>
      <c r="GIJ427" s="273"/>
      <c r="GIK427" s="273"/>
      <c r="GIL427" s="273"/>
      <c r="GIM427" s="273"/>
      <c r="GIN427" s="273"/>
      <c r="GIO427" s="273"/>
      <c r="GIP427" s="273"/>
      <c r="GIQ427" s="273"/>
      <c r="GIR427" s="273"/>
      <c r="GIS427" s="273"/>
      <c r="GIT427" s="273"/>
      <c r="GIU427" s="273"/>
      <c r="GIV427" s="273"/>
      <c r="GIW427" s="273"/>
      <c r="GIX427" s="273"/>
      <c r="GIY427" s="273"/>
      <c r="GIZ427" s="273"/>
      <c r="GJA427" s="273"/>
      <c r="GJB427" s="273"/>
      <c r="GJC427" s="273"/>
      <c r="GJD427" s="273"/>
      <c r="GJE427" s="273"/>
      <c r="GJF427" s="273"/>
      <c r="GJG427" s="273"/>
      <c r="GJH427" s="273"/>
      <c r="GJI427" s="273"/>
      <c r="GJJ427" s="273"/>
      <c r="GJK427" s="273"/>
      <c r="GJL427" s="273"/>
      <c r="GJM427" s="273"/>
      <c r="GJN427" s="273"/>
      <c r="GJO427" s="273"/>
      <c r="GJP427" s="273"/>
      <c r="GJQ427" s="273"/>
      <c r="GJR427" s="273"/>
      <c r="GJS427" s="273"/>
      <c r="GJT427" s="273"/>
      <c r="GJU427" s="273"/>
      <c r="GJV427" s="273"/>
      <c r="GJW427" s="273"/>
      <c r="GJX427" s="273"/>
      <c r="GJY427" s="273"/>
      <c r="GJZ427" s="273"/>
      <c r="GKA427" s="273"/>
      <c r="GKB427" s="273"/>
      <c r="GKC427" s="273"/>
      <c r="GKD427" s="273"/>
      <c r="GKE427" s="273"/>
      <c r="GKF427" s="273"/>
      <c r="GKG427" s="273"/>
      <c r="GKH427" s="273"/>
      <c r="GKI427" s="273"/>
      <c r="GKJ427" s="273"/>
      <c r="GKK427" s="273"/>
      <c r="GKL427" s="273"/>
      <c r="GKM427" s="273"/>
      <c r="GKN427" s="273"/>
      <c r="GKO427" s="273"/>
      <c r="GKP427" s="273"/>
      <c r="GKQ427" s="273"/>
      <c r="GKR427" s="273"/>
      <c r="GKS427" s="273"/>
      <c r="GKT427" s="273"/>
      <c r="GKU427" s="273"/>
      <c r="GKV427" s="273"/>
      <c r="GKW427" s="273"/>
      <c r="GKX427" s="273"/>
      <c r="GKY427" s="273"/>
      <c r="GKZ427" s="273"/>
      <c r="GLA427" s="273"/>
      <c r="GLB427" s="273"/>
      <c r="GLC427" s="273"/>
      <c r="GLD427" s="273"/>
      <c r="GLE427" s="273"/>
      <c r="GLF427" s="273"/>
      <c r="GLG427" s="273"/>
      <c r="GLH427" s="273"/>
      <c r="GLI427" s="273"/>
      <c r="GLJ427" s="273"/>
      <c r="GLK427" s="273"/>
      <c r="GLL427" s="273"/>
      <c r="GLM427" s="273"/>
      <c r="GLN427" s="273"/>
      <c r="GLO427" s="273"/>
      <c r="GLP427" s="273"/>
      <c r="GLQ427" s="273"/>
      <c r="GLR427" s="273"/>
      <c r="GLS427" s="273"/>
      <c r="GLT427" s="273"/>
      <c r="GLU427" s="273"/>
      <c r="GLV427" s="273"/>
      <c r="GLW427" s="273"/>
      <c r="GLX427" s="273"/>
      <c r="GLY427" s="273"/>
      <c r="GLZ427" s="273"/>
      <c r="GMA427" s="273"/>
      <c r="GMB427" s="273"/>
      <c r="GMC427" s="273"/>
      <c r="GMD427" s="273"/>
      <c r="GME427" s="273"/>
      <c r="GMF427" s="273"/>
      <c r="GMG427" s="273"/>
      <c r="GMH427" s="273"/>
      <c r="GMI427" s="273"/>
      <c r="GMJ427" s="273"/>
      <c r="GMK427" s="273"/>
      <c r="GML427" s="273"/>
      <c r="GMM427" s="273"/>
      <c r="GMN427" s="273"/>
      <c r="GMO427" s="273"/>
      <c r="GMP427" s="273"/>
      <c r="GMQ427" s="273"/>
      <c r="GMR427" s="273"/>
      <c r="GMS427" s="273"/>
      <c r="GMT427" s="273"/>
      <c r="GMU427" s="273"/>
      <c r="GMV427" s="273"/>
      <c r="GMW427" s="273"/>
      <c r="GMX427" s="273"/>
      <c r="GMY427" s="273"/>
      <c r="GMZ427" s="273"/>
      <c r="GNA427" s="273"/>
      <c r="GNB427" s="273"/>
      <c r="GNC427" s="273"/>
      <c r="GND427" s="273"/>
      <c r="GNE427" s="273"/>
      <c r="GNF427" s="273"/>
      <c r="GNG427" s="273"/>
      <c r="GNH427" s="273"/>
      <c r="GNI427" s="273"/>
      <c r="GNJ427" s="273"/>
      <c r="GNK427" s="273"/>
      <c r="GNL427" s="273"/>
      <c r="GNM427" s="273"/>
      <c r="GNN427" s="273"/>
      <c r="GNO427" s="273"/>
      <c r="GNP427" s="273"/>
      <c r="GNQ427" s="273"/>
      <c r="GNR427" s="273"/>
      <c r="GNS427" s="273"/>
      <c r="GNT427" s="273"/>
      <c r="GNU427" s="273"/>
      <c r="GNV427" s="273"/>
      <c r="GNW427" s="273"/>
      <c r="GNX427" s="273"/>
      <c r="GNY427" s="273"/>
      <c r="GNZ427" s="273"/>
      <c r="GOA427" s="273"/>
      <c r="GOB427" s="273"/>
      <c r="GOC427" s="273"/>
      <c r="GOD427" s="273"/>
      <c r="GOE427" s="273"/>
      <c r="GOF427" s="273"/>
      <c r="GOG427" s="273"/>
      <c r="GOH427" s="273"/>
      <c r="GOI427" s="273"/>
      <c r="GOJ427" s="273"/>
      <c r="GOK427" s="273"/>
      <c r="GOL427" s="273"/>
      <c r="GOM427" s="273"/>
      <c r="GON427" s="273"/>
      <c r="GOO427" s="273"/>
      <c r="GOP427" s="273"/>
      <c r="GOQ427" s="273"/>
      <c r="GOR427" s="273"/>
      <c r="GOS427" s="273"/>
      <c r="GOT427" s="273"/>
      <c r="GOU427" s="273"/>
      <c r="GOV427" s="273"/>
      <c r="GOW427" s="273"/>
      <c r="GOX427" s="273"/>
      <c r="GOY427" s="273"/>
      <c r="GOZ427" s="273"/>
      <c r="GPA427" s="273"/>
      <c r="GPB427" s="273"/>
      <c r="GPC427" s="273"/>
      <c r="GPD427" s="273"/>
      <c r="GPE427" s="273"/>
      <c r="GPF427" s="273"/>
      <c r="GPG427" s="273"/>
      <c r="GPH427" s="273"/>
      <c r="GPI427" s="273"/>
      <c r="GPJ427" s="273"/>
      <c r="GPK427" s="273"/>
      <c r="GPL427" s="273"/>
      <c r="GPM427" s="273"/>
      <c r="GPN427" s="273"/>
      <c r="GPO427" s="273"/>
      <c r="GPP427" s="273"/>
      <c r="GPQ427" s="273"/>
      <c r="GPR427" s="273"/>
      <c r="GPS427" s="273"/>
      <c r="GPT427" s="273"/>
      <c r="GPU427" s="273"/>
      <c r="GPV427" s="273"/>
      <c r="GPW427" s="273"/>
      <c r="GPX427" s="273"/>
      <c r="GPY427" s="273"/>
      <c r="GPZ427" s="273"/>
      <c r="GQA427" s="273"/>
      <c r="GQB427" s="273"/>
      <c r="GQC427" s="273"/>
      <c r="GQD427" s="273"/>
      <c r="GQE427" s="273"/>
      <c r="GQF427" s="273"/>
      <c r="GQG427" s="273"/>
      <c r="GQH427" s="273"/>
      <c r="GQI427" s="273"/>
      <c r="GQJ427" s="273"/>
      <c r="GQK427" s="273"/>
      <c r="GQL427" s="273"/>
      <c r="GQM427" s="273"/>
      <c r="GQN427" s="273"/>
      <c r="GQO427" s="273"/>
      <c r="GQP427" s="273"/>
      <c r="GQQ427" s="273"/>
      <c r="GQR427" s="273"/>
      <c r="GQS427" s="273"/>
      <c r="GQT427" s="273"/>
      <c r="GQU427" s="273"/>
      <c r="GQV427" s="273"/>
      <c r="GQW427" s="273"/>
      <c r="GQX427" s="273"/>
      <c r="GQY427" s="273"/>
      <c r="GQZ427" s="273"/>
      <c r="GRA427" s="273"/>
      <c r="GRB427" s="273"/>
      <c r="GRC427" s="273"/>
      <c r="GRD427" s="273"/>
      <c r="GRE427" s="273"/>
      <c r="GRF427" s="273"/>
      <c r="GRG427" s="273"/>
      <c r="GRH427" s="273"/>
      <c r="GRI427" s="273"/>
      <c r="GRJ427" s="273"/>
      <c r="GRK427" s="273"/>
      <c r="GRL427" s="273"/>
      <c r="GRM427" s="273"/>
      <c r="GRN427" s="273"/>
      <c r="GRO427" s="273"/>
      <c r="GRP427" s="273"/>
      <c r="GRQ427" s="273"/>
      <c r="GRR427" s="273"/>
      <c r="GRS427" s="273"/>
      <c r="GRT427" s="273"/>
      <c r="GRU427" s="273"/>
      <c r="GRV427" s="273"/>
      <c r="GRW427" s="273"/>
      <c r="GRX427" s="273"/>
      <c r="GRY427" s="273"/>
      <c r="GRZ427" s="273"/>
      <c r="GSA427" s="273"/>
      <c r="GSB427" s="273"/>
      <c r="GSC427" s="273"/>
      <c r="GSD427" s="273"/>
      <c r="GSE427" s="273"/>
      <c r="GSF427" s="273"/>
      <c r="GSG427" s="273"/>
      <c r="GSH427" s="273"/>
      <c r="GSI427" s="273"/>
      <c r="GSJ427" s="273"/>
      <c r="GSK427" s="273"/>
      <c r="GSL427" s="273"/>
      <c r="GSM427" s="273"/>
      <c r="GSN427" s="273"/>
      <c r="GSO427" s="273"/>
      <c r="GSP427" s="273"/>
      <c r="GSQ427" s="273"/>
      <c r="GSR427" s="273"/>
      <c r="GSS427" s="273"/>
      <c r="GST427" s="273"/>
      <c r="GSU427" s="273"/>
      <c r="GSV427" s="273"/>
      <c r="GSW427" s="273"/>
      <c r="GSX427" s="273"/>
      <c r="GSY427" s="273"/>
      <c r="GSZ427" s="273"/>
      <c r="GTA427" s="273"/>
      <c r="GTB427" s="273"/>
      <c r="GTC427" s="273"/>
      <c r="GTD427" s="273"/>
      <c r="GTE427" s="273"/>
      <c r="GTF427" s="273"/>
      <c r="GTG427" s="273"/>
      <c r="GTH427" s="273"/>
      <c r="GTI427" s="273"/>
      <c r="GTJ427" s="273"/>
      <c r="GTK427" s="273"/>
      <c r="GTL427" s="273"/>
      <c r="GTM427" s="273"/>
      <c r="GTN427" s="273"/>
      <c r="GTO427" s="273"/>
      <c r="GTP427" s="273"/>
      <c r="GTQ427" s="273"/>
      <c r="GTR427" s="273"/>
      <c r="GTS427" s="273"/>
      <c r="GTT427" s="273"/>
      <c r="GTU427" s="273"/>
      <c r="GTV427" s="273"/>
      <c r="GTW427" s="273"/>
      <c r="GTX427" s="273"/>
      <c r="GTY427" s="273"/>
      <c r="GTZ427" s="273"/>
      <c r="GUA427" s="273"/>
      <c r="GUB427" s="273"/>
      <c r="GUC427" s="273"/>
      <c r="GUD427" s="273"/>
      <c r="GUE427" s="273"/>
      <c r="GUF427" s="273"/>
      <c r="GUG427" s="273"/>
      <c r="GUH427" s="273"/>
      <c r="GUI427" s="273"/>
      <c r="GUJ427" s="273"/>
      <c r="GUK427" s="273"/>
      <c r="GUL427" s="273"/>
      <c r="GUM427" s="273"/>
      <c r="GUN427" s="273"/>
      <c r="GUO427" s="273"/>
      <c r="GUP427" s="273"/>
      <c r="GUQ427" s="273"/>
      <c r="GUR427" s="273"/>
      <c r="GUS427" s="273"/>
      <c r="GUT427" s="273"/>
      <c r="GUU427" s="273"/>
      <c r="GUV427" s="273"/>
      <c r="GUW427" s="273"/>
      <c r="GUX427" s="273"/>
      <c r="GUY427" s="273"/>
      <c r="GUZ427" s="273"/>
      <c r="GVA427" s="273"/>
      <c r="GVB427" s="273"/>
      <c r="GVC427" s="273"/>
      <c r="GVD427" s="273"/>
      <c r="GVE427" s="273"/>
      <c r="GVF427" s="273"/>
      <c r="GVG427" s="273"/>
      <c r="GVH427" s="273"/>
      <c r="GVI427" s="273"/>
      <c r="GVJ427" s="273"/>
      <c r="GVK427" s="273"/>
      <c r="GVL427" s="273"/>
      <c r="GVM427" s="273"/>
      <c r="GVN427" s="273"/>
      <c r="GVO427" s="273"/>
      <c r="GVP427" s="273"/>
      <c r="GVQ427" s="273"/>
      <c r="GVR427" s="273"/>
      <c r="GVS427" s="273"/>
      <c r="GVT427" s="273"/>
      <c r="GVU427" s="273"/>
      <c r="GVV427" s="273"/>
      <c r="GVW427" s="273"/>
      <c r="GVX427" s="273"/>
      <c r="GVY427" s="273"/>
      <c r="GVZ427" s="273"/>
      <c r="GWA427" s="273"/>
      <c r="GWB427" s="273"/>
      <c r="GWC427" s="273"/>
      <c r="GWD427" s="273"/>
      <c r="GWE427" s="273"/>
      <c r="GWF427" s="273"/>
      <c r="GWG427" s="273"/>
      <c r="GWH427" s="273"/>
      <c r="GWI427" s="273"/>
      <c r="GWJ427" s="273"/>
      <c r="GWK427" s="273"/>
      <c r="GWL427" s="273"/>
      <c r="GWM427" s="273"/>
      <c r="GWN427" s="273"/>
      <c r="GWO427" s="273"/>
      <c r="GWP427" s="273"/>
      <c r="GWQ427" s="273"/>
      <c r="GWR427" s="273"/>
      <c r="GWS427" s="273"/>
      <c r="GWT427" s="273"/>
      <c r="GWU427" s="273"/>
      <c r="GWV427" s="273"/>
      <c r="GWW427" s="273"/>
      <c r="GWX427" s="273"/>
      <c r="GWY427" s="273"/>
      <c r="GWZ427" s="273"/>
      <c r="GXA427" s="273"/>
      <c r="GXB427" s="273"/>
      <c r="GXC427" s="273"/>
      <c r="GXD427" s="273"/>
      <c r="GXE427" s="273"/>
      <c r="GXF427" s="273"/>
      <c r="GXG427" s="273"/>
      <c r="GXH427" s="273"/>
      <c r="GXI427" s="273"/>
      <c r="GXJ427" s="273"/>
      <c r="GXK427" s="273"/>
      <c r="GXL427" s="273"/>
      <c r="GXM427" s="273"/>
      <c r="GXN427" s="273"/>
      <c r="GXO427" s="273"/>
      <c r="GXP427" s="273"/>
      <c r="GXQ427" s="273"/>
      <c r="GXR427" s="273"/>
      <c r="GXS427" s="273"/>
      <c r="GXT427" s="273"/>
      <c r="GXU427" s="273"/>
      <c r="GXV427" s="273"/>
      <c r="GXW427" s="273"/>
      <c r="GXX427" s="273"/>
      <c r="GXY427" s="273"/>
      <c r="GXZ427" s="273"/>
      <c r="GYA427" s="273"/>
      <c r="GYB427" s="273"/>
      <c r="GYC427" s="273"/>
      <c r="GYD427" s="273"/>
      <c r="GYE427" s="273"/>
      <c r="GYF427" s="273"/>
      <c r="GYG427" s="273"/>
      <c r="GYH427" s="273"/>
      <c r="GYI427" s="273"/>
      <c r="GYJ427" s="273"/>
      <c r="GYK427" s="273"/>
      <c r="GYL427" s="273"/>
      <c r="GYM427" s="273"/>
      <c r="GYN427" s="273"/>
      <c r="GYO427" s="273"/>
      <c r="GYP427" s="273"/>
      <c r="GYQ427" s="273"/>
      <c r="GYR427" s="273"/>
      <c r="GYS427" s="273"/>
      <c r="GYT427" s="273"/>
      <c r="GYU427" s="273"/>
      <c r="GYV427" s="273"/>
      <c r="GYW427" s="273"/>
      <c r="GYX427" s="273"/>
      <c r="GYY427" s="273"/>
      <c r="GYZ427" s="273"/>
      <c r="GZA427" s="273"/>
      <c r="GZB427" s="273"/>
      <c r="GZC427" s="273"/>
      <c r="GZD427" s="273"/>
      <c r="GZE427" s="273"/>
      <c r="GZF427" s="273"/>
      <c r="GZG427" s="273"/>
      <c r="GZH427" s="273"/>
      <c r="GZI427" s="273"/>
      <c r="GZJ427" s="273"/>
      <c r="GZK427" s="273"/>
      <c r="GZL427" s="273"/>
      <c r="GZM427" s="273"/>
      <c r="GZN427" s="273"/>
      <c r="GZO427" s="273"/>
      <c r="GZP427" s="273"/>
      <c r="GZQ427" s="273"/>
      <c r="GZR427" s="273"/>
      <c r="GZS427" s="273"/>
      <c r="GZT427" s="273"/>
      <c r="GZU427" s="273"/>
      <c r="GZV427" s="273"/>
      <c r="GZW427" s="273"/>
      <c r="GZX427" s="273"/>
      <c r="GZY427" s="273"/>
      <c r="GZZ427" s="273"/>
      <c r="HAA427" s="273"/>
      <c r="HAB427" s="273"/>
      <c r="HAC427" s="273"/>
      <c r="HAD427" s="273"/>
      <c r="HAE427" s="273"/>
      <c r="HAF427" s="273"/>
      <c r="HAG427" s="273"/>
      <c r="HAH427" s="273"/>
      <c r="HAI427" s="273"/>
      <c r="HAJ427" s="273"/>
      <c r="HAK427" s="273"/>
      <c r="HAL427" s="273"/>
      <c r="HAM427" s="273"/>
      <c r="HAN427" s="273"/>
      <c r="HAO427" s="273"/>
      <c r="HAP427" s="273"/>
      <c r="HAQ427" s="273"/>
      <c r="HAR427" s="273"/>
      <c r="HAS427" s="273"/>
      <c r="HAT427" s="273"/>
      <c r="HAU427" s="273"/>
      <c r="HAV427" s="273"/>
      <c r="HAW427" s="273"/>
      <c r="HAX427" s="273"/>
      <c r="HAY427" s="273"/>
      <c r="HAZ427" s="273"/>
      <c r="HBA427" s="273"/>
      <c r="HBB427" s="273"/>
      <c r="HBC427" s="273"/>
      <c r="HBD427" s="273"/>
      <c r="HBE427" s="273"/>
      <c r="HBF427" s="273"/>
      <c r="HBG427" s="273"/>
      <c r="HBH427" s="273"/>
      <c r="HBI427" s="273"/>
      <c r="HBJ427" s="273"/>
      <c r="HBK427" s="273"/>
      <c r="HBL427" s="273"/>
      <c r="HBM427" s="273"/>
      <c r="HBN427" s="273"/>
      <c r="HBO427" s="273"/>
      <c r="HBP427" s="273"/>
      <c r="HBQ427" s="273"/>
      <c r="HBR427" s="273"/>
      <c r="HBS427" s="273"/>
      <c r="HBT427" s="273"/>
      <c r="HBU427" s="273"/>
      <c r="HBV427" s="273"/>
      <c r="HBW427" s="273"/>
      <c r="HBX427" s="273"/>
      <c r="HBY427" s="273"/>
      <c r="HBZ427" s="273"/>
      <c r="HCA427" s="273"/>
      <c r="HCB427" s="273"/>
      <c r="HCC427" s="273"/>
      <c r="HCD427" s="273"/>
      <c r="HCE427" s="273"/>
      <c r="HCF427" s="273"/>
      <c r="HCG427" s="273"/>
      <c r="HCH427" s="273"/>
      <c r="HCI427" s="273"/>
      <c r="HCJ427" s="273"/>
      <c r="HCK427" s="273"/>
      <c r="HCL427" s="273"/>
      <c r="HCM427" s="273"/>
      <c r="HCN427" s="273"/>
      <c r="HCO427" s="273"/>
      <c r="HCP427" s="273"/>
      <c r="HCQ427" s="273"/>
      <c r="HCR427" s="273"/>
      <c r="HCS427" s="273"/>
      <c r="HCT427" s="273"/>
      <c r="HCU427" s="273"/>
      <c r="HCV427" s="273"/>
      <c r="HCW427" s="273"/>
      <c r="HCX427" s="273"/>
      <c r="HCY427" s="273"/>
      <c r="HCZ427" s="273"/>
      <c r="HDA427" s="273"/>
      <c r="HDB427" s="273"/>
      <c r="HDC427" s="273"/>
      <c r="HDD427" s="273"/>
      <c r="HDE427" s="273"/>
      <c r="HDF427" s="273"/>
      <c r="HDG427" s="273"/>
      <c r="HDH427" s="273"/>
      <c r="HDI427" s="273"/>
      <c r="HDJ427" s="273"/>
      <c r="HDK427" s="273"/>
      <c r="HDL427" s="273"/>
      <c r="HDM427" s="273"/>
      <c r="HDN427" s="273"/>
      <c r="HDO427" s="273"/>
      <c r="HDP427" s="273"/>
      <c r="HDQ427" s="273"/>
      <c r="HDR427" s="273"/>
      <c r="HDS427" s="273"/>
      <c r="HDT427" s="273"/>
      <c r="HDU427" s="273"/>
      <c r="HDV427" s="273"/>
      <c r="HDW427" s="273"/>
      <c r="HDX427" s="273"/>
      <c r="HDY427" s="273"/>
      <c r="HDZ427" s="273"/>
      <c r="HEA427" s="273"/>
      <c r="HEB427" s="273"/>
      <c r="HEC427" s="273"/>
      <c r="HED427" s="273"/>
      <c r="HEE427" s="273"/>
      <c r="HEF427" s="273"/>
      <c r="HEG427" s="273"/>
      <c r="HEH427" s="273"/>
      <c r="HEI427" s="273"/>
      <c r="HEJ427" s="273"/>
      <c r="HEK427" s="273"/>
      <c r="HEL427" s="273"/>
      <c r="HEM427" s="273"/>
      <c r="HEN427" s="273"/>
      <c r="HEO427" s="273"/>
      <c r="HEP427" s="273"/>
      <c r="HEQ427" s="273"/>
      <c r="HER427" s="273"/>
      <c r="HES427" s="273"/>
      <c r="HET427" s="273"/>
      <c r="HEU427" s="273"/>
      <c r="HEV427" s="273"/>
      <c r="HEW427" s="273"/>
      <c r="HEX427" s="273"/>
      <c r="HEY427" s="273"/>
      <c r="HEZ427" s="273"/>
      <c r="HFA427" s="273"/>
      <c r="HFB427" s="273"/>
      <c r="HFC427" s="273"/>
      <c r="HFD427" s="273"/>
      <c r="HFE427" s="273"/>
      <c r="HFF427" s="273"/>
      <c r="HFG427" s="273"/>
      <c r="HFH427" s="273"/>
      <c r="HFI427" s="273"/>
      <c r="HFJ427" s="273"/>
      <c r="HFK427" s="273"/>
      <c r="HFL427" s="273"/>
      <c r="HFM427" s="273"/>
      <c r="HFN427" s="273"/>
      <c r="HFO427" s="273"/>
      <c r="HFP427" s="273"/>
      <c r="HFQ427" s="273"/>
      <c r="HFR427" s="273"/>
      <c r="HFS427" s="273"/>
      <c r="HFT427" s="273"/>
      <c r="HFU427" s="273"/>
      <c r="HFV427" s="273"/>
      <c r="HFW427" s="273"/>
      <c r="HFX427" s="273"/>
      <c r="HFY427" s="273"/>
      <c r="HFZ427" s="273"/>
      <c r="HGA427" s="273"/>
      <c r="HGB427" s="273"/>
      <c r="HGC427" s="273"/>
      <c r="HGD427" s="273"/>
      <c r="HGE427" s="273"/>
      <c r="HGF427" s="273"/>
      <c r="HGG427" s="273"/>
      <c r="HGH427" s="273"/>
      <c r="HGI427" s="273"/>
      <c r="HGJ427" s="273"/>
      <c r="HGK427" s="273"/>
      <c r="HGL427" s="273"/>
      <c r="HGM427" s="273"/>
      <c r="HGN427" s="273"/>
      <c r="HGO427" s="273"/>
      <c r="HGP427" s="273"/>
      <c r="HGQ427" s="273"/>
      <c r="HGR427" s="273"/>
      <c r="HGS427" s="273"/>
      <c r="HGT427" s="273"/>
      <c r="HGU427" s="273"/>
      <c r="HGV427" s="273"/>
      <c r="HGW427" s="273"/>
      <c r="HGX427" s="273"/>
      <c r="HGY427" s="273"/>
      <c r="HGZ427" s="273"/>
      <c r="HHA427" s="273"/>
      <c r="HHB427" s="273"/>
      <c r="HHC427" s="273"/>
      <c r="HHD427" s="273"/>
      <c r="HHE427" s="273"/>
      <c r="HHF427" s="273"/>
      <c r="HHG427" s="273"/>
      <c r="HHH427" s="273"/>
      <c r="HHI427" s="273"/>
      <c r="HHJ427" s="273"/>
      <c r="HHK427" s="273"/>
      <c r="HHL427" s="273"/>
      <c r="HHM427" s="273"/>
      <c r="HHN427" s="273"/>
      <c r="HHO427" s="273"/>
      <c r="HHP427" s="273"/>
      <c r="HHQ427" s="273"/>
      <c r="HHR427" s="273"/>
      <c r="HHS427" s="273"/>
      <c r="HHT427" s="273"/>
      <c r="HHU427" s="273"/>
      <c r="HHV427" s="273"/>
      <c r="HHW427" s="273"/>
      <c r="HHX427" s="273"/>
      <c r="HHY427" s="273"/>
      <c r="HHZ427" s="273"/>
      <c r="HIA427" s="273"/>
      <c r="HIB427" s="273"/>
      <c r="HIC427" s="273"/>
      <c r="HID427" s="273"/>
      <c r="HIE427" s="273"/>
      <c r="HIF427" s="273"/>
      <c r="HIG427" s="273"/>
      <c r="HIH427" s="273"/>
      <c r="HII427" s="273"/>
      <c r="HIJ427" s="273"/>
      <c r="HIK427" s="273"/>
      <c r="HIL427" s="273"/>
      <c r="HIM427" s="273"/>
      <c r="HIN427" s="273"/>
      <c r="HIO427" s="273"/>
      <c r="HIP427" s="273"/>
      <c r="HIQ427" s="273"/>
      <c r="HIR427" s="273"/>
      <c r="HIS427" s="273"/>
      <c r="HIT427" s="273"/>
      <c r="HIU427" s="273"/>
      <c r="HIV427" s="273"/>
      <c r="HIW427" s="273"/>
      <c r="HIX427" s="273"/>
      <c r="HIY427" s="273"/>
      <c r="HIZ427" s="273"/>
      <c r="HJA427" s="273"/>
      <c r="HJB427" s="273"/>
      <c r="HJC427" s="273"/>
      <c r="HJD427" s="273"/>
      <c r="HJE427" s="273"/>
      <c r="HJF427" s="273"/>
      <c r="HJG427" s="273"/>
      <c r="HJH427" s="273"/>
      <c r="HJI427" s="273"/>
      <c r="HJJ427" s="273"/>
      <c r="HJK427" s="273"/>
      <c r="HJL427" s="273"/>
      <c r="HJM427" s="273"/>
      <c r="HJN427" s="273"/>
      <c r="HJO427" s="273"/>
      <c r="HJP427" s="273"/>
      <c r="HJQ427" s="273"/>
      <c r="HJR427" s="273"/>
      <c r="HJS427" s="273"/>
      <c r="HJT427" s="273"/>
      <c r="HJU427" s="273"/>
      <c r="HJV427" s="273"/>
      <c r="HJW427" s="273"/>
      <c r="HJX427" s="273"/>
      <c r="HJY427" s="273"/>
      <c r="HJZ427" s="273"/>
      <c r="HKA427" s="273"/>
      <c r="HKB427" s="273"/>
      <c r="HKC427" s="273"/>
      <c r="HKD427" s="273"/>
      <c r="HKE427" s="273"/>
      <c r="HKF427" s="273"/>
      <c r="HKG427" s="273"/>
      <c r="HKH427" s="273"/>
      <c r="HKI427" s="273"/>
      <c r="HKJ427" s="273"/>
      <c r="HKK427" s="273"/>
      <c r="HKL427" s="273"/>
      <c r="HKM427" s="273"/>
      <c r="HKN427" s="273"/>
      <c r="HKO427" s="273"/>
      <c r="HKP427" s="273"/>
      <c r="HKQ427" s="273"/>
      <c r="HKR427" s="273"/>
      <c r="HKS427" s="273"/>
      <c r="HKT427" s="273"/>
      <c r="HKU427" s="273"/>
      <c r="HKV427" s="273"/>
      <c r="HKW427" s="273"/>
      <c r="HKX427" s="273"/>
      <c r="HKY427" s="273"/>
      <c r="HKZ427" s="273"/>
      <c r="HLA427" s="273"/>
      <c r="HLB427" s="273"/>
      <c r="HLC427" s="273"/>
      <c r="HLD427" s="273"/>
      <c r="HLE427" s="273"/>
      <c r="HLF427" s="273"/>
      <c r="HLG427" s="273"/>
      <c r="HLH427" s="273"/>
      <c r="HLI427" s="273"/>
      <c r="HLJ427" s="273"/>
      <c r="HLK427" s="273"/>
      <c r="HLL427" s="273"/>
      <c r="HLM427" s="273"/>
      <c r="HLN427" s="273"/>
      <c r="HLO427" s="273"/>
      <c r="HLP427" s="273"/>
      <c r="HLQ427" s="273"/>
      <c r="HLR427" s="273"/>
      <c r="HLS427" s="273"/>
      <c r="HLT427" s="273"/>
      <c r="HLU427" s="273"/>
      <c r="HLV427" s="273"/>
      <c r="HLW427" s="273"/>
      <c r="HLX427" s="273"/>
      <c r="HLY427" s="273"/>
      <c r="HLZ427" s="273"/>
      <c r="HMA427" s="273"/>
      <c r="HMB427" s="273"/>
      <c r="HMC427" s="273"/>
      <c r="HMD427" s="273"/>
      <c r="HME427" s="273"/>
      <c r="HMF427" s="273"/>
      <c r="HMG427" s="273"/>
      <c r="HMH427" s="273"/>
      <c r="HMI427" s="273"/>
      <c r="HMJ427" s="273"/>
      <c r="HMK427" s="273"/>
      <c r="HML427" s="273"/>
      <c r="HMM427" s="273"/>
      <c r="HMN427" s="273"/>
      <c r="HMO427" s="273"/>
      <c r="HMP427" s="273"/>
      <c r="HMQ427" s="273"/>
      <c r="HMR427" s="273"/>
      <c r="HMS427" s="273"/>
      <c r="HMT427" s="273"/>
      <c r="HMU427" s="273"/>
      <c r="HMV427" s="273"/>
      <c r="HMW427" s="273"/>
      <c r="HMX427" s="273"/>
      <c r="HMY427" s="273"/>
      <c r="HMZ427" s="273"/>
      <c r="HNA427" s="273"/>
      <c r="HNB427" s="273"/>
      <c r="HNC427" s="273"/>
      <c r="HND427" s="273"/>
      <c r="HNE427" s="273"/>
      <c r="HNF427" s="273"/>
      <c r="HNG427" s="273"/>
      <c r="HNH427" s="273"/>
      <c r="HNI427" s="273"/>
      <c r="HNJ427" s="273"/>
      <c r="HNK427" s="273"/>
      <c r="HNL427" s="273"/>
      <c r="HNM427" s="273"/>
      <c r="HNN427" s="273"/>
      <c r="HNO427" s="273"/>
      <c r="HNP427" s="273"/>
      <c r="HNQ427" s="273"/>
      <c r="HNR427" s="273"/>
      <c r="HNS427" s="273"/>
      <c r="HNT427" s="273"/>
      <c r="HNU427" s="273"/>
      <c r="HNV427" s="273"/>
      <c r="HNW427" s="273"/>
      <c r="HNX427" s="273"/>
      <c r="HNY427" s="273"/>
      <c r="HNZ427" s="273"/>
      <c r="HOA427" s="273"/>
      <c r="HOB427" s="273"/>
      <c r="HOC427" s="273"/>
      <c r="HOD427" s="273"/>
      <c r="HOE427" s="273"/>
      <c r="HOF427" s="273"/>
      <c r="HOG427" s="273"/>
      <c r="HOH427" s="273"/>
      <c r="HOI427" s="273"/>
      <c r="HOJ427" s="273"/>
      <c r="HOK427" s="273"/>
      <c r="HOL427" s="273"/>
      <c r="HOM427" s="273"/>
      <c r="HON427" s="273"/>
      <c r="HOO427" s="273"/>
      <c r="HOP427" s="273"/>
      <c r="HOQ427" s="273"/>
      <c r="HOR427" s="273"/>
      <c r="HOS427" s="273"/>
      <c r="HOT427" s="273"/>
      <c r="HOU427" s="273"/>
      <c r="HOV427" s="273"/>
      <c r="HOW427" s="273"/>
      <c r="HOX427" s="273"/>
      <c r="HOY427" s="273"/>
      <c r="HOZ427" s="273"/>
      <c r="HPA427" s="273"/>
      <c r="HPB427" s="273"/>
      <c r="HPC427" s="273"/>
      <c r="HPD427" s="273"/>
      <c r="HPE427" s="273"/>
      <c r="HPF427" s="273"/>
      <c r="HPG427" s="273"/>
      <c r="HPH427" s="273"/>
      <c r="HPI427" s="273"/>
      <c r="HPJ427" s="273"/>
      <c r="HPK427" s="273"/>
      <c r="HPL427" s="273"/>
      <c r="HPM427" s="273"/>
      <c r="HPN427" s="273"/>
      <c r="HPO427" s="273"/>
      <c r="HPP427" s="273"/>
      <c r="HPQ427" s="273"/>
      <c r="HPR427" s="273"/>
      <c r="HPS427" s="273"/>
      <c r="HPT427" s="273"/>
      <c r="HPU427" s="273"/>
      <c r="HPV427" s="273"/>
      <c r="HPW427" s="273"/>
      <c r="HPX427" s="273"/>
      <c r="HPY427" s="273"/>
      <c r="HPZ427" s="273"/>
      <c r="HQA427" s="273"/>
      <c r="HQB427" s="273"/>
      <c r="HQC427" s="273"/>
      <c r="HQD427" s="273"/>
      <c r="HQE427" s="273"/>
      <c r="HQF427" s="273"/>
      <c r="HQG427" s="273"/>
      <c r="HQH427" s="273"/>
      <c r="HQI427" s="273"/>
      <c r="HQJ427" s="273"/>
      <c r="HQK427" s="273"/>
      <c r="HQL427" s="273"/>
      <c r="HQM427" s="273"/>
      <c r="HQN427" s="273"/>
      <c r="HQO427" s="273"/>
      <c r="HQP427" s="273"/>
      <c r="HQQ427" s="273"/>
      <c r="HQR427" s="273"/>
      <c r="HQS427" s="273"/>
      <c r="HQT427" s="273"/>
      <c r="HQU427" s="273"/>
      <c r="HQV427" s="273"/>
      <c r="HQW427" s="273"/>
      <c r="HQX427" s="273"/>
      <c r="HQY427" s="273"/>
      <c r="HQZ427" s="273"/>
      <c r="HRA427" s="273"/>
      <c r="HRB427" s="273"/>
      <c r="HRC427" s="273"/>
      <c r="HRD427" s="273"/>
      <c r="HRE427" s="273"/>
      <c r="HRF427" s="273"/>
      <c r="HRG427" s="273"/>
      <c r="HRH427" s="273"/>
      <c r="HRI427" s="273"/>
      <c r="HRJ427" s="273"/>
      <c r="HRK427" s="273"/>
      <c r="HRL427" s="273"/>
      <c r="HRM427" s="273"/>
      <c r="HRN427" s="273"/>
      <c r="HRO427" s="273"/>
      <c r="HRP427" s="273"/>
      <c r="HRQ427" s="273"/>
      <c r="HRR427" s="273"/>
      <c r="HRS427" s="273"/>
      <c r="HRT427" s="273"/>
      <c r="HRU427" s="273"/>
      <c r="HRV427" s="273"/>
      <c r="HRW427" s="273"/>
      <c r="HRX427" s="273"/>
      <c r="HRY427" s="273"/>
      <c r="HRZ427" s="273"/>
      <c r="HSA427" s="273"/>
      <c r="HSB427" s="273"/>
      <c r="HSC427" s="273"/>
      <c r="HSD427" s="273"/>
      <c r="HSE427" s="273"/>
      <c r="HSF427" s="273"/>
      <c r="HSG427" s="273"/>
      <c r="HSH427" s="273"/>
      <c r="HSI427" s="273"/>
      <c r="HSJ427" s="273"/>
      <c r="HSK427" s="273"/>
      <c r="HSL427" s="273"/>
      <c r="HSM427" s="273"/>
      <c r="HSN427" s="273"/>
      <c r="HSO427" s="273"/>
      <c r="HSP427" s="273"/>
      <c r="HSQ427" s="273"/>
      <c r="HSR427" s="273"/>
      <c r="HSS427" s="273"/>
      <c r="HST427" s="273"/>
      <c r="HSU427" s="273"/>
      <c r="HSV427" s="273"/>
      <c r="HSW427" s="273"/>
      <c r="HSX427" s="273"/>
      <c r="HSY427" s="273"/>
      <c r="HSZ427" s="273"/>
      <c r="HTA427" s="273"/>
      <c r="HTB427" s="273"/>
      <c r="HTC427" s="273"/>
      <c r="HTD427" s="273"/>
      <c r="HTE427" s="273"/>
      <c r="HTF427" s="273"/>
      <c r="HTG427" s="273"/>
      <c r="HTH427" s="273"/>
      <c r="HTI427" s="273"/>
      <c r="HTJ427" s="273"/>
      <c r="HTK427" s="273"/>
      <c r="HTL427" s="273"/>
      <c r="HTM427" s="273"/>
      <c r="HTN427" s="273"/>
      <c r="HTO427" s="273"/>
      <c r="HTP427" s="273"/>
      <c r="HTQ427" s="273"/>
      <c r="HTR427" s="273"/>
      <c r="HTS427" s="273"/>
      <c r="HTT427" s="273"/>
      <c r="HTU427" s="273"/>
      <c r="HTV427" s="273"/>
      <c r="HTW427" s="273"/>
      <c r="HTX427" s="273"/>
      <c r="HTY427" s="273"/>
      <c r="HTZ427" s="273"/>
      <c r="HUA427" s="273"/>
      <c r="HUB427" s="273"/>
      <c r="HUC427" s="273"/>
      <c r="HUD427" s="273"/>
      <c r="HUE427" s="273"/>
      <c r="HUF427" s="273"/>
      <c r="HUG427" s="273"/>
      <c r="HUH427" s="273"/>
      <c r="HUI427" s="273"/>
      <c r="HUJ427" s="273"/>
      <c r="HUK427" s="273"/>
      <c r="HUL427" s="273"/>
      <c r="HUM427" s="273"/>
      <c r="HUN427" s="273"/>
      <c r="HUO427" s="273"/>
      <c r="HUP427" s="273"/>
      <c r="HUQ427" s="273"/>
      <c r="HUR427" s="273"/>
      <c r="HUS427" s="273"/>
      <c r="HUT427" s="273"/>
      <c r="HUU427" s="273"/>
      <c r="HUV427" s="273"/>
      <c r="HUW427" s="273"/>
      <c r="HUX427" s="273"/>
      <c r="HUY427" s="273"/>
      <c r="HUZ427" s="273"/>
      <c r="HVA427" s="273"/>
      <c r="HVB427" s="273"/>
      <c r="HVC427" s="273"/>
      <c r="HVD427" s="273"/>
      <c r="HVE427" s="273"/>
      <c r="HVF427" s="273"/>
      <c r="HVG427" s="273"/>
      <c r="HVH427" s="273"/>
      <c r="HVI427" s="273"/>
      <c r="HVJ427" s="273"/>
      <c r="HVK427" s="273"/>
      <c r="HVL427" s="273"/>
      <c r="HVM427" s="273"/>
      <c r="HVN427" s="273"/>
      <c r="HVO427" s="273"/>
      <c r="HVP427" s="273"/>
      <c r="HVQ427" s="273"/>
      <c r="HVR427" s="273"/>
      <c r="HVS427" s="273"/>
      <c r="HVT427" s="273"/>
      <c r="HVU427" s="273"/>
      <c r="HVV427" s="273"/>
      <c r="HVW427" s="273"/>
      <c r="HVX427" s="273"/>
      <c r="HVY427" s="273"/>
      <c r="HVZ427" s="273"/>
      <c r="HWA427" s="273"/>
      <c r="HWB427" s="273"/>
      <c r="HWC427" s="273"/>
      <c r="HWD427" s="273"/>
      <c r="HWE427" s="273"/>
      <c r="HWF427" s="273"/>
      <c r="HWG427" s="273"/>
      <c r="HWH427" s="273"/>
      <c r="HWI427" s="273"/>
      <c r="HWJ427" s="273"/>
      <c r="HWK427" s="273"/>
      <c r="HWL427" s="273"/>
      <c r="HWM427" s="273"/>
      <c r="HWN427" s="273"/>
      <c r="HWO427" s="273"/>
      <c r="HWP427" s="273"/>
      <c r="HWQ427" s="273"/>
      <c r="HWR427" s="273"/>
      <c r="HWS427" s="273"/>
      <c r="HWT427" s="273"/>
      <c r="HWU427" s="273"/>
      <c r="HWV427" s="273"/>
      <c r="HWW427" s="273"/>
      <c r="HWX427" s="273"/>
      <c r="HWY427" s="273"/>
      <c r="HWZ427" s="273"/>
      <c r="HXA427" s="273"/>
      <c r="HXB427" s="273"/>
      <c r="HXC427" s="273"/>
      <c r="HXD427" s="273"/>
      <c r="HXE427" s="273"/>
      <c r="HXF427" s="273"/>
      <c r="HXG427" s="273"/>
      <c r="HXH427" s="273"/>
      <c r="HXI427" s="273"/>
      <c r="HXJ427" s="273"/>
      <c r="HXK427" s="273"/>
      <c r="HXL427" s="273"/>
      <c r="HXM427" s="273"/>
      <c r="HXN427" s="273"/>
      <c r="HXO427" s="273"/>
      <c r="HXP427" s="273"/>
      <c r="HXQ427" s="273"/>
      <c r="HXR427" s="273"/>
      <c r="HXS427" s="273"/>
      <c r="HXT427" s="273"/>
      <c r="HXU427" s="273"/>
      <c r="HXV427" s="273"/>
      <c r="HXW427" s="273"/>
      <c r="HXX427" s="273"/>
      <c r="HXY427" s="273"/>
      <c r="HXZ427" s="273"/>
      <c r="HYA427" s="273"/>
      <c r="HYB427" s="273"/>
      <c r="HYC427" s="273"/>
      <c r="HYD427" s="273"/>
      <c r="HYE427" s="273"/>
      <c r="HYF427" s="273"/>
      <c r="HYG427" s="273"/>
      <c r="HYH427" s="273"/>
      <c r="HYI427" s="273"/>
      <c r="HYJ427" s="273"/>
      <c r="HYK427" s="273"/>
      <c r="HYL427" s="273"/>
      <c r="HYM427" s="273"/>
      <c r="HYN427" s="273"/>
      <c r="HYO427" s="273"/>
      <c r="HYP427" s="273"/>
      <c r="HYQ427" s="273"/>
      <c r="HYR427" s="273"/>
      <c r="HYS427" s="273"/>
      <c r="HYT427" s="273"/>
      <c r="HYU427" s="273"/>
      <c r="HYV427" s="273"/>
      <c r="HYW427" s="273"/>
      <c r="HYX427" s="273"/>
      <c r="HYY427" s="273"/>
      <c r="HYZ427" s="273"/>
      <c r="HZA427" s="273"/>
      <c r="HZB427" s="273"/>
      <c r="HZC427" s="273"/>
      <c r="HZD427" s="273"/>
      <c r="HZE427" s="273"/>
      <c r="HZF427" s="273"/>
      <c r="HZG427" s="273"/>
      <c r="HZH427" s="273"/>
      <c r="HZI427" s="273"/>
      <c r="HZJ427" s="273"/>
      <c r="HZK427" s="273"/>
      <c r="HZL427" s="273"/>
      <c r="HZM427" s="273"/>
      <c r="HZN427" s="273"/>
      <c r="HZO427" s="273"/>
      <c r="HZP427" s="273"/>
      <c r="HZQ427" s="273"/>
      <c r="HZR427" s="273"/>
      <c r="HZS427" s="273"/>
      <c r="HZT427" s="273"/>
      <c r="HZU427" s="273"/>
      <c r="HZV427" s="273"/>
      <c r="HZW427" s="273"/>
      <c r="HZX427" s="273"/>
      <c r="HZY427" s="273"/>
      <c r="HZZ427" s="273"/>
      <c r="IAA427" s="273"/>
      <c r="IAB427" s="273"/>
      <c r="IAC427" s="273"/>
      <c r="IAD427" s="273"/>
      <c r="IAE427" s="273"/>
      <c r="IAF427" s="273"/>
      <c r="IAG427" s="273"/>
      <c r="IAH427" s="273"/>
      <c r="IAI427" s="273"/>
      <c r="IAJ427" s="273"/>
      <c r="IAK427" s="273"/>
      <c r="IAL427" s="273"/>
      <c r="IAM427" s="273"/>
      <c r="IAN427" s="273"/>
      <c r="IAO427" s="273"/>
      <c r="IAP427" s="273"/>
      <c r="IAQ427" s="273"/>
      <c r="IAR427" s="273"/>
      <c r="IAS427" s="273"/>
      <c r="IAT427" s="273"/>
      <c r="IAU427" s="273"/>
      <c r="IAV427" s="273"/>
      <c r="IAW427" s="273"/>
      <c r="IAX427" s="273"/>
      <c r="IAY427" s="273"/>
      <c r="IAZ427" s="273"/>
      <c r="IBA427" s="273"/>
      <c r="IBB427" s="273"/>
      <c r="IBC427" s="273"/>
      <c r="IBD427" s="273"/>
      <c r="IBE427" s="273"/>
      <c r="IBF427" s="273"/>
      <c r="IBG427" s="273"/>
      <c r="IBH427" s="273"/>
      <c r="IBI427" s="273"/>
      <c r="IBJ427" s="273"/>
      <c r="IBK427" s="273"/>
      <c r="IBL427" s="273"/>
      <c r="IBM427" s="273"/>
      <c r="IBN427" s="273"/>
      <c r="IBO427" s="273"/>
      <c r="IBP427" s="273"/>
      <c r="IBQ427" s="273"/>
      <c r="IBR427" s="273"/>
      <c r="IBS427" s="273"/>
      <c r="IBT427" s="273"/>
      <c r="IBU427" s="273"/>
      <c r="IBV427" s="273"/>
      <c r="IBW427" s="273"/>
      <c r="IBX427" s="273"/>
      <c r="IBY427" s="273"/>
      <c r="IBZ427" s="273"/>
      <c r="ICA427" s="273"/>
      <c r="ICB427" s="273"/>
      <c r="ICC427" s="273"/>
      <c r="ICD427" s="273"/>
      <c r="ICE427" s="273"/>
      <c r="ICF427" s="273"/>
      <c r="ICG427" s="273"/>
      <c r="ICH427" s="273"/>
      <c r="ICI427" s="273"/>
      <c r="ICJ427" s="273"/>
      <c r="ICK427" s="273"/>
      <c r="ICL427" s="273"/>
      <c r="ICM427" s="273"/>
      <c r="ICN427" s="273"/>
      <c r="ICO427" s="273"/>
      <c r="ICP427" s="273"/>
      <c r="ICQ427" s="273"/>
      <c r="ICR427" s="273"/>
      <c r="ICS427" s="273"/>
      <c r="ICT427" s="273"/>
      <c r="ICU427" s="273"/>
      <c r="ICV427" s="273"/>
      <c r="ICW427" s="273"/>
      <c r="ICX427" s="273"/>
      <c r="ICY427" s="273"/>
      <c r="ICZ427" s="273"/>
      <c r="IDA427" s="273"/>
      <c r="IDB427" s="273"/>
      <c r="IDC427" s="273"/>
      <c r="IDD427" s="273"/>
      <c r="IDE427" s="273"/>
      <c r="IDF427" s="273"/>
      <c r="IDG427" s="273"/>
      <c r="IDH427" s="273"/>
      <c r="IDI427" s="273"/>
      <c r="IDJ427" s="273"/>
      <c r="IDK427" s="273"/>
      <c r="IDL427" s="273"/>
      <c r="IDM427" s="273"/>
      <c r="IDN427" s="273"/>
      <c r="IDO427" s="273"/>
      <c r="IDP427" s="273"/>
      <c r="IDQ427" s="273"/>
      <c r="IDR427" s="273"/>
      <c r="IDS427" s="273"/>
      <c r="IDT427" s="273"/>
      <c r="IDU427" s="273"/>
      <c r="IDV427" s="273"/>
      <c r="IDW427" s="273"/>
      <c r="IDX427" s="273"/>
      <c r="IDY427" s="273"/>
      <c r="IDZ427" s="273"/>
      <c r="IEA427" s="273"/>
      <c r="IEB427" s="273"/>
      <c r="IEC427" s="273"/>
      <c r="IED427" s="273"/>
      <c r="IEE427" s="273"/>
      <c r="IEF427" s="273"/>
      <c r="IEG427" s="273"/>
      <c r="IEH427" s="273"/>
      <c r="IEI427" s="273"/>
      <c r="IEJ427" s="273"/>
      <c r="IEK427" s="273"/>
      <c r="IEL427" s="273"/>
      <c r="IEM427" s="273"/>
      <c r="IEN427" s="273"/>
      <c r="IEO427" s="273"/>
      <c r="IEP427" s="273"/>
      <c r="IEQ427" s="273"/>
      <c r="IER427" s="273"/>
      <c r="IES427" s="273"/>
      <c r="IET427" s="273"/>
      <c r="IEU427" s="273"/>
      <c r="IEV427" s="273"/>
      <c r="IEW427" s="273"/>
      <c r="IEX427" s="273"/>
      <c r="IEY427" s="273"/>
      <c r="IEZ427" s="273"/>
      <c r="IFA427" s="273"/>
      <c r="IFB427" s="273"/>
      <c r="IFC427" s="273"/>
      <c r="IFD427" s="273"/>
      <c r="IFE427" s="273"/>
      <c r="IFF427" s="273"/>
      <c r="IFG427" s="273"/>
      <c r="IFH427" s="273"/>
      <c r="IFI427" s="273"/>
      <c r="IFJ427" s="273"/>
      <c r="IFK427" s="273"/>
      <c r="IFL427" s="273"/>
      <c r="IFM427" s="273"/>
      <c r="IFN427" s="273"/>
      <c r="IFO427" s="273"/>
      <c r="IFP427" s="273"/>
      <c r="IFQ427" s="273"/>
      <c r="IFR427" s="273"/>
      <c r="IFS427" s="273"/>
      <c r="IFT427" s="273"/>
      <c r="IFU427" s="273"/>
      <c r="IFV427" s="273"/>
      <c r="IFW427" s="273"/>
      <c r="IFX427" s="273"/>
      <c r="IFY427" s="273"/>
      <c r="IFZ427" s="273"/>
      <c r="IGA427" s="273"/>
      <c r="IGB427" s="273"/>
      <c r="IGC427" s="273"/>
      <c r="IGD427" s="273"/>
      <c r="IGE427" s="273"/>
      <c r="IGF427" s="273"/>
      <c r="IGG427" s="273"/>
      <c r="IGH427" s="273"/>
      <c r="IGI427" s="273"/>
      <c r="IGJ427" s="273"/>
      <c r="IGK427" s="273"/>
      <c r="IGL427" s="273"/>
      <c r="IGM427" s="273"/>
      <c r="IGN427" s="273"/>
      <c r="IGO427" s="273"/>
      <c r="IGP427" s="273"/>
      <c r="IGQ427" s="273"/>
      <c r="IGR427" s="273"/>
      <c r="IGS427" s="273"/>
      <c r="IGT427" s="273"/>
      <c r="IGU427" s="273"/>
      <c r="IGV427" s="273"/>
      <c r="IGW427" s="273"/>
      <c r="IGX427" s="273"/>
      <c r="IGY427" s="273"/>
      <c r="IGZ427" s="273"/>
      <c r="IHA427" s="273"/>
      <c r="IHB427" s="273"/>
      <c r="IHC427" s="273"/>
      <c r="IHD427" s="273"/>
      <c r="IHE427" s="273"/>
      <c r="IHF427" s="273"/>
      <c r="IHG427" s="273"/>
      <c r="IHH427" s="273"/>
      <c r="IHI427" s="273"/>
      <c r="IHJ427" s="273"/>
      <c r="IHK427" s="273"/>
      <c r="IHL427" s="273"/>
      <c r="IHM427" s="273"/>
      <c r="IHN427" s="273"/>
      <c r="IHO427" s="273"/>
      <c r="IHP427" s="273"/>
      <c r="IHQ427" s="273"/>
      <c r="IHR427" s="273"/>
      <c r="IHS427" s="273"/>
      <c r="IHT427" s="273"/>
      <c r="IHU427" s="273"/>
      <c r="IHV427" s="273"/>
      <c r="IHW427" s="273"/>
      <c r="IHX427" s="273"/>
      <c r="IHY427" s="273"/>
      <c r="IHZ427" s="273"/>
      <c r="IIA427" s="273"/>
      <c r="IIB427" s="273"/>
      <c r="IIC427" s="273"/>
      <c r="IID427" s="273"/>
      <c r="IIE427" s="273"/>
      <c r="IIF427" s="273"/>
      <c r="IIG427" s="273"/>
      <c r="IIH427" s="273"/>
      <c r="III427" s="273"/>
      <c r="IIJ427" s="273"/>
      <c r="IIK427" s="273"/>
      <c r="IIL427" s="273"/>
      <c r="IIM427" s="273"/>
      <c r="IIN427" s="273"/>
      <c r="IIO427" s="273"/>
      <c r="IIP427" s="273"/>
      <c r="IIQ427" s="273"/>
      <c r="IIR427" s="273"/>
      <c r="IIS427" s="273"/>
      <c r="IIT427" s="273"/>
      <c r="IIU427" s="273"/>
      <c r="IIV427" s="273"/>
      <c r="IIW427" s="273"/>
      <c r="IIX427" s="273"/>
      <c r="IIY427" s="273"/>
      <c r="IIZ427" s="273"/>
      <c r="IJA427" s="273"/>
      <c r="IJB427" s="273"/>
      <c r="IJC427" s="273"/>
      <c r="IJD427" s="273"/>
      <c r="IJE427" s="273"/>
      <c r="IJF427" s="273"/>
      <c r="IJG427" s="273"/>
      <c r="IJH427" s="273"/>
      <c r="IJI427" s="273"/>
      <c r="IJJ427" s="273"/>
      <c r="IJK427" s="273"/>
      <c r="IJL427" s="273"/>
      <c r="IJM427" s="273"/>
      <c r="IJN427" s="273"/>
      <c r="IJO427" s="273"/>
      <c r="IJP427" s="273"/>
      <c r="IJQ427" s="273"/>
      <c r="IJR427" s="273"/>
      <c r="IJS427" s="273"/>
      <c r="IJT427" s="273"/>
      <c r="IJU427" s="273"/>
      <c r="IJV427" s="273"/>
      <c r="IJW427" s="273"/>
      <c r="IJX427" s="273"/>
      <c r="IJY427" s="273"/>
      <c r="IJZ427" s="273"/>
      <c r="IKA427" s="273"/>
      <c r="IKB427" s="273"/>
      <c r="IKC427" s="273"/>
      <c r="IKD427" s="273"/>
      <c r="IKE427" s="273"/>
      <c r="IKF427" s="273"/>
      <c r="IKG427" s="273"/>
      <c r="IKH427" s="273"/>
      <c r="IKI427" s="273"/>
      <c r="IKJ427" s="273"/>
      <c r="IKK427" s="273"/>
      <c r="IKL427" s="273"/>
      <c r="IKM427" s="273"/>
      <c r="IKN427" s="273"/>
      <c r="IKO427" s="273"/>
      <c r="IKP427" s="273"/>
      <c r="IKQ427" s="273"/>
      <c r="IKR427" s="273"/>
      <c r="IKS427" s="273"/>
      <c r="IKT427" s="273"/>
      <c r="IKU427" s="273"/>
      <c r="IKV427" s="273"/>
      <c r="IKW427" s="273"/>
      <c r="IKX427" s="273"/>
      <c r="IKY427" s="273"/>
      <c r="IKZ427" s="273"/>
      <c r="ILA427" s="273"/>
      <c r="ILB427" s="273"/>
      <c r="ILC427" s="273"/>
      <c r="ILD427" s="273"/>
      <c r="ILE427" s="273"/>
      <c r="ILF427" s="273"/>
      <c r="ILG427" s="273"/>
      <c r="ILH427" s="273"/>
      <c r="ILI427" s="273"/>
      <c r="ILJ427" s="273"/>
      <c r="ILK427" s="273"/>
      <c r="ILL427" s="273"/>
      <c r="ILM427" s="273"/>
      <c r="ILN427" s="273"/>
      <c r="ILO427" s="273"/>
      <c r="ILP427" s="273"/>
      <c r="ILQ427" s="273"/>
      <c r="ILR427" s="273"/>
      <c r="ILS427" s="273"/>
      <c r="ILT427" s="273"/>
      <c r="ILU427" s="273"/>
      <c r="ILV427" s="273"/>
      <c r="ILW427" s="273"/>
      <c r="ILX427" s="273"/>
      <c r="ILY427" s="273"/>
      <c r="ILZ427" s="273"/>
      <c r="IMA427" s="273"/>
      <c r="IMB427" s="273"/>
      <c r="IMC427" s="273"/>
      <c r="IMD427" s="273"/>
      <c r="IME427" s="273"/>
      <c r="IMF427" s="273"/>
      <c r="IMG427" s="273"/>
      <c r="IMH427" s="273"/>
      <c r="IMI427" s="273"/>
      <c r="IMJ427" s="273"/>
      <c r="IMK427" s="273"/>
      <c r="IML427" s="273"/>
      <c r="IMM427" s="273"/>
      <c r="IMN427" s="273"/>
      <c r="IMO427" s="273"/>
      <c r="IMP427" s="273"/>
      <c r="IMQ427" s="273"/>
      <c r="IMR427" s="273"/>
      <c r="IMS427" s="273"/>
      <c r="IMT427" s="273"/>
      <c r="IMU427" s="273"/>
      <c r="IMV427" s="273"/>
      <c r="IMW427" s="273"/>
      <c r="IMX427" s="273"/>
      <c r="IMY427" s="273"/>
      <c r="IMZ427" s="273"/>
      <c r="INA427" s="273"/>
      <c r="INB427" s="273"/>
      <c r="INC427" s="273"/>
      <c r="IND427" s="273"/>
      <c r="INE427" s="273"/>
      <c r="INF427" s="273"/>
      <c r="ING427" s="273"/>
      <c r="INH427" s="273"/>
      <c r="INI427" s="273"/>
      <c r="INJ427" s="273"/>
      <c r="INK427" s="273"/>
      <c r="INL427" s="273"/>
      <c r="INM427" s="273"/>
      <c r="INN427" s="273"/>
      <c r="INO427" s="273"/>
      <c r="INP427" s="273"/>
      <c r="INQ427" s="273"/>
      <c r="INR427" s="273"/>
      <c r="INS427" s="273"/>
      <c r="INT427" s="273"/>
      <c r="INU427" s="273"/>
      <c r="INV427" s="273"/>
      <c r="INW427" s="273"/>
      <c r="INX427" s="273"/>
      <c r="INY427" s="273"/>
      <c r="INZ427" s="273"/>
      <c r="IOA427" s="273"/>
      <c r="IOB427" s="273"/>
      <c r="IOC427" s="273"/>
      <c r="IOD427" s="273"/>
      <c r="IOE427" s="273"/>
      <c r="IOF427" s="273"/>
      <c r="IOG427" s="273"/>
      <c r="IOH427" s="273"/>
      <c r="IOI427" s="273"/>
      <c r="IOJ427" s="273"/>
      <c r="IOK427" s="273"/>
      <c r="IOL427" s="273"/>
      <c r="IOM427" s="273"/>
      <c r="ION427" s="273"/>
      <c r="IOO427" s="273"/>
      <c r="IOP427" s="273"/>
      <c r="IOQ427" s="273"/>
      <c r="IOR427" s="273"/>
      <c r="IOS427" s="273"/>
      <c r="IOT427" s="273"/>
      <c r="IOU427" s="273"/>
      <c r="IOV427" s="273"/>
      <c r="IOW427" s="273"/>
      <c r="IOX427" s="273"/>
      <c r="IOY427" s="273"/>
      <c r="IOZ427" s="273"/>
      <c r="IPA427" s="273"/>
      <c r="IPB427" s="273"/>
      <c r="IPC427" s="273"/>
      <c r="IPD427" s="273"/>
      <c r="IPE427" s="273"/>
      <c r="IPF427" s="273"/>
      <c r="IPG427" s="273"/>
      <c r="IPH427" s="273"/>
      <c r="IPI427" s="273"/>
      <c r="IPJ427" s="273"/>
      <c r="IPK427" s="273"/>
      <c r="IPL427" s="273"/>
      <c r="IPM427" s="273"/>
      <c r="IPN427" s="273"/>
      <c r="IPO427" s="273"/>
      <c r="IPP427" s="273"/>
      <c r="IPQ427" s="273"/>
      <c r="IPR427" s="273"/>
      <c r="IPS427" s="273"/>
      <c r="IPT427" s="273"/>
      <c r="IPU427" s="273"/>
      <c r="IPV427" s="273"/>
      <c r="IPW427" s="273"/>
      <c r="IPX427" s="273"/>
      <c r="IPY427" s="273"/>
      <c r="IPZ427" s="273"/>
      <c r="IQA427" s="273"/>
      <c r="IQB427" s="273"/>
      <c r="IQC427" s="273"/>
      <c r="IQD427" s="273"/>
      <c r="IQE427" s="273"/>
      <c r="IQF427" s="273"/>
      <c r="IQG427" s="273"/>
      <c r="IQH427" s="273"/>
      <c r="IQI427" s="273"/>
      <c r="IQJ427" s="273"/>
      <c r="IQK427" s="273"/>
      <c r="IQL427" s="273"/>
      <c r="IQM427" s="273"/>
      <c r="IQN427" s="273"/>
      <c r="IQO427" s="273"/>
      <c r="IQP427" s="273"/>
      <c r="IQQ427" s="273"/>
      <c r="IQR427" s="273"/>
      <c r="IQS427" s="273"/>
      <c r="IQT427" s="273"/>
      <c r="IQU427" s="273"/>
      <c r="IQV427" s="273"/>
      <c r="IQW427" s="273"/>
      <c r="IQX427" s="273"/>
      <c r="IQY427" s="273"/>
      <c r="IQZ427" s="273"/>
      <c r="IRA427" s="273"/>
      <c r="IRB427" s="273"/>
      <c r="IRC427" s="273"/>
      <c r="IRD427" s="273"/>
      <c r="IRE427" s="273"/>
      <c r="IRF427" s="273"/>
      <c r="IRG427" s="273"/>
      <c r="IRH427" s="273"/>
      <c r="IRI427" s="273"/>
      <c r="IRJ427" s="273"/>
      <c r="IRK427" s="273"/>
      <c r="IRL427" s="273"/>
      <c r="IRM427" s="273"/>
      <c r="IRN427" s="273"/>
      <c r="IRO427" s="273"/>
      <c r="IRP427" s="273"/>
      <c r="IRQ427" s="273"/>
      <c r="IRR427" s="273"/>
      <c r="IRS427" s="273"/>
      <c r="IRT427" s="273"/>
      <c r="IRU427" s="273"/>
      <c r="IRV427" s="273"/>
      <c r="IRW427" s="273"/>
      <c r="IRX427" s="273"/>
      <c r="IRY427" s="273"/>
      <c r="IRZ427" s="273"/>
      <c r="ISA427" s="273"/>
      <c r="ISB427" s="273"/>
      <c r="ISC427" s="273"/>
      <c r="ISD427" s="273"/>
      <c r="ISE427" s="273"/>
      <c r="ISF427" s="273"/>
      <c r="ISG427" s="273"/>
      <c r="ISH427" s="273"/>
      <c r="ISI427" s="273"/>
      <c r="ISJ427" s="273"/>
      <c r="ISK427" s="273"/>
      <c r="ISL427" s="273"/>
      <c r="ISM427" s="273"/>
      <c r="ISN427" s="273"/>
      <c r="ISO427" s="273"/>
      <c r="ISP427" s="273"/>
      <c r="ISQ427" s="273"/>
      <c r="ISR427" s="273"/>
      <c r="ISS427" s="273"/>
      <c r="IST427" s="273"/>
      <c r="ISU427" s="273"/>
      <c r="ISV427" s="273"/>
      <c r="ISW427" s="273"/>
      <c r="ISX427" s="273"/>
      <c r="ISY427" s="273"/>
      <c r="ISZ427" s="273"/>
      <c r="ITA427" s="273"/>
      <c r="ITB427" s="273"/>
      <c r="ITC427" s="273"/>
      <c r="ITD427" s="273"/>
      <c r="ITE427" s="273"/>
      <c r="ITF427" s="273"/>
      <c r="ITG427" s="273"/>
      <c r="ITH427" s="273"/>
      <c r="ITI427" s="273"/>
      <c r="ITJ427" s="273"/>
      <c r="ITK427" s="273"/>
      <c r="ITL427" s="273"/>
      <c r="ITM427" s="273"/>
      <c r="ITN427" s="273"/>
      <c r="ITO427" s="273"/>
      <c r="ITP427" s="273"/>
      <c r="ITQ427" s="273"/>
      <c r="ITR427" s="273"/>
      <c r="ITS427" s="273"/>
      <c r="ITT427" s="273"/>
      <c r="ITU427" s="273"/>
      <c r="ITV427" s="273"/>
      <c r="ITW427" s="273"/>
      <c r="ITX427" s="273"/>
      <c r="ITY427" s="273"/>
      <c r="ITZ427" s="273"/>
      <c r="IUA427" s="273"/>
      <c r="IUB427" s="273"/>
      <c r="IUC427" s="273"/>
      <c r="IUD427" s="273"/>
      <c r="IUE427" s="273"/>
      <c r="IUF427" s="273"/>
      <c r="IUG427" s="273"/>
      <c r="IUH427" s="273"/>
      <c r="IUI427" s="273"/>
      <c r="IUJ427" s="273"/>
      <c r="IUK427" s="273"/>
      <c r="IUL427" s="273"/>
      <c r="IUM427" s="273"/>
      <c r="IUN427" s="273"/>
      <c r="IUO427" s="273"/>
      <c r="IUP427" s="273"/>
      <c r="IUQ427" s="273"/>
      <c r="IUR427" s="273"/>
      <c r="IUS427" s="273"/>
      <c r="IUT427" s="273"/>
      <c r="IUU427" s="273"/>
      <c r="IUV427" s="273"/>
      <c r="IUW427" s="273"/>
      <c r="IUX427" s="273"/>
      <c r="IUY427" s="273"/>
      <c r="IUZ427" s="273"/>
      <c r="IVA427" s="273"/>
      <c r="IVB427" s="273"/>
      <c r="IVC427" s="273"/>
      <c r="IVD427" s="273"/>
      <c r="IVE427" s="273"/>
      <c r="IVF427" s="273"/>
      <c r="IVG427" s="273"/>
      <c r="IVH427" s="273"/>
      <c r="IVI427" s="273"/>
      <c r="IVJ427" s="273"/>
      <c r="IVK427" s="273"/>
      <c r="IVL427" s="273"/>
      <c r="IVM427" s="273"/>
      <c r="IVN427" s="273"/>
      <c r="IVO427" s="273"/>
      <c r="IVP427" s="273"/>
      <c r="IVQ427" s="273"/>
      <c r="IVR427" s="273"/>
      <c r="IVS427" s="273"/>
      <c r="IVT427" s="273"/>
      <c r="IVU427" s="273"/>
      <c r="IVV427" s="273"/>
      <c r="IVW427" s="273"/>
      <c r="IVX427" s="273"/>
      <c r="IVY427" s="273"/>
      <c r="IVZ427" s="273"/>
      <c r="IWA427" s="273"/>
      <c r="IWB427" s="273"/>
      <c r="IWC427" s="273"/>
      <c r="IWD427" s="273"/>
      <c r="IWE427" s="273"/>
      <c r="IWF427" s="273"/>
      <c r="IWG427" s="273"/>
      <c r="IWH427" s="273"/>
      <c r="IWI427" s="273"/>
      <c r="IWJ427" s="273"/>
      <c r="IWK427" s="273"/>
      <c r="IWL427" s="273"/>
      <c r="IWM427" s="273"/>
      <c r="IWN427" s="273"/>
      <c r="IWO427" s="273"/>
      <c r="IWP427" s="273"/>
      <c r="IWQ427" s="273"/>
      <c r="IWR427" s="273"/>
      <c r="IWS427" s="273"/>
      <c r="IWT427" s="273"/>
      <c r="IWU427" s="273"/>
      <c r="IWV427" s="273"/>
      <c r="IWW427" s="273"/>
      <c r="IWX427" s="273"/>
      <c r="IWY427" s="273"/>
      <c r="IWZ427" s="273"/>
      <c r="IXA427" s="273"/>
      <c r="IXB427" s="273"/>
      <c r="IXC427" s="273"/>
      <c r="IXD427" s="273"/>
      <c r="IXE427" s="273"/>
      <c r="IXF427" s="273"/>
      <c r="IXG427" s="273"/>
      <c r="IXH427" s="273"/>
      <c r="IXI427" s="273"/>
      <c r="IXJ427" s="273"/>
      <c r="IXK427" s="273"/>
      <c r="IXL427" s="273"/>
      <c r="IXM427" s="273"/>
      <c r="IXN427" s="273"/>
      <c r="IXO427" s="273"/>
      <c r="IXP427" s="273"/>
      <c r="IXQ427" s="273"/>
      <c r="IXR427" s="273"/>
      <c r="IXS427" s="273"/>
      <c r="IXT427" s="273"/>
      <c r="IXU427" s="273"/>
      <c r="IXV427" s="273"/>
      <c r="IXW427" s="273"/>
      <c r="IXX427" s="273"/>
      <c r="IXY427" s="273"/>
      <c r="IXZ427" s="273"/>
      <c r="IYA427" s="273"/>
      <c r="IYB427" s="273"/>
      <c r="IYC427" s="273"/>
      <c r="IYD427" s="273"/>
      <c r="IYE427" s="273"/>
      <c r="IYF427" s="273"/>
      <c r="IYG427" s="273"/>
      <c r="IYH427" s="273"/>
      <c r="IYI427" s="273"/>
      <c r="IYJ427" s="273"/>
      <c r="IYK427" s="273"/>
      <c r="IYL427" s="273"/>
      <c r="IYM427" s="273"/>
      <c r="IYN427" s="273"/>
      <c r="IYO427" s="273"/>
      <c r="IYP427" s="273"/>
      <c r="IYQ427" s="273"/>
      <c r="IYR427" s="273"/>
      <c r="IYS427" s="273"/>
      <c r="IYT427" s="273"/>
      <c r="IYU427" s="273"/>
      <c r="IYV427" s="273"/>
      <c r="IYW427" s="273"/>
      <c r="IYX427" s="273"/>
      <c r="IYY427" s="273"/>
      <c r="IYZ427" s="273"/>
      <c r="IZA427" s="273"/>
      <c r="IZB427" s="273"/>
      <c r="IZC427" s="273"/>
      <c r="IZD427" s="273"/>
      <c r="IZE427" s="273"/>
      <c r="IZF427" s="273"/>
      <c r="IZG427" s="273"/>
      <c r="IZH427" s="273"/>
      <c r="IZI427" s="273"/>
      <c r="IZJ427" s="273"/>
      <c r="IZK427" s="273"/>
      <c r="IZL427" s="273"/>
      <c r="IZM427" s="273"/>
      <c r="IZN427" s="273"/>
      <c r="IZO427" s="273"/>
      <c r="IZP427" s="273"/>
      <c r="IZQ427" s="273"/>
      <c r="IZR427" s="273"/>
      <c r="IZS427" s="273"/>
      <c r="IZT427" s="273"/>
      <c r="IZU427" s="273"/>
      <c r="IZV427" s="273"/>
      <c r="IZW427" s="273"/>
      <c r="IZX427" s="273"/>
      <c r="IZY427" s="273"/>
      <c r="IZZ427" s="273"/>
      <c r="JAA427" s="273"/>
      <c r="JAB427" s="273"/>
      <c r="JAC427" s="273"/>
      <c r="JAD427" s="273"/>
      <c r="JAE427" s="273"/>
      <c r="JAF427" s="273"/>
      <c r="JAG427" s="273"/>
      <c r="JAH427" s="273"/>
      <c r="JAI427" s="273"/>
      <c r="JAJ427" s="273"/>
      <c r="JAK427" s="273"/>
      <c r="JAL427" s="273"/>
      <c r="JAM427" s="273"/>
      <c r="JAN427" s="273"/>
      <c r="JAO427" s="273"/>
      <c r="JAP427" s="273"/>
      <c r="JAQ427" s="273"/>
      <c r="JAR427" s="273"/>
      <c r="JAS427" s="273"/>
      <c r="JAT427" s="273"/>
      <c r="JAU427" s="273"/>
      <c r="JAV427" s="273"/>
      <c r="JAW427" s="273"/>
      <c r="JAX427" s="273"/>
      <c r="JAY427" s="273"/>
      <c r="JAZ427" s="273"/>
      <c r="JBA427" s="273"/>
      <c r="JBB427" s="273"/>
      <c r="JBC427" s="273"/>
      <c r="JBD427" s="273"/>
      <c r="JBE427" s="273"/>
      <c r="JBF427" s="273"/>
      <c r="JBG427" s="273"/>
      <c r="JBH427" s="273"/>
      <c r="JBI427" s="273"/>
      <c r="JBJ427" s="273"/>
      <c r="JBK427" s="273"/>
      <c r="JBL427" s="273"/>
      <c r="JBM427" s="273"/>
      <c r="JBN427" s="273"/>
      <c r="JBO427" s="273"/>
      <c r="JBP427" s="273"/>
      <c r="JBQ427" s="273"/>
      <c r="JBR427" s="273"/>
      <c r="JBS427" s="273"/>
      <c r="JBT427" s="273"/>
      <c r="JBU427" s="273"/>
      <c r="JBV427" s="273"/>
      <c r="JBW427" s="273"/>
      <c r="JBX427" s="273"/>
      <c r="JBY427" s="273"/>
      <c r="JBZ427" s="273"/>
      <c r="JCA427" s="273"/>
      <c r="JCB427" s="273"/>
      <c r="JCC427" s="273"/>
      <c r="JCD427" s="273"/>
      <c r="JCE427" s="273"/>
      <c r="JCF427" s="273"/>
      <c r="JCG427" s="273"/>
      <c r="JCH427" s="273"/>
      <c r="JCI427" s="273"/>
      <c r="JCJ427" s="273"/>
      <c r="JCK427" s="273"/>
      <c r="JCL427" s="273"/>
      <c r="JCM427" s="273"/>
      <c r="JCN427" s="273"/>
      <c r="JCO427" s="273"/>
      <c r="JCP427" s="273"/>
      <c r="JCQ427" s="273"/>
      <c r="JCR427" s="273"/>
      <c r="JCS427" s="273"/>
      <c r="JCT427" s="273"/>
      <c r="JCU427" s="273"/>
      <c r="JCV427" s="273"/>
      <c r="JCW427" s="273"/>
      <c r="JCX427" s="273"/>
      <c r="JCY427" s="273"/>
      <c r="JCZ427" s="273"/>
      <c r="JDA427" s="273"/>
      <c r="JDB427" s="273"/>
      <c r="JDC427" s="273"/>
      <c r="JDD427" s="273"/>
      <c r="JDE427" s="273"/>
      <c r="JDF427" s="273"/>
      <c r="JDG427" s="273"/>
      <c r="JDH427" s="273"/>
      <c r="JDI427" s="273"/>
      <c r="JDJ427" s="273"/>
      <c r="JDK427" s="273"/>
      <c r="JDL427" s="273"/>
      <c r="JDM427" s="273"/>
      <c r="JDN427" s="273"/>
      <c r="JDO427" s="273"/>
      <c r="JDP427" s="273"/>
      <c r="JDQ427" s="273"/>
      <c r="JDR427" s="273"/>
      <c r="JDS427" s="273"/>
      <c r="JDT427" s="273"/>
      <c r="JDU427" s="273"/>
      <c r="JDV427" s="273"/>
      <c r="JDW427" s="273"/>
      <c r="JDX427" s="273"/>
      <c r="JDY427" s="273"/>
      <c r="JDZ427" s="273"/>
      <c r="JEA427" s="273"/>
      <c r="JEB427" s="273"/>
      <c r="JEC427" s="273"/>
      <c r="JED427" s="273"/>
      <c r="JEE427" s="273"/>
      <c r="JEF427" s="273"/>
      <c r="JEG427" s="273"/>
      <c r="JEH427" s="273"/>
      <c r="JEI427" s="273"/>
      <c r="JEJ427" s="273"/>
      <c r="JEK427" s="273"/>
      <c r="JEL427" s="273"/>
      <c r="JEM427" s="273"/>
      <c r="JEN427" s="273"/>
      <c r="JEO427" s="273"/>
      <c r="JEP427" s="273"/>
      <c r="JEQ427" s="273"/>
      <c r="JER427" s="273"/>
      <c r="JES427" s="273"/>
      <c r="JET427" s="273"/>
      <c r="JEU427" s="273"/>
      <c r="JEV427" s="273"/>
      <c r="JEW427" s="273"/>
      <c r="JEX427" s="273"/>
      <c r="JEY427" s="273"/>
      <c r="JEZ427" s="273"/>
      <c r="JFA427" s="273"/>
      <c r="JFB427" s="273"/>
      <c r="JFC427" s="273"/>
      <c r="JFD427" s="273"/>
      <c r="JFE427" s="273"/>
      <c r="JFF427" s="273"/>
      <c r="JFG427" s="273"/>
      <c r="JFH427" s="273"/>
      <c r="JFI427" s="273"/>
      <c r="JFJ427" s="273"/>
      <c r="JFK427" s="273"/>
      <c r="JFL427" s="273"/>
      <c r="JFM427" s="273"/>
      <c r="JFN427" s="273"/>
      <c r="JFO427" s="273"/>
      <c r="JFP427" s="273"/>
      <c r="JFQ427" s="273"/>
      <c r="JFR427" s="273"/>
      <c r="JFS427" s="273"/>
      <c r="JFT427" s="273"/>
      <c r="JFU427" s="273"/>
      <c r="JFV427" s="273"/>
      <c r="JFW427" s="273"/>
      <c r="JFX427" s="273"/>
      <c r="JFY427" s="273"/>
      <c r="JFZ427" s="273"/>
      <c r="JGA427" s="273"/>
      <c r="JGB427" s="273"/>
      <c r="JGC427" s="273"/>
      <c r="JGD427" s="273"/>
      <c r="JGE427" s="273"/>
      <c r="JGF427" s="273"/>
      <c r="JGG427" s="273"/>
      <c r="JGH427" s="273"/>
      <c r="JGI427" s="273"/>
      <c r="JGJ427" s="273"/>
      <c r="JGK427" s="273"/>
      <c r="JGL427" s="273"/>
      <c r="JGM427" s="273"/>
      <c r="JGN427" s="273"/>
      <c r="JGO427" s="273"/>
      <c r="JGP427" s="273"/>
      <c r="JGQ427" s="273"/>
      <c r="JGR427" s="273"/>
      <c r="JGS427" s="273"/>
      <c r="JGT427" s="273"/>
      <c r="JGU427" s="273"/>
      <c r="JGV427" s="273"/>
      <c r="JGW427" s="273"/>
      <c r="JGX427" s="273"/>
      <c r="JGY427" s="273"/>
      <c r="JGZ427" s="273"/>
      <c r="JHA427" s="273"/>
      <c r="JHB427" s="273"/>
      <c r="JHC427" s="273"/>
      <c r="JHD427" s="273"/>
      <c r="JHE427" s="273"/>
      <c r="JHF427" s="273"/>
      <c r="JHG427" s="273"/>
      <c r="JHH427" s="273"/>
      <c r="JHI427" s="273"/>
      <c r="JHJ427" s="273"/>
      <c r="JHK427" s="273"/>
      <c r="JHL427" s="273"/>
      <c r="JHM427" s="273"/>
      <c r="JHN427" s="273"/>
      <c r="JHO427" s="273"/>
      <c r="JHP427" s="273"/>
      <c r="JHQ427" s="273"/>
      <c r="JHR427" s="273"/>
      <c r="JHS427" s="273"/>
      <c r="JHT427" s="273"/>
      <c r="JHU427" s="273"/>
      <c r="JHV427" s="273"/>
      <c r="JHW427" s="273"/>
      <c r="JHX427" s="273"/>
      <c r="JHY427" s="273"/>
      <c r="JHZ427" s="273"/>
      <c r="JIA427" s="273"/>
      <c r="JIB427" s="273"/>
      <c r="JIC427" s="273"/>
      <c r="JID427" s="273"/>
      <c r="JIE427" s="273"/>
      <c r="JIF427" s="273"/>
      <c r="JIG427" s="273"/>
      <c r="JIH427" s="273"/>
      <c r="JII427" s="273"/>
      <c r="JIJ427" s="273"/>
      <c r="JIK427" s="273"/>
      <c r="JIL427" s="273"/>
      <c r="JIM427" s="273"/>
      <c r="JIN427" s="273"/>
      <c r="JIO427" s="273"/>
      <c r="JIP427" s="273"/>
      <c r="JIQ427" s="273"/>
      <c r="JIR427" s="273"/>
      <c r="JIS427" s="273"/>
      <c r="JIT427" s="273"/>
      <c r="JIU427" s="273"/>
      <c r="JIV427" s="273"/>
      <c r="JIW427" s="273"/>
      <c r="JIX427" s="273"/>
      <c r="JIY427" s="273"/>
      <c r="JIZ427" s="273"/>
      <c r="JJA427" s="273"/>
      <c r="JJB427" s="273"/>
      <c r="JJC427" s="273"/>
      <c r="JJD427" s="273"/>
      <c r="JJE427" s="273"/>
      <c r="JJF427" s="273"/>
      <c r="JJG427" s="273"/>
      <c r="JJH427" s="273"/>
      <c r="JJI427" s="273"/>
      <c r="JJJ427" s="273"/>
      <c r="JJK427" s="273"/>
      <c r="JJL427" s="273"/>
      <c r="JJM427" s="273"/>
      <c r="JJN427" s="273"/>
      <c r="JJO427" s="273"/>
      <c r="JJP427" s="273"/>
      <c r="JJQ427" s="273"/>
      <c r="JJR427" s="273"/>
      <c r="JJS427" s="273"/>
      <c r="JJT427" s="273"/>
      <c r="JJU427" s="273"/>
      <c r="JJV427" s="273"/>
      <c r="JJW427" s="273"/>
      <c r="JJX427" s="273"/>
      <c r="JJY427" s="273"/>
      <c r="JJZ427" s="273"/>
      <c r="JKA427" s="273"/>
      <c r="JKB427" s="273"/>
      <c r="JKC427" s="273"/>
      <c r="JKD427" s="273"/>
      <c r="JKE427" s="273"/>
      <c r="JKF427" s="273"/>
      <c r="JKG427" s="273"/>
      <c r="JKH427" s="273"/>
      <c r="JKI427" s="273"/>
      <c r="JKJ427" s="273"/>
      <c r="JKK427" s="273"/>
      <c r="JKL427" s="273"/>
      <c r="JKM427" s="273"/>
      <c r="JKN427" s="273"/>
      <c r="JKO427" s="273"/>
      <c r="JKP427" s="273"/>
      <c r="JKQ427" s="273"/>
      <c r="JKR427" s="273"/>
      <c r="JKS427" s="273"/>
      <c r="JKT427" s="273"/>
      <c r="JKU427" s="273"/>
      <c r="JKV427" s="273"/>
      <c r="JKW427" s="273"/>
      <c r="JKX427" s="273"/>
      <c r="JKY427" s="273"/>
      <c r="JKZ427" s="273"/>
      <c r="JLA427" s="273"/>
      <c r="JLB427" s="273"/>
      <c r="JLC427" s="273"/>
      <c r="JLD427" s="273"/>
      <c r="JLE427" s="273"/>
      <c r="JLF427" s="273"/>
      <c r="JLG427" s="273"/>
      <c r="JLH427" s="273"/>
      <c r="JLI427" s="273"/>
      <c r="JLJ427" s="273"/>
      <c r="JLK427" s="273"/>
      <c r="JLL427" s="273"/>
      <c r="JLM427" s="273"/>
      <c r="JLN427" s="273"/>
      <c r="JLO427" s="273"/>
      <c r="JLP427" s="273"/>
      <c r="JLQ427" s="273"/>
      <c r="JLR427" s="273"/>
      <c r="JLS427" s="273"/>
      <c r="JLT427" s="273"/>
      <c r="JLU427" s="273"/>
      <c r="JLV427" s="273"/>
      <c r="JLW427" s="273"/>
      <c r="JLX427" s="273"/>
      <c r="JLY427" s="273"/>
      <c r="JLZ427" s="273"/>
      <c r="JMA427" s="273"/>
      <c r="JMB427" s="273"/>
      <c r="JMC427" s="273"/>
      <c r="JMD427" s="273"/>
      <c r="JME427" s="273"/>
      <c r="JMF427" s="273"/>
      <c r="JMG427" s="273"/>
      <c r="JMH427" s="273"/>
      <c r="JMI427" s="273"/>
      <c r="JMJ427" s="273"/>
      <c r="JMK427" s="273"/>
      <c r="JML427" s="273"/>
      <c r="JMM427" s="273"/>
      <c r="JMN427" s="273"/>
      <c r="JMO427" s="273"/>
      <c r="JMP427" s="273"/>
      <c r="JMQ427" s="273"/>
      <c r="JMR427" s="273"/>
      <c r="JMS427" s="273"/>
      <c r="JMT427" s="273"/>
      <c r="JMU427" s="273"/>
      <c r="JMV427" s="273"/>
      <c r="JMW427" s="273"/>
      <c r="JMX427" s="273"/>
      <c r="JMY427" s="273"/>
      <c r="JMZ427" s="273"/>
      <c r="JNA427" s="273"/>
      <c r="JNB427" s="273"/>
      <c r="JNC427" s="273"/>
      <c r="JND427" s="273"/>
      <c r="JNE427" s="273"/>
      <c r="JNF427" s="273"/>
      <c r="JNG427" s="273"/>
      <c r="JNH427" s="273"/>
      <c r="JNI427" s="273"/>
      <c r="JNJ427" s="273"/>
      <c r="JNK427" s="273"/>
      <c r="JNL427" s="273"/>
      <c r="JNM427" s="273"/>
      <c r="JNN427" s="273"/>
      <c r="JNO427" s="273"/>
      <c r="JNP427" s="273"/>
      <c r="JNQ427" s="273"/>
      <c r="JNR427" s="273"/>
      <c r="JNS427" s="273"/>
      <c r="JNT427" s="273"/>
      <c r="JNU427" s="273"/>
      <c r="JNV427" s="273"/>
      <c r="JNW427" s="273"/>
      <c r="JNX427" s="273"/>
      <c r="JNY427" s="273"/>
      <c r="JNZ427" s="273"/>
      <c r="JOA427" s="273"/>
      <c r="JOB427" s="273"/>
      <c r="JOC427" s="273"/>
      <c r="JOD427" s="273"/>
      <c r="JOE427" s="273"/>
      <c r="JOF427" s="273"/>
      <c r="JOG427" s="273"/>
      <c r="JOH427" s="273"/>
      <c r="JOI427" s="273"/>
      <c r="JOJ427" s="273"/>
      <c r="JOK427" s="273"/>
      <c r="JOL427" s="273"/>
      <c r="JOM427" s="273"/>
      <c r="JON427" s="273"/>
      <c r="JOO427" s="273"/>
      <c r="JOP427" s="273"/>
      <c r="JOQ427" s="273"/>
      <c r="JOR427" s="273"/>
      <c r="JOS427" s="273"/>
      <c r="JOT427" s="273"/>
      <c r="JOU427" s="273"/>
      <c r="JOV427" s="273"/>
      <c r="JOW427" s="273"/>
      <c r="JOX427" s="273"/>
      <c r="JOY427" s="273"/>
      <c r="JOZ427" s="273"/>
      <c r="JPA427" s="273"/>
      <c r="JPB427" s="273"/>
      <c r="JPC427" s="273"/>
      <c r="JPD427" s="273"/>
      <c r="JPE427" s="273"/>
      <c r="JPF427" s="273"/>
      <c r="JPG427" s="273"/>
      <c r="JPH427" s="273"/>
      <c r="JPI427" s="273"/>
      <c r="JPJ427" s="273"/>
      <c r="JPK427" s="273"/>
      <c r="JPL427" s="273"/>
      <c r="JPM427" s="273"/>
      <c r="JPN427" s="273"/>
      <c r="JPO427" s="273"/>
      <c r="JPP427" s="273"/>
      <c r="JPQ427" s="273"/>
      <c r="JPR427" s="273"/>
      <c r="JPS427" s="273"/>
      <c r="JPT427" s="273"/>
      <c r="JPU427" s="273"/>
      <c r="JPV427" s="273"/>
      <c r="JPW427" s="273"/>
      <c r="JPX427" s="273"/>
      <c r="JPY427" s="273"/>
      <c r="JPZ427" s="273"/>
      <c r="JQA427" s="273"/>
      <c r="JQB427" s="273"/>
      <c r="JQC427" s="273"/>
      <c r="JQD427" s="273"/>
      <c r="JQE427" s="273"/>
      <c r="JQF427" s="273"/>
      <c r="JQG427" s="273"/>
      <c r="JQH427" s="273"/>
      <c r="JQI427" s="273"/>
      <c r="JQJ427" s="273"/>
      <c r="JQK427" s="273"/>
      <c r="JQL427" s="273"/>
      <c r="JQM427" s="273"/>
      <c r="JQN427" s="273"/>
      <c r="JQO427" s="273"/>
      <c r="JQP427" s="273"/>
      <c r="JQQ427" s="273"/>
      <c r="JQR427" s="273"/>
      <c r="JQS427" s="273"/>
      <c r="JQT427" s="273"/>
      <c r="JQU427" s="273"/>
      <c r="JQV427" s="273"/>
      <c r="JQW427" s="273"/>
      <c r="JQX427" s="273"/>
      <c r="JQY427" s="273"/>
      <c r="JQZ427" s="273"/>
      <c r="JRA427" s="273"/>
      <c r="JRB427" s="273"/>
      <c r="JRC427" s="273"/>
      <c r="JRD427" s="273"/>
      <c r="JRE427" s="273"/>
      <c r="JRF427" s="273"/>
      <c r="JRG427" s="273"/>
      <c r="JRH427" s="273"/>
      <c r="JRI427" s="273"/>
      <c r="JRJ427" s="273"/>
      <c r="JRK427" s="273"/>
      <c r="JRL427" s="273"/>
      <c r="JRM427" s="273"/>
      <c r="JRN427" s="273"/>
      <c r="JRO427" s="273"/>
      <c r="JRP427" s="273"/>
      <c r="JRQ427" s="273"/>
      <c r="JRR427" s="273"/>
      <c r="JRS427" s="273"/>
      <c r="JRT427" s="273"/>
      <c r="JRU427" s="273"/>
      <c r="JRV427" s="273"/>
      <c r="JRW427" s="273"/>
      <c r="JRX427" s="273"/>
      <c r="JRY427" s="273"/>
      <c r="JRZ427" s="273"/>
      <c r="JSA427" s="273"/>
      <c r="JSB427" s="273"/>
      <c r="JSC427" s="273"/>
      <c r="JSD427" s="273"/>
      <c r="JSE427" s="273"/>
      <c r="JSF427" s="273"/>
      <c r="JSG427" s="273"/>
      <c r="JSH427" s="273"/>
      <c r="JSI427" s="273"/>
      <c r="JSJ427" s="273"/>
      <c r="JSK427" s="273"/>
      <c r="JSL427" s="273"/>
      <c r="JSM427" s="273"/>
      <c r="JSN427" s="273"/>
      <c r="JSO427" s="273"/>
      <c r="JSP427" s="273"/>
      <c r="JSQ427" s="273"/>
      <c r="JSR427" s="273"/>
      <c r="JSS427" s="273"/>
      <c r="JST427" s="273"/>
      <c r="JSU427" s="273"/>
      <c r="JSV427" s="273"/>
      <c r="JSW427" s="273"/>
      <c r="JSX427" s="273"/>
      <c r="JSY427" s="273"/>
      <c r="JSZ427" s="273"/>
      <c r="JTA427" s="273"/>
      <c r="JTB427" s="273"/>
      <c r="JTC427" s="273"/>
      <c r="JTD427" s="273"/>
      <c r="JTE427" s="273"/>
      <c r="JTF427" s="273"/>
      <c r="JTG427" s="273"/>
      <c r="JTH427" s="273"/>
      <c r="JTI427" s="273"/>
      <c r="JTJ427" s="273"/>
      <c r="JTK427" s="273"/>
      <c r="JTL427" s="273"/>
      <c r="JTM427" s="273"/>
      <c r="JTN427" s="273"/>
      <c r="JTO427" s="273"/>
      <c r="JTP427" s="273"/>
      <c r="JTQ427" s="273"/>
      <c r="JTR427" s="273"/>
      <c r="JTS427" s="273"/>
      <c r="JTT427" s="273"/>
      <c r="JTU427" s="273"/>
      <c r="JTV427" s="273"/>
      <c r="JTW427" s="273"/>
      <c r="JTX427" s="273"/>
      <c r="JTY427" s="273"/>
      <c r="JTZ427" s="273"/>
      <c r="JUA427" s="273"/>
      <c r="JUB427" s="273"/>
      <c r="JUC427" s="273"/>
      <c r="JUD427" s="273"/>
      <c r="JUE427" s="273"/>
      <c r="JUF427" s="273"/>
      <c r="JUG427" s="273"/>
      <c r="JUH427" s="273"/>
      <c r="JUI427" s="273"/>
      <c r="JUJ427" s="273"/>
      <c r="JUK427" s="273"/>
      <c r="JUL427" s="273"/>
      <c r="JUM427" s="273"/>
      <c r="JUN427" s="273"/>
      <c r="JUO427" s="273"/>
      <c r="JUP427" s="273"/>
      <c r="JUQ427" s="273"/>
      <c r="JUR427" s="273"/>
      <c r="JUS427" s="273"/>
      <c r="JUT427" s="273"/>
      <c r="JUU427" s="273"/>
      <c r="JUV427" s="273"/>
      <c r="JUW427" s="273"/>
      <c r="JUX427" s="273"/>
      <c r="JUY427" s="273"/>
      <c r="JUZ427" s="273"/>
      <c r="JVA427" s="273"/>
      <c r="JVB427" s="273"/>
      <c r="JVC427" s="273"/>
      <c r="JVD427" s="273"/>
      <c r="JVE427" s="273"/>
      <c r="JVF427" s="273"/>
      <c r="JVG427" s="273"/>
      <c r="JVH427" s="273"/>
      <c r="JVI427" s="273"/>
      <c r="JVJ427" s="273"/>
      <c r="JVK427" s="273"/>
      <c r="JVL427" s="273"/>
      <c r="JVM427" s="273"/>
      <c r="JVN427" s="273"/>
      <c r="JVO427" s="273"/>
      <c r="JVP427" s="273"/>
      <c r="JVQ427" s="273"/>
      <c r="JVR427" s="273"/>
      <c r="JVS427" s="273"/>
      <c r="JVT427" s="273"/>
      <c r="JVU427" s="273"/>
      <c r="JVV427" s="273"/>
      <c r="JVW427" s="273"/>
      <c r="JVX427" s="273"/>
      <c r="JVY427" s="273"/>
      <c r="JVZ427" s="273"/>
      <c r="JWA427" s="273"/>
      <c r="JWB427" s="273"/>
      <c r="JWC427" s="273"/>
      <c r="JWD427" s="273"/>
      <c r="JWE427" s="273"/>
      <c r="JWF427" s="273"/>
      <c r="JWG427" s="273"/>
      <c r="JWH427" s="273"/>
      <c r="JWI427" s="273"/>
      <c r="JWJ427" s="273"/>
      <c r="JWK427" s="273"/>
      <c r="JWL427" s="273"/>
      <c r="JWM427" s="273"/>
      <c r="JWN427" s="273"/>
      <c r="JWO427" s="273"/>
      <c r="JWP427" s="273"/>
      <c r="JWQ427" s="273"/>
      <c r="JWR427" s="273"/>
      <c r="JWS427" s="273"/>
      <c r="JWT427" s="273"/>
      <c r="JWU427" s="273"/>
      <c r="JWV427" s="273"/>
      <c r="JWW427" s="273"/>
      <c r="JWX427" s="273"/>
      <c r="JWY427" s="273"/>
      <c r="JWZ427" s="273"/>
      <c r="JXA427" s="273"/>
      <c r="JXB427" s="273"/>
      <c r="JXC427" s="273"/>
      <c r="JXD427" s="273"/>
      <c r="JXE427" s="273"/>
      <c r="JXF427" s="273"/>
      <c r="JXG427" s="273"/>
      <c r="JXH427" s="273"/>
      <c r="JXI427" s="273"/>
      <c r="JXJ427" s="273"/>
      <c r="JXK427" s="273"/>
      <c r="JXL427" s="273"/>
      <c r="JXM427" s="273"/>
      <c r="JXN427" s="273"/>
      <c r="JXO427" s="273"/>
      <c r="JXP427" s="273"/>
      <c r="JXQ427" s="273"/>
      <c r="JXR427" s="273"/>
      <c r="JXS427" s="273"/>
      <c r="JXT427" s="273"/>
      <c r="JXU427" s="273"/>
      <c r="JXV427" s="273"/>
      <c r="JXW427" s="273"/>
      <c r="JXX427" s="273"/>
      <c r="JXY427" s="273"/>
      <c r="JXZ427" s="273"/>
      <c r="JYA427" s="273"/>
      <c r="JYB427" s="273"/>
      <c r="JYC427" s="273"/>
      <c r="JYD427" s="273"/>
      <c r="JYE427" s="273"/>
      <c r="JYF427" s="273"/>
      <c r="JYG427" s="273"/>
      <c r="JYH427" s="273"/>
      <c r="JYI427" s="273"/>
      <c r="JYJ427" s="273"/>
      <c r="JYK427" s="273"/>
      <c r="JYL427" s="273"/>
      <c r="JYM427" s="273"/>
      <c r="JYN427" s="273"/>
      <c r="JYO427" s="273"/>
      <c r="JYP427" s="273"/>
      <c r="JYQ427" s="273"/>
      <c r="JYR427" s="273"/>
      <c r="JYS427" s="273"/>
      <c r="JYT427" s="273"/>
      <c r="JYU427" s="273"/>
      <c r="JYV427" s="273"/>
      <c r="JYW427" s="273"/>
      <c r="JYX427" s="273"/>
      <c r="JYY427" s="273"/>
      <c r="JYZ427" s="273"/>
      <c r="JZA427" s="273"/>
      <c r="JZB427" s="273"/>
      <c r="JZC427" s="273"/>
      <c r="JZD427" s="273"/>
      <c r="JZE427" s="273"/>
      <c r="JZF427" s="273"/>
      <c r="JZG427" s="273"/>
      <c r="JZH427" s="273"/>
      <c r="JZI427" s="273"/>
      <c r="JZJ427" s="273"/>
      <c r="JZK427" s="273"/>
      <c r="JZL427" s="273"/>
      <c r="JZM427" s="273"/>
      <c r="JZN427" s="273"/>
      <c r="JZO427" s="273"/>
      <c r="JZP427" s="273"/>
      <c r="JZQ427" s="273"/>
      <c r="JZR427" s="273"/>
      <c r="JZS427" s="273"/>
      <c r="JZT427" s="273"/>
      <c r="JZU427" s="273"/>
      <c r="JZV427" s="273"/>
      <c r="JZW427" s="273"/>
      <c r="JZX427" s="273"/>
      <c r="JZY427" s="273"/>
      <c r="JZZ427" s="273"/>
      <c r="KAA427" s="273"/>
      <c r="KAB427" s="273"/>
      <c r="KAC427" s="273"/>
      <c r="KAD427" s="273"/>
      <c r="KAE427" s="273"/>
      <c r="KAF427" s="273"/>
      <c r="KAG427" s="273"/>
      <c r="KAH427" s="273"/>
      <c r="KAI427" s="273"/>
      <c r="KAJ427" s="273"/>
      <c r="KAK427" s="273"/>
      <c r="KAL427" s="273"/>
      <c r="KAM427" s="273"/>
      <c r="KAN427" s="273"/>
      <c r="KAO427" s="273"/>
      <c r="KAP427" s="273"/>
      <c r="KAQ427" s="273"/>
      <c r="KAR427" s="273"/>
      <c r="KAS427" s="273"/>
      <c r="KAT427" s="273"/>
      <c r="KAU427" s="273"/>
      <c r="KAV427" s="273"/>
      <c r="KAW427" s="273"/>
      <c r="KAX427" s="273"/>
      <c r="KAY427" s="273"/>
      <c r="KAZ427" s="273"/>
      <c r="KBA427" s="273"/>
      <c r="KBB427" s="273"/>
      <c r="KBC427" s="273"/>
      <c r="KBD427" s="273"/>
      <c r="KBE427" s="273"/>
      <c r="KBF427" s="273"/>
      <c r="KBG427" s="273"/>
      <c r="KBH427" s="273"/>
      <c r="KBI427" s="273"/>
      <c r="KBJ427" s="273"/>
      <c r="KBK427" s="273"/>
      <c r="KBL427" s="273"/>
      <c r="KBM427" s="273"/>
      <c r="KBN427" s="273"/>
      <c r="KBO427" s="273"/>
      <c r="KBP427" s="273"/>
      <c r="KBQ427" s="273"/>
      <c r="KBR427" s="273"/>
      <c r="KBS427" s="273"/>
      <c r="KBT427" s="273"/>
      <c r="KBU427" s="273"/>
      <c r="KBV427" s="273"/>
      <c r="KBW427" s="273"/>
      <c r="KBX427" s="273"/>
      <c r="KBY427" s="273"/>
      <c r="KBZ427" s="273"/>
      <c r="KCA427" s="273"/>
      <c r="KCB427" s="273"/>
      <c r="KCC427" s="273"/>
      <c r="KCD427" s="273"/>
      <c r="KCE427" s="273"/>
      <c r="KCF427" s="273"/>
      <c r="KCG427" s="273"/>
      <c r="KCH427" s="273"/>
      <c r="KCI427" s="273"/>
      <c r="KCJ427" s="273"/>
      <c r="KCK427" s="273"/>
      <c r="KCL427" s="273"/>
      <c r="KCM427" s="273"/>
      <c r="KCN427" s="273"/>
      <c r="KCO427" s="273"/>
      <c r="KCP427" s="273"/>
      <c r="KCQ427" s="273"/>
      <c r="KCR427" s="273"/>
      <c r="KCS427" s="273"/>
      <c r="KCT427" s="273"/>
      <c r="KCU427" s="273"/>
      <c r="KCV427" s="273"/>
      <c r="KCW427" s="273"/>
      <c r="KCX427" s="273"/>
      <c r="KCY427" s="273"/>
      <c r="KCZ427" s="273"/>
      <c r="KDA427" s="273"/>
      <c r="KDB427" s="273"/>
      <c r="KDC427" s="273"/>
      <c r="KDD427" s="273"/>
      <c r="KDE427" s="273"/>
      <c r="KDF427" s="273"/>
      <c r="KDG427" s="273"/>
      <c r="KDH427" s="273"/>
      <c r="KDI427" s="273"/>
      <c r="KDJ427" s="273"/>
      <c r="KDK427" s="273"/>
      <c r="KDL427" s="273"/>
      <c r="KDM427" s="273"/>
      <c r="KDN427" s="273"/>
      <c r="KDO427" s="273"/>
      <c r="KDP427" s="273"/>
      <c r="KDQ427" s="273"/>
      <c r="KDR427" s="273"/>
      <c r="KDS427" s="273"/>
      <c r="KDT427" s="273"/>
      <c r="KDU427" s="273"/>
      <c r="KDV427" s="273"/>
      <c r="KDW427" s="273"/>
      <c r="KDX427" s="273"/>
      <c r="KDY427" s="273"/>
      <c r="KDZ427" s="273"/>
      <c r="KEA427" s="273"/>
      <c r="KEB427" s="273"/>
      <c r="KEC427" s="273"/>
      <c r="KED427" s="273"/>
      <c r="KEE427" s="273"/>
      <c r="KEF427" s="273"/>
      <c r="KEG427" s="273"/>
      <c r="KEH427" s="273"/>
      <c r="KEI427" s="273"/>
      <c r="KEJ427" s="273"/>
      <c r="KEK427" s="273"/>
      <c r="KEL427" s="273"/>
      <c r="KEM427" s="273"/>
      <c r="KEN427" s="273"/>
      <c r="KEO427" s="273"/>
      <c r="KEP427" s="273"/>
      <c r="KEQ427" s="273"/>
      <c r="KER427" s="273"/>
      <c r="KES427" s="273"/>
      <c r="KET427" s="273"/>
      <c r="KEU427" s="273"/>
      <c r="KEV427" s="273"/>
      <c r="KEW427" s="273"/>
      <c r="KEX427" s="273"/>
      <c r="KEY427" s="273"/>
      <c r="KEZ427" s="273"/>
      <c r="KFA427" s="273"/>
      <c r="KFB427" s="273"/>
      <c r="KFC427" s="273"/>
      <c r="KFD427" s="273"/>
      <c r="KFE427" s="273"/>
      <c r="KFF427" s="273"/>
      <c r="KFG427" s="273"/>
      <c r="KFH427" s="273"/>
      <c r="KFI427" s="273"/>
      <c r="KFJ427" s="273"/>
      <c r="KFK427" s="273"/>
      <c r="KFL427" s="273"/>
      <c r="KFM427" s="273"/>
      <c r="KFN427" s="273"/>
      <c r="KFO427" s="273"/>
      <c r="KFP427" s="273"/>
      <c r="KFQ427" s="273"/>
      <c r="KFR427" s="273"/>
      <c r="KFS427" s="273"/>
      <c r="KFT427" s="273"/>
      <c r="KFU427" s="273"/>
      <c r="KFV427" s="273"/>
      <c r="KFW427" s="273"/>
      <c r="KFX427" s="273"/>
      <c r="KFY427" s="273"/>
      <c r="KFZ427" s="273"/>
      <c r="KGA427" s="273"/>
      <c r="KGB427" s="273"/>
      <c r="KGC427" s="273"/>
      <c r="KGD427" s="273"/>
      <c r="KGE427" s="273"/>
      <c r="KGF427" s="273"/>
      <c r="KGG427" s="273"/>
      <c r="KGH427" s="273"/>
      <c r="KGI427" s="273"/>
      <c r="KGJ427" s="273"/>
      <c r="KGK427" s="273"/>
      <c r="KGL427" s="273"/>
      <c r="KGM427" s="273"/>
      <c r="KGN427" s="273"/>
      <c r="KGO427" s="273"/>
      <c r="KGP427" s="273"/>
      <c r="KGQ427" s="273"/>
      <c r="KGR427" s="273"/>
      <c r="KGS427" s="273"/>
      <c r="KGT427" s="273"/>
      <c r="KGU427" s="273"/>
      <c r="KGV427" s="273"/>
      <c r="KGW427" s="273"/>
      <c r="KGX427" s="273"/>
      <c r="KGY427" s="273"/>
      <c r="KGZ427" s="273"/>
      <c r="KHA427" s="273"/>
      <c r="KHB427" s="273"/>
      <c r="KHC427" s="273"/>
      <c r="KHD427" s="273"/>
      <c r="KHE427" s="273"/>
      <c r="KHF427" s="273"/>
      <c r="KHG427" s="273"/>
      <c r="KHH427" s="273"/>
      <c r="KHI427" s="273"/>
      <c r="KHJ427" s="273"/>
      <c r="KHK427" s="273"/>
      <c r="KHL427" s="273"/>
      <c r="KHM427" s="273"/>
      <c r="KHN427" s="273"/>
      <c r="KHO427" s="273"/>
      <c r="KHP427" s="273"/>
      <c r="KHQ427" s="273"/>
      <c r="KHR427" s="273"/>
      <c r="KHS427" s="273"/>
      <c r="KHT427" s="273"/>
      <c r="KHU427" s="273"/>
      <c r="KHV427" s="273"/>
      <c r="KHW427" s="273"/>
      <c r="KHX427" s="273"/>
      <c r="KHY427" s="273"/>
      <c r="KHZ427" s="273"/>
      <c r="KIA427" s="273"/>
      <c r="KIB427" s="273"/>
      <c r="KIC427" s="273"/>
      <c r="KID427" s="273"/>
      <c r="KIE427" s="273"/>
      <c r="KIF427" s="273"/>
      <c r="KIG427" s="273"/>
      <c r="KIH427" s="273"/>
      <c r="KII427" s="273"/>
      <c r="KIJ427" s="273"/>
      <c r="KIK427" s="273"/>
      <c r="KIL427" s="273"/>
      <c r="KIM427" s="273"/>
      <c r="KIN427" s="273"/>
      <c r="KIO427" s="273"/>
      <c r="KIP427" s="273"/>
      <c r="KIQ427" s="273"/>
      <c r="KIR427" s="273"/>
      <c r="KIS427" s="273"/>
      <c r="KIT427" s="273"/>
      <c r="KIU427" s="273"/>
      <c r="KIV427" s="273"/>
      <c r="KIW427" s="273"/>
      <c r="KIX427" s="273"/>
      <c r="KIY427" s="273"/>
      <c r="KIZ427" s="273"/>
      <c r="KJA427" s="273"/>
      <c r="KJB427" s="273"/>
      <c r="KJC427" s="273"/>
      <c r="KJD427" s="273"/>
      <c r="KJE427" s="273"/>
      <c r="KJF427" s="273"/>
      <c r="KJG427" s="273"/>
      <c r="KJH427" s="273"/>
      <c r="KJI427" s="273"/>
      <c r="KJJ427" s="273"/>
      <c r="KJK427" s="273"/>
      <c r="KJL427" s="273"/>
      <c r="KJM427" s="273"/>
      <c r="KJN427" s="273"/>
      <c r="KJO427" s="273"/>
      <c r="KJP427" s="273"/>
      <c r="KJQ427" s="273"/>
      <c r="KJR427" s="273"/>
      <c r="KJS427" s="273"/>
      <c r="KJT427" s="273"/>
      <c r="KJU427" s="273"/>
      <c r="KJV427" s="273"/>
      <c r="KJW427" s="273"/>
      <c r="KJX427" s="273"/>
      <c r="KJY427" s="273"/>
      <c r="KJZ427" s="273"/>
      <c r="KKA427" s="273"/>
      <c r="KKB427" s="273"/>
      <c r="KKC427" s="273"/>
      <c r="KKD427" s="273"/>
      <c r="KKE427" s="273"/>
      <c r="KKF427" s="273"/>
      <c r="KKG427" s="273"/>
      <c r="KKH427" s="273"/>
      <c r="KKI427" s="273"/>
      <c r="KKJ427" s="273"/>
      <c r="KKK427" s="273"/>
      <c r="KKL427" s="273"/>
      <c r="KKM427" s="273"/>
      <c r="KKN427" s="273"/>
      <c r="KKO427" s="273"/>
      <c r="KKP427" s="273"/>
      <c r="KKQ427" s="273"/>
      <c r="KKR427" s="273"/>
      <c r="KKS427" s="273"/>
      <c r="KKT427" s="273"/>
      <c r="KKU427" s="273"/>
      <c r="KKV427" s="273"/>
      <c r="KKW427" s="273"/>
      <c r="KKX427" s="273"/>
      <c r="KKY427" s="273"/>
      <c r="KKZ427" s="273"/>
      <c r="KLA427" s="273"/>
      <c r="KLB427" s="273"/>
      <c r="KLC427" s="273"/>
      <c r="KLD427" s="273"/>
      <c r="KLE427" s="273"/>
      <c r="KLF427" s="273"/>
      <c r="KLG427" s="273"/>
      <c r="KLH427" s="273"/>
      <c r="KLI427" s="273"/>
      <c r="KLJ427" s="273"/>
      <c r="KLK427" s="273"/>
      <c r="KLL427" s="273"/>
      <c r="KLM427" s="273"/>
      <c r="KLN427" s="273"/>
      <c r="KLO427" s="273"/>
      <c r="KLP427" s="273"/>
      <c r="KLQ427" s="273"/>
      <c r="KLR427" s="273"/>
      <c r="KLS427" s="273"/>
      <c r="KLT427" s="273"/>
      <c r="KLU427" s="273"/>
      <c r="KLV427" s="273"/>
      <c r="KLW427" s="273"/>
      <c r="KLX427" s="273"/>
      <c r="KLY427" s="273"/>
      <c r="KLZ427" s="273"/>
      <c r="KMA427" s="273"/>
      <c r="KMB427" s="273"/>
      <c r="KMC427" s="273"/>
      <c r="KMD427" s="273"/>
      <c r="KME427" s="273"/>
      <c r="KMF427" s="273"/>
      <c r="KMG427" s="273"/>
      <c r="KMH427" s="273"/>
      <c r="KMI427" s="273"/>
      <c r="KMJ427" s="273"/>
      <c r="KMK427" s="273"/>
      <c r="KML427" s="273"/>
      <c r="KMM427" s="273"/>
      <c r="KMN427" s="273"/>
      <c r="KMO427" s="273"/>
      <c r="KMP427" s="273"/>
      <c r="KMQ427" s="273"/>
      <c r="KMR427" s="273"/>
      <c r="KMS427" s="273"/>
      <c r="KMT427" s="273"/>
      <c r="KMU427" s="273"/>
      <c r="KMV427" s="273"/>
      <c r="KMW427" s="273"/>
      <c r="KMX427" s="273"/>
      <c r="KMY427" s="273"/>
      <c r="KMZ427" s="273"/>
      <c r="KNA427" s="273"/>
      <c r="KNB427" s="273"/>
      <c r="KNC427" s="273"/>
      <c r="KND427" s="273"/>
      <c r="KNE427" s="273"/>
      <c r="KNF427" s="273"/>
      <c r="KNG427" s="273"/>
      <c r="KNH427" s="273"/>
      <c r="KNI427" s="273"/>
      <c r="KNJ427" s="273"/>
      <c r="KNK427" s="273"/>
      <c r="KNL427" s="273"/>
      <c r="KNM427" s="273"/>
      <c r="KNN427" s="273"/>
      <c r="KNO427" s="273"/>
      <c r="KNP427" s="273"/>
      <c r="KNQ427" s="273"/>
      <c r="KNR427" s="273"/>
      <c r="KNS427" s="273"/>
      <c r="KNT427" s="273"/>
      <c r="KNU427" s="273"/>
      <c r="KNV427" s="273"/>
      <c r="KNW427" s="273"/>
      <c r="KNX427" s="273"/>
      <c r="KNY427" s="273"/>
      <c r="KNZ427" s="273"/>
      <c r="KOA427" s="273"/>
      <c r="KOB427" s="273"/>
      <c r="KOC427" s="273"/>
      <c r="KOD427" s="273"/>
      <c r="KOE427" s="273"/>
      <c r="KOF427" s="273"/>
      <c r="KOG427" s="273"/>
      <c r="KOH427" s="273"/>
      <c r="KOI427" s="273"/>
      <c r="KOJ427" s="273"/>
      <c r="KOK427" s="273"/>
      <c r="KOL427" s="273"/>
      <c r="KOM427" s="273"/>
      <c r="KON427" s="273"/>
      <c r="KOO427" s="273"/>
      <c r="KOP427" s="273"/>
      <c r="KOQ427" s="273"/>
      <c r="KOR427" s="273"/>
      <c r="KOS427" s="273"/>
      <c r="KOT427" s="273"/>
      <c r="KOU427" s="273"/>
      <c r="KOV427" s="273"/>
      <c r="KOW427" s="273"/>
      <c r="KOX427" s="273"/>
      <c r="KOY427" s="273"/>
      <c r="KOZ427" s="273"/>
      <c r="KPA427" s="273"/>
      <c r="KPB427" s="273"/>
      <c r="KPC427" s="273"/>
      <c r="KPD427" s="273"/>
      <c r="KPE427" s="273"/>
      <c r="KPF427" s="273"/>
      <c r="KPG427" s="273"/>
      <c r="KPH427" s="273"/>
      <c r="KPI427" s="273"/>
      <c r="KPJ427" s="273"/>
      <c r="KPK427" s="273"/>
      <c r="KPL427" s="273"/>
      <c r="KPM427" s="273"/>
      <c r="KPN427" s="273"/>
      <c r="KPO427" s="273"/>
      <c r="KPP427" s="273"/>
      <c r="KPQ427" s="273"/>
      <c r="KPR427" s="273"/>
      <c r="KPS427" s="273"/>
      <c r="KPT427" s="273"/>
      <c r="KPU427" s="273"/>
      <c r="KPV427" s="273"/>
      <c r="KPW427" s="273"/>
      <c r="KPX427" s="273"/>
      <c r="KPY427" s="273"/>
      <c r="KPZ427" s="273"/>
      <c r="KQA427" s="273"/>
      <c r="KQB427" s="273"/>
      <c r="KQC427" s="273"/>
      <c r="KQD427" s="273"/>
      <c r="KQE427" s="273"/>
      <c r="KQF427" s="273"/>
      <c r="KQG427" s="273"/>
      <c r="KQH427" s="273"/>
      <c r="KQI427" s="273"/>
      <c r="KQJ427" s="273"/>
      <c r="KQK427" s="273"/>
      <c r="KQL427" s="273"/>
      <c r="KQM427" s="273"/>
      <c r="KQN427" s="273"/>
      <c r="KQO427" s="273"/>
      <c r="KQP427" s="273"/>
      <c r="KQQ427" s="273"/>
      <c r="KQR427" s="273"/>
      <c r="KQS427" s="273"/>
      <c r="KQT427" s="273"/>
      <c r="KQU427" s="273"/>
      <c r="KQV427" s="273"/>
      <c r="KQW427" s="273"/>
      <c r="KQX427" s="273"/>
      <c r="KQY427" s="273"/>
      <c r="KQZ427" s="273"/>
      <c r="KRA427" s="273"/>
      <c r="KRB427" s="273"/>
      <c r="KRC427" s="273"/>
      <c r="KRD427" s="273"/>
      <c r="KRE427" s="273"/>
      <c r="KRF427" s="273"/>
      <c r="KRG427" s="273"/>
      <c r="KRH427" s="273"/>
      <c r="KRI427" s="273"/>
      <c r="KRJ427" s="273"/>
      <c r="KRK427" s="273"/>
      <c r="KRL427" s="273"/>
      <c r="KRM427" s="273"/>
      <c r="KRN427" s="273"/>
      <c r="KRO427" s="273"/>
      <c r="KRP427" s="273"/>
      <c r="KRQ427" s="273"/>
      <c r="KRR427" s="273"/>
      <c r="KRS427" s="273"/>
      <c r="KRT427" s="273"/>
      <c r="KRU427" s="273"/>
      <c r="KRV427" s="273"/>
      <c r="KRW427" s="273"/>
      <c r="KRX427" s="273"/>
      <c r="KRY427" s="273"/>
      <c r="KRZ427" s="273"/>
      <c r="KSA427" s="273"/>
      <c r="KSB427" s="273"/>
      <c r="KSC427" s="273"/>
      <c r="KSD427" s="273"/>
      <c r="KSE427" s="273"/>
      <c r="KSF427" s="273"/>
      <c r="KSG427" s="273"/>
      <c r="KSH427" s="273"/>
      <c r="KSI427" s="273"/>
      <c r="KSJ427" s="273"/>
      <c r="KSK427" s="273"/>
      <c r="KSL427" s="273"/>
      <c r="KSM427" s="273"/>
      <c r="KSN427" s="273"/>
      <c r="KSO427" s="273"/>
      <c r="KSP427" s="273"/>
      <c r="KSQ427" s="273"/>
      <c r="KSR427" s="273"/>
      <c r="KSS427" s="273"/>
      <c r="KST427" s="273"/>
      <c r="KSU427" s="273"/>
      <c r="KSV427" s="273"/>
      <c r="KSW427" s="273"/>
      <c r="KSX427" s="273"/>
      <c r="KSY427" s="273"/>
      <c r="KSZ427" s="273"/>
      <c r="KTA427" s="273"/>
      <c r="KTB427" s="273"/>
      <c r="KTC427" s="273"/>
      <c r="KTD427" s="273"/>
      <c r="KTE427" s="273"/>
      <c r="KTF427" s="273"/>
      <c r="KTG427" s="273"/>
      <c r="KTH427" s="273"/>
      <c r="KTI427" s="273"/>
      <c r="KTJ427" s="273"/>
      <c r="KTK427" s="273"/>
      <c r="KTL427" s="273"/>
      <c r="KTM427" s="273"/>
      <c r="KTN427" s="273"/>
      <c r="KTO427" s="273"/>
      <c r="KTP427" s="273"/>
      <c r="KTQ427" s="273"/>
      <c r="KTR427" s="273"/>
      <c r="KTS427" s="273"/>
      <c r="KTT427" s="273"/>
      <c r="KTU427" s="273"/>
      <c r="KTV427" s="273"/>
      <c r="KTW427" s="273"/>
      <c r="KTX427" s="273"/>
      <c r="KTY427" s="273"/>
      <c r="KTZ427" s="273"/>
      <c r="KUA427" s="273"/>
      <c r="KUB427" s="273"/>
      <c r="KUC427" s="273"/>
      <c r="KUD427" s="273"/>
      <c r="KUE427" s="273"/>
      <c r="KUF427" s="273"/>
      <c r="KUG427" s="273"/>
      <c r="KUH427" s="273"/>
      <c r="KUI427" s="273"/>
      <c r="KUJ427" s="273"/>
      <c r="KUK427" s="273"/>
      <c r="KUL427" s="273"/>
      <c r="KUM427" s="273"/>
      <c r="KUN427" s="273"/>
      <c r="KUO427" s="273"/>
      <c r="KUP427" s="273"/>
      <c r="KUQ427" s="273"/>
      <c r="KUR427" s="273"/>
      <c r="KUS427" s="273"/>
      <c r="KUT427" s="273"/>
      <c r="KUU427" s="273"/>
      <c r="KUV427" s="273"/>
      <c r="KUW427" s="273"/>
      <c r="KUX427" s="273"/>
      <c r="KUY427" s="273"/>
      <c r="KUZ427" s="273"/>
      <c r="KVA427" s="273"/>
      <c r="KVB427" s="273"/>
      <c r="KVC427" s="273"/>
      <c r="KVD427" s="273"/>
      <c r="KVE427" s="273"/>
      <c r="KVF427" s="273"/>
      <c r="KVG427" s="273"/>
      <c r="KVH427" s="273"/>
      <c r="KVI427" s="273"/>
      <c r="KVJ427" s="273"/>
      <c r="KVK427" s="273"/>
      <c r="KVL427" s="273"/>
      <c r="KVM427" s="273"/>
      <c r="KVN427" s="273"/>
      <c r="KVO427" s="273"/>
      <c r="KVP427" s="273"/>
      <c r="KVQ427" s="273"/>
      <c r="KVR427" s="273"/>
      <c r="KVS427" s="273"/>
      <c r="KVT427" s="273"/>
      <c r="KVU427" s="273"/>
      <c r="KVV427" s="273"/>
      <c r="KVW427" s="273"/>
      <c r="KVX427" s="273"/>
      <c r="KVY427" s="273"/>
      <c r="KVZ427" s="273"/>
      <c r="KWA427" s="273"/>
      <c r="KWB427" s="273"/>
      <c r="KWC427" s="273"/>
      <c r="KWD427" s="273"/>
      <c r="KWE427" s="273"/>
      <c r="KWF427" s="273"/>
      <c r="KWG427" s="273"/>
      <c r="KWH427" s="273"/>
      <c r="KWI427" s="273"/>
      <c r="KWJ427" s="273"/>
      <c r="KWK427" s="273"/>
      <c r="KWL427" s="273"/>
      <c r="KWM427" s="273"/>
      <c r="KWN427" s="273"/>
      <c r="KWO427" s="273"/>
      <c r="KWP427" s="273"/>
      <c r="KWQ427" s="273"/>
      <c r="KWR427" s="273"/>
      <c r="KWS427" s="273"/>
      <c r="KWT427" s="273"/>
      <c r="KWU427" s="273"/>
      <c r="KWV427" s="273"/>
      <c r="KWW427" s="273"/>
      <c r="KWX427" s="273"/>
      <c r="KWY427" s="273"/>
      <c r="KWZ427" s="273"/>
      <c r="KXA427" s="273"/>
      <c r="KXB427" s="273"/>
      <c r="KXC427" s="273"/>
      <c r="KXD427" s="273"/>
      <c r="KXE427" s="273"/>
      <c r="KXF427" s="273"/>
      <c r="KXG427" s="273"/>
      <c r="KXH427" s="273"/>
      <c r="KXI427" s="273"/>
      <c r="KXJ427" s="273"/>
      <c r="KXK427" s="273"/>
      <c r="KXL427" s="273"/>
      <c r="KXM427" s="273"/>
      <c r="KXN427" s="273"/>
      <c r="KXO427" s="273"/>
      <c r="KXP427" s="273"/>
      <c r="KXQ427" s="273"/>
      <c r="KXR427" s="273"/>
      <c r="KXS427" s="273"/>
      <c r="KXT427" s="273"/>
      <c r="KXU427" s="273"/>
      <c r="KXV427" s="273"/>
      <c r="KXW427" s="273"/>
      <c r="KXX427" s="273"/>
      <c r="KXY427" s="273"/>
      <c r="KXZ427" s="273"/>
      <c r="KYA427" s="273"/>
      <c r="KYB427" s="273"/>
      <c r="KYC427" s="273"/>
      <c r="KYD427" s="273"/>
      <c r="KYE427" s="273"/>
      <c r="KYF427" s="273"/>
      <c r="KYG427" s="273"/>
      <c r="KYH427" s="273"/>
      <c r="KYI427" s="273"/>
      <c r="KYJ427" s="273"/>
      <c r="KYK427" s="273"/>
      <c r="KYL427" s="273"/>
      <c r="KYM427" s="273"/>
      <c r="KYN427" s="273"/>
      <c r="KYO427" s="273"/>
      <c r="KYP427" s="273"/>
      <c r="KYQ427" s="273"/>
      <c r="KYR427" s="273"/>
      <c r="KYS427" s="273"/>
      <c r="KYT427" s="273"/>
      <c r="KYU427" s="273"/>
      <c r="KYV427" s="273"/>
      <c r="KYW427" s="273"/>
      <c r="KYX427" s="273"/>
      <c r="KYY427" s="273"/>
      <c r="KYZ427" s="273"/>
      <c r="KZA427" s="273"/>
      <c r="KZB427" s="273"/>
      <c r="KZC427" s="273"/>
      <c r="KZD427" s="273"/>
      <c r="KZE427" s="273"/>
      <c r="KZF427" s="273"/>
      <c r="KZG427" s="273"/>
      <c r="KZH427" s="273"/>
      <c r="KZI427" s="273"/>
      <c r="KZJ427" s="273"/>
      <c r="KZK427" s="273"/>
      <c r="KZL427" s="273"/>
      <c r="KZM427" s="273"/>
      <c r="KZN427" s="273"/>
      <c r="KZO427" s="273"/>
      <c r="KZP427" s="273"/>
      <c r="KZQ427" s="273"/>
      <c r="KZR427" s="273"/>
      <c r="KZS427" s="273"/>
      <c r="KZT427" s="273"/>
      <c r="KZU427" s="273"/>
      <c r="KZV427" s="273"/>
      <c r="KZW427" s="273"/>
      <c r="KZX427" s="273"/>
      <c r="KZY427" s="273"/>
      <c r="KZZ427" s="273"/>
      <c r="LAA427" s="273"/>
      <c r="LAB427" s="273"/>
      <c r="LAC427" s="273"/>
      <c r="LAD427" s="273"/>
      <c r="LAE427" s="273"/>
      <c r="LAF427" s="273"/>
      <c r="LAG427" s="273"/>
      <c r="LAH427" s="273"/>
      <c r="LAI427" s="273"/>
      <c r="LAJ427" s="273"/>
      <c r="LAK427" s="273"/>
      <c r="LAL427" s="273"/>
      <c r="LAM427" s="273"/>
      <c r="LAN427" s="273"/>
      <c r="LAO427" s="273"/>
      <c r="LAP427" s="273"/>
      <c r="LAQ427" s="273"/>
      <c r="LAR427" s="273"/>
      <c r="LAS427" s="273"/>
      <c r="LAT427" s="273"/>
      <c r="LAU427" s="273"/>
      <c r="LAV427" s="273"/>
      <c r="LAW427" s="273"/>
      <c r="LAX427" s="273"/>
      <c r="LAY427" s="273"/>
      <c r="LAZ427" s="273"/>
      <c r="LBA427" s="273"/>
      <c r="LBB427" s="273"/>
      <c r="LBC427" s="273"/>
      <c r="LBD427" s="273"/>
      <c r="LBE427" s="273"/>
      <c r="LBF427" s="273"/>
      <c r="LBG427" s="273"/>
      <c r="LBH427" s="273"/>
      <c r="LBI427" s="273"/>
      <c r="LBJ427" s="273"/>
      <c r="LBK427" s="273"/>
      <c r="LBL427" s="273"/>
      <c r="LBM427" s="273"/>
      <c r="LBN427" s="273"/>
      <c r="LBO427" s="273"/>
      <c r="LBP427" s="273"/>
      <c r="LBQ427" s="273"/>
      <c r="LBR427" s="273"/>
      <c r="LBS427" s="273"/>
      <c r="LBT427" s="273"/>
      <c r="LBU427" s="273"/>
      <c r="LBV427" s="273"/>
      <c r="LBW427" s="273"/>
      <c r="LBX427" s="273"/>
      <c r="LBY427" s="273"/>
      <c r="LBZ427" s="273"/>
      <c r="LCA427" s="273"/>
      <c r="LCB427" s="273"/>
      <c r="LCC427" s="273"/>
      <c r="LCD427" s="273"/>
      <c r="LCE427" s="273"/>
      <c r="LCF427" s="273"/>
      <c r="LCG427" s="273"/>
      <c r="LCH427" s="273"/>
      <c r="LCI427" s="273"/>
      <c r="LCJ427" s="273"/>
      <c r="LCK427" s="273"/>
      <c r="LCL427" s="273"/>
      <c r="LCM427" s="273"/>
      <c r="LCN427" s="273"/>
      <c r="LCO427" s="273"/>
      <c r="LCP427" s="273"/>
      <c r="LCQ427" s="273"/>
      <c r="LCR427" s="273"/>
      <c r="LCS427" s="273"/>
      <c r="LCT427" s="273"/>
      <c r="LCU427" s="273"/>
      <c r="LCV427" s="273"/>
      <c r="LCW427" s="273"/>
      <c r="LCX427" s="273"/>
      <c r="LCY427" s="273"/>
      <c r="LCZ427" s="273"/>
      <c r="LDA427" s="273"/>
      <c r="LDB427" s="273"/>
      <c r="LDC427" s="273"/>
      <c r="LDD427" s="273"/>
      <c r="LDE427" s="273"/>
      <c r="LDF427" s="273"/>
      <c r="LDG427" s="273"/>
      <c r="LDH427" s="273"/>
      <c r="LDI427" s="273"/>
      <c r="LDJ427" s="273"/>
      <c r="LDK427" s="273"/>
      <c r="LDL427" s="273"/>
      <c r="LDM427" s="273"/>
      <c r="LDN427" s="273"/>
      <c r="LDO427" s="273"/>
      <c r="LDP427" s="273"/>
      <c r="LDQ427" s="273"/>
      <c r="LDR427" s="273"/>
      <c r="LDS427" s="273"/>
      <c r="LDT427" s="273"/>
      <c r="LDU427" s="273"/>
      <c r="LDV427" s="273"/>
      <c r="LDW427" s="273"/>
      <c r="LDX427" s="273"/>
      <c r="LDY427" s="273"/>
      <c r="LDZ427" s="273"/>
      <c r="LEA427" s="273"/>
      <c r="LEB427" s="273"/>
      <c r="LEC427" s="273"/>
      <c r="LED427" s="273"/>
      <c r="LEE427" s="273"/>
      <c r="LEF427" s="273"/>
      <c r="LEG427" s="273"/>
      <c r="LEH427" s="273"/>
      <c r="LEI427" s="273"/>
      <c r="LEJ427" s="273"/>
      <c r="LEK427" s="273"/>
      <c r="LEL427" s="273"/>
      <c r="LEM427" s="273"/>
      <c r="LEN427" s="273"/>
      <c r="LEO427" s="273"/>
      <c r="LEP427" s="273"/>
      <c r="LEQ427" s="273"/>
      <c r="LER427" s="273"/>
      <c r="LES427" s="273"/>
      <c r="LET427" s="273"/>
      <c r="LEU427" s="273"/>
      <c r="LEV427" s="273"/>
      <c r="LEW427" s="273"/>
      <c r="LEX427" s="273"/>
      <c r="LEY427" s="273"/>
      <c r="LEZ427" s="273"/>
      <c r="LFA427" s="273"/>
      <c r="LFB427" s="273"/>
      <c r="LFC427" s="273"/>
      <c r="LFD427" s="273"/>
      <c r="LFE427" s="273"/>
      <c r="LFF427" s="273"/>
      <c r="LFG427" s="273"/>
      <c r="LFH427" s="273"/>
      <c r="LFI427" s="273"/>
      <c r="LFJ427" s="273"/>
      <c r="LFK427" s="273"/>
      <c r="LFL427" s="273"/>
      <c r="LFM427" s="273"/>
      <c r="LFN427" s="273"/>
      <c r="LFO427" s="273"/>
      <c r="LFP427" s="273"/>
      <c r="LFQ427" s="273"/>
      <c r="LFR427" s="273"/>
      <c r="LFS427" s="273"/>
      <c r="LFT427" s="273"/>
      <c r="LFU427" s="273"/>
      <c r="LFV427" s="273"/>
      <c r="LFW427" s="273"/>
      <c r="LFX427" s="273"/>
      <c r="LFY427" s="273"/>
      <c r="LFZ427" s="273"/>
      <c r="LGA427" s="273"/>
      <c r="LGB427" s="273"/>
      <c r="LGC427" s="273"/>
      <c r="LGD427" s="273"/>
      <c r="LGE427" s="273"/>
      <c r="LGF427" s="273"/>
      <c r="LGG427" s="273"/>
      <c r="LGH427" s="273"/>
      <c r="LGI427" s="273"/>
      <c r="LGJ427" s="273"/>
      <c r="LGK427" s="273"/>
      <c r="LGL427" s="273"/>
      <c r="LGM427" s="273"/>
      <c r="LGN427" s="273"/>
      <c r="LGO427" s="273"/>
      <c r="LGP427" s="273"/>
      <c r="LGQ427" s="273"/>
      <c r="LGR427" s="273"/>
      <c r="LGS427" s="273"/>
      <c r="LGT427" s="273"/>
      <c r="LGU427" s="273"/>
      <c r="LGV427" s="273"/>
      <c r="LGW427" s="273"/>
      <c r="LGX427" s="273"/>
      <c r="LGY427" s="273"/>
      <c r="LGZ427" s="273"/>
      <c r="LHA427" s="273"/>
      <c r="LHB427" s="273"/>
      <c r="LHC427" s="273"/>
      <c r="LHD427" s="273"/>
      <c r="LHE427" s="273"/>
      <c r="LHF427" s="273"/>
      <c r="LHG427" s="273"/>
      <c r="LHH427" s="273"/>
      <c r="LHI427" s="273"/>
      <c r="LHJ427" s="273"/>
      <c r="LHK427" s="273"/>
      <c r="LHL427" s="273"/>
      <c r="LHM427" s="273"/>
      <c r="LHN427" s="273"/>
      <c r="LHO427" s="273"/>
      <c r="LHP427" s="273"/>
      <c r="LHQ427" s="273"/>
      <c r="LHR427" s="273"/>
      <c r="LHS427" s="273"/>
      <c r="LHT427" s="273"/>
      <c r="LHU427" s="273"/>
      <c r="LHV427" s="273"/>
      <c r="LHW427" s="273"/>
      <c r="LHX427" s="273"/>
      <c r="LHY427" s="273"/>
      <c r="LHZ427" s="273"/>
      <c r="LIA427" s="273"/>
      <c r="LIB427" s="273"/>
      <c r="LIC427" s="273"/>
      <c r="LID427" s="273"/>
      <c r="LIE427" s="273"/>
      <c r="LIF427" s="273"/>
      <c r="LIG427" s="273"/>
      <c r="LIH427" s="273"/>
      <c r="LII427" s="273"/>
      <c r="LIJ427" s="273"/>
      <c r="LIK427" s="273"/>
      <c r="LIL427" s="273"/>
      <c r="LIM427" s="273"/>
      <c r="LIN427" s="273"/>
      <c r="LIO427" s="273"/>
      <c r="LIP427" s="273"/>
      <c r="LIQ427" s="273"/>
      <c r="LIR427" s="273"/>
      <c r="LIS427" s="273"/>
      <c r="LIT427" s="273"/>
      <c r="LIU427" s="273"/>
      <c r="LIV427" s="273"/>
      <c r="LIW427" s="273"/>
      <c r="LIX427" s="273"/>
      <c r="LIY427" s="273"/>
      <c r="LIZ427" s="273"/>
      <c r="LJA427" s="273"/>
      <c r="LJB427" s="273"/>
      <c r="LJC427" s="273"/>
      <c r="LJD427" s="273"/>
      <c r="LJE427" s="273"/>
      <c r="LJF427" s="273"/>
      <c r="LJG427" s="273"/>
      <c r="LJH427" s="273"/>
      <c r="LJI427" s="273"/>
      <c r="LJJ427" s="273"/>
      <c r="LJK427" s="273"/>
      <c r="LJL427" s="273"/>
      <c r="LJM427" s="273"/>
      <c r="LJN427" s="273"/>
      <c r="LJO427" s="273"/>
      <c r="LJP427" s="273"/>
      <c r="LJQ427" s="273"/>
      <c r="LJR427" s="273"/>
      <c r="LJS427" s="273"/>
      <c r="LJT427" s="273"/>
      <c r="LJU427" s="273"/>
      <c r="LJV427" s="273"/>
      <c r="LJW427" s="273"/>
      <c r="LJX427" s="273"/>
      <c r="LJY427" s="273"/>
      <c r="LJZ427" s="273"/>
      <c r="LKA427" s="273"/>
      <c r="LKB427" s="273"/>
      <c r="LKC427" s="273"/>
      <c r="LKD427" s="273"/>
      <c r="LKE427" s="273"/>
      <c r="LKF427" s="273"/>
      <c r="LKG427" s="273"/>
      <c r="LKH427" s="273"/>
      <c r="LKI427" s="273"/>
      <c r="LKJ427" s="273"/>
      <c r="LKK427" s="273"/>
      <c r="LKL427" s="273"/>
      <c r="LKM427" s="273"/>
      <c r="LKN427" s="273"/>
      <c r="LKO427" s="273"/>
      <c r="LKP427" s="273"/>
      <c r="LKQ427" s="273"/>
      <c r="LKR427" s="273"/>
      <c r="LKS427" s="273"/>
      <c r="LKT427" s="273"/>
      <c r="LKU427" s="273"/>
      <c r="LKV427" s="273"/>
      <c r="LKW427" s="273"/>
      <c r="LKX427" s="273"/>
      <c r="LKY427" s="273"/>
      <c r="LKZ427" s="273"/>
      <c r="LLA427" s="273"/>
      <c r="LLB427" s="273"/>
      <c r="LLC427" s="273"/>
      <c r="LLD427" s="273"/>
      <c r="LLE427" s="273"/>
      <c r="LLF427" s="273"/>
      <c r="LLG427" s="273"/>
      <c r="LLH427" s="273"/>
      <c r="LLI427" s="273"/>
      <c r="LLJ427" s="273"/>
      <c r="LLK427" s="273"/>
      <c r="LLL427" s="273"/>
      <c r="LLM427" s="273"/>
      <c r="LLN427" s="273"/>
      <c r="LLO427" s="273"/>
      <c r="LLP427" s="273"/>
      <c r="LLQ427" s="273"/>
      <c r="LLR427" s="273"/>
      <c r="LLS427" s="273"/>
      <c r="LLT427" s="273"/>
      <c r="LLU427" s="273"/>
      <c r="LLV427" s="273"/>
      <c r="LLW427" s="273"/>
      <c r="LLX427" s="273"/>
      <c r="LLY427" s="273"/>
      <c r="LLZ427" s="273"/>
      <c r="LMA427" s="273"/>
      <c r="LMB427" s="273"/>
      <c r="LMC427" s="273"/>
      <c r="LMD427" s="273"/>
      <c r="LME427" s="273"/>
      <c r="LMF427" s="273"/>
      <c r="LMG427" s="273"/>
      <c r="LMH427" s="273"/>
      <c r="LMI427" s="273"/>
      <c r="LMJ427" s="273"/>
      <c r="LMK427" s="273"/>
      <c r="LML427" s="273"/>
      <c r="LMM427" s="273"/>
      <c r="LMN427" s="273"/>
      <c r="LMO427" s="273"/>
      <c r="LMP427" s="273"/>
      <c r="LMQ427" s="273"/>
      <c r="LMR427" s="273"/>
      <c r="LMS427" s="273"/>
      <c r="LMT427" s="273"/>
      <c r="LMU427" s="273"/>
      <c r="LMV427" s="273"/>
      <c r="LMW427" s="273"/>
      <c r="LMX427" s="273"/>
      <c r="LMY427" s="273"/>
      <c r="LMZ427" s="273"/>
      <c r="LNA427" s="273"/>
      <c r="LNB427" s="273"/>
      <c r="LNC427" s="273"/>
      <c r="LND427" s="273"/>
      <c r="LNE427" s="273"/>
      <c r="LNF427" s="273"/>
      <c r="LNG427" s="273"/>
      <c r="LNH427" s="273"/>
      <c r="LNI427" s="273"/>
      <c r="LNJ427" s="273"/>
      <c r="LNK427" s="273"/>
      <c r="LNL427" s="273"/>
      <c r="LNM427" s="273"/>
      <c r="LNN427" s="273"/>
      <c r="LNO427" s="273"/>
      <c r="LNP427" s="273"/>
      <c r="LNQ427" s="273"/>
      <c r="LNR427" s="273"/>
      <c r="LNS427" s="273"/>
      <c r="LNT427" s="273"/>
      <c r="LNU427" s="273"/>
      <c r="LNV427" s="273"/>
      <c r="LNW427" s="273"/>
      <c r="LNX427" s="273"/>
      <c r="LNY427" s="273"/>
      <c r="LNZ427" s="273"/>
      <c r="LOA427" s="273"/>
      <c r="LOB427" s="273"/>
      <c r="LOC427" s="273"/>
      <c r="LOD427" s="273"/>
      <c r="LOE427" s="273"/>
      <c r="LOF427" s="273"/>
      <c r="LOG427" s="273"/>
      <c r="LOH427" s="273"/>
      <c r="LOI427" s="273"/>
      <c r="LOJ427" s="273"/>
      <c r="LOK427" s="273"/>
      <c r="LOL427" s="273"/>
      <c r="LOM427" s="273"/>
      <c r="LON427" s="273"/>
      <c r="LOO427" s="273"/>
      <c r="LOP427" s="273"/>
      <c r="LOQ427" s="273"/>
      <c r="LOR427" s="273"/>
      <c r="LOS427" s="273"/>
      <c r="LOT427" s="273"/>
      <c r="LOU427" s="273"/>
      <c r="LOV427" s="273"/>
      <c r="LOW427" s="273"/>
      <c r="LOX427" s="273"/>
      <c r="LOY427" s="273"/>
      <c r="LOZ427" s="273"/>
      <c r="LPA427" s="273"/>
      <c r="LPB427" s="273"/>
      <c r="LPC427" s="273"/>
      <c r="LPD427" s="273"/>
      <c r="LPE427" s="273"/>
      <c r="LPF427" s="273"/>
      <c r="LPG427" s="273"/>
      <c r="LPH427" s="273"/>
      <c r="LPI427" s="273"/>
      <c r="LPJ427" s="273"/>
      <c r="LPK427" s="273"/>
      <c r="LPL427" s="273"/>
      <c r="LPM427" s="273"/>
      <c r="LPN427" s="273"/>
      <c r="LPO427" s="273"/>
      <c r="LPP427" s="273"/>
      <c r="LPQ427" s="273"/>
      <c r="LPR427" s="273"/>
      <c r="LPS427" s="273"/>
      <c r="LPT427" s="273"/>
      <c r="LPU427" s="273"/>
      <c r="LPV427" s="273"/>
      <c r="LPW427" s="273"/>
      <c r="LPX427" s="273"/>
      <c r="LPY427" s="273"/>
      <c r="LPZ427" s="273"/>
      <c r="LQA427" s="273"/>
      <c r="LQB427" s="273"/>
      <c r="LQC427" s="273"/>
      <c r="LQD427" s="273"/>
      <c r="LQE427" s="273"/>
      <c r="LQF427" s="273"/>
      <c r="LQG427" s="273"/>
      <c r="LQH427" s="273"/>
      <c r="LQI427" s="273"/>
      <c r="LQJ427" s="273"/>
      <c r="LQK427" s="273"/>
      <c r="LQL427" s="273"/>
      <c r="LQM427" s="273"/>
      <c r="LQN427" s="273"/>
      <c r="LQO427" s="273"/>
      <c r="LQP427" s="273"/>
      <c r="LQQ427" s="273"/>
      <c r="LQR427" s="273"/>
      <c r="LQS427" s="273"/>
      <c r="LQT427" s="273"/>
      <c r="LQU427" s="273"/>
      <c r="LQV427" s="273"/>
      <c r="LQW427" s="273"/>
      <c r="LQX427" s="273"/>
      <c r="LQY427" s="273"/>
      <c r="LQZ427" s="273"/>
      <c r="LRA427" s="273"/>
      <c r="LRB427" s="273"/>
      <c r="LRC427" s="273"/>
      <c r="LRD427" s="273"/>
      <c r="LRE427" s="273"/>
      <c r="LRF427" s="273"/>
      <c r="LRG427" s="273"/>
      <c r="LRH427" s="273"/>
      <c r="LRI427" s="273"/>
      <c r="LRJ427" s="273"/>
      <c r="LRK427" s="273"/>
      <c r="LRL427" s="273"/>
      <c r="LRM427" s="273"/>
      <c r="LRN427" s="273"/>
      <c r="LRO427" s="273"/>
      <c r="LRP427" s="273"/>
      <c r="LRQ427" s="273"/>
      <c r="LRR427" s="273"/>
      <c r="LRS427" s="273"/>
      <c r="LRT427" s="273"/>
      <c r="LRU427" s="273"/>
      <c r="LRV427" s="273"/>
      <c r="LRW427" s="273"/>
      <c r="LRX427" s="273"/>
      <c r="LRY427" s="273"/>
      <c r="LRZ427" s="273"/>
      <c r="LSA427" s="273"/>
      <c r="LSB427" s="273"/>
      <c r="LSC427" s="273"/>
      <c r="LSD427" s="273"/>
      <c r="LSE427" s="273"/>
      <c r="LSF427" s="273"/>
      <c r="LSG427" s="273"/>
      <c r="LSH427" s="273"/>
      <c r="LSI427" s="273"/>
      <c r="LSJ427" s="273"/>
      <c r="LSK427" s="273"/>
      <c r="LSL427" s="273"/>
      <c r="LSM427" s="273"/>
      <c r="LSN427" s="273"/>
      <c r="LSO427" s="273"/>
      <c r="LSP427" s="273"/>
      <c r="LSQ427" s="273"/>
      <c r="LSR427" s="273"/>
      <c r="LSS427" s="273"/>
      <c r="LST427" s="273"/>
      <c r="LSU427" s="273"/>
      <c r="LSV427" s="273"/>
      <c r="LSW427" s="273"/>
      <c r="LSX427" s="273"/>
      <c r="LSY427" s="273"/>
      <c r="LSZ427" s="273"/>
      <c r="LTA427" s="273"/>
      <c r="LTB427" s="273"/>
      <c r="LTC427" s="273"/>
      <c r="LTD427" s="273"/>
      <c r="LTE427" s="273"/>
      <c r="LTF427" s="273"/>
      <c r="LTG427" s="273"/>
      <c r="LTH427" s="273"/>
      <c r="LTI427" s="273"/>
      <c r="LTJ427" s="273"/>
      <c r="LTK427" s="273"/>
      <c r="LTL427" s="273"/>
      <c r="LTM427" s="273"/>
      <c r="LTN427" s="273"/>
      <c r="LTO427" s="273"/>
      <c r="LTP427" s="273"/>
      <c r="LTQ427" s="273"/>
      <c r="LTR427" s="273"/>
      <c r="LTS427" s="273"/>
      <c r="LTT427" s="273"/>
      <c r="LTU427" s="273"/>
      <c r="LTV427" s="273"/>
      <c r="LTW427" s="273"/>
      <c r="LTX427" s="273"/>
      <c r="LTY427" s="273"/>
      <c r="LTZ427" s="273"/>
      <c r="LUA427" s="273"/>
      <c r="LUB427" s="273"/>
      <c r="LUC427" s="273"/>
      <c r="LUD427" s="273"/>
      <c r="LUE427" s="273"/>
      <c r="LUF427" s="273"/>
      <c r="LUG427" s="273"/>
      <c r="LUH427" s="273"/>
      <c r="LUI427" s="273"/>
      <c r="LUJ427" s="273"/>
      <c r="LUK427" s="273"/>
      <c r="LUL427" s="273"/>
      <c r="LUM427" s="273"/>
      <c r="LUN427" s="273"/>
      <c r="LUO427" s="273"/>
      <c r="LUP427" s="273"/>
      <c r="LUQ427" s="273"/>
      <c r="LUR427" s="273"/>
      <c r="LUS427" s="273"/>
      <c r="LUT427" s="273"/>
      <c r="LUU427" s="273"/>
      <c r="LUV427" s="273"/>
      <c r="LUW427" s="273"/>
      <c r="LUX427" s="273"/>
      <c r="LUY427" s="273"/>
      <c r="LUZ427" s="273"/>
      <c r="LVA427" s="273"/>
      <c r="LVB427" s="273"/>
      <c r="LVC427" s="273"/>
      <c r="LVD427" s="273"/>
      <c r="LVE427" s="273"/>
      <c r="LVF427" s="273"/>
      <c r="LVG427" s="273"/>
      <c r="LVH427" s="273"/>
      <c r="LVI427" s="273"/>
      <c r="LVJ427" s="273"/>
      <c r="LVK427" s="273"/>
      <c r="LVL427" s="273"/>
      <c r="LVM427" s="273"/>
      <c r="LVN427" s="273"/>
      <c r="LVO427" s="273"/>
      <c r="LVP427" s="273"/>
      <c r="LVQ427" s="273"/>
      <c r="LVR427" s="273"/>
      <c r="LVS427" s="273"/>
      <c r="LVT427" s="273"/>
      <c r="LVU427" s="273"/>
      <c r="LVV427" s="273"/>
      <c r="LVW427" s="273"/>
      <c r="LVX427" s="273"/>
      <c r="LVY427" s="273"/>
      <c r="LVZ427" s="273"/>
      <c r="LWA427" s="273"/>
      <c r="LWB427" s="273"/>
      <c r="LWC427" s="273"/>
      <c r="LWD427" s="273"/>
      <c r="LWE427" s="273"/>
      <c r="LWF427" s="273"/>
      <c r="LWG427" s="273"/>
      <c r="LWH427" s="273"/>
      <c r="LWI427" s="273"/>
      <c r="LWJ427" s="273"/>
      <c r="LWK427" s="273"/>
      <c r="LWL427" s="273"/>
      <c r="LWM427" s="273"/>
      <c r="LWN427" s="273"/>
      <c r="LWO427" s="273"/>
      <c r="LWP427" s="273"/>
      <c r="LWQ427" s="273"/>
      <c r="LWR427" s="273"/>
      <c r="LWS427" s="273"/>
      <c r="LWT427" s="273"/>
      <c r="LWU427" s="273"/>
      <c r="LWV427" s="273"/>
      <c r="LWW427" s="273"/>
      <c r="LWX427" s="273"/>
      <c r="LWY427" s="273"/>
      <c r="LWZ427" s="273"/>
      <c r="LXA427" s="273"/>
      <c r="LXB427" s="273"/>
      <c r="LXC427" s="273"/>
      <c r="LXD427" s="273"/>
      <c r="LXE427" s="273"/>
      <c r="LXF427" s="273"/>
      <c r="LXG427" s="273"/>
      <c r="LXH427" s="273"/>
      <c r="LXI427" s="273"/>
      <c r="LXJ427" s="273"/>
      <c r="LXK427" s="273"/>
      <c r="LXL427" s="273"/>
      <c r="LXM427" s="273"/>
      <c r="LXN427" s="273"/>
      <c r="LXO427" s="273"/>
      <c r="LXP427" s="273"/>
      <c r="LXQ427" s="273"/>
      <c r="LXR427" s="273"/>
      <c r="LXS427" s="273"/>
      <c r="LXT427" s="273"/>
      <c r="LXU427" s="273"/>
      <c r="LXV427" s="273"/>
      <c r="LXW427" s="273"/>
      <c r="LXX427" s="273"/>
      <c r="LXY427" s="273"/>
      <c r="LXZ427" s="273"/>
      <c r="LYA427" s="273"/>
      <c r="LYB427" s="273"/>
      <c r="LYC427" s="273"/>
      <c r="LYD427" s="273"/>
      <c r="LYE427" s="273"/>
      <c r="LYF427" s="273"/>
      <c r="LYG427" s="273"/>
      <c r="LYH427" s="273"/>
      <c r="LYI427" s="273"/>
      <c r="LYJ427" s="273"/>
      <c r="LYK427" s="273"/>
      <c r="LYL427" s="273"/>
      <c r="LYM427" s="273"/>
      <c r="LYN427" s="273"/>
      <c r="LYO427" s="273"/>
      <c r="LYP427" s="273"/>
      <c r="LYQ427" s="273"/>
      <c r="LYR427" s="273"/>
      <c r="LYS427" s="273"/>
      <c r="LYT427" s="273"/>
      <c r="LYU427" s="273"/>
      <c r="LYV427" s="273"/>
      <c r="LYW427" s="273"/>
      <c r="LYX427" s="273"/>
      <c r="LYY427" s="273"/>
      <c r="LYZ427" s="273"/>
      <c r="LZA427" s="273"/>
      <c r="LZB427" s="273"/>
      <c r="LZC427" s="273"/>
      <c r="LZD427" s="273"/>
      <c r="LZE427" s="273"/>
      <c r="LZF427" s="273"/>
      <c r="LZG427" s="273"/>
      <c r="LZH427" s="273"/>
      <c r="LZI427" s="273"/>
      <c r="LZJ427" s="273"/>
      <c r="LZK427" s="273"/>
      <c r="LZL427" s="273"/>
      <c r="LZM427" s="273"/>
      <c r="LZN427" s="273"/>
      <c r="LZO427" s="273"/>
      <c r="LZP427" s="273"/>
      <c r="LZQ427" s="273"/>
      <c r="LZR427" s="273"/>
      <c r="LZS427" s="273"/>
      <c r="LZT427" s="273"/>
      <c r="LZU427" s="273"/>
      <c r="LZV427" s="273"/>
      <c r="LZW427" s="273"/>
      <c r="LZX427" s="273"/>
      <c r="LZY427" s="273"/>
      <c r="LZZ427" s="273"/>
      <c r="MAA427" s="273"/>
      <c r="MAB427" s="273"/>
      <c r="MAC427" s="273"/>
      <c r="MAD427" s="273"/>
      <c r="MAE427" s="273"/>
      <c r="MAF427" s="273"/>
      <c r="MAG427" s="273"/>
      <c r="MAH427" s="273"/>
      <c r="MAI427" s="273"/>
      <c r="MAJ427" s="273"/>
      <c r="MAK427" s="273"/>
      <c r="MAL427" s="273"/>
      <c r="MAM427" s="273"/>
      <c r="MAN427" s="273"/>
      <c r="MAO427" s="273"/>
      <c r="MAP427" s="273"/>
      <c r="MAQ427" s="273"/>
      <c r="MAR427" s="273"/>
      <c r="MAS427" s="273"/>
      <c r="MAT427" s="273"/>
      <c r="MAU427" s="273"/>
      <c r="MAV427" s="273"/>
      <c r="MAW427" s="273"/>
      <c r="MAX427" s="273"/>
      <c r="MAY427" s="273"/>
      <c r="MAZ427" s="273"/>
      <c r="MBA427" s="273"/>
      <c r="MBB427" s="273"/>
      <c r="MBC427" s="273"/>
      <c r="MBD427" s="273"/>
      <c r="MBE427" s="273"/>
      <c r="MBF427" s="273"/>
      <c r="MBG427" s="273"/>
      <c r="MBH427" s="273"/>
      <c r="MBI427" s="273"/>
      <c r="MBJ427" s="273"/>
      <c r="MBK427" s="273"/>
      <c r="MBL427" s="273"/>
      <c r="MBM427" s="273"/>
      <c r="MBN427" s="273"/>
      <c r="MBO427" s="273"/>
      <c r="MBP427" s="273"/>
      <c r="MBQ427" s="273"/>
      <c r="MBR427" s="273"/>
      <c r="MBS427" s="273"/>
      <c r="MBT427" s="273"/>
      <c r="MBU427" s="273"/>
      <c r="MBV427" s="273"/>
      <c r="MBW427" s="273"/>
      <c r="MBX427" s="273"/>
      <c r="MBY427" s="273"/>
      <c r="MBZ427" s="273"/>
      <c r="MCA427" s="273"/>
      <c r="MCB427" s="273"/>
      <c r="MCC427" s="273"/>
      <c r="MCD427" s="273"/>
      <c r="MCE427" s="273"/>
      <c r="MCF427" s="273"/>
      <c r="MCG427" s="273"/>
      <c r="MCH427" s="273"/>
      <c r="MCI427" s="273"/>
      <c r="MCJ427" s="273"/>
      <c r="MCK427" s="273"/>
      <c r="MCL427" s="273"/>
      <c r="MCM427" s="273"/>
      <c r="MCN427" s="273"/>
      <c r="MCO427" s="273"/>
      <c r="MCP427" s="273"/>
      <c r="MCQ427" s="273"/>
      <c r="MCR427" s="273"/>
      <c r="MCS427" s="273"/>
      <c r="MCT427" s="273"/>
      <c r="MCU427" s="273"/>
      <c r="MCV427" s="273"/>
      <c r="MCW427" s="273"/>
      <c r="MCX427" s="273"/>
      <c r="MCY427" s="273"/>
      <c r="MCZ427" s="273"/>
      <c r="MDA427" s="273"/>
      <c r="MDB427" s="273"/>
      <c r="MDC427" s="273"/>
      <c r="MDD427" s="273"/>
      <c r="MDE427" s="273"/>
      <c r="MDF427" s="273"/>
      <c r="MDG427" s="273"/>
      <c r="MDH427" s="273"/>
      <c r="MDI427" s="273"/>
      <c r="MDJ427" s="273"/>
      <c r="MDK427" s="273"/>
      <c r="MDL427" s="273"/>
      <c r="MDM427" s="273"/>
      <c r="MDN427" s="273"/>
      <c r="MDO427" s="273"/>
      <c r="MDP427" s="273"/>
      <c r="MDQ427" s="273"/>
      <c r="MDR427" s="273"/>
      <c r="MDS427" s="273"/>
      <c r="MDT427" s="273"/>
      <c r="MDU427" s="273"/>
      <c r="MDV427" s="273"/>
      <c r="MDW427" s="273"/>
      <c r="MDX427" s="273"/>
      <c r="MDY427" s="273"/>
      <c r="MDZ427" s="273"/>
      <c r="MEA427" s="273"/>
      <c r="MEB427" s="273"/>
      <c r="MEC427" s="273"/>
      <c r="MED427" s="273"/>
      <c r="MEE427" s="273"/>
      <c r="MEF427" s="273"/>
      <c r="MEG427" s="273"/>
      <c r="MEH427" s="273"/>
      <c r="MEI427" s="273"/>
      <c r="MEJ427" s="273"/>
      <c r="MEK427" s="273"/>
      <c r="MEL427" s="273"/>
      <c r="MEM427" s="273"/>
      <c r="MEN427" s="273"/>
      <c r="MEO427" s="273"/>
      <c r="MEP427" s="273"/>
      <c r="MEQ427" s="273"/>
      <c r="MER427" s="273"/>
      <c r="MES427" s="273"/>
      <c r="MET427" s="273"/>
      <c r="MEU427" s="273"/>
      <c r="MEV427" s="273"/>
      <c r="MEW427" s="273"/>
      <c r="MEX427" s="273"/>
      <c r="MEY427" s="273"/>
      <c r="MEZ427" s="273"/>
      <c r="MFA427" s="273"/>
      <c r="MFB427" s="273"/>
      <c r="MFC427" s="273"/>
      <c r="MFD427" s="273"/>
      <c r="MFE427" s="273"/>
      <c r="MFF427" s="273"/>
      <c r="MFG427" s="273"/>
      <c r="MFH427" s="273"/>
      <c r="MFI427" s="273"/>
      <c r="MFJ427" s="273"/>
      <c r="MFK427" s="273"/>
      <c r="MFL427" s="273"/>
      <c r="MFM427" s="273"/>
      <c r="MFN427" s="273"/>
      <c r="MFO427" s="273"/>
      <c r="MFP427" s="273"/>
      <c r="MFQ427" s="273"/>
      <c r="MFR427" s="273"/>
      <c r="MFS427" s="273"/>
      <c r="MFT427" s="273"/>
      <c r="MFU427" s="273"/>
      <c r="MFV427" s="273"/>
      <c r="MFW427" s="273"/>
      <c r="MFX427" s="273"/>
      <c r="MFY427" s="273"/>
      <c r="MFZ427" s="273"/>
      <c r="MGA427" s="273"/>
      <c r="MGB427" s="273"/>
      <c r="MGC427" s="273"/>
      <c r="MGD427" s="273"/>
      <c r="MGE427" s="273"/>
      <c r="MGF427" s="273"/>
      <c r="MGG427" s="273"/>
      <c r="MGH427" s="273"/>
      <c r="MGI427" s="273"/>
      <c r="MGJ427" s="273"/>
      <c r="MGK427" s="273"/>
      <c r="MGL427" s="273"/>
      <c r="MGM427" s="273"/>
      <c r="MGN427" s="273"/>
      <c r="MGO427" s="273"/>
      <c r="MGP427" s="273"/>
      <c r="MGQ427" s="273"/>
      <c r="MGR427" s="273"/>
      <c r="MGS427" s="273"/>
      <c r="MGT427" s="273"/>
      <c r="MGU427" s="273"/>
      <c r="MGV427" s="273"/>
      <c r="MGW427" s="273"/>
      <c r="MGX427" s="273"/>
      <c r="MGY427" s="273"/>
      <c r="MGZ427" s="273"/>
      <c r="MHA427" s="273"/>
      <c r="MHB427" s="273"/>
      <c r="MHC427" s="273"/>
      <c r="MHD427" s="273"/>
      <c r="MHE427" s="273"/>
      <c r="MHF427" s="273"/>
      <c r="MHG427" s="273"/>
      <c r="MHH427" s="273"/>
      <c r="MHI427" s="273"/>
      <c r="MHJ427" s="273"/>
      <c r="MHK427" s="273"/>
      <c r="MHL427" s="273"/>
      <c r="MHM427" s="273"/>
      <c r="MHN427" s="273"/>
      <c r="MHO427" s="273"/>
      <c r="MHP427" s="273"/>
      <c r="MHQ427" s="273"/>
      <c r="MHR427" s="273"/>
      <c r="MHS427" s="273"/>
      <c r="MHT427" s="273"/>
      <c r="MHU427" s="273"/>
      <c r="MHV427" s="273"/>
      <c r="MHW427" s="273"/>
      <c r="MHX427" s="273"/>
      <c r="MHY427" s="273"/>
      <c r="MHZ427" s="273"/>
      <c r="MIA427" s="273"/>
      <c r="MIB427" s="273"/>
      <c r="MIC427" s="273"/>
      <c r="MID427" s="273"/>
      <c r="MIE427" s="273"/>
      <c r="MIF427" s="273"/>
      <c r="MIG427" s="273"/>
      <c r="MIH427" s="273"/>
      <c r="MII427" s="273"/>
      <c r="MIJ427" s="273"/>
      <c r="MIK427" s="273"/>
      <c r="MIL427" s="273"/>
      <c r="MIM427" s="273"/>
      <c r="MIN427" s="273"/>
      <c r="MIO427" s="273"/>
      <c r="MIP427" s="273"/>
      <c r="MIQ427" s="273"/>
      <c r="MIR427" s="273"/>
      <c r="MIS427" s="273"/>
      <c r="MIT427" s="273"/>
      <c r="MIU427" s="273"/>
      <c r="MIV427" s="273"/>
      <c r="MIW427" s="273"/>
      <c r="MIX427" s="273"/>
      <c r="MIY427" s="273"/>
      <c r="MIZ427" s="273"/>
      <c r="MJA427" s="273"/>
      <c r="MJB427" s="273"/>
      <c r="MJC427" s="273"/>
      <c r="MJD427" s="273"/>
      <c r="MJE427" s="273"/>
      <c r="MJF427" s="273"/>
      <c r="MJG427" s="273"/>
      <c r="MJH427" s="273"/>
      <c r="MJI427" s="273"/>
      <c r="MJJ427" s="273"/>
      <c r="MJK427" s="273"/>
      <c r="MJL427" s="273"/>
      <c r="MJM427" s="273"/>
      <c r="MJN427" s="273"/>
      <c r="MJO427" s="273"/>
      <c r="MJP427" s="273"/>
      <c r="MJQ427" s="273"/>
      <c r="MJR427" s="273"/>
      <c r="MJS427" s="273"/>
      <c r="MJT427" s="273"/>
      <c r="MJU427" s="273"/>
      <c r="MJV427" s="273"/>
      <c r="MJW427" s="273"/>
      <c r="MJX427" s="273"/>
      <c r="MJY427" s="273"/>
      <c r="MJZ427" s="273"/>
      <c r="MKA427" s="273"/>
      <c r="MKB427" s="273"/>
      <c r="MKC427" s="273"/>
      <c r="MKD427" s="273"/>
      <c r="MKE427" s="273"/>
      <c r="MKF427" s="273"/>
      <c r="MKG427" s="273"/>
      <c r="MKH427" s="273"/>
      <c r="MKI427" s="273"/>
      <c r="MKJ427" s="273"/>
      <c r="MKK427" s="273"/>
      <c r="MKL427" s="273"/>
      <c r="MKM427" s="273"/>
      <c r="MKN427" s="273"/>
      <c r="MKO427" s="273"/>
      <c r="MKP427" s="273"/>
      <c r="MKQ427" s="273"/>
      <c r="MKR427" s="273"/>
      <c r="MKS427" s="273"/>
      <c r="MKT427" s="273"/>
      <c r="MKU427" s="273"/>
      <c r="MKV427" s="273"/>
      <c r="MKW427" s="273"/>
      <c r="MKX427" s="273"/>
      <c r="MKY427" s="273"/>
      <c r="MKZ427" s="273"/>
      <c r="MLA427" s="273"/>
      <c r="MLB427" s="273"/>
      <c r="MLC427" s="273"/>
      <c r="MLD427" s="273"/>
      <c r="MLE427" s="273"/>
      <c r="MLF427" s="273"/>
      <c r="MLG427" s="273"/>
      <c r="MLH427" s="273"/>
      <c r="MLI427" s="273"/>
      <c r="MLJ427" s="273"/>
      <c r="MLK427" s="273"/>
      <c r="MLL427" s="273"/>
      <c r="MLM427" s="273"/>
      <c r="MLN427" s="273"/>
      <c r="MLO427" s="273"/>
      <c r="MLP427" s="273"/>
      <c r="MLQ427" s="273"/>
      <c r="MLR427" s="273"/>
      <c r="MLS427" s="273"/>
      <c r="MLT427" s="273"/>
      <c r="MLU427" s="273"/>
      <c r="MLV427" s="273"/>
      <c r="MLW427" s="273"/>
      <c r="MLX427" s="273"/>
      <c r="MLY427" s="273"/>
      <c r="MLZ427" s="273"/>
      <c r="MMA427" s="273"/>
      <c r="MMB427" s="273"/>
      <c r="MMC427" s="273"/>
      <c r="MMD427" s="273"/>
      <c r="MME427" s="273"/>
      <c r="MMF427" s="273"/>
      <c r="MMG427" s="273"/>
      <c r="MMH427" s="273"/>
      <c r="MMI427" s="273"/>
      <c r="MMJ427" s="273"/>
      <c r="MMK427" s="273"/>
      <c r="MML427" s="273"/>
      <c r="MMM427" s="273"/>
      <c r="MMN427" s="273"/>
      <c r="MMO427" s="273"/>
      <c r="MMP427" s="273"/>
      <c r="MMQ427" s="273"/>
      <c r="MMR427" s="273"/>
      <c r="MMS427" s="273"/>
      <c r="MMT427" s="273"/>
      <c r="MMU427" s="273"/>
      <c r="MMV427" s="273"/>
      <c r="MMW427" s="273"/>
      <c r="MMX427" s="273"/>
      <c r="MMY427" s="273"/>
      <c r="MMZ427" s="273"/>
      <c r="MNA427" s="273"/>
      <c r="MNB427" s="273"/>
      <c r="MNC427" s="273"/>
      <c r="MND427" s="273"/>
      <c r="MNE427" s="273"/>
      <c r="MNF427" s="273"/>
      <c r="MNG427" s="273"/>
      <c r="MNH427" s="273"/>
      <c r="MNI427" s="273"/>
      <c r="MNJ427" s="273"/>
      <c r="MNK427" s="273"/>
      <c r="MNL427" s="273"/>
      <c r="MNM427" s="273"/>
      <c r="MNN427" s="273"/>
      <c r="MNO427" s="273"/>
      <c r="MNP427" s="273"/>
      <c r="MNQ427" s="273"/>
      <c r="MNR427" s="273"/>
      <c r="MNS427" s="273"/>
      <c r="MNT427" s="273"/>
      <c r="MNU427" s="273"/>
      <c r="MNV427" s="273"/>
      <c r="MNW427" s="273"/>
      <c r="MNX427" s="273"/>
      <c r="MNY427" s="273"/>
      <c r="MNZ427" s="273"/>
      <c r="MOA427" s="273"/>
      <c r="MOB427" s="273"/>
      <c r="MOC427" s="273"/>
      <c r="MOD427" s="273"/>
      <c r="MOE427" s="273"/>
      <c r="MOF427" s="273"/>
      <c r="MOG427" s="273"/>
      <c r="MOH427" s="273"/>
      <c r="MOI427" s="273"/>
      <c r="MOJ427" s="273"/>
      <c r="MOK427" s="273"/>
      <c r="MOL427" s="273"/>
      <c r="MOM427" s="273"/>
      <c r="MON427" s="273"/>
      <c r="MOO427" s="273"/>
      <c r="MOP427" s="273"/>
      <c r="MOQ427" s="273"/>
      <c r="MOR427" s="273"/>
      <c r="MOS427" s="273"/>
      <c r="MOT427" s="273"/>
      <c r="MOU427" s="273"/>
      <c r="MOV427" s="273"/>
      <c r="MOW427" s="273"/>
      <c r="MOX427" s="273"/>
      <c r="MOY427" s="273"/>
      <c r="MOZ427" s="273"/>
      <c r="MPA427" s="273"/>
      <c r="MPB427" s="273"/>
      <c r="MPC427" s="273"/>
      <c r="MPD427" s="273"/>
      <c r="MPE427" s="273"/>
      <c r="MPF427" s="273"/>
      <c r="MPG427" s="273"/>
      <c r="MPH427" s="273"/>
      <c r="MPI427" s="273"/>
      <c r="MPJ427" s="273"/>
      <c r="MPK427" s="273"/>
      <c r="MPL427" s="273"/>
      <c r="MPM427" s="273"/>
      <c r="MPN427" s="273"/>
      <c r="MPO427" s="273"/>
      <c r="MPP427" s="273"/>
      <c r="MPQ427" s="273"/>
      <c r="MPR427" s="273"/>
      <c r="MPS427" s="273"/>
      <c r="MPT427" s="273"/>
      <c r="MPU427" s="273"/>
      <c r="MPV427" s="273"/>
      <c r="MPW427" s="273"/>
      <c r="MPX427" s="273"/>
      <c r="MPY427" s="273"/>
      <c r="MPZ427" s="273"/>
      <c r="MQA427" s="273"/>
      <c r="MQB427" s="273"/>
      <c r="MQC427" s="273"/>
      <c r="MQD427" s="273"/>
      <c r="MQE427" s="273"/>
      <c r="MQF427" s="273"/>
      <c r="MQG427" s="273"/>
      <c r="MQH427" s="273"/>
      <c r="MQI427" s="273"/>
      <c r="MQJ427" s="273"/>
      <c r="MQK427" s="273"/>
      <c r="MQL427" s="273"/>
      <c r="MQM427" s="273"/>
      <c r="MQN427" s="273"/>
      <c r="MQO427" s="273"/>
      <c r="MQP427" s="273"/>
      <c r="MQQ427" s="273"/>
      <c r="MQR427" s="273"/>
      <c r="MQS427" s="273"/>
      <c r="MQT427" s="273"/>
      <c r="MQU427" s="273"/>
      <c r="MQV427" s="273"/>
      <c r="MQW427" s="273"/>
      <c r="MQX427" s="273"/>
      <c r="MQY427" s="273"/>
      <c r="MQZ427" s="273"/>
      <c r="MRA427" s="273"/>
      <c r="MRB427" s="273"/>
      <c r="MRC427" s="273"/>
      <c r="MRD427" s="273"/>
      <c r="MRE427" s="273"/>
      <c r="MRF427" s="273"/>
      <c r="MRG427" s="273"/>
      <c r="MRH427" s="273"/>
      <c r="MRI427" s="273"/>
      <c r="MRJ427" s="273"/>
      <c r="MRK427" s="273"/>
      <c r="MRL427" s="273"/>
      <c r="MRM427" s="273"/>
      <c r="MRN427" s="273"/>
      <c r="MRO427" s="273"/>
      <c r="MRP427" s="273"/>
      <c r="MRQ427" s="273"/>
      <c r="MRR427" s="273"/>
      <c r="MRS427" s="273"/>
      <c r="MRT427" s="273"/>
      <c r="MRU427" s="273"/>
      <c r="MRV427" s="273"/>
      <c r="MRW427" s="273"/>
      <c r="MRX427" s="273"/>
      <c r="MRY427" s="273"/>
      <c r="MRZ427" s="273"/>
      <c r="MSA427" s="273"/>
      <c r="MSB427" s="273"/>
      <c r="MSC427" s="273"/>
      <c r="MSD427" s="273"/>
      <c r="MSE427" s="273"/>
      <c r="MSF427" s="273"/>
      <c r="MSG427" s="273"/>
      <c r="MSH427" s="273"/>
      <c r="MSI427" s="273"/>
      <c r="MSJ427" s="273"/>
      <c r="MSK427" s="273"/>
      <c r="MSL427" s="273"/>
      <c r="MSM427" s="273"/>
      <c r="MSN427" s="273"/>
      <c r="MSO427" s="273"/>
      <c r="MSP427" s="273"/>
      <c r="MSQ427" s="273"/>
      <c r="MSR427" s="273"/>
      <c r="MSS427" s="273"/>
      <c r="MST427" s="273"/>
      <c r="MSU427" s="273"/>
      <c r="MSV427" s="273"/>
      <c r="MSW427" s="273"/>
      <c r="MSX427" s="273"/>
      <c r="MSY427" s="273"/>
      <c r="MSZ427" s="273"/>
      <c r="MTA427" s="273"/>
      <c r="MTB427" s="273"/>
      <c r="MTC427" s="273"/>
      <c r="MTD427" s="273"/>
      <c r="MTE427" s="273"/>
      <c r="MTF427" s="273"/>
      <c r="MTG427" s="273"/>
      <c r="MTH427" s="273"/>
      <c r="MTI427" s="273"/>
      <c r="MTJ427" s="273"/>
      <c r="MTK427" s="273"/>
      <c r="MTL427" s="273"/>
      <c r="MTM427" s="273"/>
      <c r="MTN427" s="273"/>
      <c r="MTO427" s="273"/>
      <c r="MTP427" s="273"/>
      <c r="MTQ427" s="273"/>
      <c r="MTR427" s="273"/>
      <c r="MTS427" s="273"/>
      <c r="MTT427" s="273"/>
      <c r="MTU427" s="273"/>
      <c r="MTV427" s="273"/>
      <c r="MTW427" s="273"/>
      <c r="MTX427" s="273"/>
      <c r="MTY427" s="273"/>
      <c r="MTZ427" s="273"/>
      <c r="MUA427" s="273"/>
      <c r="MUB427" s="273"/>
      <c r="MUC427" s="273"/>
      <c r="MUD427" s="273"/>
      <c r="MUE427" s="273"/>
      <c r="MUF427" s="273"/>
      <c r="MUG427" s="273"/>
      <c r="MUH427" s="273"/>
      <c r="MUI427" s="273"/>
      <c r="MUJ427" s="273"/>
      <c r="MUK427" s="273"/>
      <c r="MUL427" s="273"/>
      <c r="MUM427" s="273"/>
      <c r="MUN427" s="273"/>
      <c r="MUO427" s="273"/>
      <c r="MUP427" s="273"/>
      <c r="MUQ427" s="273"/>
      <c r="MUR427" s="273"/>
      <c r="MUS427" s="273"/>
      <c r="MUT427" s="273"/>
      <c r="MUU427" s="273"/>
      <c r="MUV427" s="273"/>
      <c r="MUW427" s="273"/>
      <c r="MUX427" s="273"/>
      <c r="MUY427" s="273"/>
      <c r="MUZ427" s="273"/>
      <c r="MVA427" s="273"/>
      <c r="MVB427" s="273"/>
      <c r="MVC427" s="273"/>
      <c r="MVD427" s="273"/>
      <c r="MVE427" s="273"/>
      <c r="MVF427" s="273"/>
      <c r="MVG427" s="273"/>
      <c r="MVH427" s="273"/>
      <c r="MVI427" s="273"/>
      <c r="MVJ427" s="273"/>
      <c r="MVK427" s="273"/>
      <c r="MVL427" s="273"/>
      <c r="MVM427" s="273"/>
      <c r="MVN427" s="273"/>
      <c r="MVO427" s="273"/>
      <c r="MVP427" s="273"/>
      <c r="MVQ427" s="273"/>
      <c r="MVR427" s="273"/>
      <c r="MVS427" s="273"/>
      <c r="MVT427" s="273"/>
      <c r="MVU427" s="273"/>
      <c r="MVV427" s="273"/>
      <c r="MVW427" s="273"/>
      <c r="MVX427" s="273"/>
      <c r="MVY427" s="273"/>
      <c r="MVZ427" s="273"/>
      <c r="MWA427" s="273"/>
      <c r="MWB427" s="273"/>
      <c r="MWC427" s="273"/>
      <c r="MWD427" s="273"/>
      <c r="MWE427" s="273"/>
      <c r="MWF427" s="273"/>
      <c r="MWG427" s="273"/>
      <c r="MWH427" s="273"/>
      <c r="MWI427" s="273"/>
      <c r="MWJ427" s="273"/>
      <c r="MWK427" s="273"/>
      <c r="MWL427" s="273"/>
      <c r="MWM427" s="273"/>
      <c r="MWN427" s="273"/>
      <c r="MWO427" s="273"/>
      <c r="MWP427" s="273"/>
      <c r="MWQ427" s="273"/>
      <c r="MWR427" s="273"/>
      <c r="MWS427" s="273"/>
      <c r="MWT427" s="273"/>
      <c r="MWU427" s="273"/>
      <c r="MWV427" s="273"/>
      <c r="MWW427" s="273"/>
      <c r="MWX427" s="273"/>
      <c r="MWY427" s="273"/>
      <c r="MWZ427" s="273"/>
      <c r="MXA427" s="273"/>
      <c r="MXB427" s="273"/>
      <c r="MXC427" s="273"/>
      <c r="MXD427" s="273"/>
      <c r="MXE427" s="273"/>
      <c r="MXF427" s="273"/>
      <c r="MXG427" s="273"/>
      <c r="MXH427" s="273"/>
      <c r="MXI427" s="273"/>
      <c r="MXJ427" s="273"/>
      <c r="MXK427" s="273"/>
      <c r="MXL427" s="273"/>
      <c r="MXM427" s="273"/>
      <c r="MXN427" s="273"/>
      <c r="MXO427" s="273"/>
      <c r="MXP427" s="273"/>
      <c r="MXQ427" s="273"/>
      <c r="MXR427" s="273"/>
      <c r="MXS427" s="273"/>
      <c r="MXT427" s="273"/>
      <c r="MXU427" s="273"/>
      <c r="MXV427" s="273"/>
      <c r="MXW427" s="273"/>
      <c r="MXX427" s="273"/>
      <c r="MXY427" s="273"/>
      <c r="MXZ427" s="273"/>
      <c r="MYA427" s="273"/>
      <c r="MYB427" s="273"/>
      <c r="MYC427" s="273"/>
      <c r="MYD427" s="273"/>
      <c r="MYE427" s="273"/>
      <c r="MYF427" s="273"/>
      <c r="MYG427" s="273"/>
      <c r="MYH427" s="273"/>
      <c r="MYI427" s="273"/>
      <c r="MYJ427" s="273"/>
      <c r="MYK427" s="273"/>
      <c r="MYL427" s="273"/>
      <c r="MYM427" s="273"/>
      <c r="MYN427" s="273"/>
      <c r="MYO427" s="273"/>
      <c r="MYP427" s="273"/>
      <c r="MYQ427" s="273"/>
      <c r="MYR427" s="273"/>
      <c r="MYS427" s="273"/>
      <c r="MYT427" s="273"/>
      <c r="MYU427" s="273"/>
      <c r="MYV427" s="273"/>
      <c r="MYW427" s="273"/>
      <c r="MYX427" s="273"/>
      <c r="MYY427" s="273"/>
      <c r="MYZ427" s="273"/>
      <c r="MZA427" s="273"/>
      <c r="MZB427" s="273"/>
      <c r="MZC427" s="273"/>
      <c r="MZD427" s="273"/>
      <c r="MZE427" s="273"/>
      <c r="MZF427" s="273"/>
      <c r="MZG427" s="273"/>
      <c r="MZH427" s="273"/>
      <c r="MZI427" s="273"/>
      <c r="MZJ427" s="273"/>
      <c r="MZK427" s="273"/>
      <c r="MZL427" s="273"/>
      <c r="MZM427" s="273"/>
      <c r="MZN427" s="273"/>
      <c r="MZO427" s="273"/>
      <c r="MZP427" s="273"/>
      <c r="MZQ427" s="273"/>
      <c r="MZR427" s="273"/>
      <c r="MZS427" s="273"/>
      <c r="MZT427" s="273"/>
      <c r="MZU427" s="273"/>
      <c r="MZV427" s="273"/>
      <c r="MZW427" s="273"/>
      <c r="MZX427" s="273"/>
      <c r="MZY427" s="273"/>
      <c r="MZZ427" s="273"/>
      <c r="NAA427" s="273"/>
      <c r="NAB427" s="273"/>
      <c r="NAC427" s="273"/>
      <c r="NAD427" s="273"/>
      <c r="NAE427" s="273"/>
      <c r="NAF427" s="273"/>
      <c r="NAG427" s="273"/>
      <c r="NAH427" s="273"/>
      <c r="NAI427" s="273"/>
      <c r="NAJ427" s="273"/>
      <c r="NAK427" s="273"/>
      <c r="NAL427" s="273"/>
      <c r="NAM427" s="273"/>
      <c r="NAN427" s="273"/>
      <c r="NAO427" s="273"/>
      <c r="NAP427" s="273"/>
      <c r="NAQ427" s="273"/>
      <c r="NAR427" s="273"/>
      <c r="NAS427" s="273"/>
      <c r="NAT427" s="273"/>
      <c r="NAU427" s="273"/>
      <c r="NAV427" s="273"/>
      <c r="NAW427" s="273"/>
      <c r="NAX427" s="273"/>
      <c r="NAY427" s="273"/>
      <c r="NAZ427" s="273"/>
      <c r="NBA427" s="273"/>
      <c r="NBB427" s="273"/>
      <c r="NBC427" s="273"/>
      <c r="NBD427" s="273"/>
      <c r="NBE427" s="273"/>
      <c r="NBF427" s="273"/>
      <c r="NBG427" s="273"/>
      <c r="NBH427" s="273"/>
      <c r="NBI427" s="273"/>
      <c r="NBJ427" s="273"/>
      <c r="NBK427" s="273"/>
      <c r="NBL427" s="273"/>
      <c r="NBM427" s="273"/>
      <c r="NBN427" s="273"/>
      <c r="NBO427" s="273"/>
      <c r="NBP427" s="273"/>
      <c r="NBQ427" s="273"/>
      <c r="NBR427" s="273"/>
      <c r="NBS427" s="273"/>
      <c r="NBT427" s="273"/>
      <c r="NBU427" s="273"/>
      <c r="NBV427" s="273"/>
      <c r="NBW427" s="273"/>
      <c r="NBX427" s="273"/>
      <c r="NBY427" s="273"/>
      <c r="NBZ427" s="273"/>
      <c r="NCA427" s="273"/>
      <c r="NCB427" s="273"/>
      <c r="NCC427" s="273"/>
      <c r="NCD427" s="273"/>
      <c r="NCE427" s="273"/>
      <c r="NCF427" s="273"/>
      <c r="NCG427" s="273"/>
      <c r="NCH427" s="273"/>
      <c r="NCI427" s="273"/>
      <c r="NCJ427" s="273"/>
      <c r="NCK427" s="273"/>
      <c r="NCL427" s="273"/>
      <c r="NCM427" s="273"/>
      <c r="NCN427" s="273"/>
      <c r="NCO427" s="273"/>
      <c r="NCP427" s="273"/>
      <c r="NCQ427" s="273"/>
      <c r="NCR427" s="273"/>
      <c r="NCS427" s="273"/>
      <c r="NCT427" s="273"/>
      <c r="NCU427" s="273"/>
      <c r="NCV427" s="273"/>
      <c r="NCW427" s="273"/>
      <c r="NCX427" s="273"/>
      <c r="NCY427" s="273"/>
      <c r="NCZ427" s="273"/>
      <c r="NDA427" s="273"/>
      <c r="NDB427" s="273"/>
      <c r="NDC427" s="273"/>
      <c r="NDD427" s="273"/>
      <c r="NDE427" s="273"/>
      <c r="NDF427" s="273"/>
      <c r="NDG427" s="273"/>
      <c r="NDH427" s="273"/>
      <c r="NDI427" s="273"/>
      <c r="NDJ427" s="273"/>
      <c r="NDK427" s="273"/>
      <c r="NDL427" s="273"/>
      <c r="NDM427" s="273"/>
      <c r="NDN427" s="273"/>
      <c r="NDO427" s="273"/>
      <c r="NDP427" s="273"/>
      <c r="NDQ427" s="273"/>
      <c r="NDR427" s="273"/>
      <c r="NDS427" s="273"/>
      <c r="NDT427" s="273"/>
      <c r="NDU427" s="273"/>
      <c r="NDV427" s="273"/>
      <c r="NDW427" s="273"/>
      <c r="NDX427" s="273"/>
      <c r="NDY427" s="273"/>
      <c r="NDZ427" s="273"/>
      <c r="NEA427" s="273"/>
      <c r="NEB427" s="273"/>
      <c r="NEC427" s="273"/>
      <c r="NED427" s="273"/>
      <c r="NEE427" s="273"/>
      <c r="NEF427" s="273"/>
      <c r="NEG427" s="273"/>
      <c r="NEH427" s="273"/>
      <c r="NEI427" s="273"/>
      <c r="NEJ427" s="273"/>
      <c r="NEK427" s="273"/>
      <c r="NEL427" s="273"/>
      <c r="NEM427" s="273"/>
      <c r="NEN427" s="273"/>
      <c r="NEO427" s="273"/>
      <c r="NEP427" s="273"/>
      <c r="NEQ427" s="273"/>
      <c r="NER427" s="273"/>
      <c r="NES427" s="273"/>
      <c r="NET427" s="273"/>
      <c r="NEU427" s="273"/>
      <c r="NEV427" s="273"/>
      <c r="NEW427" s="273"/>
      <c r="NEX427" s="273"/>
      <c r="NEY427" s="273"/>
      <c r="NEZ427" s="273"/>
      <c r="NFA427" s="273"/>
      <c r="NFB427" s="273"/>
      <c r="NFC427" s="273"/>
      <c r="NFD427" s="273"/>
      <c r="NFE427" s="273"/>
      <c r="NFF427" s="273"/>
      <c r="NFG427" s="273"/>
      <c r="NFH427" s="273"/>
      <c r="NFI427" s="273"/>
      <c r="NFJ427" s="273"/>
      <c r="NFK427" s="273"/>
      <c r="NFL427" s="273"/>
      <c r="NFM427" s="273"/>
      <c r="NFN427" s="273"/>
      <c r="NFO427" s="273"/>
      <c r="NFP427" s="273"/>
      <c r="NFQ427" s="273"/>
      <c r="NFR427" s="273"/>
      <c r="NFS427" s="273"/>
      <c r="NFT427" s="273"/>
      <c r="NFU427" s="273"/>
      <c r="NFV427" s="273"/>
      <c r="NFW427" s="273"/>
      <c r="NFX427" s="273"/>
      <c r="NFY427" s="273"/>
      <c r="NFZ427" s="273"/>
      <c r="NGA427" s="273"/>
      <c r="NGB427" s="273"/>
      <c r="NGC427" s="273"/>
      <c r="NGD427" s="273"/>
      <c r="NGE427" s="273"/>
      <c r="NGF427" s="273"/>
      <c r="NGG427" s="273"/>
      <c r="NGH427" s="273"/>
      <c r="NGI427" s="273"/>
      <c r="NGJ427" s="273"/>
      <c r="NGK427" s="273"/>
      <c r="NGL427" s="273"/>
      <c r="NGM427" s="273"/>
      <c r="NGN427" s="273"/>
      <c r="NGO427" s="273"/>
      <c r="NGP427" s="273"/>
      <c r="NGQ427" s="273"/>
      <c r="NGR427" s="273"/>
      <c r="NGS427" s="273"/>
      <c r="NGT427" s="273"/>
      <c r="NGU427" s="273"/>
      <c r="NGV427" s="273"/>
      <c r="NGW427" s="273"/>
      <c r="NGX427" s="273"/>
      <c r="NGY427" s="273"/>
      <c r="NGZ427" s="273"/>
      <c r="NHA427" s="273"/>
      <c r="NHB427" s="273"/>
      <c r="NHC427" s="273"/>
      <c r="NHD427" s="273"/>
      <c r="NHE427" s="273"/>
      <c r="NHF427" s="273"/>
      <c r="NHG427" s="273"/>
      <c r="NHH427" s="273"/>
      <c r="NHI427" s="273"/>
      <c r="NHJ427" s="273"/>
      <c r="NHK427" s="273"/>
      <c r="NHL427" s="273"/>
      <c r="NHM427" s="273"/>
      <c r="NHN427" s="273"/>
      <c r="NHO427" s="273"/>
      <c r="NHP427" s="273"/>
      <c r="NHQ427" s="273"/>
      <c r="NHR427" s="273"/>
      <c r="NHS427" s="273"/>
      <c r="NHT427" s="273"/>
      <c r="NHU427" s="273"/>
      <c r="NHV427" s="273"/>
      <c r="NHW427" s="273"/>
      <c r="NHX427" s="273"/>
      <c r="NHY427" s="273"/>
      <c r="NHZ427" s="273"/>
      <c r="NIA427" s="273"/>
      <c r="NIB427" s="273"/>
      <c r="NIC427" s="273"/>
      <c r="NID427" s="273"/>
      <c r="NIE427" s="273"/>
      <c r="NIF427" s="273"/>
      <c r="NIG427" s="273"/>
      <c r="NIH427" s="273"/>
      <c r="NII427" s="273"/>
      <c r="NIJ427" s="273"/>
      <c r="NIK427" s="273"/>
      <c r="NIL427" s="273"/>
      <c r="NIM427" s="273"/>
      <c r="NIN427" s="273"/>
      <c r="NIO427" s="273"/>
      <c r="NIP427" s="273"/>
      <c r="NIQ427" s="273"/>
      <c r="NIR427" s="273"/>
      <c r="NIS427" s="273"/>
      <c r="NIT427" s="273"/>
      <c r="NIU427" s="273"/>
      <c r="NIV427" s="273"/>
      <c r="NIW427" s="273"/>
      <c r="NIX427" s="273"/>
      <c r="NIY427" s="273"/>
      <c r="NIZ427" s="273"/>
      <c r="NJA427" s="273"/>
      <c r="NJB427" s="273"/>
      <c r="NJC427" s="273"/>
      <c r="NJD427" s="273"/>
      <c r="NJE427" s="273"/>
      <c r="NJF427" s="273"/>
      <c r="NJG427" s="273"/>
      <c r="NJH427" s="273"/>
      <c r="NJI427" s="273"/>
      <c r="NJJ427" s="273"/>
      <c r="NJK427" s="273"/>
      <c r="NJL427" s="273"/>
      <c r="NJM427" s="273"/>
      <c r="NJN427" s="273"/>
      <c r="NJO427" s="273"/>
      <c r="NJP427" s="273"/>
      <c r="NJQ427" s="273"/>
      <c r="NJR427" s="273"/>
      <c r="NJS427" s="273"/>
      <c r="NJT427" s="273"/>
      <c r="NJU427" s="273"/>
      <c r="NJV427" s="273"/>
      <c r="NJW427" s="273"/>
      <c r="NJX427" s="273"/>
      <c r="NJY427" s="273"/>
      <c r="NJZ427" s="273"/>
      <c r="NKA427" s="273"/>
      <c r="NKB427" s="273"/>
      <c r="NKC427" s="273"/>
      <c r="NKD427" s="273"/>
      <c r="NKE427" s="273"/>
      <c r="NKF427" s="273"/>
      <c r="NKG427" s="273"/>
      <c r="NKH427" s="273"/>
      <c r="NKI427" s="273"/>
      <c r="NKJ427" s="273"/>
      <c r="NKK427" s="273"/>
      <c r="NKL427" s="273"/>
      <c r="NKM427" s="273"/>
      <c r="NKN427" s="273"/>
      <c r="NKO427" s="273"/>
      <c r="NKP427" s="273"/>
      <c r="NKQ427" s="273"/>
      <c r="NKR427" s="273"/>
      <c r="NKS427" s="273"/>
      <c r="NKT427" s="273"/>
      <c r="NKU427" s="273"/>
      <c r="NKV427" s="273"/>
      <c r="NKW427" s="273"/>
      <c r="NKX427" s="273"/>
      <c r="NKY427" s="273"/>
      <c r="NKZ427" s="273"/>
      <c r="NLA427" s="273"/>
      <c r="NLB427" s="273"/>
      <c r="NLC427" s="273"/>
      <c r="NLD427" s="273"/>
      <c r="NLE427" s="273"/>
      <c r="NLF427" s="273"/>
      <c r="NLG427" s="273"/>
      <c r="NLH427" s="273"/>
      <c r="NLI427" s="273"/>
      <c r="NLJ427" s="273"/>
      <c r="NLK427" s="273"/>
      <c r="NLL427" s="273"/>
      <c r="NLM427" s="273"/>
      <c r="NLN427" s="273"/>
      <c r="NLO427" s="273"/>
      <c r="NLP427" s="273"/>
      <c r="NLQ427" s="273"/>
      <c r="NLR427" s="273"/>
      <c r="NLS427" s="273"/>
      <c r="NLT427" s="273"/>
      <c r="NLU427" s="273"/>
      <c r="NLV427" s="273"/>
      <c r="NLW427" s="273"/>
      <c r="NLX427" s="273"/>
      <c r="NLY427" s="273"/>
      <c r="NLZ427" s="273"/>
      <c r="NMA427" s="273"/>
      <c r="NMB427" s="273"/>
      <c r="NMC427" s="273"/>
      <c r="NMD427" s="273"/>
      <c r="NME427" s="273"/>
      <c r="NMF427" s="273"/>
      <c r="NMG427" s="273"/>
      <c r="NMH427" s="273"/>
      <c r="NMI427" s="273"/>
      <c r="NMJ427" s="273"/>
      <c r="NMK427" s="273"/>
      <c r="NML427" s="273"/>
      <c r="NMM427" s="273"/>
      <c r="NMN427" s="273"/>
      <c r="NMO427" s="273"/>
      <c r="NMP427" s="273"/>
      <c r="NMQ427" s="273"/>
      <c r="NMR427" s="273"/>
      <c r="NMS427" s="273"/>
      <c r="NMT427" s="273"/>
      <c r="NMU427" s="273"/>
      <c r="NMV427" s="273"/>
      <c r="NMW427" s="273"/>
      <c r="NMX427" s="273"/>
      <c r="NMY427" s="273"/>
      <c r="NMZ427" s="273"/>
      <c r="NNA427" s="273"/>
      <c r="NNB427" s="273"/>
      <c r="NNC427" s="273"/>
      <c r="NND427" s="273"/>
      <c r="NNE427" s="273"/>
      <c r="NNF427" s="273"/>
      <c r="NNG427" s="273"/>
      <c r="NNH427" s="273"/>
      <c r="NNI427" s="273"/>
      <c r="NNJ427" s="273"/>
      <c r="NNK427" s="273"/>
      <c r="NNL427" s="273"/>
      <c r="NNM427" s="273"/>
      <c r="NNN427" s="273"/>
      <c r="NNO427" s="273"/>
      <c r="NNP427" s="273"/>
      <c r="NNQ427" s="273"/>
      <c r="NNR427" s="273"/>
      <c r="NNS427" s="273"/>
      <c r="NNT427" s="273"/>
      <c r="NNU427" s="273"/>
      <c r="NNV427" s="273"/>
      <c r="NNW427" s="273"/>
      <c r="NNX427" s="273"/>
      <c r="NNY427" s="273"/>
      <c r="NNZ427" s="273"/>
      <c r="NOA427" s="273"/>
      <c r="NOB427" s="273"/>
      <c r="NOC427" s="273"/>
      <c r="NOD427" s="273"/>
      <c r="NOE427" s="273"/>
      <c r="NOF427" s="273"/>
      <c r="NOG427" s="273"/>
      <c r="NOH427" s="273"/>
      <c r="NOI427" s="273"/>
      <c r="NOJ427" s="273"/>
      <c r="NOK427" s="273"/>
      <c r="NOL427" s="273"/>
      <c r="NOM427" s="273"/>
      <c r="NON427" s="273"/>
      <c r="NOO427" s="273"/>
      <c r="NOP427" s="273"/>
      <c r="NOQ427" s="273"/>
      <c r="NOR427" s="273"/>
      <c r="NOS427" s="273"/>
      <c r="NOT427" s="273"/>
      <c r="NOU427" s="273"/>
      <c r="NOV427" s="273"/>
      <c r="NOW427" s="273"/>
      <c r="NOX427" s="273"/>
      <c r="NOY427" s="273"/>
      <c r="NOZ427" s="273"/>
      <c r="NPA427" s="273"/>
      <c r="NPB427" s="273"/>
      <c r="NPC427" s="273"/>
      <c r="NPD427" s="273"/>
      <c r="NPE427" s="273"/>
      <c r="NPF427" s="273"/>
      <c r="NPG427" s="273"/>
      <c r="NPH427" s="273"/>
      <c r="NPI427" s="273"/>
      <c r="NPJ427" s="273"/>
      <c r="NPK427" s="273"/>
      <c r="NPL427" s="273"/>
      <c r="NPM427" s="273"/>
      <c r="NPN427" s="273"/>
      <c r="NPO427" s="273"/>
      <c r="NPP427" s="273"/>
      <c r="NPQ427" s="273"/>
      <c r="NPR427" s="273"/>
      <c r="NPS427" s="273"/>
      <c r="NPT427" s="273"/>
      <c r="NPU427" s="273"/>
      <c r="NPV427" s="273"/>
      <c r="NPW427" s="273"/>
      <c r="NPX427" s="273"/>
      <c r="NPY427" s="273"/>
      <c r="NPZ427" s="273"/>
      <c r="NQA427" s="273"/>
      <c r="NQB427" s="273"/>
      <c r="NQC427" s="273"/>
      <c r="NQD427" s="273"/>
      <c r="NQE427" s="273"/>
      <c r="NQF427" s="273"/>
      <c r="NQG427" s="273"/>
      <c r="NQH427" s="273"/>
      <c r="NQI427" s="273"/>
      <c r="NQJ427" s="273"/>
      <c r="NQK427" s="273"/>
      <c r="NQL427" s="273"/>
      <c r="NQM427" s="273"/>
      <c r="NQN427" s="273"/>
      <c r="NQO427" s="273"/>
      <c r="NQP427" s="273"/>
      <c r="NQQ427" s="273"/>
      <c r="NQR427" s="273"/>
      <c r="NQS427" s="273"/>
      <c r="NQT427" s="273"/>
      <c r="NQU427" s="273"/>
      <c r="NQV427" s="273"/>
      <c r="NQW427" s="273"/>
      <c r="NQX427" s="273"/>
      <c r="NQY427" s="273"/>
      <c r="NQZ427" s="273"/>
      <c r="NRA427" s="273"/>
      <c r="NRB427" s="273"/>
      <c r="NRC427" s="273"/>
      <c r="NRD427" s="273"/>
      <c r="NRE427" s="273"/>
      <c r="NRF427" s="273"/>
      <c r="NRG427" s="273"/>
      <c r="NRH427" s="273"/>
      <c r="NRI427" s="273"/>
      <c r="NRJ427" s="273"/>
      <c r="NRK427" s="273"/>
      <c r="NRL427" s="273"/>
      <c r="NRM427" s="273"/>
      <c r="NRN427" s="273"/>
      <c r="NRO427" s="273"/>
      <c r="NRP427" s="273"/>
      <c r="NRQ427" s="273"/>
      <c r="NRR427" s="273"/>
      <c r="NRS427" s="273"/>
      <c r="NRT427" s="273"/>
      <c r="NRU427" s="273"/>
      <c r="NRV427" s="273"/>
      <c r="NRW427" s="273"/>
      <c r="NRX427" s="273"/>
      <c r="NRY427" s="273"/>
      <c r="NRZ427" s="273"/>
      <c r="NSA427" s="273"/>
      <c r="NSB427" s="273"/>
      <c r="NSC427" s="273"/>
      <c r="NSD427" s="273"/>
      <c r="NSE427" s="273"/>
      <c r="NSF427" s="273"/>
      <c r="NSG427" s="273"/>
      <c r="NSH427" s="273"/>
      <c r="NSI427" s="273"/>
      <c r="NSJ427" s="273"/>
      <c r="NSK427" s="273"/>
      <c r="NSL427" s="273"/>
      <c r="NSM427" s="273"/>
      <c r="NSN427" s="273"/>
      <c r="NSO427" s="273"/>
      <c r="NSP427" s="273"/>
      <c r="NSQ427" s="273"/>
      <c r="NSR427" s="273"/>
      <c r="NSS427" s="273"/>
      <c r="NST427" s="273"/>
      <c r="NSU427" s="273"/>
      <c r="NSV427" s="273"/>
      <c r="NSW427" s="273"/>
      <c r="NSX427" s="273"/>
      <c r="NSY427" s="273"/>
      <c r="NSZ427" s="273"/>
      <c r="NTA427" s="273"/>
      <c r="NTB427" s="273"/>
      <c r="NTC427" s="273"/>
      <c r="NTD427" s="273"/>
      <c r="NTE427" s="273"/>
      <c r="NTF427" s="273"/>
      <c r="NTG427" s="273"/>
      <c r="NTH427" s="273"/>
      <c r="NTI427" s="273"/>
      <c r="NTJ427" s="273"/>
      <c r="NTK427" s="273"/>
      <c r="NTL427" s="273"/>
      <c r="NTM427" s="273"/>
      <c r="NTN427" s="273"/>
      <c r="NTO427" s="273"/>
      <c r="NTP427" s="273"/>
      <c r="NTQ427" s="273"/>
      <c r="NTR427" s="273"/>
      <c r="NTS427" s="273"/>
      <c r="NTT427" s="273"/>
      <c r="NTU427" s="273"/>
      <c r="NTV427" s="273"/>
      <c r="NTW427" s="273"/>
      <c r="NTX427" s="273"/>
      <c r="NTY427" s="273"/>
      <c r="NTZ427" s="273"/>
      <c r="NUA427" s="273"/>
      <c r="NUB427" s="273"/>
      <c r="NUC427" s="273"/>
      <c r="NUD427" s="273"/>
      <c r="NUE427" s="273"/>
      <c r="NUF427" s="273"/>
      <c r="NUG427" s="273"/>
      <c r="NUH427" s="273"/>
      <c r="NUI427" s="273"/>
      <c r="NUJ427" s="273"/>
      <c r="NUK427" s="273"/>
      <c r="NUL427" s="273"/>
      <c r="NUM427" s="273"/>
      <c r="NUN427" s="273"/>
      <c r="NUO427" s="273"/>
      <c r="NUP427" s="273"/>
      <c r="NUQ427" s="273"/>
      <c r="NUR427" s="273"/>
      <c r="NUS427" s="273"/>
      <c r="NUT427" s="273"/>
      <c r="NUU427" s="273"/>
      <c r="NUV427" s="273"/>
      <c r="NUW427" s="273"/>
      <c r="NUX427" s="273"/>
      <c r="NUY427" s="273"/>
      <c r="NUZ427" s="273"/>
      <c r="NVA427" s="273"/>
      <c r="NVB427" s="273"/>
      <c r="NVC427" s="273"/>
      <c r="NVD427" s="273"/>
      <c r="NVE427" s="273"/>
      <c r="NVF427" s="273"/>
      <c r="NVG427" s="273"/>
      <c r="NVH427" s="273"/>
      <c r="NVI427" s="273"/>
      <c r="NVJ427" s="273"/>
      <c r="NVK427" s="273"/>
      <c r="NVL427" s="273"/>
      <c r="NVM427" s="273"/>
      <c r="NVN427" s="273"/>
      <c r="NVO427" s="273"/>
      <c r="NVP427" s="273"/>
      <c r="NVQ427" s="273"/>
      <c r="NVR427" s="273"/>
      <c r="NVS427" s="273"/>
      <c r="NVT427" s="273"/>
      <c r="NVU427" s="273"/>
      <c r="NVV427" s="273"/>
      <c r="NVW427" s="273"/>
      <c r="NVX427" s="273"/>
      <c r="NVY427" s="273"/>
      <c r="NVZ427" s="273"/>
      <c r="NWA427" s="273"/>
      <c r="NWB427" s="273"/>
      <c r="NWC427" s="273"/>
      <c r="NWD427" s="273"/>
      <c r="NWE427" s="273"/>
      <c r="NWF427" s="273"/>
      <c r="NWG427" s="273"/>
      <c r="NWH427" s="273"/>
      <c r="NWI427" s="273"/>
      <c r="NWJ427" s="273"/>
      <c r="NWK427" s="273"/>
      <c r="NWL427" s="273"/>
      <c r="NWM427" s="273"/>
      <c r="NWN427" s="273"/>
      <c r="NWO427" s="273"/>
      <c r="NWP427" s="273"/>
      <c r="NWQ427" s="273"/>
      <c r="NWR427" s="273"/>
      <c r="NWS427" s="273"/>
      <c r="NWT427" s="273"/>
      <c r="NWU427" s="273"/>
      <c r="NWV427" s="273"/>
      <c r="NWW427" s="273"/>
      <c r="NWX427" s="273"/>
      <c r="NWY427" s="273"/>
      <c r="NWZ427" s="273"/>
      <c r="NXA427" s="273"/>
      <c r="NXB427" s="273"/>
      <c r="NXC427" s="273"/>
      <c r="NXD427" s="273"/>
      <c r="NXE427" s="273"/>
      <c r="NXF427" s="273"/>
      <c r="NXG427" s="273"/>
      <c r="NXH427" s="273"/>
      <c r="NXI427" s="273"/>
      <c r="NXJ427" s="273"/>
      <c r="NXK427" s="273"/>
      <c r="NXL427" s="273"/>
      <c r="NXM427" s="273"/>
      <c r="NXN427" s="273"/>
      <c r="NXO427" s="273"/>
      <c r="NXP427" s="273"/>
      <c r="NXQ427" s="273"/>
      <c r="NXR427" s="273"/>
      <c r="NXS427" s="273"/>
      <c r="NXT427" s="273"/>
      <c r="NXU427" s="273"/>
      <c r="NXV427" s="273"/>
      <c r="NXW427" s="273"/>
      <c r="NXX427" s="273"/>
      <c r="NXY427" s="273"/>
      <c r="NXZ427" s="273"/>
      <c r="NYA427" s="273"/>
      <c r="NYB427" s="273"/>
      <c r="NYC427" s="273"/>
      <c r="NYD427" s="273"/>
      <c r="NYE427" s="273"/>
      <c r="NYF427" s="273"/>
      <c r="NYG427" s="273"/>
      <c r="NYH427" s="273"/>
      <c r="NYI427" s="273"/>
      <c r="NYJ427" s="273"/>
      <c r="NYK427" s="273"/>
      <c r="NYL427" s="273"/>
      <c r="NYM427" s="273"/>
      <c r="NYN427" s="273"/>
      <c r="NYO427" s="273"/>
      <c r="NYP427" s="273"/>
      <c r="NYQ427" s="273"/>
      <c r="NYR427" s="273"/>
      <c r="NYS427" s="273"/>
      <c r="NYT427" s="273"/>
      <c r="NYU427" s="273"/>
      <c r="NYV427" s="273"/>
      <c r="NYW427" s="273"/>
      <c r="NYX427" s="273"/>
      <c r="NYY427" s="273"/>
      <c r="NYZ427" s="273"/>
      <c r="NZA427" s="273"/>
      <c r="NZB427" s="273"/>
      <c r="NZC427" s="273"/>
      <c r="NZD427" s="273"/>
      <c r="NZE427" s="273"/>
      <c r="NZF427" s="273"/>
      <c r="NZG427" s="273"/>
      <c r="NZH427" s="273"/>
      <c r="NZI427" s="273"/>
      <c r="NZJ427" s="273"/>
      <c r="NZK427" s="273"/>
      <c r="NZL427" s="273"/>
      <c r="NZM427" s="273"/>
      <c r="NZN427" s="273"/>
      <c r="NZO427" s="273"/>
      <c r="NZP427" s="273"/>
      <c r="NZQ427" s="273"/>
      <c r="NZR427" s="273"/>
      <c r="NZS427" s="273"/>
      <c r="NZT427" s="273"/>
      <c r="NZU427" s="273"/>
      <c r="NZV427" s="273"/>
      <c r="NZW427" s="273"/>
      <c r="NZX427" s="273"/>
      <c r="NZY427" s="273"/>
      <c r="NZZ427" s="273"/>
      <c r="OAA427" s="273"/>
      <c r="OAB427" s="273"/>
      <c r="OAC427" s="273"/>
      <c r="OAD427" s="273"/>
      <c r="OAE427" s="273"/>
      <c r="OAF427" s="273"/>
      <c r="OAG427" s="273"/>
      <c r="OAH427" s="273"/>
      <c r="OAI427" s="273"/>
      <c r="OAJ427" s="273"/>
      <c r="OAK427" s="273"/>
      <c r="OAL427" s="273"/>
      <c r="OAM427" s="273"/>
      <c r="OAN427" s="273"/>
      <c r="OAO427" s="273"/>
      <c r="OAP427" s="273"/>
      <c r="OAQ427" s="273"/>
      <c r="OAR427" s="273"/>
      <c r="OAS427" s="273"/>
      <c r="OAT427" s="273"/>
      <c r="OAU427" s="273"/>
      <c r="OAV427" s="273"/>
      <c r="OAW427" s="273"/>
      <c r="OAX427" s="273"/>
      <c r="OAY427" s="273"/>
      <c r="OAZ427" s="273"/>
      <c r="OBA427" s="273"/>
      <c r="OBB427" s="273"/>
      <c r="OBC427" s="273"/>
      <c r="OBD427" s="273"/>
      <c r="OBE427" s="273"/>
      <c r="OBF427" s="273"/>
      <c r="OBG427" s="273"/>
      <c r="OBH427" s="273"/>
      <c r="OBI427" s="273"/>
      <c r="OBJ427" s="273"/>
      <c r="OBK427" s="273"/>
      <c r="OBL427" s="273"/>
      <c r="OBM427" s="273"/>
      <c r="OBN427" s="273"/>
      <c r="OBO427" s="273"/>
      <c r="OBP427" s="273"/>
      <c r="OBQ427" s="273"/>
      <c r="OBR427" s="273"/>
      <c r="OBS427" s="273"/>
      <c r="OBT427" s="273"/>
      <c r="OBU427" s="273"/>
      <c r="OBV427" s="273"/>
      <c r="OBW427" s="273"/>
      <c r="OBX427" s="273"/>
      <c r="OBY427" s="273"/>
      <c r="OBZ427" s="273"/>
      <c r="OCA427" s="273"/>
      <c r="OCB427" s="273"/>
      <c r="OCC427" s="273"/>
      <c r="OCD427" s="273"/>
      <c r="OCE427" s="273"/>
      <c r="OCF427" s="273"/>
      <c r="OCG427" s="273"/>
      <c r="OCH427" s="273"/>
      <c r="OCI427" s="273"/>
      <c r="OCJ427" s="273"/>
      <c r="OCK427" s="273"/>
      <c r="OCL427" s="273"/>
      <c r="OCM427" s="273"/>
      <c r="OCN427" s="273"/>
      <c r="OCO427" s="273"/>
      <c r="OCP427" s="273"/>
      <c r="OCQ427" s="273"/>
      <c r="OCR427" s="273"/>
      <c r="OCS427" s="273"/>
      <c r="OCT427" s="273"/>
      <c r="OCU427" s="273"/>
      <c r="OCV427" s="273"/>
      <c r="OCW427" s="273"/>
      <c r="OCX427" s="273"/>
      <c r="OCY427" s="273"/>
      <c r="OCZ427" s="273"/>
      <c r="ODA427" s="273"/>
      <c r="ODB427" s="273"/>
      <c r="ODC427" s="273"/>
      <c r="ODD427" s="273"/>
      <c r="ODE427" s="273"/>
      <c r="ODF427" s="273"/>
      <c r="ODG427" s="273"/>
      <c r="ODH427" s="273"/>
      <c r="ODI427" s="273"/>
      <c r="ODJ427" s="273"/>
      <c r="ODK427" s="273"/>
      <c r="ODL427" s="273"/>
      <c r="ODM427" s="273"/>
      <c r="ODN427" s="273"/>
      <c r="ODO427" s="273"/>
      <c r="ODP427" s="273"/>
      <c r="ODQ427" s="273"/>
      <c r="ODR427" s="273"/>
      <c r="ODS427" s="273"/>
      <c r="ODT427" s="273"/>
      <c r="ODU427" s="273"/>
      <c r="ODV427" s="273"/>
      <c r="ODW427" s="273"/>
      <c r="ODX427" s="273"/>
      <c r="ODY427" s="273"/>
      <c r="ODZ427" s="273"/>
      <c r="OEA427" s="273"/>
      <c r="OEB427" s="273"/>
      <c r="OEC427" s="273"/>
      <c r="OED427" s="273"/>
      <c r="OEE427" s="273"/>
      <c r="OEF427" s="273"/>
      <c r="OEG427" s="273"/>
      <c r="OEH427" s="273"/>
      <c r="OEI427" s="273"/>
      <c r="OEJ427" s="273"/>
      <c r="OEK427" s="273"/>
      <c r="OEL427" s="273"/>
      <c r="OEM427" s="273"/>
      <c r="OEN427" s="273"/>
      <c r="OEO427" s="273"/>
      <c r="OEP427" s="273"/>
      <c r="OEQ427" s="273"/>
      <c r="OER427" s="273"/>
      <c r="OES427" s="273"/>
      <c r="OET427" s="273"/>
      <c r="OEU427" s="273"/>
      <c r="OEV427" s="273"/>
      <c r="OEW427" s="273"/>
      <c r="OEX427" s="273"/>
      <c r="OEY427" s="273"/>
      <c r="OEZ427" s="273"/>
      <c r="OFA427" s="273"/>
      <c r="OFB427" s="273"/>
      <c r="OFC427" s="273"/>
      <c r="OFD427" s="273"/>
      <c r="OFE427" s="273"/>
      <c r="OFF427" s="273"/>
      <c r="OFG427" s="273"/>
      <c r="OFH427" s="273"/>
      <c r="OFI427" s="273"/>
      <c r="OFJ427" s="273"/>
      <c r="OFK427" s="273"/>
      <c r="OFL427" s="273"/>
      <c r="OFM427" s="273"/>
      <c r="OFN427" s="273"/>
      <c r="OFO427" s="273"/>
      <c r="OFP427" s="273"/>
      <c r="OFQ427" s="273"/>
      <c r="OFR427" s="273"/>
      <c r="OFS427" s="273"/>
      <c r="OFT427" s="273"/>
      <c r="OFU427" s="273"/>
      <c r="OFV427" s="273"/>
      <c r="OFW427" s="273"/>
      <c r="OFX427" s="273"/>
      <c r="OFY427" s="273"/>
      <c r="OFZ427" s="273"/>
      <c r="OGA427" s="273"/>
      <c r="OGB427" s="273"/>
      <c r="OGC427" s="273"/>
      <c r="OGD427" s="273"/>
      <c r="OGE427" s="273"/>
      <c r="OGF427" s="273"/>
      <c r="OGG427" s="273"/>
      <c r="OGH427" s="273"/>
      <c r="OGI427" s="273"/>
      <c r="OGJ427" s="273"/>
      <c r="OGK427" s="273"/>
      <c r="OGL427" s="273"/>
      <c r="OGM427" s="273"/>
      <c r="OGN427" s="273"/>
      <c r="OGO427" s="273"/>
      <c r="OGP427" s="273"/>
      <c r="OGQ427" s="273"/>
      <c r="OGR427" s="273"/>
      <c r="OGS427" s="273"/>
      <c r="OGT427" s="273"/>
      <c r="OGU427" s="273"/>
      <c r="OGV427" s="273"/>
      <c r="OGW427" s="273"/>
      <c r="OGX427" s="273"/>
      <c r="OGY427" s="273"/>
      <c r="OGZ427" s="273"/>
      <c r="OHA427" s="273"/>
      <c r="OHB427" s="273"/>
      <c r="OHC427" s="273"/>
      <c r="OHD427" s="273"/>
      <c r="OHE427" s="273"/>
      <c r="OHF427" s="273"/>
      <c r="OHG427" s="273"/>
      <c r="OHH427" s="273"/>
      <c r="OHI427" s="273"/>
      <c r="OHJ427" s="273"/>
      <c r="OHK427" s="273"/>
      <c r="OHL427" s="273"/>
      <c r="OHM427" s="273"/>
      <c r="OHN427" s="273"/>
      <c r="OHO427" s="273"/>
      <c r="OHP427" s="273"/>
      <c r="OHQ427" s="273"/>
      <c r="OHR427" s="273"/>
      <c r="OHS427" s="273"/>
      <c r="OHT427" s="273"/>
      <c r="OHU427" s="273"/>
      <c r="OHV427" s="273"/>
      <c r="OHW427" s="273"/>
      <c r="OHX427" s="273"/>
      <c r="OHY427" s="273"/>
      <c r="OHZ427" s="273"/>
      <c r="OIA427" s="273"/>
      <c r="OIB427" s="273"/>
      <c r="OIC427" s="273"/>
      <c r="OID427" s="273"/>
      <c r="OIE427" s="273"/>
      <c r="OIF427" s="273"/>
      <c r="OIG427" s="273"/>
      <c r="OIH427" s="273"/>
      <c r="OII427" s="273"/>
      <c r="OIJ427" s="273"/>
      <c r="OIK427" s="273"/>
      <c r="OIL427" s="273"/>
      <c r="OIM427" s="273"/>
      <c r="OIN427" s="273"/>
      <c r="OIO427" s="273"/>
      <c r="OIP427" s="273"/>
      <c r="OIQ427" s="273"/>
      <c r="OIR427" s="273"/>
      <c r="OIS427" s="273"/>
      <c r="OIT427" s="273"/>
      <c r="OIU427" s="273"/>
      <c r="OIV427" s="273"/>
      <c r="OIW427" s="273"/>
      <c r="OIX427" s="273"/>
      <c r="OIY427" s="273"/>
      <c r="OIZ427" s="273"/>
      <c r="OJA427" s="273"/>
      <c r="OJB427" s="273"/>
      <c r="OJC427" s="273"/>
      <c r="OJD427" s="273"/>
      <c r="OJE427" s="273"/>
      <c r="OJF427" s="273"/>
      <c r="OJG427" s="273"/>
      <c r="OJH427" s="273"/>
      <c r="OJI427" s="273"/>
      <c r="OJJ427" s="273"/>
      <c r="OJK427" s="273"/>
      <c r="OJL427" s="273"/>
      <c r="OJM427" s="273"/>
      <c r="OJN427" s="273"/>
      <c r="OJO427" s="273"/>
      <c r="OJP427" s="273"/>
      <c r="OJQ427" s="273"/>
      <c r="OJR427" s="273"/>
      <c r="OJS427" s="273"/>
      <c r="OJT427" s="273"/>
      <c r="OJU427" s="273"/>
      <c r="OJV427" s="273"/>
      <c r="OJW427" s="273"/>
      <c r="OJX427" s="273"/>
      <c r="OJY427" s="273"/>
      <c r="OJZ427" s="273"/>
      <c r="OKA427" s="273"/>
      <c r="OKB427" s="273"/>
      <c r="OKC427" s="273"/>
      <c r="OKD427" s="273"/>
      <c r="OKE427" s="273"/>
      <c r="OKF427" s="273"/>
      <c r="OKG427" s="273"/>
      <c r="OKH427" s="273"/>
      <c r="OKI427" s="273"/>
      <c r="OKJ427" s="273"/>
      <c r="OKK427" s="273"/>
      <c r="OKL427" s="273"/>
      <c r="OKM427" s="273"/>
      <c r="OKN427" s="273"/>
      <c r="OKO427" s="273"/>
      <c r="OKP427" s="273"/>
      <c r="OKQ427" s="273"/>
      <c r="OKR427" s="273"/>
      <c r="OKS427" s="273"/>
      <c r="OKT427" s="273"/>
      <c r="OKU427" s="273"/>
      <c r="OKV427" s="273"/>
      <c r="OKW427" s="273"/>
      <c r="OKX427" s="273"/>
      <c r="OKY427" s="273"/>
      <c r="OKZ427" s="273"/>
      <c r="OLA427" s="273"/>
      <c r="OLB427" s="273"/>
      <c r="OLC427" s="273"/>
      <c r="OLD427" s="273"/>
      <c r="OLE427" s="273"/>
      <c r="OLF427" s="273"/>
      <c r="OLG427" s="273"/>
      <c r="OLH427" s="273"/>
      <c r="OLI427" s="273"/>
      <c r="OLJ427" s="273"/>
      <c r="OLK427" s="273"/>
      <c r="OLL427" s="273"/>
      <c r="OLM427" s="273"/>
      <c r="OLN427" s="273"/>
      <c r="OLO427" s="273"/>
      <c r="OLP427" s="273"/>
      <c r="OLQ427" s="273"/>
      <c r="OLR427" s="273"/>
      <c r="OLS427" s="273"/>
      <c r="OLT427" s="273"/>
      <c r="OLU427" s="273"/>
      <c r="OLV427" s="273"/>
      <c r="OLW427" s="273"/>
      <c r="OLX427" s="273"/>
      <c r="OLY427" s="273"/>
      <c r="OLZ427" s="273"/>
      <c r="OMA427" s="273"/>
      <c r="OMB427" s="273"/>
      <c r="OMC427" s="273"/>
      <c r="OMD427" s="273"/>
      <c r="OME427" s="273"/>
      <c r="OMF427" s="273"/>
      <c r="OMG427" s="273"/>
      <c r="OMH427" s="273"/>
      <c r="OMI427" s="273"/>
      <c r="OMJ427" s="273"/>
      <c r="OMK427" s="273"/>
      <c r="OML427" s="273"/>
      <c r="OMM427" s="273"/>
      <c r="OMN427" s="273"/>
      <c r="OMO427" s="273"/>
      <c r="OMP427" s="273"/>
      <c r="OMQ427" s="273"/>
      <c r="OMR427" s="273"/>
      <c r="OMS427" s="273"/>
      <c r="OMT427" s="273"/>
      <c r="OMU427" s="273"/>
      <c r="OMV427" s="273"/>
      <c r="OMW427" s="273"/>
      <c r="OMX427" s="273"/>
      <c r="OMY427" s="273"/>
      <c r="OMZ427" s="273"/>
      <c r="ONA427" s="273"/>
      <c r="ONB427" s="273"/>
      <c r="ONC427" s="273"/>
      <c r="OND427" s="273"/>
      <c r="ONE427" s="273"/>
      <c r="ONF427" s="273"/>
      <c r="ONG427" s="273"/>
      <c r="ONH427" s="273"/>
      <c r="ONI427" s="273"/>
      <c r="ONJ427" s="273"/>
      <c r="ONK427" s="273"/>
      <c r="ONL427" s="273"/>
      <c r="ONM427" s="273"/>
      <c r="ONN427" s="273"/>
      <c r="ONO427" s="273"/>
      <c r="ONP427" s="273"/>
      <c r="ONQ427" s="273"/>
      <c r="ONR427" s="273"/>
      <c r="ONS427" s="273"/>
      <c r="ONT427" s="273"/>
      <c r="ONU427" s="273"/>
      <c r="ONV427" s="273"/>
      <c r="ONW427" s="273"/>
      <c r="ONX427" s="273"/>
      <c r="ONY427" s="273"/>
      <c r="ONZ427" s="273"/>
      <c r="OOA427" s="273"/>
      <c r="OOB427" s="273"/>
      <c r="OOC427" s="273"/>
      <c r="OOD427" s="273"/>
      <c r="OOE427" s="273"/>
      <c r="OOF427" s="273"/>
      <c r="OOG427" s="273"/>
      <c r="OOH427" s="273"/>
      <c r="OOI427" s="273"/>
      <c r="OOJ427" s="273"/>
      <c r="OOK427" s="273"/>
      <c r="OOL427" s="273"/>
      <c r="OOM427" s="273"/>
      <c r="OON427" s="273"/>
      <c r="OOO427" s="273"/>
      <c r="OOP427" s="273"/>
      <c r="OOQ427" s="273"/>
      <c r="OOR427" s="273"/>
      <c r="OOS427" s="273"/>
      <c r="OOT427" s="273"/>
      <c r="OOU427" s="273"/>
      <c r="OOV427" s="273"/>
      <c r="OOW427" s="273"/>
      <c r="OOX427" s="273"/>
      <c r="OOY427" s="273"/>
      <c r="OOZ427" s="273"/>
      <c r="OPA427" s="273"/>
      <c r="OPB427" s="273"/>
      <c r="OPC427" s="273"/>
      <c r="OPD427" s="273"/>
      <c r="OPE427" s="273"/>
      <c r="OPF427" s="273"/>
      <c r="OPG427" s="273"/>
      <c r="OPH427" s="273"/>
      <c r="OPI427" s="273"/>
      <c r="OPJ427" s="273"/>
      <c r="OPK427" s="273"/>
      <c r="OPL427" s="273"/>
      <c r="OPM427" s="273"/>
      <c r="OPN427" s="273"/>
      <c r="OPO427" s="273"/>
      <c r="OPP427" s="273"/>
      <c r="OPQ427" s="273"/>
      <c r="OPR427" s="273"/>
      <c r="OPS427" s="273"/>
      <c r="OPT427" s="273"/>
      <c r="OPU427" s="273"/>
      <c r="OPV427" s="273"/>
      <c r="OPW427" s="273"/>
      <c r="OPX427" s="273"/>
      <c r="OPY427" s="273"/>
      <c r="OPZ427" s="273"/>
      <c r="OQA427" s="273"/>
      <c r="OQB427" s="273"/>
      <c r="OQC427" s="273"/>
      <c r="OQD427" s="273"/>
      <c r="OQE427" s="273"/>
      <c r="OQF427" s="273"/>
      <c r="OQG427" s="273"/>
      <c r="OQH427" s="273"/>
      <c r="OQI427" s="273"/>
      <c r="OQJ427" s="273"/>
      <c r="OQK427" s="273"/>
      <c r="OQL427" s="273"/>
      <c r="OQM427" s="273"/>
      <c r="OQN427" s="273"/>
      <c r="OQO427" s="273"/>
      <c r="OQP427" s="273"/>
      <c r="OQQ427" s="273"/>
      <c r="OQR427" s="273"/>
      <c r="OQS427" s="273"/>
      <c r="OQT427" s="273"/>
      <c r="OQU427" s="273"/>
      <c r="OQV427" s="273"/>
      <c r="OQW427" s="273"/>
      <c r="OQX427" s="273"/>
      <c r="OQY427" s="273"/>
      <c r="OQZ427" s="273"/>
      <c r="ORA427" s="273"/>
      <c r="ORB427" s="273"/>
      <c r="ORC427" s="273"/>
      <c r="ORD427" s="273"/>
      <c r="ORE427" s="273"/>
      <c r="ORF427" s="273"/>
      <c r="ORG427" s="273"/>
      <c r="ORH427" s="273"/>
      <c r="ORI427" s="273"/>
      <c r="ORJ427" s="273"/>
      <c r="ORK427" s="273"/>
      <c r="ORL427" s="273"/>
      <c r="ORM427" s="273"/>
      <c r="ORN427" s="273"/>
      <c r="ORO427" s="273"/>
      <c r="ORP427" s="273"/>
      <c r="ORQ427" s="273"/>
      <c r="ORR427" s="273"/>
      <c r="ORS427" s="273"/>
      <c r="ORT427" s="273"/>
      <c r="ORU427" s="273"/>
      <c r="ORV427" s="273"/>
      <c r="ORW427" s="273"/>
      <c r="ORX427" s="273"/>
      <c r="ORY427" s="273"/>
      <c r="ORZ427" s="273"/>
      <c r="OSA427" s="273"/>
      <c r="OSB427" s="273"/>
      <c r="OSC427" s="273"/>
      <c r="OSD427" s="273"/>
      <c r="OSE427" s="273"/>
      <c r="OSF427" s="273"/>
      <c r="OSG427" s="273"/>
      <c r="OSH427" s="273"/>
      <c r="OSI427" s="273"/>
      <c r="OSJ427" s="273"/>
      <c r="OSK427" s="273"/>
      <c r="OSL427" s="273"/>
      <c r="OSM427" s="273"/>
      <c r="OSN427" s="273"/>
      <c r="OSO427" s="273"/>
      <c r="OSP427" s="273"/>
      <c r="OSQ427" s="273"/>
      <c r="OSR427" s="273"/>
      <c r="OSS427" s="273"/>
      <c r="OST427" s="273"/>
      <c r="OSU427" s="273"/>
      <c r="OSV427" s="273"/>
      <c r="OSW427" s="273"/>
      <c r="OSX427" s="273"/>
      <c r="OSY427" s="273"/>
      <c r="OSZ427" s="273"/>
      <c r="OTA427" s="273"/>
      <c r="OTB427" s="273"/>
      <c r="OTC427" s="273"/>
      <c r="OTD427" s="273"/>
      <c r="OTE427" s="273"/>
      <c r="OTF427" s="273"/>
      <c r="OTG427" s="273"/>
      <c r="OTH427" s="273"/>
      <c r="OTI427" s="273"/>
      <c r="OTJ427" s="273"/>
      <c r="OTK427" s="273"/>
      <c r="OTL427" s="273"/>
      <c r="OTM427" s="273"/>
      <c r="OTN427" s="273"/>
      <c r="OTO427" s="273"/>
      <c r="OTP427" s="273"/>
      <c r="OTQ427" s="273"/>
      <c r="OTR427" s="273"/>
      <c r="OTS427" s="273"/>
      <c r="OTT427" s="273"/>
      <c r="OTU427" s="273"/>
      <c r="OTV427" s="273"/>
      <c r="OTW427" s="273"/>
      <c r="OTX427" s="273"/>
      <c r="OTY427" s="273"/>
      <c r="OTZ427" s="273"/>
      <c r="OUA427" s="273"/>
      <c r="OUB427" s="273"/>
      <c r="OUC427" s="273"/>
      <c r="OUD427" s="273"/>
      <c r="OUE427" s="273"/>
      <c r="OUF427" s="273"/>
      <c r="OUG427" s="273"/>
      <c r="OUH427" s="273"/>
      <c r="OUI427" s="273"/>
      <c r="OUJ427" s="273"/>
      <c r="OUK427" s="273"/>
      <c r="OUL427" s="273"/>
      <c r="OUM427" s="273"/>
      <c r="OUN427" s="273"/>
      <c r="OUO427" s="273"/>
      <c r="OUP427" s="273"/>
      <c r="OUQ427" s="273"/>
      <c r="OUR427" s="273"/>
      <c r="OUS427" s="273"/>
      <c r="OUT427" s="273"/>
      <c r="OUU427" s="273"/>
      <c r="OUV427" s="273"/>
      <c r="OUW427" s="273"/>
      <c r="OUX427" s="273"/>
      <c r="OUY427" s="273"/>
      <c r="OUZ427" s="273"/>
      <c r="OVA427" s="273"/>
      <c r="OVB427" s="273"/>
      <c r="OVC427" s="273"/>
      <c r="OVD427" s="273"/>
      <c r="OVE427" s="273"/>
      <c r="OVF427" s="273"/>
      <c r="OVG427" s="273"/>
      <c r="OVH427" s="273"/>
      <c r="OVI427" s="273"/>
      <c r="OVJ427" s="273"/>
      <c r="OVK427" s="273"/>
      <c r="OVL427" s="273"/>
      <c r="OVM427" s="273"/>
      <c r="OVN427" s="273"/>
      <c r="OVO427" s="273"/>
      <c r="OVP427" s="273"/>
      <c r="OVQ427" s="273"/>
      <c r="OVR427" s="273"/>
      <c r="OVS427" s="273"/>
      <c r="OVT427" s="273"/>
      <c r="OVU427" s="273"/>
      <c r="OVV427" s="273"/>
      <c r="OVW427" s="273"/>
      <c r="OVX427" s="273"/>
      <c r="OVY427" s="273"/>
      <c r="OVZ427" s="273"/>
      <c r="OWA427" s="273"/>
      <c r="OWB427" s="273"/>
      <c r="OWC427" s="273"/>
      <c r="OWD427" s="273"/>
      <c r="OWE427" s="273"/>
      <c r="OWF427" s="273"/>
      <c r="OWG427" s="273"/>
      <c r="OWH427" s="273"/>
      <c r="OWI427" s="273"/>
      <c r="OWJ427" s="273"/>
      <c r="OWK427" s="273"/>
      <c r="OWL427" s="273"/>
      <c r="OWM427" s="273"/>
      <c r="OWN427" s="273"/>
      <c r="OWO427" s="273"/>
      <c r="OWP427" s="273"/>
      <c r="OWQ427" s="273"/>
      <c r="OWR427" s="273"/>
      <c r="OWS427" s="273"/>
      <c r="OWT427" s="273"/>
      <c r="OWU427" s="273"/>
      <c r="OWV427" s="273"/>
      <c r="OWW427" s="273"/>
      <c r="OWX427" s="273"/>
      <c r="OWY427" s="273"/>
      <c r="OWZ427" s="273"/>
      <c r="OXA427" s="273"/>
      <c r="OXB427" s="273"/>
      <c r="OXC427" s="273"/>
      <c r="OXD427" s="273"/>
      <c r="OXE427" s="273"/>
      <c r="OXF427" s="273"/>
      <c r="OXG427" s="273"/>
      <c r="OXH427" s="273"/>
      <c r="OXI427" s="273"/>
      <c r="OXJ427" s="273"/>
      <c r="OXK427" s="273"/>
      <c r="OXL427" s="273"/>
      <c r="OXM427" s="273"/>
      <c r="OXN427" s="273"/>
      <c r="OXO427" s="273"/>
      <c r="OXP427" s="273"/>
      <c r="OXQ427" s="273"/>
      <c r="OXR427" s="273"/>
      <c r="OXS427" s="273"/>
      <c r="OXT427" s="273"/>
      <c r="OXU427" s="273"/>
      <c r="OXV427" s="273"/>
      <c r="OXW427" s="273"/>
      <c r="OXX427" s="273"/>
      <c r="OXY427" s="273"/>
      <c r="OXZ427" s="273"/>
      <c r="OYA427" s="273"/>
      <c r="OYB427" s="273"/>
      <c r="OYC427" s="273"/>
      <c r="OYD427" s="273"/>
      <c r="OYE427" s="273"/>
      <c r="OYF427" s="273"/>
      <c r="OYG427" s="273"/>
      <c r="OYH427" s="273"/>
      <c r="OYI427" s="273"/>
      <c r="OYJ427" s="273"/>
      <c r="OYK427" s="273"/>
      <c r="OYL427" s="273"/>
      <c r="OYM427" s="273"/>
      <c r="OYN427" s="273"/>
      <c r="OYO427" s="273"/>
      <c r="OYP427" s="273"/>
      <c r="OYQ427" s="273"/>
      <c r="OYR427" s="273"/>
      <c r="OYS427" s="273"/>
      <c r="OYT427" s="273"/>
      <c r="OYU427" s="273"/>
      <c r="OYV427" s="273"/>
      <c r="OYW427" s="273"/>
      <c r="OYX427" s="273"/>
      <c r="OYY427" s="273"/>
      <c r="OYZ427" s="273"/>
      <c r="OZA427" s="273"/>
      <c r="OZB427" s="273"/>
      <c r="OZC427" s="273"/>
      <c r="OZD427" s="273"/>
      <c r="OZE427" s="273"/>
      <c r="OZF427" s="273"/>
      <c r="OZG427" s="273"/>
      <c r="OZH427" s="273"/>
      <c r="OZI427" s="273"/>
      <c r="OZJ427" s="273"/>
      <c r="OZK427" s="273"/>
      <c r="OZL427" s="273"/>
      <c r="OZM427" s="273"/>
      <c r="OZN427" s="273"/>
      <c r="OZO427" s="273"/>
      <c r="OZP427" s="273"/>
      <c r="OZQ427" s="273"/>
      <c r="OZR427" s="273"/>
      <c r="OZS427" s="273"/>
      <c r="OZT427" s="273"/>
      <c r="OZU427" s="273"/>
      <c r="OZV427" s="273"/>
      <c r="OZW427" s="273"/>
      <c r="OZX427" s="273"/>
      <c r="OZY427" s="273"/>
      <c r="OZZ427" s="273"/>
      <c r="PAA427" s="273"/>
      <c r="PAB427" s="273"/>
      <c r="PAC427" s="273"/>
      <c r="PAD427" s="273"/>
      <c r="PAE427" s="273"/>
      <c r="PAF427" s="273"/>
      <c r="PAG427" s="273"/>
      <c r="PAH427" s="273"/>
      <c r="PAI427" s="273"/>
      <c r="PAJ427" s="273"/>
      <c r="PAK427" s="273"/>
      <c r="PAL427" s="273"/>
      <c r="PAM427" s="273"/>
      <c r="PAN427" s="273"/>
      <c r="PAO427" s="273"/>
      <c r="PAP427" s="273"/>
      <c r="PAQ427" s="273"/>
      <c r="PAR427" s="273"/>
      <c r="PAS427" s="273"/>
      <c r="PAT427" s="273"/>
      <c r="PAU427" s="273"/>
      <c r="PAV427" s="273"/>
      <c r="PAW427" s="273"/>
      <c r="PAX427" s="273"/>
      <c r="PAY427" s="273"/>
      <c r="PAZ427" s="273"/>
      <c r="PBA427" s="273"/>
      <c r="PBB427" s="273"/>
      <c r="PBC427" s="273"/>
      <c r="PBD427" s="273"/>
      <c r="PBE427" s="273"/>
      <c r="PBF427" s="273"/>
      <c r="PBG427" s="273"/>
      <c r="PBH427" s="273"/>
      <c r="PBI427" s="273"/>
      <c r="PBJ427" s="273"/>
      <c r="PBK427" s="273"/>
      <c r="PBL427" s="273"/>
      <c r="PBM427" s="273"/>
      <c r="PBN427" s="273"/>
      <c r="PBO427" s="273"/>
      <c r="PBP427" s="273"/>
      <c r="PBQ427" s="273"/>
      <c r="PBR427" s="273"/>
      <c r="PBS427" s="273"/>
      <c r="PBT427" s="273"/>
      <c r="PBU427" s="273"/>
      <c r="PBV427" s="273"/>
      <c r="PBW427" s="273"/>
      <c r="PBX427" s="273"/>
      <c r="PBY427" s="273"/>
      <c r="PBZ427" s="273"/>
      <c r="PCA427" s="273"/>
      <c r="PCB427" s="273"/>
      <c r="PCC427" s="273"/>
      <c r="PCD427" s="273"/>
      <c r="PCE427" s="273"/>
      <c r="PCF427" s="273"/>
      <c r="PCG427" s="273"/>
      <c r="PCH427" s="273"/>
      <c r="PCI427" s="273"/>
      <c r="PCJ427" s="273"/>
      <c r="PCK427" s="273"/>
      <c r="PCL427" s="273"/>
      <c r="PCM427" s="273"/>
      <c r="PCN427" s="273"/>
      <c r="PCO427" s="273"/>
      <c r="PCP427" s="273"/>
      <c r="PCQ427" s="273"/>
      <c r="PCR427" s="273"/>
      <c r="PCS427" s="273"/>
      <c r="PCT427" s="273"/>
      <c r="PCU427" s="273"/>
      <c r="PCV427" s="273"/>
      <c r="PCW427" s="273"/>
      <c r="PCX427" s="273"/>
      <c r="PCY427" s="273"/>
      <c r="PCZ427" s="273"/>
      <c r="PDA427" s="273"/>
      <c r="PDB427" s="273"/>
      <c r="PDC427" s="273"/>
      <c r="PDD427" s="273"/>
      <c r="PDE427" s="273"/>
      <c r="PDF427" s="273"/>
      <c r="PDG427" s="273"/>
      <c r="PDH427" s="273"/>
      <c r="PDI427" s="273"/>
      <c r="PDJ427" s="273"/>
      <c r="PDK427" s="273"/>
      <c r="PDL427" s="273"/>
      <c r="PDM427" s="273"/>
      <c r="PDN427" s="273"/>
      <c r="PDO427" s="273"/>
      <c r="PDP427" s="273"/>
      <c r="PDQ427" s="273"/>
      <c r="PDR427" s="273"/>
      <c r="PDS427" s="273"/>
      <c r="PDT427" s="273"/>
      <c r="PDU427" s="273"/>
      <c r="PDV427" s="273"/>
      <c r="PDW427" s="273"/>
      <c r="PDX427" s="273"/>
      <c r="PDY427" s="273"/>
      <c r="PDZ427" s="273"/>
      <c r="PEA427" s="273"/>
      <c r="PEB427" s="273"/>
      <c r="PEC427" s="273"/>
      <c r="PED427" s="273"/>
      <c r="PEE427" s="273"/>
      <c r="PEF427" s="273"/>
      <c r="PEG427" s="273"/>
      <c r="PEH427" s="273"/>
      <c r="PEI427" s="273"/>
      <c r="PEJ427" s="273"/>
      <c r="PEK427" s="273"/>
      <c r="PEL427" s="273"/>
      <c r="PEM427" s="273"/>
      <c r="PEN427" s="273"/>
      <c r="PEO427" s="273"/>
      <c r="PEP427" s="273"/>
      <c r="PEQ427" s="273"/>
      <c r="PER427" s="273"/>
      <c r="PES427" s="273"/>
      <c r="PET427" s="273"/>
      <c r="PEU427" s="273"/>
      <c r="PEV427" s="273"/>
      <c r="PEW427" s="273"/>
      <c r="PEX427" s="273"/>
      <c r="PEY427" s="273"/>
      <c r="PEZ427" s="273"/>
      <c r="PFA427" s="273"/>
      <c r="PFB427" s="273"/>
      <c r="PFC427" s="273"/>
      <c r="PFD427" s="273"/>
      <c r="PFE427" s="273"/>
      <c r="PFF427" s="273"/>
      <c r="PFG427" s="273"/>
      <c r="PFH427" s="273"/>
      <c r="PFI427" s="273"/>
      <c r="PFJ427" s="273"/>
      <c r="PFK427" s="273"/>
      <c r="PFL427" s="273"/>
      <c r="PFM427" s="273"/>
      <c r="PFN427" s="273"/>
      <c r="PFO427" s="273"/>
      <c r="PFP427" s="273"/>
      <c r="PFQ427" s="273"/>
      <c r="PFR427" s="273"/>
      <c r="PFS427" s="273"/>
      <c r="PFT427" s="273"/>
      <c r="PFU427" s="273"/>
      <c r="PFV427" s="273"/>
      <c r="PFW427" s="273"/>
      <c r="PFX427" s="273"/>
      <c r="PFY427" s="273"/>
      <c r="PFZ427" s="273"/>
      <c r="PGA427" s="273"/>
      <c r="PGB427" s="273"/>
      <c r="PGC427" s="273"/>
      <c r="PGD427" s="273"/>
      <c r="PGE427" s="273"/>
      <c r="PGF427" s="273"/>
      <c r="PGG427" s="273"/>
      <c r="PGH427" s="273"/>
      <c r="PGI427" s="273"/>
      <c r="PGJ427" s="273"/>
      <c r="PGK427" s="273"/>
      <c r="PGL427" s="273"/>
      <c r="PGM427" s="273"/>
      <c r="PGN427" s="273"/>
      <c r="PGO427" s="273"/>
      <c r="PGP427" s="273"/>
      <c r="PGQ427" s="273"/>
      <c r="PGR427" s="273"/>
      <c r="PGS427" s="273"/>
      <c r="PGT427" s="273"/>
      <c r="PGU427" s="273"/>
      <c r="PGV427" s="273"/>
      <c r="PGW427" s="273"/>
      <c r="PGX427" s="273"/>
      <c r="PGY427" s="273"/>
      <c r="PGZ427" s="273"/>
      <c r="PHA427" s="273"/>
      <c r="PHB427" s="273"/>
      <c r="PHC427" s="273"/>
      <c r="PHD427" s="273"/>
      <c r="PHE427" s="273"/>
      <c r="PHF427" s="273"/>
      <c r="PHG427" s="273"/>
      <c r="PHH427" s="273"/>
      <c r="PHI427" s="273"/>
      <c r="PHJ427" s="273"/>
      <c r="PHK427" s="273"/>
      <c r="PHL427" s="273"/>
      <c r="PHM427" s="273"/>
      <c r="PHN427" s="273"/>
      <c r="PHO427" s="273"/>
      <c r="PHP427" s="273"/>
      <c r="PHQ427" s="273"/>
      <c r="PHR427" s="273"/>
      <c r="PHS427" s="273"/>
      <c r="PHT427" s="273"/>
      <c r="PHU427" s="273"/>
      <c r="PHV427" s="273"/>
      <c r="PHW427" s="273"/>
      <c r="PHX427" s="273"/>
      <c r="PHY427" s="273"/>
      <c r="PHZ427" s="273"/>
      <c r="PIA427" s="273"/>
      <c r="PIB427" s="273"/>
      <c r="PIC427" s="273"/>
      <c r="PID427" s="273"/>
      <c r="PIE427" s="273"/>
      <c r="PIF427" s="273"/>
      <c r="PIG427" s="273"/>
      <c r="PIH427" s="273"/>
      <c r="PII427" s="273"/>
      <c r="PIJ427" s="273"/>
      <c r="PIK427" s="273"/>
      <c r="PIL427" s="273"/>
      <c r="PIM427" s="273"/>
      <c r="PIN427" s="273"/>
      <c r="PIO427" s="273"/>
      <c r="PIP427" s="273"/>
      <c r="PIQ427" s="273"/>
      <c r="PIR427" s="273"/>
      <c r="PIS427" s="273"/>
      <c r="PIT427" s="273"/>
      <c r="PIU427" s="273"/>
      <c r="PIV427" s="273"/>
      <c r="PIW427" s="273"/>
      <c r="PIX427" s="273"/>
      <c r="PIY427" s="273"/>
      <c r="PIZ427" s="273"/>
      <c r="PJA427" s="273"/>
      <c r="PJB427" s="273"/>
      <c r="PJC427" s="273"/>
      <c r="PJD427" s="273"/>
      <c r="PJE427" s="273"/>
      <c r="PJF427" s="273"/>
      <c r="PJG427" s="273"/>
      <c r="PJH427" s="273"/>
      <c r="PJI427" s="273"/>
      <c r="PJJ427" s="273"/>
      <c r="PJK427" s="273"/>
      <c r="PJL427" s="273"/>
      <c r="PJM427" s="273"/>
      <c r="PJN427" s="273"/>
      <c r="PJO427" s="273"/>
      <c r="PJP427" s="273"/>
      <c r="PJQ427" s="273"/>
      <c r="PJR427" s="273"/>
      <c r="PJS427" s="273"/>
      <c r="PJT427" s="273"/>
      <c r="PJU427" s="273"/>
      <c r="PJV427" s="273"/>
      <c r="PJW427" s="273"/>
      <c r="PJX427" s="273"/>
      <c r="PJY427" s="273"/>
      <c r="PJZ427" s="273"/>
      <c r="PKA427" s="273"/>
      <c r="PKB427" s="273"/>
      <c r="PKC427" s="273"/>
      <c r="PKD427" s="273"/>
      <c r="PKE427" s="273"/>
      <c r="PKF427" s="273"/>
      <c r="PKG427" s="273"/>
      <c r="PKH427" s="273"/>
      <c r="PKI427" s="273"/>
      <c r="PKJ427" s="273"/>
      <c r="PKK427" s="273"/>
      <c r="PKL427" s="273"/>
      <c r="PKM427" s="273"/>
      <c r="PKN427" s="273"/>
      <c r="PKO427" s="273"/>
      <c r="PKP427" s="273"/>
      <c r="PKQ427" s="273"/>
      <c r="PKR427" s="273"/>
      <c r="PKS427" s="273"/>
      <c r="PKT427" s="273"/>
      <c r="PKU427" s="273"/>
      <c r="PKV427" s="273"/>
      <c r="PKW427" s="273"/>
      <c r="PKX427" s="273"/>
      <c r="PKY427" s="273"/>
      <c r="PKZ427" s="273"/>
      <c r="PLA427" s="273"/>
      <c r="PLB427" s="273"/>
      <c r="PLC427" s="273"/>
      <c r="PLD427" s="273"/>
      <c r="PLE427" s="273"/>
      <c r="PLF427" s="273"/>
      <c r="PLG427" s="273"/>
      <c r="PLH427" s="273"/>
      <c r="PLI427" s="273"/>
      <c r="PLJ427" s="273"/>
      <c r="PLK427" s="273"/>
      <c r="PLL427" s="273"/>
      <c r="PLM427" s="273"/>
      <c r="PLN427" s="273"/>
      <c r="PLO427" s="273"/>
      <c r="PLP427" s="273"/>
      <c r="PLQ427" s="273"/>
      <c r="PLR427" s="273"/>
      <c r="PLS427" s="273"/>
      <c r="PLT427" s="273"/>
      <c r="PLU427" s="273"/>
      <c r="PLV427" s="273"/>
      <c r="PLW427" s="273"/>
      <c r="PLX427" s="273"/>
      <c r="PLY427" s="273"/>
      <c r="PLZ427" s="273"/>
      <c r="PMA427" s="273"/>
      <c r="PMB427" s="273"/>
      <c r="PMC427" s="273"/>
      <c r="PMD427" s="273"/>
      <c r="PME427" s="273"/>
      <c r="PMF427" s="273"/>
      <c r="PMG427" s="273"/>
      <c r="PMH427" s="273"/>
      <c r="PMI427" s="273"/>
      <c r="PMJ427" s="273"/>
      <c r="PMK427" s="273"/>
      <c r="PML427" s="273"/>
      <c r="PMM427" s="273"/>
      <c r="PMN427" s="273"/>
      <c r="PMO427" s="273"/>
      <c r="PMP427" s="273"/>
      <c r="PMQ427" s="273"/>
      <c r="PMR427" s="273"/>
      <c r="PMS427" s="273"/>
      <c r="PMT427" s="273"/>
      <c r="PMU427" s="273"/>
      <c r="PMV427" s="273"/>
      <c r="PMW427" s="273"/>
      <c r="PMX427" s="273"/>
      <c r="PMY427" s="273"/>
      <c r="PMZ427" s="273"/>
      <c r="PNA427" s="273"/>
      <c r="PNB427" s="273"/>
      <c r="PNC427" s="273"/>
      <c r="PND427" s="273"/>
      <c r="PNE427" s="273"/>
      <c r="PNF427" s="273"/>
      <c r="PNG427" s="273"/>
      <c r="PNH427" s="273"/>
      <c r="PNI427" s="273"/>
      <c r="PNJ427" s="273"/>
      <c r="PNK427" s="273"/>
      <c r="PNL427" s="273"/>
      <c r="PNM427" s="273"/>
      <c r="PNN427" s="273"/>
      <c r="PNO427" s="273"/>
      <c r="PNP427" s="273"/>
      <c r="PNQ427" s="273"/>
      <c r="PNR427" s="273"/>
      <c r="PNS427" s="273"/>
      <c r="PNT427" s="273"/>
      <c r="PNU427" s="273"/>
      <c r="PNV427" s="273"/>
      <c r="PNW427" s="273"/>
      <c r="PNX427" s="273"/>
      <c r="PNY427" s="273"/>
      <c r="PNZ427" s="273"/>
      <c r="POA427" s="273"/>
      <c r="POB427" s="273"/>
      <c r="POC427" s="273"/>
      <c r="POD427" s="273"/>
      <c r="POE427" s="273"/>
      <c r="POF427" s="273"/>
      <c r="POG427" s="273"/>
      <c r="POH427" s="273"/>
      <c r="POI427" s="273"/>
      <c r="POJ427" s="273"/>
      <c r="POK427" s="273"/>
      <c r="POL427" s="273"/>
      <c r="POM427" s="273"/>
      <c r="PON427" s="273"/>
      <c r="POO427" s="273"/>
      <c r="POP427" s="273"/>
      <c r="POQ427" s="273"/>
      <c r="POR427" s="273"/>
      <c r="POS427" s="273"/>
      <c r="POT427" s="273"/>
      <c r="POU427" s="273"/>
      <c r="POV427" s="273"/>
      <c r="POW427" s="273"/>
      <c r="POX427" s="273"/>
      <c r="POY427" s="273"/>
      <c r="POZ427" s="273"/>
      <c r="PPA427" s="273"/>
      <c r="PPB427" s="273"/>
      <c r="PPC427" s="273"/>
      <c r="PPD427" s="273"/>
      <c r="PPE427" s="273"/>
      <c r="PPF427" s="273"/>
      <c r="PPG427" s="273"/>
      <c r="PPH427" s="273"/>
      <c r="PPI427" s="273"/>
      <c r="PPJ427" s="273"/>
      <c r="PPK427" s="273"/>
      <c r="PPL427" s="273"/>
      <c r="PPM427" s="273"/>
      <c r="PPN427" s="273"/>
      <c r="PPO427" s="273"/>
      <c r="PPP427" s="273"/>
      <c r="PPQ427" s="273"/>
      <c r="PPR427" s="273"/>
      <c r="PPS427" s="273"/>
      <c r="PPT427" s="273"/>
      <c r="PPU427" s="273"/>
      <c r="PPV427" s="273"/>
      <c r="PPW427" s="273"/>
      <c r="PPX427" s="273"/>
      <c r="PPY427" s="273"/>
      <c r="PPZ427" s="273"/>
      <c r="PQA427" s="273"/>
      <c r="PQB427" s="273"/>
      <c r="PQC427" s="273"/>
      <c r="PQD427" s="273"/>
      <c r="PQE427" s="273"/>
      <c r="PQF427" s="273"/>
      <c r="PQG427" s="273"/>
      <c r="PQH427" s="273"/>
      <c r="PQI427" s="273"/>
      <c r="PQJ427" s="273"/>
      <c r="PQK427" s="273"/>
      <c r="PQL427" s="273"/>
      <c r="PQM427" s="273"/>
      <c r="PQN427" s="273"/>
      <c r="PQO427" s="273"/>
      <c r="PQP427" s="273"/>
      <c r="PQQ427" s="273"/>
      <c r="PQR427" s="273"/>
      <c r="PQS427" s="273"/>
      <c r="PQT427" s="273"/>
      <c r="PQU427" s="273"/>
      <c r="PQV427" s="273"/>
      <c r="PQW427" s="273"/>
      <c r="PQX427" s="273"/>
      <c r="PQY427" s="273"/>
      <c r="PQZ427" s="273"/>
      <c r="PRA427" s="273"/>
      <c r="PRB427" s="273"/>
      <c r="PRC427" s="273"/>
      <c r="PRD427" s="273"/>
      <c r="PRE427" s="273"/>
      <c r="PRF427" s="273"/>
      <c r="PRG427" s="273"/>
      <c r="PRH427" s="273"/>
      <c r="PRI427" s="273"/>
      <c r="PRJ427" s="273"/>
      <c r="PRK427" s="273"/>
      <c r="PRL427" s="273"/>
      <c r="PRM427" s="273"/>
      <c r="PRN427" s="273"/>
      <c r="PRO427" s="273"/>
      <c r="PRP427" s="273"/>
      <c r="PRQ427" s="273"/>
      <c r="PRR427" s="273"/>
      <c r="PRS427" s="273"/>
      <c r="PRT427" s="273"/>
      <c r="PRU427" s="273"/>
      <c r="PRV427" s="273"/>
      <c r="PRW427" s="273"/>
      <c r="PRX427" s="273"/>
      <c r="PRY427" s="273"/>
      <c r="PRZ427" s="273"/>
      <c r="PSA427" s="273"/>
      <c r="PSB427" s="273"/>
      <c r="PSC427" s="273"/>
      <c r="PSD427" s="273"/>
      <c r="PSE427" s="273"/>
      <c r="PSF427" s="273"/>
      <c r="PSG427" s="273"/>
      <c r="PSH427" s="273"/>
      <c r="PSI427" s="273"/>
      <c r="PSJ427" s="273"/>
      <c r="PSK427" s="273"/>
      <c r="PSL427" s="273"/>
      <c r="PSM427" s="273"/>
      <c r="PSN427" s="273"/>
      <c r="PSO427" s="273"/>
      <c r="PSP427" s="273"/>
      <c r="PSQ427" s="273"/>
      <c r="PSR427" s="273"/>
      <c r="PSS427" s="273"/>
      <c r="PST427" s="273"/>
      <c r="PSU427" s="273"/>
      <c r="PSV427" s="273"/>
      <c r="PSW427" s="273"/>
      <c r="PSX427" s="273"/>
      <c r="PSY427" s="273"/>
      <c r="PSZ427" s="273"/>
      <c r="PTA427" s="273"/>
      <c r="PTB427" s="273"/>
      <c r="PTC427" s="273"/>
      <c r="PTD427" s="273"/>
      <c r="PTE427" s="273"/>
      <c r="PTF427" s="273"/>
      <c r="PTG427" s="273"/>
      <c r="PTH427" s="273"/>
      <c r="PTI427" s="273"/>
      <c r="PTJ427" s="273"/>
      <c r="PTK427" s="273"/>
      <c r="PTL427" s="273"/>
      <c r="PTM427" s="273"/>
      <c r="PTN427" s="273"/>
      <c r="PTO427" s="273"/>
      <c r="PTP427" s="273"/>
      <c r="PTQ427" s="273"/>
      <c r="PTR427" s="273"/>
      <c r="PTS427" s="273"/>
      <c r="PTT427" s="273"/>
      <c r="PTU427" s="273"/>
      <c r="PTV427" s="273"/>
      <c r="PTW427" s="273"/>
      <c r="PTX427" s="273"/>
      <c r="PTY427" s="273"/>
      <c r="PTZ427" s="273"/>
      <c r="PUA427" s="273"/>
      <c r="PUB427" s="273"/>
      <c r="PUC427" s="273"/>
      <c r="PUD427" s="273"/>
      <c r="PUE427" s="273"/>
      <c r="PUF427" s="273"/>
      <c r="PUG427" s="273"/>
      <c r="PUH427" s="273"/>
      <c r="PUI427" s="273"/>
      <c r="PUJ427" s="273"/>
      <c r="PUK427" s="273"/>
      <c r="PUL427" s="273"/>
      <c r="PUM427" s="273"/>
      <c r="PUN427" s="273"/>
      <c r="PUO427" s="273"/>
      <c r="PUP427" s="273"/>
      <c r="PUQ427" s="273"/>
      <c r="PUR427" s="273"/>
      <c r="PUS427" s="273"/>
      <c r="PUT427" s="273"/>
      <c r="PUU427" s="273"/>
      <c r="PUV427" s="273"/>
      <c r="PUW427" s="273"/>
      <c r="PUX427" s="273"/>
      <c r="PUY427" s="273"/>
      <c r="PUZ427" s="273"/>
      <c r="PVA427" s="273"/>
      <c r="PVB427" s="273"/>
      <c r="PVC427" s="273"/>
      <c r="PVD427" s="273"/>
      <c r="PVE427" s="273"/>
      <c r="PVF427" s="273"/>
      <c r="PVG427" s="273"/>
      <c r="PVH427" s="273"/>
      <c r="PVI427" s="273"/>
      <c r="PVJ427" s="273"/>
      <c r="PVK427" s="273"/>
      <c r="PVL427" s="273"/>
      <c r="PVM427" s="273"/>
      <c r="PVN427" s="273"/>
      <c r="PVO427" s="273"/>
      <c r="PVP427" s="273"/>
      <c r="PVQ427" s="273"/>
      <c r="PVR427" s="273"/>
      <c r="PVS427" s="273"/>
      <c r="PVT427" s="273"/>
      <c r="PVU427" s="273"/>
      <c r="PVV427" s="273"/>
      <c r="PVW427" s="273"/>
      <c r="PVX427" s="273"/>
      <c r="PVY427" s="273"/>
      <c r="PVZ427" s="273"/>
      <c r="PWA427" s="273"/>
      <c r="PWB427" s="273"/>
      <c r="PWC427" s="273"/>
      <c r="PWD427" s="273"/>
      <c r="PWE427" s="273"/>
      <c r="PWF427" s="273"/>
      <c r="PWG427" s="273"/>
      <c r="PWH427" s="273"/>
      <c r="PWI427" s="273"/>
      <c r="PWJ427" s="273"/>
      <c r="PWK427" s="273"/>
      <c r="PWL427" s="273"/>
      <c r="PWM427" s="273"/>
      <c r="PWN427" s="273"/>
      <c r="PWO427" s="273"/>
      <c r="PWP427" s="273"/>
      <c r="PWQ427" s="273"/>
      <c r="PWR427" s="273"/>
      <c r="PWS427" s="273"/>
      <c r="PWT427" s="273"/>
      <c r="PWU427" s="273"/>
      <c r="PWV427" s="273"/>
      <c r="PWW427" s="273"/>
      <c r="PWX427" s="273"/>
      <c r="PWY427" s="273"/>
      <c r="PWZ427" s="273"/>
      <c r="PXA427" s="273"/>
      <c r="PXB427" s="273"/>
      <c r="PXC427" s="273"/>
      <c r="PXD427" s="273"/>
      <c r="PXE427" s="273"/>
      <c r="PXF427" s="273"/>
      <c r="PXG427" s="273"/>
      <c r="PXH427" s="273"/>
      <c r="PXI427" s="273"/>
      <c r="PXJ427" s="273"/>
      <c r="PXK427" s="273"/>
      <c r="PXL427" s="273"/>
      <c r="PXM427" s="273"/>
      <c r="PXN427" s="273"/>
      <c r="PXO427" s="273"/>
      <c r="PXP427" s="273"/>
      <c r="PXQ427" s="273"/>
      <c r="PXR427" s="273"/>
      <c r="PXS427" s="273"/>
      <c r="PXT427" s="273"/>
      <c r="PXU427" s="273"/>
      <c r="PXV427" s="273"/>
      <c r="PXW427" s="273"/>
      <c r="PXX427" s="273"/>
      <c r="PXY427" s="273"/>
      <c r="PXZ427" s="273"/>
      <c r="PYA427" s="273"/>
      <c r="PYB427" s="273"/>
      <c r="PYC427" s="273"/>
      <c r="PYD427" s="273"/>
      <c r="PYE427" s="273"/>
      <c r="PYF427" s="273"/>
      <c r="PYG427" s="273"/>
      <c r="PYH427" s="273"/>
      <c r="PYI427" s="273"/>
      <c r="PYJ427" s="273"/>
      <c r="PYK427" s="273"/>
      <c r="PYL427" s="273"/>
      <c r="PYM427" s="273"/>
      <c r="PYN427" s="273"/>
      <c r="PYO427" s="273"/>
      <c r="PYP427" s="273"/>
      <c r="PYQ427" s="273"/>
      <c r="PYR427" s="273"/>
      <c r="PYS427" s="273"/>
      <c r="PYT427" s="273"/>
      <c r="PYU427" s="273"/>
      <c r="PYV427" s="273"/>
      <c r="PYW427" s="273"/>
      <c r="PYX427" s="273"/>
      <c r="PYY427" s="273"/>
      <c r="PYZ427" s="273"/>
      <c r="PZA427" s="273"/>
      <c r="PZB427" s="273"/>
      <c r="PZC427" s="273"/>
      <c r="PZD427" s="273"/>
      <c r="PZE427" s="273"/>
      <c r="PZF427" s="273"/>
      <c r="PZG427" s="273"/>
      <c r="PZH427" s="273"/>
      <c r="PZI427" s="273"/>
      <c r="PZJ427" s="273"/>
      <c r="PZK427" s="273"/>
      <c r="PZL427" s="273"/>
      <c r="PZM427" s="273"/>
      <c r="PZN427" s="273"/>
      <c r="PZO427" s="273"/>
      <c r="PZP427" s="273"/>
      <c r="PZQ427" s="273"/>
      <c r="PZR427" s="273"/>
      <c r="PZS427" s="273"/>
      <c r="PZT427" s="273"/>
      <c r="PZU427" s="273"/>
      <c r="PZV427" s="273"/>
      <c r="PZW427" s="273"/>
      <c r="PZX427" s="273"/>
      <c r="PZY427" s="273"/>
      <c r="PZZ427" s="273"/>
      <c r="QAA427" s="273"/>
      <c r="QAB427" s="273"/>
      <c r="QAC427" s="273"/>
      <c r="QAD427" s="273"/>
      <c r="QAE427" s="273"/>
      <c r="QAF427" s="273"/>
      <c r="QAG427" s="273"/>
      <c r="QAH427" s="273"/>
      <c r="QAI427" s="273"/>
      <c r="QAJ427" s="273"/>
      <c r="QAK427" s="273"/>
      <c r="QAL427" s="273"/>
      <c r="QAM427" s="273"/>
      <c r="QAN427" s="273"/>
      <c r="QAO427" s="273"/>
      <c r="QAP427" s="273"/>
      <c r="QAQ427" s="273"/>
      <c r="QAR427" s="273"/>
      <c r="QAS427" s="273"/>
      <c r="QAT427" s="273"/>
      <c r="QAU427" s="273"/>
      <c r="QAV427" s="273"/>
      <c r="QAW427" s="273"/>
      <c r="QAX427" s="273"/>
      <c r="QAY427" s="273"/>
      <c r="QAZ427" s="273"/>
      <c r="QBA427" s="273"/>
      <c r="QBB427" s="273"/>
      <c r="QBC427" s="273"/>
      <c r="QBD427" s="273"/>
      <c r="QBE427" s="273"/>
      <c r="QBF427" s="273"/>
      <c r="QBG427" s="273"/>
      <c r="QBH427" s="273"/>
      <c r="QBI427" s="273"/>
      <c r="QBJ427" s="273"/>
      <c r="QBK427" s="273"/>
      <c r="QBL427" s="273"/>
      <c r="QBM427" s="273"/>
      <c r="QBN427" s="273"/>
      <c r="QBO427" s="273"/>
      <c r="QBP427" s="273"/>
      <c r="QBQ427" s="273"/>
      <c r="QBR427" s="273"/>
      <c r="QBS427" s="273"/>
      <c r="QBT427" s="273"/>
      <c r="QBU427" s="273"/>
      <c r="QBV427" s="273"/>
      <c r="QBW427" s="273"/>
      <c r="QBX427" s="273"/>
      <c r="QBY427" s="273"/>
      <c r="QBZ427" s="273"/>
      <c r="QCA427" s="273"/>
      <c r="QCB427" s="273"/>
      <c r="QCC427" s="273"/>
      <c r="QCD427" s="273"/>
      <c r="QCE427" s="273"/>
      <c r="QCF427" s="273"/>
      <c r="QCG427" s="273"/>
      <c r="QCH427" s="273"/>
      <c r="QCI427" s="273"/>
      <c r="QCJ427" s="273"/>
      <c r="QCK427" s="273"/>
      <c r="QCL427" s="273"/>
      <c r="QCM427" s="273"/>
      <c r="QCN427" s="273"/>
      <c r="QCO427" s="273"/>
      <c r="QCP427" s="273"/>
      <c r="QCQ427" s="273"/>
      <c r="QCR427" s="273"/>
      <c r="QCS427" s="273"/>
      <c r="QCT427" s="273"/>
      <c r="QCU427" s="273"/>
      <c r="QCV427" s="273"/>
      <c r="QCW427" s="273"/>
      <c r="QCX427" s="273"/>
      <c r="QCY427" s="273"/>
      <c r="QCZ427" s="273"/>
      <c r="QDA427" s="273"/>
      <c r="QDB427" s="273"/>
      <c r="QDC427" s="273"/>
      <c r="QDD427" s="273"/>
      <c r="QDE427" s="273"/>
      <c r="QDF427" s="273"/>
      <c r="QDG427" s="273"/>
      <c r="QDH427" s="273"/>
      <c r="QDI427" s="273"/>
      <c r="QDJ427" s="273"/>
      <c r="QDK427" s="273"/>
      <c r="QDL427" s="273"/>
      <c r="QDM427" s="273"/>
      <c r="QDN427" s="273"/>
      <c r="QDO427" s="273"/>
      <c r="QDP427" s="273"/>
      <c r="QDQ427" s="273"/>
      <c r="QDR427" s="273"/>
      <c r="QDS427" s="273"/>
      <c r="QDT427" s="273"/>
      <c r="QDU427" s="273"/>
      <c r="QDV427" s="273"/>
      <c r="QDW427" s="273"/>
      <c r="QDX427" s="273"/>
      <c r="QDY427" s="273"/>
      <c r="QDZ427" s="273"/>
      <c r="QEA427" s="273"/>
      <c r="QEB427" s="273"/>
      <c r="QEC427" s="273"/>
      <c r="QED427" s="273"/>
      <c r="QEE427" s="273"/>
      <c r="QEF427" s="273"/>
      <c r="QEG427" s="273"/>
      <c r="QEH427" s="273"/>
      <c r="QEI427" s="273"/>
      <c r="QEJ427" s="273"/>
      <c r="QEK427" s="273"/>
      <c r="QEL427" s="273"/>
      <c r="QEM427" s="273"/>
      <c r="QEN427" s="273"/>
      <c r="QEO427" s="273"/>
      <c r="QEP427" s="273"/>
      <c r="QEQ427" s="273"/>
      <c r="QER427" s="273"/>
      <c r="QES427" s="273"/>
      <c r="QET427" s="273"/>
      <c r="QEU427" s="273"/>
      <c r="QEV427" s="273"/>
      <c r="QEW427" s="273"/>
      <c r="QEX427" s="273"/>
      <c r="QEY427" s="273"/>
      <c r="QEZ427" s="273"/>
      <c r="QFA427" s="273"/>
      <c r="QFB427" s="273"/>
      <c r="QFC427" s="273"/>
      <c r="QFD427" s="273"/>
      <c r="QFE427" s="273"/>
      <c r="QFF427" s="273"/>
      <c r="QFG427" s="273"/>
      <c r="QFH427" s="273"/>
      <c r="QFI427" s="273"/>
      <c r="QFJ427" s="273"/>
      <c r="QFK427" s="273"/>
      <c r="QFL427" s="273"/>
      <c r="QFM427" s="273"/>
      <c r="QFN427" s="273"/>
      <c r="QFO427" s="273"/>
      <c r="QFP427" s="273"/>
      <c r="QFQ427" s="273"/>
      <c r="QFR427" s="273"/>
      <c r="QFS427" s="273"/>
      <c r="QFT427" s="273"/>
      <c r="QFU427" s="273"/>
      <c r="QFV427" s="273"/>
      <c r="QFW427" s="273"/>
      <c r="QFX427" s="273"/>
      <c r="QFY427" s="273"/>
      <c r="QFZ427" s="273"/>
      <c r="QGA427" s="273"/>
      <c r="QGB427" s="273"/>
      <c r="QGC427" s="273"/>
      <c r="QGD427" s="273"/>
      <c r="QGE427" s="273"/>
      <c r="QGF427" s="273"/>
      <c r="QGG427" s="273"/>
      <c r="QGH427" s="273"/>
      <c r="QGI427" s="273"/>
      <c r="QGJ427" s="273"/>
      <c r="QGK427" s="273"/>
      <c r="QGL427" s="273"/>
      <c r="QGM427" s="273"/>
      <c r="QGN427" s="273"/>
      <c r="QGO427" s="273"/>
      <c r="QGP427" s="273"/>
      <c r="QGQ427" s="273"/>
      <c r="QGR427" s="273"/>
      <c r="QGS427" s="273"/>
      <c r="QGT427" s="273"/>
      <c r="QGU427" s="273"/>
      <c r="QGV427" s="273"/>
      <c r="QGW427" s="273"/>
      <c r="QGX427" s="273"/>
      <c r="QGY427" s="273"/>
      <c r="QGZ427" s="273"/>
      <c r="QHA427" s="273"/>
      <c r="QHB427" s="273"/>
      <c r="QHC427" s="273"/>
      <c r="QHD427" s="273"/>
      <c r="QHE427" s="273"/>
      <c r="QHF427" s="273"/>
      <c r="QHG427" s="273"/>
      <c r="QHH427" s="273"/>
      <c r="QHI427" s="273"/>
      <c r="QHJ427" s="273"/>
      <c r="QHK427" s="273"/>
      <c r="QHL427" s="273"/>
      <c r="QHM427" s="273"/>
      <c r="QHN427" s="273"/>
      <c r="QHO427" s="273"/>
      <c r="QHP427" s="273"/>
      <c r="QHQ427" s="273"/>
      <c r="QHR427" s="273"/>
      <c r="QHS427" s="273"/>
      <c r="QHT427" s="273"/>
      <c r="QHU427" s="273"/>
      <c r="QHV427" s="273"/>
      <c r="QHW427" s="273"/>
      <c r="QHX427" s="273"/>
      <c r="QHY427" s="273"/>
      <c r="QHZ427" s="273"/>
      <c r="QIA427" s="273"/>
      <c r="QIB427" s="273"/>
      <c r="QIC427" s="273"/>
      <c r="QID427" s="273"/>
      <c r="QIE427" s="273"/>
      <c r="QIF427" s="273"/>
      <c r="QIG427" s="273"/>
      <c r="QIH427" s="273"/>
      <c r="QII427" s="273"/>
      <c r="QIJ427" s="273"/>
      <c r="QIK427" s="273"/>
      <c r="QIL427" s="273"/>
      <c r="QIM427" s="273"/>
      <c r="QIN427" s="273"/>
      <c r="QIO427" s="273"/>
      <c r="QIP427" s="273"/>
      <c r="QIQ427" s="273"/>
      <c r="QIR427" s="273"/>
      <c r="QIS427" s="273"/>
      <c r="QIT427" s="273"/>
      <c r="QIU427" s="273"/>
      <c r="QIV427" s="273"/>
      <c r="QIW427" s="273"/>
      <c r="QIX427" s="273"/>
      <c r="QIY427" s="273"/>
      <c r="QIZ427" s="273"/>
      <c r="QJA427" s="273"/>
      <c r="QJB427" s="273"/>
      <c r="QJC427" s="273"/>
      <c r="QJD427" s="273"/>
      <c r="QJE427" s="273"/>
      <c r="QJF427" s="273"/>
      <c r="QJG427" s="273"/>
      <c r="QJH427" s="273"/>
      <c r="QJI427" s="273"/>
      <c r="QJJ427" s="273"/>
      <c r="QJK427" s="273"/>
      <c r="QJL427" s="273"/>
      <c r="QJM427" s="273"/>
      <c r="QJN427" s="273"/>
      <c r="QJO427" s="273"/>
      <c r="QJP427" s="273"/>
      <c r="QJQ427" s="273"/>
      <c r="QJR427" s="273"/>
      <c r="QJS427" s="273"/>
      <c r="QJT427" s="273"/>
      <c r="QJU427" s="273"/>
      <c r="QJV427" s="273"/>
      <c r="QJW427" s="273"/>
      <c r="QJX427" s="273"/>
      <c r="QJY427" s="273"/>
      <c r="QJZ427" s="273"/>
      <c r="QKA427" s="273"/>
      <c r="QKB427" s="273"/>
      <c r="QKC427" s="273"/>
      <c r="QKD427" s="273"/>
      <c r="QKE427" s="273"/>
      <c r="QKF427" s="273"/>
      <c r="QKG427" s="273"/>
      <c r="QKH427" s="273"/>
      <c r="QKI427" s="273"/>
      <c r="QKJ427" s="273"/>
      <c r="QKK427" s="273"/>
      <c r="QKL427" s="273"/>
      <c r="QKM427" s="273"/>
      <c r="QKN427" s="273"/>
      <c r="QKO427" s="273"/>
      <c r="QKP427" s="273"/>
      <c r="QKQ427" s="273"/>
      <c r="QKR427" s="273"/>
      <c r="QKS427" s="273"/>
      <c r="QKT427" s="273"/>
      <c r="QKU427" s="273"/>
      <c r="QKV427" s="273"/>
      <c r="QKW427" s="273"/>
      <c r="QKX427" s="273"/>
      <c r="QKY427" s="273"/>
      <c r="QKZ427" s="273"/>
      <c r="QLA427" s="273"/>
      <c r="QLB427" s="273"/>
      <c r="QLC427" s="273"/>
      <c r="QLD427" s="273"/>
      <c r="QLE427" s="273"/>
      <c r="QLF427" s="273"/>
      <c r="QLG427" s="273"/>
      <c r="QLH427" s="273"/>
      <c r="QLI427" s="273"/>
      <c r="QLJ427" s="273"/>
      <c r="QLK427" s="273"/>
      <c r="QLL427" s="273"/>
      <c r="QLM427" s="273"/>
      <c r="QLN427" s="273"/>
      <c r="QLO427" s="273"/>
      <c r="QLP427" s="273"/>
      <c r="QLQ427" s="273"/>
      <c r="QLR427" s="273"/>
      <c r="QLS427" s="273"/>
      <c r="QLT427" s="273"/>
      <c r="QLU427" s="273"/>
      <c r="QLV427" s="273"/>
      <c r="QLW427" s="273"/>
      <c r="QLX427" s="273"/>
      <c r="QLY427" s="273"/>
      <c r="QLZ427" s="273"/>
      <c r="QMA427" s="273"/>
      <c r="QMB427" s="273"/>
      <c r="QMC427" s="273"/>
      <c r="QMD427" s="273"/>
      <c r="QME427" s="273"/>
      <c r="QMF427" s="273"/>
      <c r="QMG427" s="273"/>
      <c r="QMH427" s="273"/>
      <c r="QMI427" s="273"/>
      <c r="QMJ427" s="273"/>
      <c r="QMK427" s="273"/>
      <c r="QML427" s="273"/>
      <c r="QMM427" s="273"/>
      <c r="QMN427" s="273"/>
      <c r="QMO427" s="273"/>
      <c r="QMP427" s="273"/>
      <c r="QMQ427" s="273"/>
      <c r="QMR427" s="273"/>
      <c r="QMS427" s="273"/>
      <c r="QMT427" s="273"/>
      <c r="QMU427" s="273"/>
      <c r="QMV427" s="273"/>
      <c r="QMW427" s="273"/>
      <c r="QMX427" s="273"/>
      <c r="QMY427" s="273"/>
      <c r="QMZ427" s="273"/>
      <c r="QNA427" s="273"/>
      <c r="QNB427" s="273"/>
      <c r="QNC427" s="273"/>
      <c r="QND427" s="273"/>
      <c r="QNE427" s="273"/>
      <c r="QNF427" s="273"/>
      <c r="QNG427" s="273"/>
      <c r="QNH427" s="273"/>
      <c r="QNI427" s="273"/>
      <c r="QNJ427" s="273"/>
      <c r="QNK427" s="273"/>
      <c r="QNL427" s="273"/>
      <c r="QNM427" s="273"/>
      <c r="QNN427" s="273"/>
      <c r="QNO427" s="273"/>
      <c r="QNP427" s="273"/>
      <c r="QNQ427" s="273"/>
      <c r="QNR427" s="273"/>
      <c r="QNS427" s="273"/>
      <c r="QNT427" s="273"/>
      <c r="QNU427" s="273"/>
      <c r="QNV427" s="273"/>
      <c r="QNW427" s="273"/>
      <c r="QNX427" s="273"/>
      <c r="QNY427" s="273"/>
      <c r="QNZ427" s="273"/>
      <c r="QOA427" s="273"/>
      <c r="QOB427" s="273"/>
      <c r="QOC427" s="273"/>
      <c r="QOD427" s="273"/>
      <c r="QOE427" s="273"/>
      <c r="QOF427" s="273"/>
      <c r="QOG427" s="273"/>
      <c r="QOH427" s="273"/>
      <c r="QOI427" s="273"/>
      <c r="QOJ427" s="273"/>
      <c r="QOK427" s="273"/>
      <c r="QOL427" s="273"/>
      <c r="QOM427" s="273"/>
      <c r="QON427" s="273"/>
      <c r="QOO427" s="273"/>
      <c r="QOP427" s="273"/>
      <c r="QOQ427" s="273"/>
      <c r="QOR427" s="273"/>
      <c r="QOS427" s="273"/>
      <c r="QOT427" s="273"/>
      <c r="QOU427" s="273"/>
      <c r="QOV427" s="273"/>
      <c r="QOW427" s="273"/>
      <c r="QOX427" s="273"/>
      <c r="QOY427" s="273"/>
      <c r="QOZ427" s="273"/>
      <c r="QPA427" s="273"/>
      <c r="QPB427" s="273"/>
      <c r="QPC427" s="273"/>
      <c r="QPD427" s="273"/>
      <c r="QPE427" s="273"/>
      <c r="QPF427" s="273"/>
      <c r="QPG427" s="273"/>
      <c r="QPH427" s="273"/>
      <c r="QPI427" s="273"/>
      <c r="QPJ427" s="273"/>
      <c r="QPK427" s="273"/>
      <c r="QPL427" s="273"/>
      <c r="QPM427" s="273"/>
      <c r="QPN427" s="273"/>
      <c r="QPO427" s="273"/>
      <c r="QPP427" s="273"/>
      <c r="QPQ427" s="273"/>
      <c r="QPR427" s="273"/>
      <c r="QPS427" s="273"/>
      <c r="QPT427" s="273"/>
      <c r="QPU427" s="273"/>
      <c r="QPV427" s="273"/>
      <c r="QPW427" s="273"/>
      <c r="QPX427" s="273"/>
      <c r="QPY427" s="273"/>
      <c r="QPZ427" s="273"/>
      <c r="QQA427" s="273"/>
      <c r="QQB427" s="273"/>
      <c r="QQC427" s="273"/>
      <c r="QQD427" s="273"/>
      <c r="QQE427" s="273"/>
      <c r="QQF427" s="273"/>
      <c r="QQG427" s="273"/>
      <c r="QQH427" s="273"/>
      <c r="QQI427" s="273"/>
      <c r="QQJ427" s="273"/>
      <c r="QQK427" s="273"/>
      <c r="QQL427" s="273"/>
      <c r="QQM427" s="273"/>
      <c r="QQN427" s="273"/>
      <c r="QQO427" s="273"/>
      <c r="QQP427" s="273"/>
      <c r="QQQ427" s="273"/>
      <c r="QQR427" s="273"/>
      <c r="QQS427" s="273"/>
      <c r="QQT427" s="273"/>
      <c r="QQU427" s="273"/>
      <c r="QQV427" s="273"/>
      <c r="QQW427" s="273"/>
      <c r="QQX427" s="273"/>
      <c r="QQY427" s="273"/>
      <c r="QQZ427" s="273"/>
      <c r="QRA427" s="273"/>
      <c r="QRB427" s="273"/>
      <c r="QRC427" s="273"/>
      <c r="QRD427" s="273"/>
      <c r="QRE427" s="273"/>
      <c r="QRF427" s="273"/>
      <c r="QRG427" s="273"/>
      <c r="QRH427" s="273"/>
      <c r="QRI427" s="273"/>
      <c r="QRJ427" s="273"/>
      <c r="QRK427" s="273"/>
      <c r="QRL427" s="273"/>
      <c r="QRM427" s="273"/>
      <c r="QRN427" s="273"/>
      <c r="QRO427" s="273"/>
      <c r="QRP427" s="273"/>
      <c r="QRQ427" s="273"/>
      <c r="QRR427" s="273"/>
      <c r="QRS427" s="273"/>
      <c r="QRT427" s="273"/>
      <c r="QRU427" s="273"/>
      <c r="QRV427" s="273"/>
      <c r="QRW427" s="273"/>
      <c r="QRX427" s="273"/>
      <c r="QRY427" s="273"/>
      <c r="QRZ427" s="273"/>
      <c r="QSA427" s="273"/>
      <c r="QSB427" s="273"/>
      <c r="QSC427" s="273"/>
      <c r="QSD427" s="273"/>
      <c r="QSE427" s="273"/>
      <c r="QSF427" s="273"/>
      <c r="QSG427" s="273"/>
      <c r="QSH427" s="273"/>
      <c r="QSI427" s="273"/>
      <c r="QSJ427" s="273"/>
      <c r="QSK427" s="273"/>
      <c r="QSL427" s="273"/>
      <c r="QSM427" s="273"/>
      <c r="QSN427" s="273"/>
      <c r="QSO427" s="273"/>
      <c r="QSP427" s="273"/>
      <c r="QSQ427" s="273"/>
      <c r="QSR427" s="273"/>
      <c r="QSS427" s="273"/>
      <c r="QST427" s="273"/>
      <c r="QSU427" s="273"/>
      <c r="QSV427" s="273"/>
      <c r="QSW427" s="273"/>
      <c r="QSX427" s="273"/>
      <c r="QSY427" s="273"/>
      <c r="QSZ427" s="273"/>
      <c r="QTA427" s="273"/>
      <c r="QTB427" s="273"/>
      <c r="QTC427" s="273"/>
      <c r="QTD427" s="273"/>
      <c r="QTE427" s="273"/>
      <c r="QTF427" s="273"/>
      <c r="QTG427" s="273"/>
      <c r="QTH427" s="273"/>
      <c r="QTI427" s="273"/>
      <c r="QTJ427" s="273"/>
      <c r="QTK427" s="273"/>
      <c r="QTL427" s="273"/>
      <c r="QTM427" s="273"/>
      <c r="QTN427" s="273"/>
      <c r="QTO427" s="273"/>
      <c r="QTP427" s="273"/>
      <c r="QTQ427" s="273"/>
      <c r="QTR427" s="273"/>
      <c r="QTS427" s="273"/>
      <c r="QTT427" s="273"/>
      <c r="QTU427" s="273"/>
      <c r="QTV427" s="273"/>
      <c r="QTW427" s="273"/>
      <c r="QTX427" s="273"/>
      <c r="QTY427" s="273"/>
      <c r="QTZ427" s="273"/>
      <c r="QUA427" s="273"/>
      <c r="QUB427" s="273"/>
      <c r="QUC427" s="273"/>
      <c r="QUD427" s="273"/>
      <c r="QUE427" s="273"/>
      <c r="QUF427" s="273"/>
      <c r="QUG427" s="273"/>
      <c r="QUH427" s="273"/>
      <c r="QUI427" s="273"/>
      <c r="QUJ427" s="273"/>
      <c r="QUK427" s="273"/>
      <c r="QUL427" s="273"/>
      <c r="QUM427" s="273"/>
      <c r="QUN427" s="273"/>
      <c r="QUO427" s="273"/>
      <c r="QUP427" s="273"/>
      <c r="QUQ427" s="273"/>
      <c r="QUR427" s="273"/>
      <c r="QUS427" s="273"/>
      <c r="QUT427" s="273"/>
      <c r="QUU427" s="273"/>
      <c r="QUV427" s="273"/>
      <c r="QUW427" s="273"/>
      <c r="QUX427" s="273"/>
      <c r="QUY427" s="273"/>
      <c r="QUZ427" s="273"/>
      <c r="QVA427" s="273"/>
      <c r="QVB427" s="273"/>
      <c r="QVC427" s="273"/>
      <c r="QVD427" s="273"/>
      <c r="QVE427" s="273"/>
      <c r="QVF427" s="273"/>
      <c r="QVG427" s="273"/>
      <c r="QVH427" s="273"/>
      <c r="QVI427" s="273"/>
      <c r="QVJ427" s="273"/>
      <c r="QVK427" s="273"/>
      <c r="QVL427" s="273"/>
      <c r="QVM427" s="273"/>
      <c r="QVN427" s="273"/>
      <c r="QVO427" s="273"/>
      <c r="QVP427" s="273"/>
      <c r="QVQ427" s="273"/>
      <c r="QVR427" s="273"/>
      <c r="QVS427" s="273"/>
      <c r="QVT427" s="273"/>
      <c r="QVU427" s="273"/>
      <c r="QVV427" s="273"/>
      <c r="QVW427" s="273"/>
      <c r="QVX427" s="273"/>
      <c r="QVY427" s="273"/>
      <c r="QVZ427" s="273"/>
      <c r="QWA427" s="273"/>
      <c r="QWB427" s="273"/>
      <c r="QWC427" s="273"/>
      <c r="QWD427" s="273"/>
      <c r="QWE427" s="273"/>
      <c r="QWF427" s="273"/>
      <c r="QWG427" s="273"/>
      <c r="QWH427" s="273"/>
      <c r="QWI427" s="273"/>
      <c r="QWJ427" s="273"/>
      <c r="QWK427" s="273"/>
      <c r="QWL427" s="273"/>
      <c r="QWM427" s="273"/>
      <c r="QWN427" s="273"/>
      <c r="QWO427" s="273"/>
      <c r="QWP427" s="273"/>
      <c r="QWQ427" s="273"/>
      <c r="QWR427" s="273"/>
      <c r="QWS427" s="273"/>
      <c r="QWT427" s="273"/>
      <c r="QWU427" s="273"/>
      <c r="QWV427" s="273"/>
      <c r="QWW427" s="273"/>
      <c r="QWX427" s="273"/>
      <c r="QWY427" s="273"/>
      <c r="QWZ427" s="273"/>
      <c r="QXA427" s="273"/>
      <c r="QXB427" s="273"/>
      <c r="QXC427" s="273"/>
      <c r="QXD427" s="273"/>
      <c r="QXE427" s="273"/>
      <c r="QXF427" s="273"/>
      <c r="QXG427" s="273"/>
      <c r="QXH427" s="273"/>
      <c r="QXI427" s="273"/>
      <c r="QXJ427" s="273"/>
      <c r="QXK427" s="273"/>
      <c r="QXL427" s="273"/>
      <c r="QXM427" s="273"/>
      <c r="QXN427" s="273"/>
      <c r="QXO427" s="273"/>
      <c r="QXP427" s="273"/>
      <c r="QXQ427" s="273"/>
      <c r="QXR427" s="273"/>
      <c r="QXS427" s="273"/>
      <c r="QXT427" s="273"/>
      <c r="QXU427" s="273"/>
      <c r="QXV427" s="273"/>
      <c r="QXW427" s="273"/>
      <c r="QXX427" s="273"/>
      <c r="QXY427" s="273"/>
      <c r="QXZ427" s="273"/>
      <c r="QYA427" s="273"/>
      <c r="QYB427" s="273"/>
      <c r="QYC427" s="273"/>
      <c r="QYD427" s="273"/>
      <c r="QYE427" s="273"/>
      <c r="QYF427" s="273"/>
      <c r="QYG427" s="273"/>
      <c r="QYH427" s="273"/>
      <c r="QYI427" s="273"/>
      <c r="QYJ427" s="273"/>
      <c r="QYK427" s="273"/>
      <c r="QYL427" s="273"/>
      <c r="QYM427" s="273"/>
      <c r="QYN427" s="273"/>
      <c r="QYO427" s="273"/>
      <c r="QYP427" s="273"/>
      <c r="QYQ427" s="273"/>
      <c r="QYR427" s="273"/>
      <c r="QYS427" s="273"/>
      <c r="QYT427" s="273"/>
      <c r="QYU427" s="273"/>
      <c r="QYV427" s="273"/>
      <c r="QYW427" s="273"/>
      <c r="QYX427" s="273"/>
      <c r="QYY427" s="273"/>
      <c r="QYZ427" s="273"/>
      <c r="QZA427" s="273"/>
      <c r="QZB427" s="273"/>
      <c r="QZC427" s="273"/>
      <c r="QZD427" s="273"/>
      <c r="QZE427" s="273"/>
      <c r="QZF427" s="273"/>
      <c r="QZG427" s="273"/>
      <c r="QZH427" s="273"/>
      <c r="QZI427" s="273"/>
      <c r="QZJ427" s="273"/>
      <c r="QZK427" s="273"/>
      <c r="QZL427" s="273"/>
      <c r="QZM427" s="273"/>
      <c r="QZN427" s="273"/>
      <c r="QZO427" s="273"/>
      <c r="QZP427" s="273"/>
      <c r="QZQ427" s="273"/>
      <c r="QZR427" s="273"/>
      <c r="QZS427" s="273"/>
      <c r="QZT427" s="273"/>
      <c r="QZU427" s="273"/>
      <c r="QZV427" s="273"/>
      <c r="QZW427" s="273"/>
      <c r="QZX427" s="273"/>
      <c r="QZY427" s="273"/>
      <c r="QZZ427" s="273"/>
      <c r="RAA427" s="273"/>
      <c r="RAB427" s="273"/>
      <c r="RAC427" s="273"/>
      <c r="RAD427" s="273"/>
      <c r="RAE427" s="273"/>
      <c r="RAF427" s="273"/>
      <c r="RAG427" s="273"/>
      <c r="RAH427" s="273"/>
      <c r="RAI427" s="273"/>
      <c r="RAJ427" s="273"/>
      <c r="RAK427" s="273"/>
      <c r="RAL427" s="273"/>
      <c r="RAM427" s="273"/>
      <c r="RAN427" s="273"/>
      <c r="RAO427" s="273"/>
      <c r="RAP427" s="273"/>
      <c r="RAQ427" s="273"/>
      <c r="RAR427" s="273"/>
      <c r="RAS427" s="273"/>
      <c r="RAT427" s="273"/>
      <c r="RAU427" s="273"/>
      <c r="RAV427" s="273"/>
      <c r="RAW427" s="273"/>
      <c r="RAX427" s="273"/>
      <c r="RAY427" s="273"/>
      <c r="RAZ427" s="273"/>
      <c r="RBA427" s="273"/>
      <c r="RBB427" s="273"/>
      <c r="RBC427" s="273"/>
      <c r="RBD427" s="273"/>
      <c r="RBE427" s="273"/>
      <c r="RBF427" s="273"/>
      <c r="RBG427" s="273"/>
      <c r="RBH427" s="273"/>
      <c r="RBI427" s="273"/>
      <c r="RBJ427" s="273"/>
      <c r="RBK427" s="273"/>
      <c r="RBL427" s="273"/>
      <c r="RBM427" s="273"/>
      <c r="RBN427" s="273"/>
      <c r="RBO427" s="273"/>
      <c r="RBP427" s="273"/>
      <c r="RBQ427" s="273"/>
      <c r="RBR427" s="273"/>
      <c r="RBS427" s="273"/>
      <c r="RBT427" s="273"/>
      <c r="RBU427" s="273"/>
      <c r="RBV427" s="273"/>
      <c r="RBW427" s="273"/>
      <c r="RBX427" s="273"/>
      <c r="RBY427" s="273"/>
      <c r="RBZ427" s="273"/>
      <c r="RCA427" s="273"/>
      <c r="RCB427" s="273"/>
      <c r="RCC427" s="273"/>
      <c r="RCD427" s="273"/>
      <c r="RCE427" s="273"/>
      <c r="RCF427" s="273"/>
      <c r="RCG427" s="273"/>
      <c r="RCH427" s="273"/>
      <c r="RCI427" s="273"/>
      <c r="RCJ427" s="273"/>
      <c r="RCK427" s="273"/>
      <c r="RCL427" s="273"/>
      <c r="RCM427" s="273"/>
      <c r="RCN427" s="273"/>
      <c r="RCO427" s="273"/>
      <c r="RCP427" s="273"/>
      <c r="RCQ427" s="273"/>
      <c r="RCR427" s="273"/>
      <c r="RCS427" s="273"/>
      <c r="RCT427" s="273"/>
      <c r="RCU427" s="273"/>
      <c r="RCV427" s="273"/>
      <c r="RCW427" s="273"/>
      <c r="RCX427" s="273"/>
      <c r="RCY427" s="273"/>
      <c r="RCZ427" s="273"/>
      <c r="RDA427" s="273"/>
      <c r="RDB427" s="273"/>
      <c r="RDC427" s="273"/>
      <c r="RDD427" s="273"/>
      <c r="RDE427" s="273"/>
      <c r="RDF427" s="273"/>
      <c r="RDG427" s="273"/>
      <c r="RDH427" s="273"/>
      <c r="RDI427" s="273"/>
      <c r="RDJ427" s="273"/>
      <c r="RDK427" s="273"/>
      <c r="RDL427" s="273"/>
      <c r="RDM427" s="273"/>
      <c r="RDN427" s="273"/>
      <c r="RDO427" s="273"/>
      <c r="RDP427" s="273"/>
      <c r="RDQ427" s="273"/>
      <c r="RDR427" s="273"/>
      <c r="RDS427" s="273"/>
      <c r="RDT427" s="273"/>
      <c r="RDU427" s="273"/>
      <c r="RDV427" s="273"/>
      <c r="RDW427" s="273"/>
      <c r="RDX427" s="273"/>
      <c r="RDY427" s="273"/>
      <c r="RDZ427" s="273"/>
      <c r="REA427" s="273"/>
      <c r="REB427" s="273"/>
      <c r="REC427" s="273"/>
      <c r="RED427" s="273"/>
      <c r="REE427" s="273"/>
      <c r="REF427" s="273"/>
      <c r="REG427" s="273"/>
      <c r="REH427" s="273"/>
      <c r="REI427" s="273"/>
      <c r="REJ427" s="273"/>
      <c r="REK427" s="273"/>
      <c r="REL427" s="273"/>
      <c r="REM427" s="273"/>
      <c r="REN427" s="273"/>
      <c r="REO427" s="273"/>
      <c r="REP427" s="273"/>
      <c r="REQ427" s="273"/>
      <c r="RER427" s="273"/>
      <c r="RES427" s="273"/>
      <c r="RET427" s="273"/>
      <c r="REU427" s="273"/>
      <c r="REV427" s="273"/>
      <c r="REW427" s="273"/>
      <c r="REX427" s="273"/>
      <c r="REY427" s="273"/>
      <c r="REZ427" s="273"/>
      <c r="RFA427" s="273"/>
      <c r="RFB427" s="273"/>
      <c r="RFC427" s="273"/>
      <c r="RFD427" s="273"/>
      <c r="RFE427" s="273"/>
      <c r="RFF427" s="273"/>
      <c r="RFG427" s="273"/>
      <c r="RFH427" s="273"/>
      <c r="RFI427" s="273"/>
      <c r="RFJ427" s="273"/>
      <c r="RFK427" s="273"/>
      <c r="RFL427" s="273"/>
      <c r="RFM427" s="273"/>
      <c r="RFN427" s="273"/>
      <c r="RFO427" s="273"/>
      <c r="RFP427" s="273"/>
      <c r="RFQ427" s="273"/>
      <c r="RFR427" s="273"/>
      <c r="RFS427" s="273"/>
      <c r="RFT427" s="273"/>
      <c r="RFU427" s="273"/>
      <c r="RFV427" s="273"/>
      <c r="RFW427" s="273"/>
      <c r="RFX427" s="273"/>
      <c r="RFY427" s="273"/>
      <c r="RFZ427" s="273"/>
      <c r="RGA427" s="273"/>
      <c r="RGB427" s="273"/>
      <c r="RGC427" s="273"/>
      <c r="RGD427" s="273"/>
      <c r="RGE427" s="273"/>
      <c r="RGF427" s="273"/>
      <c r="RGG427" s="273"/>
      <c r="RGH427" s="273"/>
      <c r="RGI427" s="273"/>
      <c r="RGJ427" s="273"/>
      <c r="RGK427" s="273"/>
      <c r="RGL427" s="273"/>
      <c r="RGM427" s="273"/>
      <c r="RGN427" s="273"/>
      <c r="RGO427" s="273"/>
      <c r="RGP427" s="273"/>
      <c r="RGQ427" s="273"/>
      <c r="RGR427" s="273"/>
      <c r="RGS427" s="273"/>
      <c r="RGT427" s="273"/>
      <c r="RGU427" s="273"/>
      <c r="RGV427" s="273"/>
      <c r="RGW427" s="273"/>
      <c r="RGX427" s="273"/>
      <c r="RGY427" s="273"/>
      <c r="RGZ427" s="273"/>
      <c r="RHA427" s="273"/>
      <c r="RHB427" s="273"/>
      <c r="RHC427" s="273"/>
      <c r="RHD427" s="273"/>
      <c r="RHE427" s="273"/>
      <c r="RHF427" s="273"/>
      <c r="RHG427" s="273"/>
      <c r="RHH427" s="273"/>
      <c r="RHI427" s="273"/>
      <c r="RHJ427" s="273"/>
      <c r="RHK427" s="273"/>
      <c r="RHL427" s="273"/>
      <c r="RHM427" s="273"/>
      <c r="RHN427" s="273"/>
      <c r="RHO427" s="273"/>
      <c r="RHP427" s="273"/>
      <c r="RHQ427" s="273"/>
      <c r="RHR427" s="273"/>
      <c r="RHS427" s="273"/>
      <c r="RHT427" s="273"/>
      <c r="RHU427" s="273"/>
      <c r="RHV427" s="273"/>
      <c r="RHW427" s="273"/>
      <c r="RHX427" s="273"/>
      <c r="RHY427" s="273"/>
      <c r="RHZ427" s="273"/>
      <c r="RIA427" s="273"/>
      <c r="RIB427" s="273"/>
      <c r="RIC427" s="273"/>
      <c r="RID427" s="273"/>
      <c r="RIE427" s="273"/>
      <c r="RIF427" s="273"/>
      <c r="RIG427" s="273"/>
      <c r="RIH427" s="273"/>
      <c r="RII427" s="273"/>
      <c r="RIJ427" s="273"/>
      <c r="RIK427" s="273"/>
      <c r="RIL427" s="273"/>
      <c r="RIM427" s="273"/>
      <c r="RIN427" s="273"/>
      <c r="RIO427" s="273"/>
      <c r="RIP427" s="273"/>
      <c r="RIQ427" s="273"/>
      <c r="RIR427" s="273"/>
      <c r="RIS427" s="273"/>
      <c r="RIT427" s="273"/>
      <c r="RIU427" s="273"/>
      <c r="RIV427" s="273"/>
      <c r="RIW427" s="273"/>
      <c r="RIX427" s="273"/>
      <c r="RIY427" s="273"/>
      <c r="RIZ427" s="273"/>
      <c r="RJA427" s="273"/>
      <c r="RJB427" s="273"/>
      <c r="RJC427" s="273"/>
      <c r="RJD427" s="273"/>
      <c r="RJE427" s="273"/>
      <c r="RJF427" s="273"/>
      <c r="RJG427" s="273"/>
      <c r="RJH427" s="273"/>
      <c r="RJI427" s="273"/>
      <c r="RJJ427" s="273"/>
      <c r="RJK427" s="273"/>
      <c r="RJL427" s="273"/>
      <c r="RJM427" s="273"/>
      <c r="RJN427" s="273"/>
      <c r="RJO427" s="273"/>
      <c r="RJP427" s="273"/>
      <c r="RJQ427" s="273"/>
      <c r="RJR427" s="273"/>
      <c r="RJS427" s="273"/>
      <c r="RJT427" s="273"/>
      <c r="RJU427" s="273"/>
      <c r="RJV427" s="273"/>
      <c r="RJW427" s="273"/>
      <c r="RJX427" s="273"/>
      <c r="RJY427" s="273"/>
      <c r="RJZ427" s="273"/>
      <c r="RKA427" s="273"/>
      <c r="RKB427" s="273"/>
      <c r="RKC427" s="273"/>
      <c r="RKD427" s="273"/>
      <c r="RKE427" s="273"/>
      <c r="RKF427" s="273"/>
      <c r="RKG427" s="273"/>
      <c r="RKH427" s="273"/>
      <c r="RKI427" s="273"/>
      <c r="RKJ427" s="273"/>
      <c r="RKK427" s="273"/>
      <c r="RKL427" s="273"/>
      <c r="RKM427" s="273"/>
      <c r="RKN427" s="273"/>
      <c r="RKO427" s="273"/>
      <c r="RKP427" s="273"/>
      <c r="RKQ427" s="273"/>
      <c r="RKR427" s="273"/>
      <c r="RKS427" s="273"/>
      <c r="RKT427" s="273"/>
      <c r="RKU427" s="273"/>
      <c r="RKV427" s="273"/>
      <c r="RKW427" s="273"/>
      <c r="RKX427" s="273"/>
      <c r="RKY427" s="273"/>
      <c r="RKZ427" s="273"/>
      <c r="RLA427" s="273"/>
      <c r="RLB427" s="273"/>
      <c r="RLC427" s="273"/>
      <c r="RLD427" s="273"/>
      <c r="RLE427" s="273"/>
      <c r="RLF427" s="273"/>
      <c r="RLG427" s="273"/>
      <c r="RLH427" s="273"/>
      <c r="RLI427" s="273"/>
      <c r="RLJ427" s="273"/>
      <c r="RLK427" s="273"/>
      <c r="RLL427" s="273"/>
      <c r="RLM427" s="273"/>
      <c r="RLN427" s="273"/>
      <c r="RLO427" s="273"/>
      <c r="RLP427" s="273"/>
      <c r="RLQ427" s="273"/>
      <c r="RLR427" s="273"/>
      <c r="RLS427" s="273"/>
      <c r="RLT427" s="273"/>
      <c r="RLU427" s="273"/>
      <c r="RLV427" s="273"/>
      <c r="RLW427" s="273"/>
      <c r="RLX427" s="273"/>
      <c r="RLY427" s="273"/>
      <c r="RLZ427" s="273"/>
      <c r="RMA427" s="273"/>
      <c r="RMB427" s="273"/>
      <c r="RMC427" s="273"/>
      <c r="RMD427" s="273"/>
      <c r="RME427" s="273"/>
      <c r="RMF427" s="273"/>
      <c r="RMG427" s="273"/>
      <c r="RMH427" s="273"/>
      <c r="RMI427" s="273"/>
      <c r="RMJ427" s="273"/>
      <c r="RMK427" s="273"/>
      <c r="RML427" s="273"/>
      <c r="RMM427" s="273"/>
      <c r="RMN427" s="273"/>
      <c r="RMO427" s="273"/>
      <c r="RMP427" s="273"/>
      <c r="RMQ427" s="273"/>
      <c r="RMR427" s="273"/>
      <c r="RMS427" s="273"/>
      <c r="RMT427" s="273"/>
      <c r="RMU427" s="273"/>
      <c r="RMV427" s="273"/>
      <c r="RMW427" s="273"/>
      <c r="RMX427" s="273"/>
      <c r="RMY427" s="273"/>
      <c r="RMZ427" s="273"/>
      <c r="RNA427" s="273"/>
      <c r="RNB427" s="273"/>
      <c r="RNC427" s="273"/>
      <c r="RND427" s="273"/>
      <c r="RNE427" s="273"/>
      <c r="RNF427" s="273"/>
      <c r="RNG427" s="273"/>
      <c r="RNH427" s="273"/>
      <c r="RNI427" s="273"/>
      <c r="RNJ427" s="273"/>
      <c r="RNK427" s="273"/>
      <c r="RNL427" s="273"/>
      <c r="RNM427" s="273"/>
      <c r="RNN427" s="273"/>
      <c r="RNO427" s="273"/>
      <c r="RNP427" s="273"/>
      <c r="RNQ427" s="273"/>
      <c r="RNR427" s="273"/>
      <c r="RNS427" s="273"/>
      <c r="RNT427" s="273"/>
      <c r="RNU427" s="273"/>
      <c r="RNV427" s="273"/>
      <c r="RNW427" s="273"/>
      <c r="RNX427" s="273"/>
      <c r="RNY427" s="273"/>
      <c r="RNZ427" s="273"/>
      <c r="ROA427" s="273"/>
      <c r="ROB427" s="273"/>
      <c r="ROC427" s="273"/>
      <c r="ROD427" s="273"/>
      <c r="ROE427" s="273"/>
      <c r="ROF427" s="273"/>
      <c r="ROG427" s="273"/>
      <c r="ROH427" s="273"/>
      <c r="ROI427" s="273"/>
      <c r="ROJ427" s="273"/>
      <c r="ROK427" s="273"/>
      <c r="ROL427" s="273"/>
      <c r="ROM427" s="273"/>
      <c r="RON427" s="273"/>
      <c r="ROO427" s="273"/>
      <c r="ROP427" s="273"/>
      <c r="ROQ427" s="273"/>
      <c r="ROR427" s="273"/>
      <c r="ROS427" s="273"/>
      <c r="ROT427" s="273"/>
      <c r="ROU427" s="273"/>
      <c r="ROV427" s="273"/>
      <c r="ROW427" s="273"/>
      <c r="ROX427" s="273"/>
      <c r="ROY427" s="273"/>
      <c r="ROZ427" s="273"/>
      <c r="RPA427" s="273"/>
      <c r="RPB427" s="273"/>
      <c r="RPC427" s="273"/>
      <c r="RPD427" s="273"/>
      <c r="RPE427" s="273"/>
      <c r="RPF427" s="273"/>
      <c r="RPG427" s="273"/>
      <c r="RPH427" s="273"/>
      <c r="RPI427" s="273"/>
      <c r="RPJ427" s="273"/>
      <c r="RPK427" s="273"/>
      <c r="RPL427" s="273"/>
      <c r="RPM427" s="273"/>
      <c r="RPN427" s="273"/>
      <c r="RPO427" s="273"/>
      <c r="RPP427" s="273"/>
      <c r="RPQ427" s="273"/>
      <c r="RPR427" s="273"/>
      <c r="RPS427" s="273"/>
      <c r="RPT427" s="273"/>
      <c r="RPU427" s="273"/>
      <c r="RPV427" s="273"/>
      <c r="RPW427" s="273"/>
      <c r="RPX427" s="273"/>
      <c r="RPY427" s="273"/>
      <c r="RPZ427" s="273"/>
      <c r="RQA427" s="273"/>
      <c r="RQB427" s="273"/>
      <c r="RQC427" s="273"/>
      <c r="RQD427" s="273"/>
      <c r="RQE427" s="273"/>
      <c r="RQF427" s="273"/>
      <c r="RQG427" s="273"/>
      <c r="RQH427" s="273"/>
      <c r="RQI427" s="273"/>
      <c r="RQJ427" s="273"/>
      <c r="RQK427" s="273"/>
      <c r="RQL427" s="273"/>
      <c r="RQM427" s="273"/>
      <c r="RQN427" s="273"/>
      <c r="RQO427" s="273"/>
      <c r="RQP427" s="273"/>
      <c r="RQQ427" s="273"/>
      <c r="RQR427" s="273"/>
      <c r="RQS427" s="273"/>
      <c r="RQT427" s="273"/>
      <c r="RQU427" s="273"/>
      <c r="RQV427" s="273"/>
      <c r="RQW427" s="273"/>
      <c r="RQX427" s="273"/>
      <c r="RQY427" s="273"/>
      <c r="RQZ427" s="273"/>
      <c r="RRA427" s="273"/>
      <c r="RRB427" s="273"/>
      <c r="RRC427" s="273"/>
      <c r="RRD427" s="273"/>
      <c r="RRE427" s="273"/>
      <c r="RRF427" s="273"/>
      <c r="RRG427" s="273"/>
      <c r="RRH427" s="273"/>
      <c r="RRI427" s="273"/>
      <c r="RRJ427" s="273"/>
      <c r="RRK427" s="273"/>
      <c r="RRL427" s="273"/>
      <c r="RRM427" s="273"/>
      <c r="RRN427" s="273"/>
      <c r="RRO427" s="273"/>
      <c r="RRP427" s="273"/>
      <c r="RRQ427" s="273"/>
      <c r="RRR427" s="273"/>
      <c r="RRS427" s="273"/>
      <c r="RRT427" s="273"/>
      <c r="RRU427" s="273"/>
      <c r="RRV427" s="273"/>
      <c r="RRW427" s="273"/>
      <c r="RRX427" s="273"/>
      <c r="RRY427" s="273"/>
      <c r="RRZ427" s="273"/>
      <c r="RSA427" s="273"/>
      <c r="RSB427" s="273"/>
      <c r="RSC427" s="273"/>
      <c r="RSD427" s="273"/>
      <c r="RSE427" s="273"/>
      <c r="RSF427" s="273"/>
      <c r="RSG427" s="273"/>
      <c r="RSH427" s="273"/>
      <c r="RSI427" s="273"/>
      <c r="RSJ427" s="273"/>
      <c r="RSK427" s="273"/>
      <c r="RSL427" s="273"/>
      <c r="RSM427" s="273"/>
      <c r="RSN427" s="273"/>
      <c r="RSO427" s="273"/>
      <c r="RSP427" s="273"/>
      <c r="RSQ427" s="273"/>
      <c r="RSR427" s="273"/>
      <c r="RSS427" s="273"/>
      <c r="RST427" s="273"/>
      <c r="RSU427" s="273"/>
      <c r="RSV427" s="273"/>
      <c r="RSW427" s="273"/>
      <c r="RSX427" s="273"/>
      <c r="RSY427" s="273"/>
      <c r="RSZ427" s="273"/>
      <c r="RTA427" s="273"/>
      <c r="RTB427" s="273"/>
      <c r="RTC427" s="273"/>
      <c r="RTD427" s="273"/>
      <c r="RTE427" s="273"/>
      <c r="RTF427" s="273"/>
      <c r="RTG427" s="273"/>
      <c r="RTH427" s="273"/>
      <c r="RTI427" s="273"/>
      <c r="RTJ427" s="273"/>
      <c r="RTK427" s="273"/>
      <c r="RTL427" s="273"/>
      <c r="RTM427" s="273"/>
      <c r="RTN427" s="273"/>
      <c r="RTO427" s="273"/>
      <c r="RTP427" s="273"/>
      <c r="RTQ427" s="273"/>
      <c r="RTR427" s="273"/>
      <c r="RTS427" s="273"/>
      <c r="RTT427" s="273"/>
      <c r="RTU427" s="273"/>
      <c r="RTV427" s="273"/>
      <c r="RTW427" s="273"/>
      <c r="RTX427" s="273"/>
      <c r="RTY427" s="273"/>
      <c r="RTZ427" s="273"/>
      <c r="RUA427" s="273"/>
      <c r="RUB427" s="273"/>
      <c r="RUC427" s="273"/>
      <c r="RUD427" s="273"/>
      <c r="RUE427" s="273"/>
      <c r="RUF427" s="273"/>
      <c r="RUG427" s="273"/>
      <c r="RUH427" s="273"/>
      <c r="RUI427" s="273"/>
      <c r="RUJ427" s="273"/>
      <c r="RUK427" s="273"/>
      <c r="RUL427" s="273"/>
      <c r="RUM427" s="273"/>
      <c r="RUN427" s="273"/>
      <c r="RUO427" s="273"/>
      <c r="RUP427" s="273"/>
      <c r="RUQ427" s="273"/>
      <c r="RUR427" s="273"/>
      <c r="RUS427" s="273"/>
      <c r="RUT427" s="273"/>
      <c r="RUU427" s="273"/>
      <c r="RUV427" s="273"/>
      <c r="RUW427" s="273"/>
      <c r="RUX427" s="273"/>
      <c r="RUY427" s="273"/>
      <c r="RUZ427" s="273"/>
      <c r="RVA427" s="273"/>
      <c r="RVB427" s="273"/>
      <c r="RVC427" s="273"/>
      <c r="RVD427" s="273"/>
      <c r="RVE427" s="273"/>
      <c r="RVF427" s="273"/>
      <c r="RVG427" s="273"/>
      <c r="RVH427" s="273"/>
      <c r="RVI427" s="273"/>
      <c r="RVJ427" s="273"/>
      <c r="RVK427" s="273"/>
      <c r="RVL427" s="273"/>
      <c r="RVM427" s="273"/>
      <c r="RVN427" s="273"/>
      <c r="RVO427" s="273"/>
      <c r="RVP427" s="273"/>
      <c r="RVQ427" s="273"/>
      <c r="RVR427" s="273"/>
      <c r="RVS427" s="273"/>
      <c r="RVT427" s="273"/>
      <c r="RVU427" s="273"/>
      <c r="RVV427" s="273"/>
      <c r="RVW427" s="273"/>
      <c r="RVX427" s="273"/>
      <c r="RVY427" s="273"/>
      <c r="RVZ427" s="273"/>
      <c r="RWA427" s="273"/>
      <c r="RWB427" s="273"/>
      <c r="RWC427" s="273"/>
      <c r="RWD427" s="273"/>
      <c r="RWE427" s="273"/>
      <c r="RWF427" s="273"/>
      <c r="RWG427" s="273"/>
      <c r="RWH427" s="273"/>
      <c r="RWI427" s="273"/>
      <c r="RWJ427" s="273"/>
      <c r="RWK427" s="273"/>
      <c r="RWL427" s="273"/>
      <c r="RWM427" s="273"/>
      <c r="RWN427" s="273"/>
      <c r="RWO427" s="273"/>
      <c r="RWP427" s="273"/>
      <c r="RWQ427" s="273"/>
      <c r="RWR427" s="273"/>
      <c r="RWS427" s="273"/>
      <c r="RWT427" s="273"/>
      <c r="RWU427" s="273"/>
      <c r="RWV427" s="273"/>
      <c r="RWW427" s="273"/>
      <c r="RWX427" s="273"/>
      <c r="RWY427" s="273"/>
      <c r="RWZ427" s="273"/>
      <c r="RXA427" s="273"/>
      <c r="RXB427" s="273"/>
      <c r="RXC427" s="273"/>
      <c r="RXD427" s="273"/>
      <c r="RXE427" s="273"/>
      <c r="RXF427" s="273"/>
      <c r="RXG427" s="273"/>
      <c r="RXH427" s="273"/>
      <c r="RXI427" s="273"/>
      <c r="RXJ427" s="273"/>
      <c r="RXK427" s="273"/>
      <c r="RXL427" s="273"/>
      <c r="RXM427" s="273"/>
      <c r="RXN427" s="273"/>
      <c r="RXO427" s="273"/>
      <c r="RXP427" s="273"/>
      <c r="RXQ427" s="273"/>
      <c r="RXR427" s="273"/>
      <c r="RXS427" s="273"/>
      <c r="RXT427" s="273"/>
      <c r="RXU427" s="273"/>
      <c r="RXV427" s="273"/>
      <c r="RXW427" s="273"/>
      <c r="RXX427" s="273"/>
      <c r="RXY427" s="273"/>
      <c r="RXZ427" s="273"/>
      <c r="RYA427" s="273"/>
      <c r="RYB427" s="273"/>
      <c r="RYC427" s="273"/>
      <c r="RYD427" s="273"/>
      <c r="RYE427" s="273"/>
      <c r="RYF427" s="273"/>
      <c r="RYG427" s="273"/>
      <c r="RYH427" s="273"/>
      <c r="RYI427" s="273"/>
      <c r="RYJ427" s="273"/>
      <c r="RYK427" s="273"/>
      <c r="RYL427" s="273"/>
      <c r="RYM427" s="273"/>
      <c r="RYN427" s="273"/>
      <c r="RYO427" s="273"/>
      <c r="RYP427" s="273"/>
      <c r="RYQ427" s="273"/>
      <c r="RYR427" s="273"/>
      <c r="RYS427" s="273"/>
      <c r="RYT427" s="273"/>
      <c r="RYU427" s="273"/>
      <c r="RYV427" s="273"/>
      <c r="RYW427" s="273"/>
      <c r="RYX427" s="273"/>
      <c r="RYY427" s="273"/>
      <c r="RYZ427" s="273"/>
      <c r="RZA427" s="273"/>
      <c r="RZB427" s="273"/>
      <c r="RZC427" s="273"/>
      <c r="RZD427" s="273"/>
      <c r="RZE427" s="273"/>
      <c r="RZF427" s="273"/>
      <c r="RZG427" s="273"/>
      <c r="RZH427" s="273"/>
      <c r="RZI427" s="273"/>
      <c r="RZJ427" s="273"/>
      <c r="RZK427" s="273"/>
      <c r="RZL427" s="273"/>
      <c r="RZM427" s="273"/>
      <c r="RZN427" s="273"/>
      <c r="RZO427" s="273"/>
      <c r="RZP427" s="273"/>
      <c r="RZQ427" s="273"/>
      <c r="RZR427" s="273"/>
      <c r="RZS427" s="273"/>
      <c r="RZT427" s="273"/>
      <c r="RZU427" s="273"/>
      <c r="RZV427" s="273"/>
      <c r="RZW427" s="273"/>
      <c r="RZX427" s="273"/>
      <c r="RZY427" s="273"/>
      <c r="RZZ427" s="273"/>
      <c r="SAA427" s="273"/>
      <c r="SAB427" s="273"/>
      <c r="SAC427" s="273"/>
      <c r="SAD427" s="273"/>
      <c r="SAE427" s="273"/>
      <c r="SAF427" s="273"/>
      <c r="SAG427" s="273"/>
      <c r="SAH427" s="273"/>
      <c r="SAI427" s="273"/>
      <c r="SAJ427" s="273"/>
      <c r="SAK427" s="273"/>
      <c r="SAL427" s="273"/>
      <c r="SAM427" s="273"/>
      <c r="SAN427" s="273"/>
      <c r="SAO427" s="273"/>
      <c r="SAP427" s="273"/>
      <c r="SAQ427" s="273"/>
      <c r="SAR427" s="273"/>
      <c r="SAS427" s="273"/>
      <c r="SAT427" s="273"/>
      <c r="SAU427" s="273"/>
      <c r="SAV427" s="273"/>
      <c r="SAW427" s="273"/>
      <c r="SAX427" s="273"/>
      <c r="SAY427" s="273"/>
      <c r="SAZ427" s="273"/>
      <c r="SBA427" s="273"/>
      <c r="SBB427" s="273"/>
      <c r="SBC427" s="273"/>
      <c r="SBD427" s="273"/>
      <c r="SBE427" s="273"/>
      <c r="SBF427" s="273"/>
      <c r="SBG427" s="273"/>
      <c r="SBH427" s="273"/>
      <c r="SBI427" s="273"/>
      <c r="SBJ427" s="273"/>
      <c r="SBK427" s="273"/>
      <c r="SBL427" s="273"/>
      <c r="SBM427" s="273"/>
      <c r="SBN427" s="273"/>
      <c r="SBO427" s="273"/>
      <c r="SBP427" s="273"/>
      <c r="SBQ427" s="273"/>
      <c r="SBR427" s="273"/>
      <c r="SBS427" s="273"/>
      <c r="SBT427" s="273"/>
      <c r="SBU427" s="273"/>
      <c r="SBV427" s="273"/>
      <c r="SBW427" s="273"/>
      <c r="SBX427" s="273"/>
      <c r="SBY427" s="273"/>
      <c r="SBZ427" s="273"/>
      <c r="SCA427" s="273"/>
      <c r="SCB427" s="273"/>
      <c r="SCC427" s="273"/>
      <c r="SCD427" s="273"/>
      <c r="SCE427" s="273"/>
      <c r="SCF427" s="273"/>
      <c r="SCG427" s="273"/>
      <c r="SCH427" s="273"/>
      <c r="SCI427" s="273"/>
      <c r="SCJ427" s="273"/>
      <c r="SCK427" s="273"/>
      <c r="SCL427" s="273"/>
      <c r="SCM427" s="273"/>
      <c r="SCN427" s="273"/>
      <c r="SCO427" s="273"/>
      <c r="SCP427" s="273"/>
      <c r="SCQ427" s="273"/>
      <c r="SCR427" s="273"/>
      <c r="SCS427" s="273"/>
      <c r="SCT427" s="273"/>
      <c r="SCU427" s="273"/>
      <c r="SCV427" s="273"/>
      <c r="SCW427" s="273"/>
      <c r="SCX427" s="273"/>
      <c r="SCY427" s="273"/>
      <c r="SCZ427" s="273"/>
      <c r="SDA427" s="273"/>
      <c r="SDB427" s="273"/>
      <c r="SDC427" s="273"/>
      <c r="SDD427" s="273"/>
      <c r="SDE427" s="273"/>
      <c r="SDF427" s="273"/>
      <c r="SDG427" s="273"/>
      <c r="SDH427" s="273"/>
      <c r="SDI427" s="273"/>
      <c r="SDJ427" s="273"/>
      <c r="SDK427" s="273"/>
      <c r="SDL427" s="273"/>
      <c r="SDM427" s="273"/>
      <c r="SDN427" s="273"/>
      <c r="SDO427" s="273"/>
      <c r="SDP427" s="273"/>
      <c r="SDQ427" s="273"/>
      <c r="SDR427" s="273"/>
      <c r="SDS427" s="273"/>
      <c r="SDT427" s="273"/>
      <c r="SDU427" s="273"/>
      <c r="SDV427" s="273"/>
      <c r="SDW427" s="273"/>
      <c r="SDX427" s="273"/>
      <c r="SDY427" s="273"/>
      <c r="SDZ427" s="273"/>
      <c r="SEA427" s="273"/>
      <c r="SEB427" s="273"/>
      <c r="SEC427" s="273"/>
      <c r="SED427" s="273"/>
      <c r="SEE427" s="273"/>
      <c r="SEF427" s="273"/>
      <c r="SEG427" s="273"/>
      <c r="SEH427" s="273"/>
      <c r="SEI427" s="273"/>
      <c r="SEJ427" s="273"/>
      <c r="SEK427" s="273"/>
      <c r="SEL427" s="273"/>
      <c r="SEM427" s="273"/>
      <c r="SEN427" s="273"/>
      <c r="SEO427" s="273"/>
      <c r="SEP427" s="273"/>
      <c r="SEQ427" s="273"/>
      <c r="SER427" s="273"/>
      <c r="SES427" s="273"/>
      <c r="SET427" s="273"/>
      <c r="SEU427" s="273"/>
      <c r="SEV427" s="273"/>
      <c r="SEW427" s="273"/>
      <c r="SEX427" s="273"/>
      <c r="SEY427" s="273"/>
      <c r="SEZ427" s="273"/>
      <c r="SFA427" s="273"/>
      <c r="SFB427" s="273"/>
      <c r="SFC427" s="273"/>
      <c r="SFD427" s="273"/>
      <c r="SFE427" s="273"/>
      <c r="SFF427" s="273"/>
      <c r="SFG427" s="273"/>
      <c r="SFH427" s="273"/>
      <c r="SFI427" s="273"/>
      <c r="SFJ427" s="273"/>
      <c r="SFK427" s="273"/>
      <c r="SFL427" s="273"/>
      <c r="SFM427" s="273"/>
      <c r="SFN427" s="273"/>
      <c r="SFO427" s="273"/>
      <c r="SFP427" s="273"/>
      <c r="SFQ427" s="273"/>
      <c r="SFR427" s="273"/>
      <c r="SFS427" s="273"/>
      <c r="SFT427" s="273"/>
      <c r="SFU427" s="273"/>
      <c r="SFV427" s="273"/>
      <c r="SFW427" s="273"/>
      <c r="SFX427" s="273"/>
      <c r="SFY427" s="273"/>
      <c r="SFZ427" s="273"/>
      <c r="SGA427" s="273"/>
      <c r="SGB427" s="273"/>
      <c r="SGC427" s="273"/>
      <c r="SGD427" s="273"/>
      <c r="SGE427" s="273"/>
      <c r="SGF427" s="273"/>
      <c r="SGG427" s="273"/>
      <c r="SGH427" s="273"/>
      <c r="SGI427" s="273"/>
      <c r="SGJ427" s="273"/>
      <c r="SGK427" s="273"/>
      <c r="SGL427" s="273"/>
      <c r="SGM427" s="273"/>
      <c r="SGN427" s="273"/>
      <c r="SGO427" s="273"/>
      <c r="SGP427" s="273"/>
      <c r="SGQ427" s="273"/>
      <c r="SGR427" s="273"/>
      <c r="SGS427" s="273"/>
      <c r="SGT427" s="273"/>
      <c r="SGU427" s="273"/>
      <c r="SGV427" s="273"/>
      <c r="SGW427" s="273"/>
      <c r="SGX427" s="273"/>
      <c r="SGY427" s="273"/>
      <c r="SGZ427" s="273"/>
      <c r="SHA427" s="273"/>
      <c r="SHB427" s="273"/>
      <c r="SHC427" s="273"/>
      <c r="SHD427" s="273"/>
      <c r="SHE427" s="273"/>
      <c r="SHF427" s="273"/>
      <c r="SHG427" s="273"/>
      <c r="SHH427" s="273"/>
      <c r="SHI427" s="273"/>
      <c r="SHJ427" s="273"/>
      <c r="SHK427" s="273"/>
      <c r="SHL427" s="273"/>
      <c r="SHM427" s="273"/>
      <c r="SHN427" s="273"/>
      <c r="SHO427" s="273"/>
      <c r="SHP427" s="273"/>
      <c r="SHQ427" s="273"/>
      <c r="SHR427" s="273"/>
      <c r="SHS427" s="273"/>
      <c r="SHT427" s="273"/>
      <c r="SHU427" s="273"/>
      <c r="SHV427" s="273"/>
      <c r="SHW427" s="273"/>
      <c r="SHX427" s="273"/>
      <c r="SHY427" s="273"/>
      <c r="SHZ427" s="273"/>
      <c r="SIA427" s="273"/>
      <c r="SIB427" s="273"/>
      <c r="SIC427" s="273"/>
      <c r="SID427" s="273"/>
      <c r="SIE427" s="273"/>
      <c r="SIF427" s="273"/>
      <c r="SIG427" s="273"/>
      <c r="SIH427" s="273"/>
      <c r="SII427" s="273"/>
      <c r="SIJ427" s="273"/>
      <c r="SIK427" s="273"/>
      <c r="SIL427" s="273"/>
      <c r="SIM427" s="273"/>
      <c r="SIN427" s="273"/>
      <c r="SIO427" s="273"/>
      <c r="SIP427" s="273"/>
      <c r="SIQ427" s="273"/>
      <c r="SIR427" s="273"/>
      <c r="SIS427" s="273"/>
      <c r="SIT427" s="273"/>
      <c r="SIU427" s="273"/>
      <c r="SIV427" s="273"/>
      <c r="SIW427" s="273"/>
      <c r="SIX427" s="273"/>
      <c r="SIY427" s="273"/>
      <c r="SIZ427" s="273"/>
      <c r="SJA427" s="273"/>
      <c r="SJB427" s="273"/>
      <c r="SJC427" s="273"/>
      <c r="SJD427" s="273"/>
      <c r="SJE427" s="273"/>
      <c r="SJF427" s="273"/>
      <c r="SJG427" s="273"/>
      <c r="SJH427" s="273"/>
      <c r="SJI427" s="273"/>
      <c r="SJJ427" s="273"/>
      <c r="SJK427" s="273"/>
      <c r="SJL427" s="273"/>
      <c r="SJM427" s="273"/>
      <c r="SJN427" s="273"/>
      <c r="SJO427" s="273"/>
      <c r="SJP427" s="273"/>
      <c r="SJQ427" s="273"/>
      <c r="SJR427" s="273"/>
      <c r="SJS427" s="273"/>
      <c r="SJT427" s="273"/>
      <c r="SJU427" s="273"/>
      <c r="SJV427" s="273"/>
      <c r="SJW427" s="273"/>
      <c r="SJX427" s="273"/>
      <c r="SJY427" s="273"/>
      <c r="SJZ427" s="273"/>
      <c r="SKA427" s="273"/>
      <c r="SKB427" s="273"/>
      <c r="SKC427" s="273"/>
      <c r="SKD427" s="273"/>
      <c r="SKE427" s="273"/>
      <c r="SKF427" s="273"/>
      <c r="SKG427" s="273"/>
      <c r="SKH427" s="273"/>
      <c r="SKI427" s="273"/>
      <c r="SKJ427" s="273"/>
      <c r="SKK427" s="273"/>
      <c r="SKL427" s="273"/>
      <c r="SKM427" s="273"/>
      <c r="SKN427" s="273"/>
      <c r="SKO427" s="273"/>
      <c r="SKP427" s="273"/>
      <c r="SKQ427" s="273"/>
      <c r="SKR427" s="273"/>
      <c r="SKS427" s="273"/>
      <c r="SKT427" s="273"/>
      <c r="SKU427" s="273"/>
      <c r="SKV427" s="273"/>
      <c r="SKW427" s="273"/>
      <c r="SKX427" s="273"/>
      <c r="SKY427" s="273"/>
      <c r="SKZ427" s="273"/>
      <c r="SLA427" s="273"/>
      <c r="SLB427" s="273"/>
      <c r="SLC427" s="273"/>
      <c r="SLD427" s="273"/>
      <c r="SLE427" s="273"/>
      <c r="SLF427" s="273"/>
      <c r="SLG427" s="273"/>
      <c r="SLH427" s="273"/>
      <c r="SLI427" s="273"/>
      <c r="SLJ427" s="273"/>
      <c r="SLK427" s="273"/>
      <c r="SLL427" s="273"/>
      <c r="SLM427" s="273"/>
      <c r="SLN427" s="273"/>
      <c r="SLO427" s="273"/>
      <c r="SLP427" s="273"/>
      <c r="SLQ427" s="273"/>
      <c r="SLR427" s="273"/>
      <c r="SLS427" s="273"/>
      <c r="SLT427" s="273"/>
      <c r="SLU427" s="273"/>
      <c r="SLV427" s="273"/>
      <c r="SLW427" s="273"/>
      <c r="SLX427" s="273"/>
      <c r="SLY427" s="273"/>
      <c r="SLZ427" s="273"/>
      <c r="SMA427" s="273"/>
      <c r="SMB427" s="273"/>
      <c r="SMC427" s="273"/>
      <c r="SMD427" s="273"/>
      <c r="SME427" s="273"/>
      <c r="SMF427" s="273"/>
      <c r="SMG427" s="273"/>
      <c r="SMH427" s="273"/>
      <c r="SMI427" s="273"/>
      <c r="SMJ427" s="273"/>
      <c r="SMK427" s="273"/>
      <c r="SML427" s="273"/>
      <c r="SMM427" s="273"/>
      <c r="SMN427" s="273"/>
      <c r="SMO427" s="273"/>
      <c r="SMP427" s="273"/>
      <c r="SMQ427" s="273"/>
      <c r="SMR427" s="273"/>
      <c r="SMS427" s="273"/>
      <c r="SMT427" s="273"/>
      <c r="SMU427" s="273"/>
      <c r="SMV427" s="273"/>
      <c r="SMW427" s="273"/>
      <c r="SMX427" s="273"/>
      <c r="SMY427" s="273"/>
      <c r="SMZ427" s="273"/>
      <c r="SNA427" s="273"/>
      <c r="SNB427" s="273"/>
      <c r="SNC427" s="273"/>
      <c r="SND427" s="273"/>
      <c r="SNE427" s="273"/>
      <c r="SNF427" s="273"/>
      <c r="SNG427" s="273"/>
      <c r="SNH427" s="273"/>
      <c r="SNI427" s="273"/>
      <c r="SNJ427" s="273"/>
      <c r="SNK427" s="273"/>
      <c r="SNL427" s="273"/>
      <c r="SNM427" s="273"/>
      <c r="SNN427" s="273"/>
      <c r="SNO427" s="273"/>
      <c r="SNP427" s="273"/>
      <c r="SNQ427" s="273"/>
      <c r="SNR427" s="273"/>
      <c r="SNS427" s="273"/>
      <c r="SNT427" s="273"/>
      <c r="SNU427" s="273"/>
      <c r="SNV427" s="273"/>
      <c r="SNW427" s="273"/>
      <c r="SNX427" s="273"/>
      <c r="SNY427" s="273"/>
      <c r="SNZ427" s="273"/>
      <c r="SOA427" s="273"/>
      <c r="SOB427" s="273"/>
      <c r="SOC427" s="273"/>
      <c r="SOD427" s="273"/>
      <c r="SOE427" s="273"/>
      <c r="SOF427" s="273"/>
      <c r="SOG427" s="273"/>
      <c r="SOH427" s="273"/>
      <c r="SOI427" s="273"/>
      <c r="SOJ427" s="273"/>
      <c r="SOK427" s="273"/>
      <c r="SOL427" s="273"/>
      <c r="SOM427" s="273"/>
      <c r="SON427" s="273"/>
      <c r="SOO427" s="273"/>
      <c r="SOP427" s="273"/>
      <c r="SOQ427" s="273"/>
      <c r="SOR427" s="273"/>
      <c r="SOS427" s="273"/>
      <c r="SOT427" s="273"/>
      <c r="SOU427" s="273"/>
      <c r="SOV427" s="273"/>
      <c r="SOW427" s="273"/>
      <c r="SOX427" s="273"/>
      <c r="SOY427" s="273"/>
      <c r="SOZ427" s="273"/>
      <c r="SPA427" s="273"/>
      <c r="SPB427" s="273"/>
      <c r="SPC427" s="273"/>
      <c r="SPD427" s="273"/>
      <c r="SPE427" s="273"/>
      <c r="SPF427" s="273"/>
      <c r="SPG427" s="273"/>
      <c r="SPH427" s="273"/>
      <c r="SPI427" s="273"/>
      <c r="SPJ427" s="273"/>
      <c r="SPK427" s="273"/>
      <c r="SPL427" s="273"/>
      <c r="SPM427" s="273"/>
      <c r="SPN427" s="273"/>
      <c r="SPO427" s="273"/>
      <c r="SPP427" s="273"/>
      <c r="SPQ427" s="273"/>
      <c r="SPR427" s="273"/>
      <c r="SPS427" s="273"/>
      <c r="SPT427" s="273"/>
      <c r="SPU427" s="273"/>
      <c r="SPV427" s="273"/>
      <c r="SPW427" s="273"/>
      <c r="SPX427" s="273"/>
      <c r="SPY427" s="273"/>
      <c r="SPZ427" s="273"/>
      <c r="SQA427" s="273"/>
      <c r="SQB427" s="273"/>
      <c r="SQC427" s="273"/>
      <c r="SQD427" s="273"/>
      <c r="SQE427" s="273"/>
      <c r="SQF427" s="273"/>
      <c r="SQG427" s="273"/>
      <c r="SQH427" s="273"/>
      <c r="SQI427" s="273"/>
      <c r="SQJ427" s="273"/>
      <c r="SQK427" s="273"/>
      <c r="SQL427" s="273"/>
      <c r="SQM427" s="273"/>
      <c r="SQN427" s="273"/>
      <c r="SQO427" s="273"/>
      <c r="SQP427" s="273"/>
      <c r="SQQ427" s="273"/>
      <c r="SQR427" s="273"/>
      <c r="SQS427" s="273"/>
      <c r="SQT427" s="273"/>
      <c r="SQU427" s="273"/>
      <c r="SQV427" s="273"/>
      <c r="SQW427" s="273"/>
      <c r="SQX427" s="273"/>
      <c r="SQY427" s="273"/>
      <c r="SQZ427" s="273"/>
      <c r="SRA427" s="273"/>
      <c r="SRB427" s="273"/>
      <c r="SRC427" s="273"/>
      <c r="SRD427" s="273"/>
      <c r="SRE427" s="273"/>
      <c r="SRF427" s="273"/>
      <c r="SRG427" s="273"/>
      <c r="SRH427" s="273"/>
      <c r="SRI427" s="273"/>
      <c r="SRJ427" s="273"/>
      <c r="SRK427" s="273"/>
      <c r="SRL427" s="273"/>
      <c r="SRM427" s="273"/>
      <c r="SRN427" s="273"/>
      <c r="SRO427" s="273"/>
      <c r="SRP427" s="273"/>
      <c r="SRQ427" s="273"/>
      <c r="SRR427" s="273"/>
      <c r="SRS427" s="273"/>
      <c r="SRT427" s="273"/>
      <c r="SRU427" s="273"/>
      <c r="SRV427" s="273"/>
      <c r="SRW427" s="273"/>
      <c r="SRX427" s="273"/>
      <c r="SRY427" s="273"/>
      <c r="SRZ427" s="273"/>
      <c r="SSA427" s="273"/>
      <c r="SSB427" s="273"/>
      <c r="SSC427" s="273"/>
      <c r="SSD427" s="273"/>
      <c r="SSE427" s="273"/>
      <c r="SSF427" s="273"/>
      <c r="SSG427" s="273"/>
      <c r="SSH427" s="273"/>
      <c r="SSI427" s="273"/>
      <c r="SSJ427" s="273"/>
      <c r="SSK427" s="273"/>
      <c r="SSL427" s="273"/>
      <c r="SSM427" s="273"/>
      <c r="SSN427" s="273"/>
      <c r="SSO427" s="273"/>
      <c r="SSP427" s="273"/>
      <c r="SSQ427" s="273"/>
      <c r="SSR427" s="273"/>
      <c r="SSS427" s="273"/>
      <c r="SST427" s="273"/>
      <c r="SSU427" s="273"/>
      <c r="SSV427" s="273"/>
      <c r="SSW427" s="273"/>
      <c r="SSX427" s="273"/>
      <c r="SSY427" s="273"/>
      <c r="SSZ427" s="273"/>
      <c r="STA427" s="273"/>
      <c r="STB427" s="273"/>
      <c r="STC427" s="273"/>
      <c r="STD427" s="273"/>
      <c r="STE427" s="273"/>
      <c r="STF427" s="273"/>
      <c r="STG427" s="273"/>
      <c r="STH427" s="273"/>
      <c r="STI427" s="273"/>
      <c r="STJ427" s="273"/>
      <c r="STK427" s="273"/>
      <c r="STL427" s="273"/>
      <c r="STM427" s="273"/>
      <c r="STN427" s="273"/>
      <c r="STO427" s="273"/>
      <c r="STP427" s="273"/>
      <c r="STQ427" s="273"/>
      <c r="STR427" s="273"/>
      <c r="STS427" s="273"/>
      <c r="STT427" s="273"/>
      <c r="STU427" s="273"/>
      <c r="STV427" s="273"/>
      <c r="STW427" s="273"/>
      <c r="STX427" s="273"/>
      <c r="STY427" s="273"/>
      <c r="STZ427" s="273"/>
      <c r="SUA427" s="273"/>
      <c r="SUB427" s="273"/>
      <c r="SUC427" s="273"/>
      <c r="SUD427" s="273"/>
      <c r="SUE427" s="273"/>
      <c r="SUF427" s="273"/>
      <c r="SUG427" s="273"/>
      <c r="SUH427" s="273"/>
      <c r="SUI427" s="273"/>
      <c r="SUJ427" s="273"/>
      <c r="SUK427" s="273"/>
      <c r="SUL427" s="273"/>
      <c r="SUM427" s="273"/>
      <c r="SUN427" s="273"/>
      <c r="SUO427" s="273"/>
      <c r="SUP427" s="273"/>
      <c r="SUQ427" s="273"/>
      <c r="SUR427" s="273"/>
      <c r="SUS427" s="273"/>
      <c r="SUT427" s="273"/>
      <c r="SUU427" s="273"/>
      <c r="SUV427" s="273"/>
      <c r="SUW427" s="273"/>
      <c r="SUX427" s="273"/>
      <c r="SUY427" s="273"/>
      <c r="SUZ427" s="273"/>
      <c r="SVA427" s="273"/>
      <c r="SVB427" s="273"/>
      <c r="SVC427" s="273"/>
      <c r="SVD427" s="273"/>
      <c r="SVE427" s="273"/>
      <c r="SVF427" s="273"/>
      <c r="SVG427" s="273"/>
      <c r="SVH427" s="273"/>
      <c r="SVI427" s="273"/>
      <c r="SVJ427" s="273"/>
      <c r="SVK427" s="273"/>
      <c r="SVL427" s="273"/>
      <c r="SVM427" s="273"/>
      <c r="SVN427" s="273"/>
      <c r="SVO427" s="273"/>
      <c r="SVP427" s="273"/>
      <c r="SVQ427" s="273"/>
      <c r="SVR427" s="273"/>
      <c r="SVS427" s="273"/>
      <c r="SVT427" s="273"/>
      <c r="SVU427" s="273"/>
      <c r="SVV427" s="273"/>
      <c r="SVW427" s="273"/>
      <c r="SVX427" s="273"/>
      <c r="SVY427" s="273"/>
      <c r="SVZ427" s="273"/>
      <c r="SWA427" s="273"/>
      <c r="SWB427" s="273"/>
      <c r="SWC427" s="273"/>
      <c r="SWD427" s="273"/>
      <c r="SWE427" s="273"/>
      <c r="SWF427" s="273"/>
      <c r="SWG427" s="273"/>
      <c r="SWH427" s="273"/>
      <c r="SWI427" s="273"/>
      <c r="SWJ427" s="273"/>
      <c r="SWK427" s="273"/>
      <c r="SWL427" s="273"/>
      <c r="SWM427" s="273"/>
      <c r="SWN427" s="273"/>
      <c r="SWO427" s="273"/>
      <c r="SWP427" s="273"/>
      <c r="SWQ427" s="273"/>
      <c r="SWR427" s="273"/>
      <c r="SWS427" s="273"/>
      <c r="SWT427" s="273"/>
      <c r="SWU427" s="273"/>
      <c r="SWV427" s="273"/>
      <c r="SWW427" s="273"/>
      <c r="SWX427" s="273"/>
      <c r="SWY427" s="273"/>
      <c r="SWZ427" s="273"/>
      <c r="SXA427" s="273"/>
      <c r="SXB427" s="273"/>
      <c r="SXC427" s="273"/>
      <c r="SXD427" s="273"/>
      <c r="SXE427" s="273"/>
      <c r="SXF427" s="273"/>
      <c r="SXG427" s="273"/>
      <c r="SXH427" s="273"/>
      <c r="SXI427" s="273"/>
      <c r="SXJ427" s="273"/>
      <c r="SXK427" s="273"/>
      <c r="SXL427" s="273"/>
      <c r="SXM427" s="273"/>
      <c r="SXN427" s="273"/>
      <c r="SXO427" s="273"/>
      <c r="SXP427" s="273"/>
      <c r="SXQ427" s="273"/>
      <c r="SXR427" s="273"/>
      <c r="SXS427" s="273"/>
      <c r="SXT427" s="273"/>
      <c r="SXU427" s="273"/>
      <c r="SXV427" s="273"/>
      <c r="SXW427" s="273"/>
      <c r="SXX427" s="273"/>
      <c r="SXY427" s="273"/>
      <c r="SXZ427" s="273"/>
      <c r="SYA427" s="273"/>
      <c r="SYB427" s="273"/>
      <c r="SYC427" s="273"/>
      <c r="SYD427" s="273"/>
      <c r="SYE427" s="273"/>
      <c r="SYF427" s="273"/>
      <c r="SYG427" s="273"/>
      <c r="SYH427" s="273"/>
      <c r="SYI427" s="273"/>
      <c r="SYJ427" s="273"/>
      <c r="SYK427" s="273"/>
      <c r="SYL427" s="273"/>
      <c r="SYM427" s="273"/>
      <c r="SYN427" s="273"/>
      <c r="SYO427" s="273"/>
      <c r="SYP427" s="273"/>
      <c r="SYQ427" s="273"/>
      <c r="SYR427" s="273"/>
      <c r="SYS427" s="273"/>
      <c r="SYT427" s="273"/>
      <c r="SYU427" s="273"/>
      <c r="SYV427" s="273"/>
      <c r="SYW427" s="273"/>
      <c r="SYX427" s="273"/>
      <c r="SYY427" s="273"/>
      <c r="SYZ427" s="273"/>
      <c r="SZA427" s="273"/>
      <c r="SZB427" s="273"/>
      <c r="SZC427" s="273"/>
      <c r="SZD427" s="273"/>
      <c r="SZE427" s="273"/>
      <c r="SZF427" s="273"/>
      <c r="SZG427" s="273"/>
      <c r="SZH427" s="273"/>
      <c r="SZI427" s="273"/>
      <c r="SZJ427" s="273"/>
      <c r="SZK427" s="273"/>
      <c r="SZL427" s="273"/>
      <c r="SZM427" s="273"/>
      <c r="SZN427" s="273"/>
      <c r="SZO427" s="273"/>
      <c r="SZP427" s="273"/>
      <c r="SZQ427" s="273"/>
      <c r="SZR427" s="273"/>
      <c r="SZS427" s="273"/>
      <c r="SZT427" s="273"/>
      <c r="SZU427" s="273"/>
      <c r="SZV427" s="273"/>
      <c r="SZW427" s="273"/>
      <c r="SZX427" s="273"/>
      <c r="SZY427" s="273"/>
      <c r="SZZ427" s="273"/>
      <c r="TAA427" s="273"/>
      <c r="TAB427" s="273"/>
      <c r="TAC427" s="273"/>
      <c r="TAD427" s="273"/>
      <c r="TAE427" s="273"/>
      <c r="TAF427" s="273"/>
      <c r="TAG427" s="273"/>
      <c r="TAH427" s="273"/>
      <c r="TAI427" s="273"/>
      <c r="TAJ427" s="273"/>
      <c r="TAK427" s="273"/>
      <c r="TAL427" s="273"/>
      <c r="TAM427" s="273"/>
      <c r="TAN427" s="273"/>
      <c r="TAO427" s="273"/>
      <c r="TAP427" s="273"/>
      <c r="TAQ427" s="273"/>
      <c r="TAR427" s="273"/>
      <c r="TAS427" s="273"/>
      <c r="TAT427" s="273"/>
      <c r="TAU427" s="273"/>
      <c r="TAV427" s="273"/>
      <c r="TAW427" s="273"/>
      <c r="TAX427" s="273"/>
      <c r="TAY427" s="273"/>
      <c r="TAZ427" s="273"/>
      <c r="TBA427" s="273"/>
      <c r="TBB427" s="273"/>
      <c r="TBC427" s="273"/>
      <c r="TBD427" s="273"/>
      <c r="TBE427" s="273"/>
      <c r="TBF427" s="273"/>
      <c r="TBG427" s="273"/>
      <c r="TBH427" s="273"/>
      <c r="TBI427" s="273"/>
      <c r="TBJ427" s="273"/>
      <c r="TBK427" s="273"/>
      <c r="TBL427" s="273"/>
      <c r="TBM427" s="273"/>
      <c r="TBN427" s="273"/>
      <c r="TBO427" s="273"/>
      <c r="TBP427" s="273"/>
      <c r="TBQ427" s="273"/>
      <c r="TBR427" s="273"/>
      <c r="TBS427" s="273"/>
      <c r="TBT427" s="273"/>
      <c r="TBU427" s="273"/>
      <c r="TBV427" s="273"/>
      <c r="TBW427" s="273"/>
      <c r="TBX427" s="273"/>
      <c r="TBY427" s="273"/>
      <c r="TBZ427" s="273"/>
      <c r="TCA427" s="273"/>
      <c r="TCB427" s="273"/>
      <c r="TCC427" s="273"/>
      <c r="TCD427" s="273"/>
      <c r="TCE427" s="273"/>
      <c r="TCF427" s="273"/>
      <c r="TCG427" s="273"/>
      <c r="TCH427" s="273"/>
      <c r="TCI427" s="273"/>
      <c r="TCJ427" s="273"/>
      <c r="TCK427" s="273"/>
      <c r="TCL427" s="273"/>
      <c r="TCM427" s="273"/>
      <c r="TCN427" s="273"/>
      <c r="TCO427" s="273"/>
      <c r="TCP427" s="273"/>
      <c r="TCQ427" s="273"/>
      <c r="TCR427" s="273"/>
      <c r="TCS427" s="273"/>
      <c r="TCT427" s="273"/>
      <c r="TCU427" s="273"/>
      <c r="TCV427" s="273"/>
      <c r="TCW427" s="273"/>
      <c r="TCX427" s="273"/>
      <c r="TCY427" s="273"/>
      <c r="TCZ427" s="273"/>
      <c r="TDA427" s="273"/>
      <c r="TDB427" s="273"/>
      <c r="TDC427" s="273"/>
      <c r="TDD427" s="273"/>
      <c r="TDE427" s="273"/>
      <c r="TDF427" s="273"/>
      <c r="TDG427" s="273"/>
      <c r="TDH427" s="273"/>
      <c r="TDI427" s="273"/>
      <c r="TDJ427" s="273"/>
      <c r="TDK427" s="273"/>
      <c r="TDL427" s="273"/>
      <c r="TDM427" s="273"/>
      <c r="TDN427" s="273"/>
      <c r="TDO427" s="273"/>
      <c r="TDP427" s="273"/>
      <c r="TDQ427" s="273"/>
      <c r="TDR427" s="273"/>
      <c r="TDS427" s="273"/>
      <c r="TDT427" s="273"/>
      <c r="TDU427" s="273"/>
      <c r="TDV427" s="273"/>
      <c r="TDW427" s="273"/>
      <c r="TDX427" s="273"/>
      <c r="TDY427" s="273"/>
      <c r="TDZ427" s="273"/>
      <c r="TEA427" s="273"/>
      <c r="TEB427" s="273"/>
      <c r="TEC427" s="273"/>
      <c r="TED427" s="273"/>
      <c r="TEE427" s="273"/>
      <c r="TEF427" s="273"/>
      <c r="TEG427" s="273"/>
      <c r="TEH427" s="273"/>
      <c r="TEI427" s="273"/>
      <c r="TEJ427" s="273"/>
      <c r="TEK427" s="273"/>
      <c r="TEL427" s="273"/>
      <c r="TEM427" s="273"/>
      <c r="TEN427" s="273"/>
      <c r="TEO427" s="273"/>
      <c r="TEP427" s="273"/>
      <c r="TEQ427" s="273"/>
      <c r="TER427" s="273"/>
      <c r="TES427" s="273"/>
      <c r="TET427" s="273"/>
      <c r="TEU427" s="273"/>
      <c r="TEV427" s="273"/>
      <c r="TEW427" s="273"/>
      <c r="TEX427" s="273"/>
      <c r="TEY427" s="273"/>
      <c r="TEZ427" s="273"/>
      <c r="TFA427" s="273"/>
      <c r="TFB427" s="273"/>
      <c r="TFC427" s="273"/>
      <c r="TFD427" s="273"/>
      <c r="TFE427" s="273"/>
      <c r="TFF427" s="273"/>
      <c r="TFG427" s="273"/>
      <c r="TFH427" s="273"/>
      <c r="TFI427" s="273"/>
      <c r="TFJ427" s="273"/>
      <c r="TFK427" s="273"/>
      <c r="TFL427" s="273"/>
      <c r="TFM427" s="273"/>
      <c r="TFN427" s="273"/>
      <c r="TFO427" s="273"/>
      <c r="TFP427" s="273"/>
      <c r="TFQ427" s="273"/>
      <c r="TFR427" s="273"/>
      <c r="TFS427" s="273"/>
      <c r="TFT427" s="273"/>
      <c r="TFU427" s="273"/>
      <c r="TFV427" s="273"/>
      <c r="TFW427" s="273"/>
      <c r="TFX427" s="273"/>
      <c r="TFY427" s="273"/>
      <c r="TFZ427" s="273"/>
      <c r="TGA427" s="273"/>
      <c r="TGB427" s="273"/>
      <c r="TGC427" s="273"/>
      <c r="TGD427" s="273"/>
      <c r="TGE427" s="273"/>
      <c r="TGF427" s="273"/>
      <c r="TGG427" s="273"/>
      <c r="TGH427" s="273"/>
      <c r="TGI427" s="273"/>
      <c r="TGJ427" s="273"/>
      <c r="TGK427" s="273"/>
      <c r="TGL427" s="273"/>
      <c r="TGM427" s="273"/>
      <c r="TGN427" s="273"/>
      <c r="TGO427" s="273"/>
      <c r="TGP427" s="273"/>
      <c r="TGQ427" s="273"/>
      <c r="TGR427" s="273"/>
      <c r="TGS427" s="273"/>
      <c r="TGT427" s="273"/>
      <c r="TGU427" s="273"/>
      <c r="TGV427" s="273"/>
      <c r="TGW427" s="273"/>
      <c r="TGX427" s="273"/>
      <c r="TGY427" s="273"/>
      <c r="TGZ427" s="273"/>
      <c r="THA427" s="273"/>
      <c r="THB427" s="273"/>
      <c r="THC427" s="273"/>
      <c r="THD427" s="273"/>
      <c r="THE427" s="273"/>
      <c r="THF427" s="273"/>
      <c r="THG427" s="273"/>
      <c r="THH427" s="273"/>
      <c r="THI427" s="273"/>
      <c r="THJ427" s="273"/>
      <c r="THK427" s="273"/>
      <c r="THL427" s="273"/>
      <c r="THM427" s="273"/>
      <c r="THN427" s="273"/>
      <c r="THO427" s="273"/>
      <c r="THP427" s="273"/>
      <c r="THQ427" s="273"/>
      <c r="THR427" s="273"/>
      <c r="THS427" s="273"/>
      <c r="THT427" s="273"/>
      <c r="THU427" s="273"/>
      <c r="THV427" s="273"/>
      <c r="THW427" s="273"/>
      <c r="THX427" s="273"/>
      <c r="THY427" s="273"/>
      <c r="THZ427" s="273"/>
      <c r="TIA427" s="273"/>
      <c r="TIB427" s="273"/>
      <c r="TIC427" s="273"/>
      <c r="TID427" s="273"/>
      <c r="TIE427" s="273"/>
      <c r="TIF427" s="273"/>
      <c r="TIG427" s="273"/>
      <c r="TIH427" s="273"/>
      <c r="TII427" s="273"/>
      <c r="TIJ427" s="273"/>
      <c r="TIK427" s="273"/>
      <c r="TIL427" s="273"/>
      <c r="TIM427" s="273"/>
      <c r="TIN427" s="273"/>
      <c r="TIO427" s="273"/>
      <c r="TIP427" s="273"/>
      <c r="TIQ427" s="273"/>
      <c r="TIR427" s="273"/>
      <c r="TIS427" s="273"/>
      <c r="TIT427" s="273"/>
      <c r="TIU427" s="273"/>
      <c r="TIV427" s="273"/>
      <c r="TIW427" s="273"/>
      <c r="TIX427" s="273"/>
      <c r="TIY427" s="273"/>
      <c r="TIZ427" s="273"/>
      <c r="TJA427" s="273"/>
      <c r="TJB427" s="273"/>
      <c r="TJC427" s="273"/>
      <c r="TJD427" s="273"/>
      <c r="TJE427" s="273"/>
      <c r="TJF427" s="273"/>
      <c r="TJG427" s="273"/>
      <c r="TJH427" s="273"/>
      <c r="TJI427" s="273"/>
      <c r="TJJ427" s="273"/>
      <c r="TJK427" s="273"/>
      <c r="TJL427" s="273"/>
      <c r="TJM427" s="273"/>
      <c r="TJN427" s="273"/>
      <c r="TJO427" s="273"/>
      <c r="TJP427" s="273"/>
      <c r="TJQ427" s="273"/>
      <c r="TJR427" s="273"/>
      <c r="TJS427" s="273"/>
      <c r="TJT427" s="273"/>
      <c r="TJU427" s="273"/>
      <c r="TJV427" s="273"/>
      <c r="TJW427" s="273"/>
      <c r="TJX427" s="273"/>
      <c r="TJY427" s="273"/>
      <c r="TJZ427" s="273"/>
      <c r="TKA427" s="273"/>
      <c r="TKB427" s="273"/>
      <c r="TKC427" s="273"/>
      <c r="TKD427" s="273"/>
      <c r="TKE427" s="273"/>
      <c r="TKF427" s="273"/>
      <c r="TKG427" s="273"/>
      <c r="TKH427" s="273"/>
      <c r="TKI427" s="273"/>
      <c r="TKJ427" s="273"/>
      <c r="TKK427" s="273"/>
      <c r="TKL427" s="273"/>
      <c r="TKM427" s="273"/>
      <c r="TKN427" s="273"/>
      <c r="TKO427" s="273"/>
      <c r="TKP427" s="273"/>
      <c r="TKQ427" s="273"/>
      <c r="TKR427" s="273"/>
      <c r="TKS427" s="273"/>
      <c r="TKT427" s="273"/>
      <c r="TKU427" s="273"/>
      <c r="TKV427" s="273"/>
      <c r="TKW427" s="273"/>
      <c r="TKX427" s="273"/>
      <c r="TKY427" s="273"/>
      <c r="TKZ427" s="273"/>
      <c r="TLA427" s="273"/>
      <c r="TLB427" s="273"/>
      <c r="TLC427" s="273"/>
      <c r="TLD427" s="273"/>
      <c r="TLE427" s="273"/>
      <c r="TLF427" s="273"/>
      <c r="TLG427" s="273"/>
      <c r="TLH427" s="273"/>
      <c r="TLI427" s="273"/>
      <c r="TLJ427" s="273"/>
      <c r="TLK427" s="273"/>
      <c r="TLL427" s="273"/>
      <c r="TLM427" s="273"/>
      <c r="TLN427" s="273"/>
      <c r="TLO427" s="273"/>
      <c r="TLP427" s="273"/>
      <c r="TLQ427" s="273"/>
      <c r="TLR427" s="273"/>
      <c r="TLS427" s="273"/>
      <c r="TLT427" s="273"/>
      <c r="TLU427" s="273"/>
      <c r="TLV427" s="273"/>
      <c r="TLW427" s="273"/>
      <c r="TLX427" s="273"/>
      <c r="TLY427" s="273"/>
      <c r="TLZ427" s="273"/>
      <c r="TMA427" s="273"/>
      <c r="TMB427" s="273"/>
      <c r="TMC427" s="273"/>
      <c r="TMD427" s="273"/>
      <c r="TME427" s="273"/>
      <c r="TMF427" s="273"/>
      <c r="TMG427" s="273"/>
      <c r="TMH427" s="273"/>
      <c r="TMI427" s="273"/>
      <c r="TMJ427" s="273"/>
      <c r="TMK427" s="273"/>
      <c r="TML427" s="273"/>
      <c r="TMM427" s="273"/>
      <c r="TMN427" s="273"/>
      <c r="TMO427" s="273"/>
      <c r="TMP427" s="273"/>
      <c r="TMQ427" s="273"/>
      <c r="TMR427" s="273"/>
      <c r="TMS427" s="273"/>
      <c r="TMT427" s="273"/>
      <c r="TMU427" s="273"/>
      <c r="TMV427" s="273"/>
      <c r="TMW427" s="273"/>
      <c r="TMX427" s="273"/>
      <c r="TMY427" s="273"/>
      <c r="TMZ427" s="273"/>
      <c r="TNA427" s="273"/>
      <c r="TNB427" s="273"/>
      <c r="TNC427" s="273"/>
      <c r="TND427" s="273"/>
      <c r="TNE427" s="273"/>
      <c r="TNF427" s="273"/>
      <c r="TNG427" s="273"/>
      <c r="TNH427" s="273"/>
      <c r="TNI427" s="273"/>
      <c r="TNJ427" s="273"/>
      <c r="TNK427" s="273"/>
      <c r="TNL427" s="273"/>
      <c r="TNM427" s="273"/>
      <c r="TNN427" s="273"/>
      <c r="TNO427" s="273"/>
      <c r="TNP427" s="273"/>
      <c r="TNQ427" s="273"/>
      <c r="TNR427" s="273"/>
      <c r="TNS427" s="273"/>
      <c r="TNT427" s="273"/>
      <c r="TNU427" s="273"/>
      <c r="TNV427" s="273"/>
      <c r="TNW427" s="273"/>
      <c r="TNX427" s="273"/>
      <c r="TNY427" s="273"/>
      <c r="TNZ427" s="273"/>
      <c r="TOA427" s="273"/>
      <c r="TOB427" s="273"/>
      <c r="TOC427" s="273"/>
      <c r="TOD427" s="273"/>
      <c r="TOE427" s="273"/>
      <c r="TOF427" s="273"/>
      <c r="TOG427" s="273"/>
      <c r="TOH427" s="273"/>
      <c r="TOI427" s="273"/>
      <c r="TOJ427" s="273"/>
      <c r="TOK427" s="273"/>
      <c r="TOL427" s="273"/>
      <c r="TOM427" s="273"/>
      <c r="TON427" s="273"/>
      <c r="TOO427" s="273"/>
      <c r="TOP427" s="273"/>
      <c r="TOQ427" s="273"/>
      <c r="TOR427" s="273"/>
      <c r="TOS427" s="273"/>
      <c r="TOT427" s="273"/>
      <c r="TOU427" s="273"/>
      <c r="TOV427" s="273"/>
      <c r="TOW427" s="273"/>
      <c r="TOX427" s="273"/>
      <c r="TOY427" s="273"/>
      <c r="TOZ427" s="273"/>
      <c r="TPA427" s="273"/>
      <c r="TPB427" s="273"/>
      <c r="TPC427" s="273"/>
      <c r="TPD427" s="273"/>
      <c r="TPE427" s="273"/>
      <c r="TPF427" s="273"/>
      <c r="TPG427" s="273"/>
      <c r="TPH427" s="273"/>
      <c r="TPI427" s="273"/>
      <c r="TPJ427" s="273"/>
      <c r="TPK427" s="273"/>
      <c r="TPL427" s="273"/>
      <c r="TPM427" s="273"/>
      <c r="TPN427" s="273"/>
      <c r="TPO427" s="273"/>
      <c r="TPP427" s="273"/>
      <c r="TPQ427" s="273"/>
      <c r="TPR427" s="273"/>
      <c r="TPS427" s="273"/>
      <c r="TPT427" s="273"/>
      <c r="TPU427" s="273"/>
      <c r="TPV427" s="273"/>
      <c r="TPW427" s="273"/>
      <c r="TPX427" s="273"/>
      <c r="TPY427" s="273"/>
      <c r="TPZ427" s="273"/>
      <c r="TQA427" s="273"/>
      <c r="TQB427" s="273"/>
      <c r="TQC427" s="273"/>
      <c r="TQD427" s="273"/>
      <c r="TQE427" s="273"/>
      <c r="TQF427" s="273"/>
      <c r="TQG427" s="273"/>
      <c r="TQH427" s="273"/>
      <c r="TQI427" s="273"/>
      <c r="TQJ427" s="273"/>
      <c r="TQK427" s="273"/>
      <c r="TQL427" s="273"/>
      <c r="TQM427" s="273"/>
      <c r="TQN427" s="273"/>
      <c r="TQO427" s="273"/>
      <c r="TQP427" s="273"/>
      <c r="TQQ427" s="273"/>
      <c r="TQR427" s="273"/>
      <c r="TQS427" s="273"/>
      <c r="TQT427" s="273"/>
      <c r="TQU427" s="273"/>
      <c r="TQV427" s="273"/>
      <c r="TQW427" s="273"/>
      <c r="TQX427" s="273"/>
      <c r="TQY427" s="273"/>
      <c r="TQZ427" s="273"/>
      <c r="TRA427" s="273"/>
      <c r="TRB427" s="273"/>
      <c r="TRC427" s="273"/>
      <c r="TRD427" s="273"/>
      <c r="TRE427" s="273"/>
      <c r="TRF427" s="273"/>
      <c r="TRG427" s="273"/>
      <c r="TRH427" s="273"/>
      <c r="TRI427" s="273"/>
      <c r="TRJ427" s="273"/>
      <c r="TRK427" s="273"/>
      <c r="TRL427" s="273"/>
      <c r="TRM427" s="273"/>
      <c r="TRN427" s="273"/>
      <c r="TRO427" s="273"/>
      <c r="TRP427" s="273"/>
      <c r="TRQ427" s="273"/>
      <c r="TRR427" s="273"/>
      <c r="TRS427" s="273"/>
      <c r="TRT427" s="273"/>
      <c r="TRU427" s="273"/>
      <c r="TRV427" s="273"/>
      <c r="TRW427" s="273"/>
      <c r="TRX427" s="273"/>
      <c r="TRY427" s="273"/>
      <c r="TRZ427" s="273"/>
      <c r="TSA427" s="273"/>
      <c r="TSB427" s="273"/>
      <c r="TSC427" s="273"/>
      <c r="TSD427" s="273"/>
      <c r="TSE427" s="273"/>
      <c r="TSF427" s="273"/>
      <c r="TSG427" s="273"/>
      <c r="TSH427" s="273"/>
      <c r="TSI427" s="273"/>
      <c r="TSJ427" s="273"/>
      <c r="TSK427" s="273"/>
      <c r="TSL427" s="273"/>
      <c r="TSM427" s="273"/>
      <c r="TSN427" s="273"/>
      <c r="TSO427" s="273"/>
      <c r="TSP427" s="273"/>
      <c r="TSQ427" s="273"/>
      <c r="TSR427" s="273"/>
      <c r="TSS427" s="273"/>
      <c r="TST427" s="273"/>
      <c r="TSU427" s="273"/>
      <c r="TSV427" s="273"/>
      <c r="TSW427" s="273"/>
      <c r="TSX427" s="273"/>
      <c r="TSY427" s="273"/>
      <c r="TSZ427" s="273"/>
      <c r="TTA427" s="273"/>
      <c r="TTB427" s="273"/>
      <c r="TTC427" s="273"/>
      <c r="TTD427" s="273"/>
      <c r="TTE427" s="273"/>
      <c r="TTF427" s="273"/>
      <c r="TTG427" s="273"/>
      <c r="TTH427" s="273"/>
      <c r="TTI427" s="273"/>
      <c r="TTJ427" s="273"/>
      <c r="TTK427" s="273"/>
      <c r="TTL427" s="273"/>
      <c r="TTM427" s="273"/>
      <c r="TTN427" s="273"/>
      <c r="TTO427" s="273"/>
      <c r="TTP427" s="273"/>
      <c r="TTQ427" s="273"/>
      <c r="TTR427" s="273"/>
      <c r="TTS427" s="273"/>
      <c r="TTT427" s="273"/>
      <c r="TTU427" s="273"/>
      <c r="TTV427" s="273"/>
      <c r="TTW427" s="273"/>
      <c r="TTX427" s="273"/>
      <c r="TTY427" s="273"/>
      <c r="TTZ427" s="273"/>
      <c r="TUA427" s="273"/>
      <c r="TUB427" s="273"/>
      <c r="TUC427" s="273"/>
      <c r="TUD427" s="273"/>
      <c r="TUE427" s="273"/>
      <c r="TUF427" s="273"/>
      <c r="TUG427" s="273"/>
      <c r="TUH427" s="273"/>
      <c r="TUI427" s="273"/>
      <c r="TUJ427" s="273"/>
      <c r="TUK427" s="273"/>
      <c r="TUL427" s="273"/>
      <c r="TUM427" s="273"/>
      <c r="TUN427" s="273"/>
      <c r="TUO427" s="273"/>
      <c r="TUP427" s="273"/>
      <c r="TUQ427" s="273"/>
      <c r="TUR427" s="273"/>
      <c r="TUS427" s="273"/>
      <c r="TUT427" s="273"/>
      <c r="TUU427" s="273"/>
      <c r="TUV427" s="273"/>
      <c r="TUW427" s="273"/>
      <c r="TUX427" s="273"/>
      <c r="TUY427" s="273"/>
      <c r="TUZ427" s="273"/>
      <c r="TVA427" s="273"/>
      <c r="TVB427" s="273"/>
      <c r="TVC427" s="273"/>
      <c r="TVD427" s="273"/>
      <c r="TVE427" s="273"/>
      <c r="TVF427" s="273"/>
      <c r="TVG427" s="273"/>
      <c r="TVH427" s="273"/>
      <c r="TVI427" s="273"/>
      <c r="TVJ427" s="273"/>
      <c r="TVK427" s="273"/>
      <c r="TVL427" s="273"/>
      <c r="TVM427" s="273"/>
      <c r="TVN427" s="273"/>
      <c r="TVO427" s="273"/>
      <c r="TVP427" s="273"/>
      <c r="TVQ427" s="273"/>
      <c r="TVR427" s="273"/>
      <c r="TVS427" s="273"/>
      <c r="TVT427" s="273"/>
      <c r="TVU427" s="273"/>
      <c r="TVV427" s="273"/>
      <c r="TVW427" s="273"/>
      <c r="TVX427" s="273"/>
      <c r="TVY427" s="273"/>
      <c r="TVZ427" s="273"/>
      <c r="TWA427" s="273"/>
      <c r="TWB427" s="273"/>
      <c r="TWC427" s="273"/>
      <c r="TWD427" s="273"/>
      <c r="TWE427" s="273"/>
      <c r="TWF427" s="273"/>
      <c r="TWG427" s="273"/>
      <c r="TWH427" s="273"/>
      <c r="TWI427" s="273"/>
      <c r="TWJ427" s="273"/>
      <c r="TWK427" s="273"/>
      <c r="TWL427" s="273"/>
      <c r="TWM427" s="273"/>
      <c r="TWN427" s="273"/>
      <c r="TWO427" s="273"/>
      <c r="TWP427" s="273"/>
      <c r="TWQ427" s="273"/>
      <c r="TWR427" s="273"/>
      <c r="TWS427" s="273"/>
      <c r="TWT427" s="273"/>
      <c r="TWU427" s="273"/>
      <c r="TWV427" s="273"/>
      <c r="TWW427" s="273"/>
      <c r="TWX427" s="273"/>
      <c r="TWY427" s="273"/>
      <c r="TWZ427" s="273"/>
      <c r="TXA427" s="273"/>
      <c r="TXB427" s="273"/>
      <c r="TXC427" s="273"/>
      <c r="TXD427" s="273"/>
      <c r="TXE427" s="273"/>
      <c r="TXF427" s="273"/>
      <c r="TXG427" s="273"/>
      <c r="TXH427" s="273"/>
      <c r="TXI427" s="273"/>
      <c r="TXJ427" s="273"/>
      <c r="TXK427" s="273"/>
      <c r="TXL427" s="273"/>
      <c r="TXM427" s="273"/>
      <c r="TXN427" s="273"/>
      <c r="TXO427" s="273"/>
      <c r="TXP427" s="273"/>
      <c r="TXQ427" s="273"/>
      <c r="TXR427" s="273"/>
      <c r="TXS427" s="273"/>
      <c r="TXT427" s="273"/>
      <c r="TXU427" s="273"/>
      <c r="TXV427" s="273"/>
      <c r="TXW427" s="273"/>
      <c r="TXX427" s="273"/>
      <c r="TXY427" s="273"/>
      <c r="TXZ427" s="273"/>
      <c r="TYA427" s="273"/>
      <c r="TYB427" s="273"/>
      <c r="TYC427" s="273"/>
      <c r="TYD427" s="273"/>
      <c r="TYE427" s="273"/>
      <c r="TYF427" s="273"/>
      <c r="TYG427" s="273"/>
      <c r="TYH427" s="273"/>
      <c r="TYI427" s="273"/>
      <c r="TYJ427" s="273"/>
      <c r="TYK427" s="273"/>
      <c r="TYL427" s="273"/>
      <c r="TYM427" s="273"/>
      <c r="TYN427" s="273"/>
      <c r="TYO427" s="273"/>
      <c r="TYP427" s="273"/>
      <c r="TYQ427" s="273"/>
      <c r="TYR427" s="273"/>
      <c r="TYS427" s="273"/>
      <c r="TYT427" s="273"/>
      <c r="TYU427" s="273"/>
      <c r="TYV427" s="273"/>
      <c r="TYW427" s="273"/>
      <c r="TYX427" s="273"/>
      <c r="TYY427" s="273"/>
      <c r="TYZ427" s="273"/>
      <c r="TZA427" s="273"/>
      <c r="TZB427" s="273"/>
      <c r="TZC427" s="273"/>
      <c r="TZD427" s="273"/>
      <c r="TZE427" s="273"/>
      <c r="TZF427" s="273"/>
      <c r="TZG427" s="273"/>
      <c r="TZH427" s="273"/>
      <c r="TZI427" s="273"/>
      <c r="TZJ427" s="273"/>
      <c r="TZK427" s="273"/>
      <c r="TZL427" s="273"/>
      <c r="TZM427" s="273"/>
      <c r="TZN427" s="273"/>
      <c r="TZO427" s="273"/>
      <c r="TZP427" s="273"/>
      <c r="TZQ427" s="273"/>
      <c r="TZR427" s="273"/>
      <c r="TZS427" s="273"/>
      <c r="TZT427" s="273"/>
      <c r="TZU427" s="273"/>
      <c r="TZV427" s="273"/>
      <c r="TZW427" s="273"/>
      <c r="TZX427" s="273"/>
      <c r="TZY427" s="273"/>
      <c r="TZZ427" s="273"/>
      <c r="UAA427" s="273"/>
      <c r="UAB427" s="273"/>
      <c r="UAC427" s="273"/>
      <c r="UAD427" s="273"/>
      <c r="UAE427" s="273"/>
      <c r="UAF427" s="273"/>
      <c r="UAG427" s="273"/>
      <c r="UAH427" s="273"/>
      <c r="UAI427" s="273"/>
      <c r="UAJ427" s="273"/>
      <c r="UAK427" s="273"/>
      <c r="UAL427" s="273"/>
      <c r="UAM427" s="273"/>
      <c r="UAN427" s="273"/>
      <c r="UAO427" s="273"/>
      <c r="UAP427" s="273"/>
      <c r="UAQ427" s="273"/>
      <c r="UAR427" s="273"/>
      <c r="UAS427" s="273"/>
      <c r="UAT427" s="273"/>
      <c r="UAU427" s="273"/>
      <c r="UAV427" s="273"/>
      <c r="UAW427" s="273"/>
      <c r="UAX427" s="273"/>
      <c r="UAY427" s="273"/>
      <c r="UAZ427" s="273"/>
      <c r="UBA427" s="273"/>
      <c r="UBB427" s="273"/>
      <c r="UBC427" s="273"/>
      <c r="UBD427" s="273"/>
      <c r="UBE427" s="273"/>
      <c r="UBF427" s="273"/>
      <c r="UBG427" s="273"/>
      <c r="UBH427" s="273"/>
      <c r="UBI427" s="273"/>
      <c r="UBJ427" s="273"/>
      <c r="UBK427" s="273"/>
      <c r="UBL427" s="273"/>
      <c r="UBM427" s="273"/>
      <c r="UBN427" s="273"/>
      <c r="UBO427" s="273"/>
      <c r="UBP427" s="273"/>
      <c r="UBQ427" s="273"/>
      <c r="UBR427" s="273"/>
      <c r="UBS427" s="273"/>
      <c r="UBT427" s="273"/>
      <c r="UBU427" s="273"/>
      <c r="UBV427" s="273"/>
      <c r="UBW427" s="273"/>
      <c r="UBX427" s="273"/>
      <c r="UBY427" s="273"/>
      <c r="UBZ427" s="273"/>
      <c r="UCA427" s="273"/>
      <c r="UCB427" s="273"/>
      <c r="UCC427" s="273"/>
      <c r="UCD427" s="273"/>
      <c r="UCE427" s="273"/>
      <c r="UCF427" s="273"/>
      <c r="UCG427" s="273"/>
      <c r="UCH427" s="273"/>
      <c r="UCI427" s="273"/>
      <c r="UCJ427" s="273"/>
      <c r="UCK427" s="273"/>
      <c r="UCL427" s="273"/>
      <c r="UCM427" s="273"/>
      <c r="UCN427" s="273"/>
      <c r="UCO427" s="273"/>
      <c r="UCP427" s="273"/>
      <c r="UCQ427" s="273"/>
      <c r="UCR427" s="273"/>
      <c r="UCS427" s="273"/>
      <c r="UCT427" s="273"/>
      <c r="UCU427" s="273"/>
      <c r="UCV427" s="273"/>
      <c r="UCW427" s="273"/>
      <c r="UCX427" s="273"/>
      <c r="UCY427" s="273"/>
      <c r="UCZ427" s="273"/>
      <c r="UDA427" s="273"/>
      <c r="UDB427" s="273"/>
      <c r="UDC427" s="273"/>
      <c r="UDD427" s="273"/>
      <c r="UDE427" s="273"/>
      <c r="UDF427" s="273"/>
      <c r="UDG427" s="273"/>
      <c r="UDH427" s="273"/>
      <c r="UDI427" s="273"/>
      <c r="UDJ427" s="273"/>
      <c r="UDK427" s="273"/>
      <c r="UDL427" s="273"/>
      <c r="UDM427" s="273"/>
      <c r="UDN427" s="273"/>
      <c r="UDO427" s="273"/>
      <c r="UDP427" s="273"/>
      <c r="UDQ427" s="273"/>
      <c r="UDR427" s="273"/>
      <c r="UDS427" s="273"/>
      <c r="UDT427" s="273"/>
      <c r="UDU427" s="273"/>
      <c r="UDV427" s="273"/>
      <c r="UDW427" s="273"/>
      <c r="UDX427" s="273"/>
      <c r="UDY427" s="273"/>
      <c r="UDZ427" s="273"/>
      <c r="UEA427" s="273"/>
      <c r="UEB427" s="273"/>
      <c r="UEC427" s="273"/>
      <c r="UED427" s="273"/>
      <c r="UEE427" s="273"/>
      <c r="UEF427" s="273"/>
      <c r="UEG427" s="273"/>
      <c r="UEH427" s="273"/>
      <c r="UEI427" s="273"/>
      <c r="UEJ427" s="273"/>
      <c r="UEK427" s="273"/>
      <c r="UEL427" s="273"/>
      <c r="UEM427" s="273"/>
      <c r="UEN427" s="273"/>
      <c r="UEO427" s="273"/>
      <c r="UEP427" s="273"/>
      <c r="UEQ427" s="273"/>
      <c r="UER427" s="273"/>
      <c r="UES427" s="273"/>
      <c r="UET427" s="273"/>
      <c r="UEU427" s="273"/>
      <c r="UEV427" s="273"/>
      <c r="UEW427" s="273"/>
      <c r="UEX427" s="273"/>
      <c r="UEY427" s="273"/>
      <c r="UEZ427" s="273"/>
      <c r="UFA427" s="273"/>
      <c r="UFB427" s="273"/>
      <c r="UFC427" s="273"/>
      <c r="UFD427" s="273"/>
      <c r="UFE427" s="273"/>
      <c r="UFF427" s="273"/>
      <c r="UFG427" s="273"/>
      <c r="UFH427" s="273"/>
      <c r="UFI427" s="273"/>
      <c r="UFJ427" s="273"/>
      <c r="UFK427" s="273"/>
      <c r="UFL427" s="273"/>
      <c r="UFM427" s="273"/>
      <c r="UFN427" s="273"/>
      <c r="UFO427" s="273"/>
      <c r="UFP427" s="273"/>
      <c r="UFQ427" s="273"/>
      <c r="UFR427" s="273"/>
      <c r="UFS427" s="273"/>
      <c r="UFT427" s="273"/>
      <c r="UFU427" s="273"/>
      <c r="UFV427" s="273"/>
      <c r="UFW427" s="273"/>
      <c r="UFX427" s="273"/>
      <c r="UFY427" s="273"/>
      <c r="UFZ427" s="273"/>
      <c r="UGA427" s="273"/>
      <c r="UGB427" s="273"/>
      <c r="UGC427" s="273"/>
      <c r="UGD427" s="273"/>
      <c r="UGE427" s="273"/>
      <c r="UGF427" s="273"/>
      <c r="UGG427" s="273"/>
      <c r="UGH427" s="273"/>
      <c r="UGI427" s="273"/>
      <c r="UGJ427" s="273"/>
      <c r="UGK427" s="273"/>
      <c r="UGL427" s="273"/>
      <c r="UGM427" s="273"/>
      <c r="UGN427" s="273"/>
      <c r="UGO427" s="273"/>
      <c r="UGP427" s="273"/>
      <c r="UGQ427" s="273"/>
      <c r="UGR427" s="273"/>
      <c r="UGS427" s="273"/>
      <c r="UGT427" s="273"/>
      <c r="UGU427" s="273"/>
      <c r="UGV427" s="273"/>
      <c r="UGW427" s="273"/>
      <c r="UGX427" s="273"/>
      <c r="UGY427" s="273"/>
      <c r="UGZ427" s="273"/>
      <c r="UHA427" s="273"/>
      <c r="UHB427" s="273"/>
      <c r="UHC427" s="273"/>
      <c r="UHD427" s="273"/>
      <c r="UHE427" s="273"/>
      <c r="UHF427" s="273"/>
      <c r="UHG427" s="273"/>
      <c r="UHH427" s="273"/>
      <c r="UHI427" s="273"/>
      <c r="UHJ427" s="273"/>
      <c r="UHK427" s="273"/>
      <c r="UHL427" s="273"/>
      <c r="UHM427" s="273"/>
      <c r="UHN427" s="273"/>
      <c r="UHO427" s="273"/>
      <c r="UHP427" s="273"/>
      <c r="UHQ427" s="273"/>
      <c r="UHR427" s="273"/>
      <c r="UHS427" s="273"/>
      <c r="UHT427" s="273"/>
      <c r="UHU427" s="273"/>
      <c r="UHV427" s="273"/>
      <c r="UHW427" s="273"/>
      <c r="UHX427" s="273"/>
      <c r="UHY427" s="273"/>
      <c r="UHZ427" s="273"/>
      <c r="UIA427" s="273"/>
      <c r="UIB427" s="273"/>
      <c r="UIC427" s="273"/>
      <c r="UID427" s="273"/>
      <c r="UIE427" s="273"/>
      <c r="UIF427" s="273"/>
      <c r="UIG427" s="273"/>
      <c r="UIH427" s="273"/>
      <c r="UII427" s="273"/>
      <c r="UIJ427" s="273"/>
      <c r="UIK427" s="273"/>
      <c r="UIL427" s="273"/>
      <c r="UIM427" s="273"/>
      <c r="UIN427" s="273"/>
      <c r="UIO427" s="273"/>
      <c r="UIP427" s="273"/>
      <c r="UIQ427" s="273"/>
      <c r="UIR427" s="273"/>
      <c r="UIS427" s="273"/>
      <c r="UIT427" s="273"/>
      <c r="UIU427" s="273"/>
      <c r="UIV427" s="273"/>
      <c r="UIW427" s="273"/>
      <c r="UIX427" s="273"/>
      <c r="UIY427" s="273"/>
      <c r="UIZ427" s="273"/>
      <c r="UJA427" s="273"/>
      <c r="UJB427" s="273"/>
      <c r="UJC427" s="273"/>
      <c r="UJD427" s="273"/>
      <c r="UJE427" s="273"/>
      <c r="UJF427" s="273"/>
      <c r="UJG427" s="273"/>
      <c r="UJH427" s="273"/>
      <c r="UJI427" s="273"/>
      <c r="UJJ427" s="273"/>
      <c r="UJK427" s="273"/>
      <c r="UJL427" s="273"/>
      <c r="UJM427" s="273"/>
      <c r="UJN427" s="273"/>
      <c r="UJO427" s="273"/>
      <c r="UJP427" s="273"/>
      <c r="UJQ427" s="273"/>
      <c r="UJR427" s="273"/>
      <c r="UJS427" s="273"/>
      <c r="UJT427" s="273"/>
      <c r="UJU427" s="273"/>
      <c r="UJV427" s="273"/>
      <c r="UJW427" s="273"/>
      <c r="UJX427" s="273"/>
      <c r="UJY427" s="273"/>
      <c r="UJZ427" s="273"/>
      <c r="UKA427" s="273"/>
      <c r="UKB427" s="273"/>
      <c r="UKC427" s="273"/>
      <c r="UKD427" s="273"/>
      <c r="UKE427" s="273"/>
      <c r="UKF427" s="273"/>
      <c r="UKG427" s="273"/>
      <c r="UKH427" s="273"/>
      <c r="UKI427" s="273"/>
      <c r="UKJ427" s="273"/>
      <c r="UKK427" s="273"/>
      <c r="UKL427" s="273"/>
      <c r="UKM427" s="273"/>
      <c r="UKN427" s="273"/>
      <c r="UKO427" s="273"/>
      <c r="UKP427" s="273"/>
      <c r="UKQ427" s="273"/>
      <c r="UKR427" s="273"/>
      <c r="UKS427" s="273"/>
      <c r="UKT427" s="273"/>
      <c r="UKU427" s="273"/>
      <c r="UKV427" s="273"/>
      <c r="UKW427" s="273"/>
      <c r="UKX427" s="273"/>
      <c r="UKY427" s="273"/>
      <c r="UKZ427" s="273"/>
      <c r="ULA427" s="273"/>
      <c r="ULB427" s="273"/>
      <c r="ULC427" s="273"/>
      <c r="ULD427" s="273"/>
      <c r="ULE427" s="273"/>
      <c r="ULF427" s="273"/>
      <c r="ULG427" s="273"/>
      <c r="ULH427" s="273"/>
      <c r="ULI427" s="273"/>
      <c r="ULJ427" s="273"/>
      <c r="ULK427" s="273"/>
      <c r="ULL427" s="273"/>
      <c r="ULM427" s="273"/>
      <c r="ULN427" s="273"/>
      <c r="ULO427" s="273"/>
      <c r="ULP427" s="273"/>
      <c r="ULQ427" s="273"/>
      <c r="ULR427" s="273"/>
      <c r="ULS427" s="273"/>
      <c r="ULT427" s="273"/>
      <c r="ULU427" s="273"/>
      <c r="ULV427" s="273"/>
      <c r="ULW427" s="273"/>
      <c r="ULX427" s="273"/>
      <c r="ULY427" s="273"/>
      <c r="ULZ427" s="273"/>
      <c r="UMA427" s="273"/>
      <c r="UMB427" s="273"/>
      <c r="UMC427" s="273"/>
      <c r="UMD427" s="273"/>
      <c r="UME427" s="273"/>
      <c r="UMF427" s="273"/>
      <c r="UMG427" s="273"/>
      <c r="UMH427" s="273"/>
      <c r="UMI427" s="273"/>
      <c r="UMJ427" s="273"/>
      <c r="UMK427" s="273"/>
      <c r="UML427" s="273"/>
      <c r="UMM427" s="273"/>
      <c r="UMN427" s="273"/>
      <c r="UMO427" s="273"/>
      <c r="UMP427" s="273"/>
      <c r="UMQ427" s="273"/>
      <c r="UMR427" s="273"/>
      <c r="UMS427" s="273"/>
      <c r="UMT427" s="273"/>
      <c r="UMU427" s="273"/>
      <c r="UMV427" s="273"/>
      <c r="UMW427" s="273"/>
      <c r="UMX427" s="273"/>
      <c r="UMY427" s="273"/>
      <c r="UMZ427" s="273"/>
      <c r="UNA427" s="273"/>
      <c r="UNB427" s="273"/>
      <c r="UNC427" s="273"/>
      <c r="UND427" s="273"/>
      <c r="UNE427" s="273"/>
      <c r="UNF427" s="273"/>
      <c r="UNG427" s="273"/>
      <c r="UNH427" s="273"/>
      <c r="UNI427" s="273"/>
      <c r="UNJ427" s="273"/>
      <c r="UNK427" s="273"/>
      <c r="UNL427" s="273"/>
      <c r="UNM427" s="273"/>
      <c r="UNN427" s="273"/>
      <c r="UNO427" s="273"/>
      <c r="UNP427" s="273"/>
      <c r="UNQ427" s="273"/>
      <c r="UNR427" s="273"/>
      <c r="UNS427" s="273"/>
      <c r="UNT427" s="273"/>
      <c r="UNU427" s="273"/>
      <c r="UNV427" s="273"/>
      <c r="UNW427" s="273"/>
      <c r="UNX427" s="273"/>
      <c r="UNY427" s="273"/>
      <c r="UNZ427" s="273"/>
      <c r="UOA427" s="273"/>
      <c r="UOB427" s="273"/>
      <c r="UOC427" s="273"/>
      <c r="UOD427" s="273"/>
      <c r="UOE427" s="273"/>
      <c r="UOF427" s="273"/>
      <c r="UOG427" s="273"/>
      <c r="UOH427" s="273"/>
      <c r="UOI427" s="273"/>
      <c r="UOJ427" s="273"/>
      <c r="UOK427" s="273"/>
      <c r="UOL427" s="273"/>
      <c r="UOM427" s="273"/>
      <c r="UON427" s="273"/>
      <c r="UOO427" s="273"/>
      <c r="UOP427" s="273"/>
      <c r="UOQ427" s="273"/>
      <c r="UOR427" s="273"/>
      <c r="UOS427" s="273"/>
      <c r="UOT427" s="273"/>
      <c r="UOU427" s="273"/>
      <c r="UOV427" s="273"/>
      <c r="UOW427" s="273"/>
      <c r="UOX427" s="273"/>
      <c r="UOY427" s="273"/>
      <c r="UOZ427" s="273"/>
      <c r="UPA427" s="273"/>
      <c r="UPB427" s="273"/>
      <c r="UPC427" s="273"/>
      <c r="UPD427" s="273"/>
      <c r="UPE427" s="273"/>
      <c r="UPF427" s="273"/>
      <c r="UPG427" s="273"/>
      <c r="UPH427" s="273"/>
      <c r="UPI427" s="273"/>
      <c r="UPJ427" s="273"/>
      <c r="UPK427" s="273"/>
      <c r="UPL427" s="273"/>
      <c r="UPM427" s="273"/>
      <c r="UPN427" s="273"/>
      <c r="UPO427" s="273"/>
      <c r="UPP427" s="273"/>
      <c r="UPQ427" s="273"/>
      <c r="UPR427" s="273"/>
      <c r="UPS427" s="273"/>
      <c r="UPT427" s="273"/>
      <c r="UPU427" s="273"/>
      <c r="UPV427" s="273"/>
      <c r="UPW427" s="273"/>
      <c r="UPX427" s="273"/>
      <c r="UPY427" s="273"/>
      <c r="UPZ427" s="273"/>
      <c r="UQA427" s="273"/>
      <c r="UQB427" s="273"/>
      <c r="UQC427" s="273"/>
      <c r="UQD427" s="273"/>
      <c r="UQE427" s="273"/>
      <c r="UQF427" s="273"/>
      <c r="UQG427" s="273"/>
      <c r="UQH427" s="273"/>
      <c r="UQI427" s="273"/>
      <c r="UQJ427" s="273"/>
      <c r="UQK427" s="273"/>
      <c r="UQL427" s="273"/>
      <c r="UQM427" s="273"/>
      <c r="UQN427" s="273"/>
      <c r="UQO427" s="273"/>
      <c r="UQP427" s="273"/>
      <c r="UQQ427" s="273"/>
      <c r="UQR427" s="273"/>
      <c r="UQS427" s="273"/>
      <c r="UQT427" s="273"/>
      <c r="UQU427" s="273"/>
      <c r="UQV427" s="273"/>
      <c r="UQW427" s="273"/>
      <c r="UQX427" s="273"/>
      <c r="UQY427" s="273"/>
      <c r="UQZ427" s="273"/>
      <c r="URA427" s="273"/>
      <c r="URB427" s="273"/>
      <c r="URC427" s="273"/>
      <c r="URD427" s="273"/>
      <c r="URE427" s="273"/>
      <c r="URF427" s="273"/>
      <c r="URG427" s="273"/>
      <c r="URH427" s="273"/>
      <c r="URI427" s="273"/>
      <c r="URJ427" s="273"/>
      <c r="URK427" s="273"/>
      <c r="URL427" s="273"/>
      <c r="URM427" s="273"/>
      <c r="URN427" s="273"/>
      <c r="URO427" s="273"/>
      <c r="URP427" s="273"/>
      <c r="URQ427" s="273"/>
      <c r="URR427" s="273"/>
      <c r="URS427" s="273"/>
      <c r="URT427" s="273"/>
      <c r="URU427" s="273"/>
      <c r="URV427" s="273"/>
      <c r="URW427" s="273"/>
      <c r="URX427" s="273"/>
      <c r="URY427" s="273"/>
      <c r="URZ427" s="273"/>
      <c r="USA427" s="273"/>
      <c r="USB427" s="273"/>
      <c r="USC427" s="273"/>
      <c r="USD427" s="273"/>
      <c r="USE427" s="273"/>
      <c r="USF427" s="273"/>
      <c r="USG427" s="273"/>
      <c r="USH427" s="273"/>
      <c r="USI427" s="273"/>
      <c r="USJ427" s="273"/>
      <c r="USK427" s="273"/>
      <c r="USL427" s="273"/>
      <c r="USM427" s="273"/>
      <c r="USN427" s="273"/>
      <c r="USO427" s="273"/>
      <c r="USP427" s="273"/>
      <c r="USQ427" s="273"/>
      <c r="USR427" s="273"/>
      <c r="USS427" s="273"/>
      <c r="UST427" s="273"/>
      <c r="USU427" s="273"/>
      <c r="USV427" s="273"/>
      <c r="USW427" s="273"/>
      <c r="USX427" s="273"/>
      <c r="USY427" s="273"/>
      <c r="USZ427" s="273"/>
      <c r="UTA427" s="273"/>
      <c r="UTB427" s="273"/>
      <c r="UTC427" s="273"/>
      <c r="UTD427" s="273"/>
      <c r="UTE427" s="273"/>
      <c r="UTF427" s="273"/>
      <c r="UTG427" s="273"/>
      <c r="UTH427" s="273"/>
      <c r="UTI427" s="273"/>
      <c r="UTJ427" s="273"/>
      <c r="UTK427" s="273"/>
      <c r="UTL427" s="273"/>
      <c r="UTM427" s="273"/>
      <c r="UTN427" s="273"/>
      <c r="UTO427" s="273"/>
      <c r="UTP427" s="273"/>
      <c r="UTQ427" s="273"/>
      <c r="UTR427" s="273"/>
      <c r="UTS427" s="273"/>
      <c r="UTT427" s="273"/>
      <c r="UTU427" s="273"/>
      <c r="UTV427" s="273"/>
      <c r="UTW427" s="273"/>
      <c r="UTX427" s="273"/>
      <c r="UTY427" s="273"/>
      <c r="UTZ427" s="273"/>
      <c r="UUA427" s="273"/>
      <c r="UUB427" s="273"/>
      <c r="UUC427" s="273"/>
      <c r="UUD427" s="273"/>
      <c r="UUE427" s="273"/>
      <c r="UUF427" s="273"/>
      <c r="UUG427" s="273"/>
      <c r="UUH427" s="273"/>
      <c r="UUI427" s="273"/>
      <c r="UUJ427" s="273"/>
      <c r="UUK427" s="273"/>
      <c r="UUL427" s="273"/>
      <c r="UUM427" s="273"/>
      <c r="UUN427" s="273"/>
      <c r="UUO427" s="273"/>
      <c r="UUP427" s="273"/>
      <c r="UUQ427" s="273"/>
      <c r="UUR427" s="273"/>
      <c r="UUS427" s="273"/>
      <c r="UUT427" s="273"/>
      <c r="UUU427" s="273"/>
      <c r="UUV427" s="273"/>
      <c r="UUW427" s="273"/>
      <c r="UUX427" s="273"/>
      <c r="UUY427" s="273"/>
      <c r="UUZ427" s="273"/>
      <c r="UVA427" s="273"/>
      <c r="UVB427" s="273"/>
      <c r="UVC427" s="273"/>
      <c r="UVD427" s="273"/>
      <c r="UVE427" s="273"/>
      <c r="UVF427" s="273"/>
      <c r="UVG427" s="273"/>
      <c r="UVH427" s="273"/>
      <c r="UVI427" s="273"/>
      <c r="UVJ427" s="273"/>
      <c r="UVK427" s="273"/>
      <c r="UVL427" s="273"/>
      <c r="UVM427" s="273"/>
      <c r="UVN427" s="273"/>
      <c r="UVO427" s="273"/>
      <c r="UVP427" s="273"/>
      <c r="UVQ427" s="273"/>
      <c r="UVR427" s="273"/>
      <c r="UVS427" s="273"/>
      <c r="UVT427" s="273"/>
      <c r="UVU427" s="273"/>
      <c r="UVV427" s="273"/>
      <c r="UVW427" s="273"/>
      <c r="UVX427" s="273"/>
      <c r="UVY427" s="273"/>
      <c r="UVZ427" s="273"/>
      <c r="UWA427" s="273"/>
      <c r="UWB427" s="273"/>
      <c r="UWC427" s="273"/>
      <c r="UWD427" s="273"/>
      <c r="UWE427" s="273"/>
      <c r="UWF427" s="273"/>
      <c r="UWG427" s="273"/>
      <c r="UWH427" s="273"/>
      <c r="UWI427" s="273"/>
      <c r="UWJ427" s="273"/>
      <c r="UWK427" s="273"/>
      <c r="UWL427" s="273"/>
      <c r="UWM427" s="273"/>
      <c r="UWN427" s="273"/>
      <c r="UWO427" s="273"/>
      <c r="UWP427" s="273"/>
      <c r="UWQ427" s="273"/>
      <c r="UWR427" s="273"/>
      <c r="UWS427" s="273"/>
      <c r="UWT427" s="273"/>
      <c r="UWU427" s="273"/>
      <c r="UWV427" s="273"/>
      <c r="UWW427" s="273"/>
      <c r="UWX427" s="273"/>
      <c r="UWY427" s="273"/>
      <c r="UWZ427" s="273"/>
      <c r="UXA427" s="273"/>
      <c r="UXB427" s="273"/>
      <c r="UXC427" s="273"/>
      <c r="UXD427" s="273"/>
      <c r="UXE427" s="273"/>
      <c r="UXF427" s="273"/>
      <c r="UXG427" s="273"/>
      <c r="UXH427" s="273"/>
      <c r="UXI427" s="273"/>
      <c r="UXJ427" s="273"/>
      <c r="UXK427" s="273"/>
      <c r="UXL427" s="273"/>
      <c r="UXM427" s="273"/>
      <c r="UXN427" s="273"/>
      <c r="UXO427" s="273"/>
      <c r="UXP427" s="273"/>
      <c r="UXQ427" s="273"/>
      <c r="UXR427" s="273"/>
      <c r="UXS427" s="273"/>
      <c r="UXT427" s="273"/>
      <c r="UXU427" s="273"/>
      <c r="UXV427" s="273"/>
      <c r="UXW427" s="273"/>
      <c r="UXX427" s="273"/>
      <c r="UXY427" s="273"/>
      <c r="UXZ427" s="273"/>
      <c r="UYA427" s="273"/>
      <c r="UYB427" s="273"/>
      <c r="UYC427" s="273"/>
      <c r="UYD427" s="273"/>
      <c r="UYE427" s="273"/>
      <c r="UYF427" s="273"/>
      <c r="UYG427" s="273"/>
      <c r="UYH427" s="273"/>
      <c r="UYI427" s="273"/>
      <c r="UYJ427" s="273"/>
      <c r="UYK427" s="273"/>
      <c r="UYL427" s="273"/>
      <c r="UYM427" s="273"/>
      <c r="UYN427" s="273"/>
      <c r="UYO427" s="273"/>
      <c r="UYP427" s="273"/>
      <c r="UYQ427" s="273"/>
      <c r="UYR427" s="273"/>
      <c r="UYS427" s="273"/>
      <c r="UYT427" s="273"/>
      <c r="UYU427" s="273"/>
      <c r="UYV427" s="273"/>
      <c r="UYW427" s="273"/>
      <c r="UYX427" s="273"/>
      <c r="UYY427" s="273"/>
      <c r="UYZ427" s="273"/>
      <c r="UZA427" s="273"/>
      <c r="UZB427" s="273"/>
      <c r="UZC427" s="273"/>
      <c r="UZD427" s="273"/>
      <c r="UZE427" s="273"/>
      <c r="UZF427" s="273"/>
      <c r="UZG427" s="273"/>
      <c r="UZH427" s="273"/>
      <c r="UZI427" s="273"/>
      <c r="UZJ427" s="273"/>
      <c r="UZK427" s="273"/>
      <c r="UZL427" s="273"/>
      <c r="UZM427" s="273"/>
      <c r="UZN427" s="273"/>
      <c r="UZO427" s="273"/>
      <c r="UZP427" s="273"/>
      <c r="UZQ427" s="273"/>
      <c r="UZR427" s="273"/>
      <c r="UZS427" s="273"/>
      <c r="UZT427" s="273"/>
      <c r="UZU427" s="273"/>
      <c r="UZV427" s="273"/>
      <c r="UZW427" s="273"/>
      <c r="UZX427" s="273"/>
      <c r="UZY427" s="273"/>
      <c r="UZZ427" s="273"/>
      <c r="VAA427" s="273"/>
      <c r="VAB427" s="273"/>
      <c r="VAC427" s="273"/>
      <c r="VAD427" s="273"/>
      <c r="VAE427" s="273"/>
      <c r="VAF427" s="273"/>
      <c r="VAG427" s="273"/>
      <c r="VAH427" s="273"/>
      <c r="VAI427" s="273"/>
      <c r="VAJ427" s="273"/>
      <c r="VAK427" s="273"/>
      <c r="VAL427" s="273"/>
      <c r="VAM427" s="273"/>
      <c r="VAN427" s="273"/>
      <c r="VAO427" s="273"/>
      <c r="VAP427" s="273"/>
      <c r="VAQ427" s="273"/>
      <c r="VAR427" s="273"/>
      <c r="VAS427" s="273"/>
      <c r="VAT427" s="273"/>
      <c r="VAU427" s="273"/>
      <c r="VAV427" s="273"/>
      <c r="VAW427" s="273"/>
      <c r="VAX427" s="273"/>
      <c r="VAY427" s="273"/>
      <c r="VAZ427" s="273"/>
      <c r="VBA427" s="273"/>
      <c r="VBB427" s="273"/>
      <c r="VBC427" s="273"/>
      <c r="VBD427" s="273"/>
      <c r="VBE427" s="273"/>
      <c r="VBF427" s="273"/>
      <c r="VBG427" s="273"/>
      <c r="VBH427" s="273"/>
      <c r="VBI427" s="273"/>
      <c r="VBJ427" s="273"/>
      <c r="VBK427" s="273"/>
      <c r="VBL427" s="273"/>
      <c r="VBM427" s="273"/>
      <c r="VBN427" s="273"/>
      <c r="VBO427" s="273"/>
      <c r="VBP427" s="273"/>
      <c r="VBQ427" s="273"/>
      <c r="VBR427" s="273"/>
      <c r="VBS427" s="273"/>
      <c r="VBT427" s="273"/>
      <c r="VBU427" s="273"/>
      <c r="VBV427" s="273"/>
      <c r="VBW427" s="273"/>
      <c r="VBX427" s="273"/>
      <c r="VBY427" s="273"/>
      <c r="VBZ427" s="273"/>
      <c r="VCA427" s="273"/>
      <c r="VCB427" s="273"/>
      <c r="VCC427" s="273"/>
      <c r="VCD427" s="273"/>
      <c r="VCE427" s="273"/>
      <c r="VCF427" s="273"/>
      <c r="VCG427" s="273"/>
      <c r="VCH427" s="273"/>
      <c r="VCI427" s="273"/>
      <c r="VCJ427" s="273"/>
      <c r="VCK427" s="273"/>
      <c r="VCL427" s="273"/>
      <c r="VCM427" s="273"/>
      <c r="VCN427" s="273"/>
      <c r="VCO427" s="273"/>
      <c r="VCP427" s="273"/>
      <c r="VCQ427" s="273"/>
      <c r="VCR427" s="273"/>
      <c r="VCS427" s="273"/>
      <c r="VCT427" s="273"/>
      <c r="VCU427" s="273"/>
      <c r="VCV427" s="273"/>
      <c r="VCW427" s="273"/>
      <c r="VCX427" s="273"/>
      <c r="VCY427" s="273"/>
      <c r="VCZ427" s="273"/>
      <c r="VDA427" s="273"/>
      <c r="VDB427" s="273"/>
      <c r="VDC427" s="273"/>
      <c r="VDD427" s="273"/>
      <c r="VDE427" s="273"/>
      <c r="VDF427" s="273"/>
      <c r="VDG427" s="273"/>
      <c r="VDH427" s="273"/>
      <c r="VDI427" s="273"/>
      <c r="VDJ427" s="273"/>
      <c r="VDK427" s="273"/>
      <c r="VDL427" s="273"/>
      <c r="VDM427" s="273"/>
      <c r="VDN427" s="273"/>
      <c r="VDO427" s="273"/>
      <c r="VDP427" s="273"/>
      <c r="VDQ427" s="273"/>
      <c r="VDR427" s="273"/>
      <c r="VDS427" s="273"/>
      <c r="VDT427" s="273"/>
      <c r="VDU427" s="273"/>
      <c r="VDV427" s="273"/>
      <c r="VDW427" s="273"/>
      <c r="VDX427" s="273"/>
      <c r="VDY427" s="273"/>
      <c r="VDZ427" s="273"/>
      <c r="VEA427" s="273"/>
      <c r="VEB427" s="273"/>
      <c r="VEC427" s="273"/>
      <c r="VED427" s="273"/>
      <c r="VEE427" s="273"/>
      <c r="VEF427" s="273"/>
      <c r="VEG427" s="273"/>
      <c r="VEH427" s="273"/>
      <c r="VEI427" s="273"/>
      <c r="VEJ427" s="273"/>
      <c r="VEK427" s="273"/>
      <c r="VEL427" s="273"/>
      <c r="VEM427" s="273"/>
      <c r="VEN427" s="273"/>
      <c r="VEO427" s="273"/>
      <c r="VEP427" s="273"/>
      <c r="VEQ427" s="273"/>
      <c r="VER427" s="273"/>
      <c r="VES427" s="273"/>
      <c r="VET427" s="273"/>
      <c r="VEU427" s="273"/>
      <c r="VEV427" s="273"/>
      <c r="VEW427" s="273"/>
      <c r="VEX427" s="273"/>
      <c r="VEY427" s="273"/>
      <c r="VEZ427" s="273"/>
      <c r="VFA427" s="273"/>
      <c r="VFB427" s="273"/>
      <c r="VFC427" s="273"/>
      <c r="VFD427" s="273"/>
      <c r="VFE427" s="273"/>
      <c r="VFF427" s="273"/>
      <c r="VFG427" s="273"/>
      <c r="VFH427" s="273"/>
      <c r="VFI427" s="273"/>
      <c r="VFJ427" s="273"/>
      <c r="VFK427" s="273"/>
      <c r="VFL427" s="273"/>
      <c r="VFM427" s="273"/>
      <c r="VFN427" s="273"/>
      <c r="VFO427" s="273"/>
      <c r="VFP427" s="273"/>
      <c r="VFQ427" s="273"/>
      <c r="VFR427" s="273"/>
      <c r="VFS427" s="273"/>
      <c r="VFT427" s="273"/>
      <c r="VFU427" s="273"/>
      <c r="VFV427" s="273"/>
      <c r="VFW427" s="273"/>
      <c r="VFX427" s="273"/>
      <c r="VFY427" s="273"/>
      <c r="VFZ427" s="273"/>
      <c r="VGA427" s="273"/>
      <c r="VGB427" s="273"/>
      <c r="VGC427" s="273"/>
      <c r="VGD427" s="273"/>
      <c r="VGE427" s="273"/>
      <c r="VGF427" s="273"/>
      <c r="VGG427" s="273"/>
      <c r="VGH427" s="273"/>
      <c r="VGI427" s="273"/>
      <c r="VGJ427" s="273"/>
      <c r="VGK427" s="273"/>
      <c r="VGL427" s="273"/>
      <c r="VGM427" s="273"/>
      <c r="VGN427" s="273"/>
      <c r="VGO427" s="273"/>
      <c r="VGP427" s="273"/>
      <c r="VGQ427" s="273"/>
      <c r="VGR427" s="273"/>
      <c r="VGS427" s="273"/>
      <c r="VGT427" s="273"/>
      <c r="VGU427" s="273"/>
      <c r="VGV427" s="273"/>
      <c r="VGW427" s="273"/>
      <c r="VGX427" s="273"/>
      <c r="VGY427" s="273"/>
      <c r="VGZ427" s="273"/>
      <c r="VHA427" s="273"/>
      <c r="VHB427" s="273"/>
      <c r="VHC427" s="273"/>
      <c r="VHD427" s="273"/>
      <c r="VHE427" s="273"/>
      <c r="VHF427" s="273"/>
      <c r="VHG427" s="273"/>
      <c r="VHH427" s="273"/>
      <c r="VHI427" s="273"/>
      <c r="VHJ427" s="273"/>
      <c r="VHK427" s="273"/>
      <c r="VHL427" s="273"/>
      <c r="VHM427" s="273"/>
      <c r="VHN427" s="273"/>
      <c r="VHO427" s="273"/>
      <c r="VHP427" s="273"/>
      <c r="VHQ427" s="273"/>
      <c r="VHR427" s="273"/>
      <c r="VHS427" s="273"/>
      <c r="VHT427" s="273"/>
      <c r="VHU427" s="273"/>
      <c r="VHV427" s="273"/>
      <c r="VHW427" s="273"/>
      <c r="VHX427" s="273"/>
      <c r="VHY427" s="273"/>
      <c r="VHZ427" s="273"/>
      <c r="VIA427" s="273"/>
      <c r="VIB427" s="273"/>
      <c r="VIC427" s="273"/>
      <c r="VID427" s="273"/>
      <c r="VIE427" s="273"/>
      <c r="VIF427" s="273"/>
      <c r="VIG427" s="273"/>
      <c r="VIH427" s="273"/>
      <c r="VII427" s="273"/>
      <c r="VIJ427" s="273"/>
      <c r="VIK427" s="273"/>
      <c r="VIL427" s="273"/>
      <c r="VIM427" s="273"/>
      <c r="VIN427" s="273"/>
      <c r="VIO427" s="273"/>
      <c r="VIP427" s="273"/>
      <c r="VIQ427" s="273"/>
      <c r="VIR427" s="273"/>
      <c r="VIS427" s="273"/>
      <c r="VIT427" s="273"/>
      <c r="VIU427" s="273"/>
      <c r="VIV427" s="273"/>
      <c r="VIW427" s="273"/>
      <c r="VIX427" s="273"/>
      <c r="VIY427" s="273"/>
      <c r="VIZ427" s="273"/>
      <c r="VJA427" s="273"/>
      <c r="VJB427" s="273"/>
      <c r="VJC427" s="273"/>
      <c r="VJD427" s="273"/>
      <c r="VJE427" s="273"/>
      <c r="VJF427" s="273"/>
      <c r="VJG427" s="273"/>
      <c r="VJH427" s="273"/>
      <c r="VJI427" s="273"/>
      <c r="VJJ427" s="273"/>
      <c r="VJK427" s="273"/>
      <c r="VJL427" s="273"/>
      <c r="VJM427" s="273"/>
      <c r="VJN427" s="273"/>
      <c r="VJO427" s="273"/>
      <c r="VJP427" s="273"/>
      <c r="VJQ427" s="273"/>
      <c r="VJR427" s="273"/>
      <c r="VJS427" s="273"/>
      <c r="VJT427" s="273"/>
      <c r="VJU427" s="273"/>
      <c r="VJV427" s="273"/>
      <c r="VJW427" s="273"/>
      <c r="VJX427" s="273"/>
      <c r="VJY427" s="273"/>
      <c r="VJZ427" s="273"/>
      <c r="VKA427" s="273"/>
      <c r="VKB427" s="273"/>
      <c r="VKC427" s="273"/>
      <c r="VKD427" s="273"/>
      <c r="VKE427" s="273"/>
      <c r="VKF427" s="273"/>
      <c r="VKG427" s="273"/>
      <c r="VKH427" s="273"/>
      <c r="VKI427" s="273"/>
      <c r="VKJ427" s="273"/>
      <c r="VKK427" s="273"/>
      <c r="VKL427" s="273"/>
      <c r="VKM427" s="273"/>
      <c r="VKN427" s="273"/>
      <c r="VKO427" s="273"/>
      <c r="VKP427" s="273"/>
      <c r="VKQ427" s="273"/>
      <c r="VKR427" s="273"/>
      <c r="VKS427" s="273"/>
      <c r="VKT427" s="273"/>
      <c r="VKU427" s="273"/>
      <c r="VKV427" s="273"/>
      <c r="VKW427" s="273"/>
      <c r="VKX427" s="273"/>
      <c r="VKY427" s="273"/>
      <c r="VKZ427" s="273"/>
      <c r="VLA427" s="273"/>
      <c r="VLB427" s="273"/>
      <c r="VLC427" s="273"/>
      <c r="VLD427" s="273"/>
      <c r="VLE427" s="273"/>
      <c r="VLF427" s="273"/>
      <c r="VLG427" s="273"/>
      <c r="VLH427" s="273"/>
      <c r="VLI427" s="273"/>
      <c r="VLJ427" s="273"/>
      <c r="VLK427" s="273"/>
      <c r="VLL427" s="273"/>
      <c r="VLM427" s="273"/>
      <c r="VLN427" s="273"/>
      <c r="VLO427" s="273"/>
      <c r="VLP427" s="273"/>
      <c r="VLQ427" s="273"/>
      <c r="VLR427" s="273"/>
      <c r="VLS427" s="273"/>
      <c r="VLT427" s="273"/>
      <c r="VLU427" s="273"/>
      <c r="VLV427" s="273"/>
      <c r="VLW427" s="273"/>
      <c r="VLX427" s="273"/>
      <c r="VLY427" s="273"/>
      <c r="VLZ427" s="273"/>
      <c r="VMA427" s="273"/>
      <c r="VMB427" s="273"/>
      <c r="VMC427" s="273"/>
      <c r="VMD427" s="273"/>
      <c r="VME427" s="273"/>
      <c r="VMF427" s="273"/>
      <c r="VMG427" s="273"/>
      <c r="VMH427" s="273"/>
      <c r="VMI427" s="273"/>
      <c r="VMJ427" s="273"/>
      <c r="VMK427" s="273"/>
      <c r="VML427" s="273"/>
      <c r="VMM427" s="273"/>
      <c r="VMN427" s="273"/>
      <c r="VMO427" s="273"/>
      <c r="VMP427" s="273"/>
      <c r="VMQ427" s="273"/>
      <c r="VMR427" s="273"/>
      <c r="VMS427" s="273"/>
      <c r="VMT427" s="273"/>
      <c r="VMU427" s="273"/>
      <c r="VMV427" s="273"/>
      <c r="VMW427" s="273"/>
      <c r="VMX427" s="273"/>
      <c r="VMY427" s="273"/>
      <c r="VMZ427" s="273"/>
      <c r="VNA427" s="273"/>
      <c r="VNB427" s="273"/>
      <c r="VNC427" s="273"/>
      <c r="VND427" s="273"/>
      <c r="VNE427" s="273"/>
      <c r="VNF427" s="273"/>
      <c r="VNG427" s="273"/>
      <c r="VNH427" s="273"/>
      <c r="VNI427" s="273"/>
      <c r="VNJ427" s="273"/>
      <c r="VNK427" s="273"/>
      <c r="VNL427" s="273"/>
      <c r="VNM427" s="273"/>
      <c r="VNN427" s="273"/>
      <c r="VNO427" s="273"/>
      <c r="VNP427" s="273"/>
      <c r="VNQ427" s="273"/>
      <c r="VNR427" s="273"/>
      <c r="VNS427" s="273"/>
      <c r="VNT427" s="273"/>
      <c r="VNU427" s="273"/>
      <c r="VNV427" s="273"/>
      <c r="VNW427" s="273"/>
      <c r="VNX427" s="273"/>
      <c r="VNY427" s="273"/>
      <c r="VNZ427" s="273"/>
      <c r="VOA427" s="273"/>
      <c r="VOB427" s="273"/>
      <c r="VOC427" s="273"/>
      <c r="VOD427" s="273"/>
      <c r="VOE427" s="273"/>
      <c r="VOF427" s="273"/>
      <c r="VOG427" s="273"/>
      <c r="VOH427" s="273"/>
      <c r="VOI427" s="273"/>
      <c r="VOJ427" s="273"/>
      <c r="VOK427" s="273"/>
      <c r="VOL427" s="273"/>
      <c r="VOM427" s="273"/>
      <c r="VON427" s="273"/>
      <c r="VOO427" s="273"/>
      <c r="VOP427" s="273"/>
      <c r="VOQ427" s="273"/>
      <c r="VOR427" s="273"/>
      <c r="VOS427" s="273"/>
      <c r="VOT427" s="273"/>
      <c r="VOU427" s="273"/>
      <c r="VOV427" s="273"/>
      <c r="VOW427" s="273"/>
      <c r="VOX427" s="273"/>
      <c r="VOY427" s="273"/>
      <c r="VOZ427" s="273"/>
      <c r="VPA427" s="273"/>
      <c r="VPB427" s="273"/>
      <c r="VPC427" s="273"/>
      <c r="VPD427" s="273"/>
      <c r="VPE427" s="273"/>
      <c r="VPF427" s="273"/>
      <c r="VPG427" s="273"/>
      <c r="VPH427" s="273"/>
      <c r="VPI427" s="273"/>
      <c r="VPJ427" s="273"/>
      <c r="VPK427" s="273"/>
      <c r="VPL427" s="273"/>
      <c r="VPM427" s="273"/>
      <c r="VPN427" s="273"/>
      <c r="VPO427" s="273"/>
      <c r="VPP427" s="273"/>
      <c r="VPQ427" s="273"/>
      <c r="VPR427" s="273"/>
      <c r="VPS427" s="273"/>
      <c r="VPT427" s="273"/>
      <c r="VPU427" s="273"/>
      <c r="VPV427" s="273"/>
      <c r="VPW427" s="273"/>
      <c r="VPX427" s="273"/>
      <c r="VPY427" s="273"/>
      <c r="VPZ427" s="273"/>
      <c r="VQA427" s="273"/>
      <c r="VQB427" s="273"/>
      <c r="VQC427" s="273"/>
      <c r="VQD427" s="273"/>
      <c r="VQE427" s="273"/>
      <c r="VQF427" s="273"/>
      <c r="VQG427" s="273"/>
      <c r="VQH427" s="273"/>
      <c r="VQI427" s="273"/>
      <c r="VQJ427" s="273"/>
      <c r="VQK427" s="273"/>
      <c r="VQL427" s="273"/>
      <c r="VQM427" s="273"/>
      <c r="VQN427" s="273"/>
      <c r="VQO427" s="273"/>
      <c r="VQP427" s="273"/>
      <c r="VQQ427" s="273"/>
      <c r="VQR427" s="273"/>
      <c r="VQS427" s="273"/>
      <c r="VQT427" s="273"/>
      <c r="VQU427" s="273"/>
      <c r="VQV427" s="273"/>
      <c r="VQW427" s="273"/>
      <c r="VQX427" s="273"/>
      <c r="VQY427" s="273"/>
      <c r="VQZ427" s="273"/>
      <c r="VRA427" s="273"/>
      <c r="VRB427" s="273"/>
      <c r="VRC427" s="273"/>
      <c r="VRD427" s="273"/>
      <c r="VRE427" s="273"/>
      <c r="VRF427" s="273"/>
      <c r="VRG427" s="273"/>
      <c r="VRH427" s="273"/>
      <c r="VRI427" s="273"/>
      <c r="VRJ427" s="273"/>
      <c r="VRK427" s="273"/>
      <c r="VRL427" s="273"/>
      <c r="VRM427" s="273"/>
      <c r="VRN427" s="273"/>
      <c r="VRO427" s="273"/>
      <c r="VRP427" s="273"/>
      <c r="VRQ427" s="273"/>
      <c r="VRR427" s="273"/>
      <c r="VRS427" s="273"/>
      <c r="VRT427" s="273"/>
      <c r="VRU427" s="273"/>
      <c r="VRV427" s="273"/>
      <c r="VRW427" s="273"/>
      <c r="VRX427" s="273"/>
      <c r="VRY427" s="273"/>
      <c r="VRZ427" s="273"/>
      <c r="VSA427" s="273"/>
      <c r="VSB427" s="273"/>
      <c r="VSC427" s="273"/>
      <c r="VSD427" s="273"/>
      <c r="VSE427" s="273"/>
      <c r="VSF427" s="273"/>
      <c r="VSG427" s="273"/>
      <c r="VSH427" s="273"/>
      <c r="VSI427" s="273"/>
      <c r="VSJ427" s="273"/>
      <c r="VSK427" s="273"/>
      <c r="VSL427" s="273"/>
      <c r="VSM427" s="273"/>
      <c r="VSN427" s="273"/>
      <c r="VSO427" s="273"/>
      <c r="VSP427" s="273"/>
      <c r="VSQ427" s="273"/>
      <c r="VSR427" s="273"/>
      <c r="VSS427" s="273"/>
      <c r="VST427" s="273"/>
      <c r="VSU427" s="273"/>
      <c r="VSV427" s="273"/>
      <c r="VSW427" s="273"/>
      <c r="VSX427" s="273"/>
      <c r="VSY427" s="273"/>
      <c r="VSZ427" s="273"/>
      <c r="VTA427" s="273"/>
      <c r="VTB427" s="273"/>
      <c r="VTC427" s="273"/>
      <c r="VTD427" s="273"/>
      <c r="VTE427" s="273"/>
      <c r="VTF427" s="273"/>
      <c r="VTG427" s="273"/>
      <c r="VTH427" s="273"/>
      <c r="VTI427" s="273"/>
      <c r="VTJ427" s="273"/>
      <c r="VTK427" s="273"/>
      <c r="VTL427" s="273"/>
      <c r="VTM427" s="273"/>
      <c r="VTN427" s="273"/>
      <c r="VTO427" s="273"/>
      <c r="VTP427" s="273"/>
      <c r="VTQ427" s="273"/>
      <c r="VTR427" s="273"/>
      <c r="VTS427" s="273"/>
      <c r="VTT427" s="273"/>
      <c r="VTU427" s="273"/>
      <c r="VTV427" s="273"/>
      <c r="VTW427" s="273"/>
      <c r="VTX427" s="273"/>
      <c r="VTY427" s="273"/>
      <c r="VTZ427" s="273"/>
      <c r="VUA427" s="273"/>
      <c r="VUB427" s="273"/>
      <c r="VUC427" s="273"/>
      <c r="VUD427" s="273"/>
      <c r="VUE427" s="273"/>
      <c r="VUF427" s="273"/>
      <c r="VUG427" s="273"/>
      <c r="VUH427" s="273"/>
      <c r="VUI427" s="273"/>
      <c r="VUJ427" s="273"/>
      <c r="VUK427" s="273"/>
      <c r="VUL427" s="273"/>
      <c r="VUM427" s="273"/>
      <c r="VUN427" s="273"/>
      <c r="VUO427" s="273"/>
      <c r="VUP427" s="273"/>
      <c r="VUQ427" s="273"/>
      <c r="VUR427" s="273"/>
      <c r="VUS427" s="273"/>
      <c r="VUT427" s="273"/>
      <c r="VUU427" s="273"/>
      <c r="VUV427" s="273"/>
      <c r="VUW427" s="273"/>
      <c r="VUX427" s="273"/>
      <c r="VUY427" s="273"/>
      <c r="VUZ427" s="273"/>
      <c r="VVA427" s="273"/>
      <c r="VVB427" s="273"/>
      <c r="VVC427" s="273"/>
      <c r="VVD427" s="273"/>
      <c r="VVE427" s="273"/>
      <c r="VVF427" s="273"/>
      <c r="VVG427" s="273"/>
      <c r="VVH427" s="273"/>
      <c r="VVI427" s="273"/>
      <c r="VVJ427" s="273"/>
      <c r="VVK427" s="273"/>
      <c r="VVL427" s="273"/>
      <c r="VVM427" s="273"/>
      <c r="VVN427" s="273"/>
      <c r="VVO427" s="273"/>
      <c r="VVP427" s="273"/>
      <c r="VVQ427" s="273"/>
      <c r="VVR427" s="273"/>
      <c r="VVS427" s="273"/>
      <c r="VVT427" s="273"/>
      <c r="VVU427" s="273"/>
      <c r="VVV427" s="273"/>
      <c r="VVW427" s="273"/>
      <c r="VVX427" s="273"/>
      <c r="VVY427" s="273"/>
      <c r="VVZ427" s="273"/>
      <c r="VWA427" s="273"/>
      <c r="VWB427" s="273"/>
      <c r="VWC427" s="273"/>
      <c r="VWD427" s="273"/>
      <c r="VWE427" s="273"/>
      <c r="VWF427" s="273"/>
      <c r="VWG427" s="273"/>
      <c r="VWH427" s="273"/>
      <c r="VWI427" s="273"/>
      <c r="VWJ427" s="273"/>
      <c r="VWK427" s="273"/>
      <c r="VWL427" s="273"/>
      <c r="VWM427" s="273"/>
      <c r="VWN427" s="273"/>
      <c r="VWO427" s="273"/>
      <c r="VWP427" s="273"/>
      <c r="VWQ427" s="273"/>
      <c r="VWR427" s="273"/>
      <c r="VWS427" s="273"/>
      <c r="VWT427" s="273"/>
      <c r="VWU427" s="273"/>
      <c r="VWV427" s="273"/>
      <c r="VWW427" s="273"/>
      <c r="VWX427" s="273"/>
      <c r="VWY427" s="273"/>
      <c r="VWZ427" s="273"/>
      <c r="VXA427" s="273"/>
      <c r="VXB427" s="273"/>
      <c r="VXC427" s="273"/>
      <c r="VXD427" s="273"/>
      <c r="VXE427" s="273"/>
      <c r="VXF427" s="273"/>
      <c r="VXG427" s="273"/>
      <c r="VXH427" s="273"/>
      <c r="VXI427" s="273"/>
      <c r="VXJ427" s="273"/>
      <c r="VXK427" s="273"/>
      <c r="VXL427" s="273"/>
      <c r="VXM427" s="273"/>
      <c r="VXN427" s="273"/>
      <c r="VXO427" s="273"/>
      <c r="VXP427" s="273"/>
      <c r="VXQ427" s="273"/>
      <c r="VXR427" s="273"/>
      <c r="VXS427" s="273"/>
      <c r="VXT427" s="273"/>
      <c r="VXU427" s="273"/>
      <c r="VXV427" s="273"/>
      <c r="VXW427" s="273"/>
      <c r="VXX427" s="273"/>
      <c r="VXY427" s="273"/>
      <c r="VXZ427" s="273"/>
      <c r="VYA427" s="273"/>
      <c r="VYB427" s="273"/>
      <c r="VYC427" s="273"/>
      <c r="VYD427" s="273"/>
      <c r="VYE427" s="273"/>
      <c r="VYF427" s="273"/>
      <c r="VYG427" s="273"/>
      <c r="VYH427" s="273"/>
      <c r="VYI427" s="273"/>
      <c r="VYJ427" s="273"/>
      <c r="VYK427" s="273"/>
      <c r="VYL427" s="273"/>
      <c r="VYM427" s="273"/>
      <c r="VYN427" s="273"/>
      <c r="VYO427" s="273"/>
      <c r="VYP427" s="273"/>
      <c r="VYQ427" s="273"/>
      <c r="VYR427" s="273"/>
      <c r="VYS427" s="273"/>
      <c r="VYT427" s="273"/>
      <c r="VYU427" s="273"/>
      <c r="VYV427" s="273"/>
      <c r="VYW427" s="273"/>
      <c r="VYX427" s="273"/>
      <c r="VYY427" s="273"/>
      <c r="VYZ427" s="273"/>
      <c r="VZA427" s="273"/>
      <c r="VZB427" s="273"/>
      <c r="VZC427" s="273"/>
      <c r="VZD427" s="273"/>
      <c r="VZE427" s="273"/>
      <c r="VZF427" s="273"/>
      <c r="VZG427" s="273"/>
      <c r="VZH427" s="273"/>
      <c r="VZI427" s="273"/>
      <c r="VZJ427" s="273"/>
      <c r="VZK427" s="273"/>
      <c r="VZL427" s="273"/>
      <c r="VZM427" s="273"/>
      <c r="VZN427" s="273"/>
      <c r="VZO427" s="273"/>
      <c r="VZP427" s="273"/>
      <c r="VZQ427" s="273"/>
      <c r="VZR427" s="273"/>
      <c r="VZS427" s="273"/>
      <c r="VZT427" s="273"/>
      <c r="VZU427" s="273"/>
      <c r="VZV427" s="273"/>
      <c r="VZW427" s="273"/>
      <c r="VZX427" s="273"/>
      <c r="VZY427" s="273"/>
      <c r="VZZ427" s="273"/>
      <c r="WAA427" s="273"/>
      <c r="WAB427" s="273"/>
      <c r="WAC427" s="273"/>
      <c r="WAD427" s="273"/>
      <c r="WAE427" s="273"/>
      <c r="WAF427" s="273"/>
      <c r="WAG427" s="273"/>
      <c r="WAH427" s="273"/>
      <c r="WAI427" s="273"/>
      <c r="WAJ427" s="273"/>
      <c r="WAK427" s="273"/>
      <c r="WAL427" s="273"/>
      <c r="WAM427" s="273"/>
      <c r="WAN427" s="273"/>
      <c r="WAO427" s="273"/>
      <c r="WAP427" s="273"/>
      <c r="WAQ427" s="273"/>
      <c r="WAR427" s="273"/>
      <c r="WAS427" s="273"/>
      <c r="WAT427" s="273"/>
      <c r="WAU427" s="273"/>
      <c r="WAV427" s="273"/>
      <c r="WAW427" s="273"/>
      <c r="WAX427" s="273"/>
      <c r="WAY427" s="273"/>
      <c r="WAZ427" s="273"/>
      <c r="WBA427" s="273"/>
      <c r="WBB427" s="273"/>
      <c r="WBC427" s="273"/>
      <c r="WBD427" s="273"/>
      <c r="WBE427" s="273"/>
      <c r="WBF427" s="273"/>
      <c r="WBG427" s="273"/>
      <c r="WBH427" s="273"/>
      <c r="WBI427" s="273"/>
      <c r="WBJ427" s="273"/>
      <c r="WBK427" s="273"/>
      <c r="WBL427" s="273"/>
      <c r="WBM427" s="273"/>
      <c r="WBN427" s="273"/>
      <c r="WBO427" s="273"/>
      <c r="WBP427" s="273"/>
      <c r="WBQ427" s="273"/>
      <c r="WBR427" s="273"/>
      <c r="WBS427" s="273"/>
      <c r="WBT427" s="273"/>
      <c r="WBU427" s="273"/>
      <c r="WBV427" s="273"/>
      <c r="WBW427" s="273"/>
      <c r="WBX427" s="273"/>
      <c r="WBY427" s="273"/>
      <c r="WBZ427" s="273"/>
      <c r="WCA427" s="273"/>
      <c r="WCB427" s="273"/>
      <c r="WCC427" s="273"/>
      <c r="WCD427" s="273"/>
      <c r="WCE427" s="273"/>
      <c r="WCF427" s="273"/>
      <c r="WCG427" s="273"/>
      <c r="WCH427" s="273"/>
      <c r="WCI427" s="273"/>
      <c r="WCJ427" s="273"/>
      <c r="WCK427" s="273"/>
      <c r="WCL427" s="273"/>
      <c r="WCM427" s="273"/>
      <c r="WCN427" s="273"/>
      <c r="WCO427" s="273"/>
      <c r="WCP427" s="273"/>
      <c r="WCQ427" s="273"/>
      <c r="WCR427" s="273"/>
      <c r="WCS427" s="273"/>
      <c r="WCT427" s="273"/>
      <c r="WCU427" s="273"/>
      <c r="WCV427" s="273"/>
      <c r="WCW427" s="273"/>
      <c r="WCX427" s="273"/>
      <c r="WCY427" s="273"/>
      <c r="WCZ427" s="273"/>
      <c r="WDA427" s="273"/>
      <c r="WDB427" s="273"/>
      <c r="WDC427" s="273"/>
      <c r="WDD427" s="273"/>
      <c r="WDE427" s="273"/>
      <c r="WDF427" s="273"/>
      <c r="WDG427" s="273"/>
      <c r="WDH427" s="273"/>
      <c r="WDI427" s="273"/>
      <c r="WDJ427" s="273"/>
      <c r="WDK427" s="273"/>
      <c r="WDL427" s="273"/>
      <c r="WDM427" s="273"/>
      <c r="WDN427" s="273"/>
      <c r="WDO427" s="273"/>
      <c r="WDP427" s="273"/>
      <c r="WDQ427" s="273"/>
      <c r="WDR427" s="273"/>
      <c r="WDS427" s="273"/>
      <c r="WDT427" s="273"/>
      <c r="WDU427" s="273"/>
      <c r="WDV427" s="273"/>
      <c r="WDW427" s="273"/>
      <c r="WDX427" s="273"/>
      <c r="WDY427" s="273"/>
      <c r="WDZ427" s="273"/>
      <c r="WEA427" s="273"/>
      <c r="WEB427" s="273"/>
      <c r="WEC427" s="273"/>
      <c r="WED427" s="273"/>
      <c r="WEE427" s="273"/>
      <c r="WEF427" s="273"/>
      <c r="WEG427" s="273"/>
      <c r="WEH427" s="273"/>
      <c r="WEI427" s="273"/>
      <c r="WEJ427" s="273"/>
      <c r="WEK427" s="273"/>
      <c r="WEL427" s="273"/>
      <c r="WEM427" s="273"/>
      <c r="WEN427" s="273"/>
      <c r="WEO427" s="273"/>
      <c r="WEP427" s="273"/>
      <c r="WEQ427" s="273"/>
      <c r="WER427" s="273"/>
      <c r="WES427" s="273"/>
      <c r="WET427" s="273"/>
      <c r="WEU427" s="273"/>
      <c r="WEV427" s="273"/>
      <c r="WEW427" s="273"/>
      <c r="WEX427" s="273"/>
      <c r="WEY427" s="273"/>
      <c r="WEZ427" s="273"/>
      <c r="WFA427" s="273"/>
      <c r="WFB427" s="273"/>
      <c r="WFC427" s="273"/>
      <c r="WFD427" s="273"/>
      <c r="WFE427" s="273"/>
      <c r="WFF427" s="273"/>
      <c r="WFG427" s="273"/>
      <c r="WFH427" s="273"/>
      <c r="WFI427" s="273"/>
      <c r="WFJ427" s="273"/>
      <c r="WFK427" s="273"/>
      <c r="WFL427" s="273"/>
      <c r="WFM427" s="273"/>
      <c r="WFN427" s="273"/>
      <c r="WFO427" s="273"/>
      <c r="WFP427" s="273"/>
      <c r="WFQ427" s="273"/>
      <c r="WFR427" s="273"/>
      <c r="WFS427" s="273"/>
      <c r="WFT427" s="273"/>
      <c r="WFU427" s="273"/>
      <c r="WFV427" s="273"/>
      <c r="WFW427" s="273"/>
      <c r="WFX427" s="273"/>
      <c r="WFY427" s="273"/>
      <c r="WFZ427" s="273"/>
      <c r="WGA427" s="273"/>
      <c r="WGB427" s="273"/>
      <c r="WGC427" s="273"/>
      <c r="WGD427" s="273"/>
      <c r="WGE427" s="273"/>
      <c r="WGF427" s="273"/>
      <c r="WGG427" s="273"/>
      <c r="WGH427" s="273"/>
      <c r="WGI427" s="273"/>
      <c r="WGJ427" s="273"/>
      <c r="WGK427" s="273"/>
      <c r="WGL427" s="273"/>
      <c r="WGM427" s="273"/>
      <c r="WGN427" s="273"/>
      <c r="WGO427" s="273"/>
      <c r="WGP427" s="273"/>
      <c r="WGQ427" s="273"/>
      <c r="WGR427" s="273"/>
      <c r="WGS427" s="273"/>
      <c r="WGT427" s="273"/>
      <c r="WGU427" s="273"/>
      <c r="WGV427" s="273"/>
      <c r="WGW427" s="273"/>
      <c r="WGX427" s="273"/>
      <c r="WGY427" s="273"/>
      <c r="WGZ427" s="273"/>
      <c r="WHA427" s="273"/>
      <c r="WHB427" s="273"/>
      <c r="WHC427" s="273"/>
      <c r="WHD427" s="273"/>
      <c r="WHE427" s="273"/>
      <c r="WHF427" s="273"/>
      <c r="WHG427" s="273"/>
      <c r="WHH427" s="273"/>
      <c r="WHI427" s="273"/>
      <c r="WHJ427" s="273"/>
      <c r="WHK427" s="273"/>
      <c r="WHL427" s="273"/>
      <c r="WHM427" s="273"/>
      <c r="WHN427" s="273"/>
      <c r="WHO427" s="273"/>
      <c r="WHP427" s="273"/>
      <c r="WHQ427" s="273"/>
      <c r="WHR427" s="273"/>
      <c r="WHS427" s="273"/>
      <c r="WHT427" s="273"/>
      <c r="WHU427" s="273"/>
      <c r="WHV427" s="273"/>
      <c r="WHW427" s="273"/>
      <c r="WHX427" s="273"/>
      <c r="WHY427" s="273"/>
      <c r="WHZ427" s="273"/>
      <c r="WIA427" s="273"/>
      <c r="WIB427" s="273"/>
      <c r="WIC427" s="273"/>
      <c r="WID427" s="273"/>
      <c r="WIE427" s="273"/>
      <c r="WIF427" s="273"/>
      <c r="WIG427" s="273"/>
      <c r="WIH427" s="273"/>
      <c r="WII427" s="273"/>
      <c r="WIJ427" s="273"/>
      <c r="WIK427" s="273"/>
      <c r="WIL427" s="273"/>
      <c r="WIM427" s="273"/>
      <c r="WIN427" s="273"/>
      <c r="WIO427" s="273"/>
      <c r="WIP427" s="273"/>
      <c r="WIQ427" s="273"/>
      <c r="WIR427" s="273"/>
      <c r="WIS427" s="273"/>
      <c r="WIT427" s="273"/>
      <c r="WIU427" s="273"/>
      <c r="WIV427" s="273"/>
      <c r="WIW427" s="273"/>
      <c r="WIX427" s="273"/>
      <c r="WIY427" s="273"/>
      <c r="WIZ427" s="273"/>
      <c r="WJA427" s="273"/>
      <c r="WJB427" s="273"/>
      <c r="WJC427" s="273"/>
      <c r="WJD427" s="273"/>
      <c r="WJE427" s="273"/>
      <c r="WJF427" s="273"/>
      <c r="WJG427" s="273"/>
      <c r="WJH427" s="273"/>
      <c r="WJI427" s="273"/>
      <c r="WJJ427" s="273"/>
      <c r="WJK427" s="273"/>
      <c r="WJL427" s="273"/>
      <c r="WJM427" s="273"/>
      <c r="WJN427" s="273"/>
      <c r="WJO427" s="273"/>
      <c r="WJP427" s="273"/>
      <c r="WJQ427" s="273"/>
      <c r="WJR427" s="273"/>
      <c r="WJS427" s="273"/>
      <c r="WJT427" s="273"/>
      <c r="WJU427" s="273"/>
      <c r="WJV427" s="273"/>
      <c r="WJW427" s="273"/>
      <c r="WJX427" s="273"/>
      <c r="WJY427" s="273"/>
      <c r="WJZ427" s="273"/>
      <c r="WKA427" s="273"/>
      <c r="WKB427" s="273"/>
      <c r="WKC427" s="273"/>
      <c r="WKD427" s="273"/>
      <c r="WKE427" s="273"/>
      <c r="WKF427" s="273"/>
      <c r="WKG427" s="273"/>
      <c r="WKH427" s="273"/>
      <c r="WKI427" s="273"/>
      <c r="WKJ427" s="273"/>
      <c r="WKK427" s="273"/>
      <c r="WKL427" s="273"/>
      <c r="WKM427" s="273"/>
      <c r="WKN427" s="273"/>
      <c r="WKO427" s="273"/>
      <c r="WKP427" s="273"/>
      <c r="WKQ427" s="273"/>
      <c r="WKR427" s="273"/>
      <c r="WKS427" s="273"/>
      <c r="WKT427" s="273"/>
      <c r="WKU427" s="273"/>
      <c r="WKV427" s="273"/>
      <c r="WKW427" s="273"/>
      <c r="WKX427" s="273"/>
      <c r="WKY427" s="273"/>
      <c r="WKZ427" s="273"/>
      <c r="WLA427" s="273"/>
      <c r="WLB427" s="273"/>
      <c r="WLC427" s="273"/>
      <c r="WLD427" s="273"/>
      <c r="WLE427" s="273"/>
      <c r="WLF427" s="273"/>
      <c r="WLG427" s="273"/>
      <c r="WLH427" s="273"/>
      <c r="WLI427" s="273"/>
      <c r="WLJ427" s="273"/>
      <c r="WLK427" s="273"/>
      <c r="WLL427" s="273"/>
      <c r="WLM427" s="273"/>
      <c r="WLN427" s="273"/>
      <c r="WLO427" s="273"/>
      <c r="WLP427" s="273"/>
      <c r="WLQ427" s="273"/>
      <c r="WLR427" s="273"/>
      <c r="WLS427" s="273"/>
      <c r="WLT427" s="273"/>
      <c r="WLU427" s="273"/>
      <c r="WLV427" s="273"/>
      <c r="WLW427" s="273"/>
      <c r="WLX427" s="273"/>
      <c r="WLY427" s="273"/>
      <c r="WLZ427" s="273"/>
      <c r="WMA427" s="273"/>
      <c r="WMB427" s="273"/>
      <c r="WMC427" s="273"/>
      <c r="WMD427" s="273"/>
      <c r="WME427" s="273"/>
      <c r="WMF427" s="273"/>
      <c r="WMG427" s="273"/>
      <c r="WMH427" s="273"/>
      <c r="WMI427" s="273"/>
      <c r="WMJ427" s="273"/>
      <c r="WMK427" s="273"/>
      <c r="WML427" s="273"/>
      <c r="WMM427" s="273"/>
      <c r="WMN427" s="273"/>
      <c r="WMO427" s="273"/>
      <c r="WMP427" s="273"/>
      <c r="WMQ427" s="273"/>
      <c r="WMR427" s="273"/>
      <c r="WMS427" s="273"/>
      <c r="WMT427" s="273"/>
      <c r="WMU427" s="273"/>
      <c r="WMV427" s="273"/>
      <c r="WMW427" s="273"/>
      <c r="WMX427" s="273"/>
      <c r="WMY427" s="273"/>
      <c r="WMZ427" s="273"/>
      <c r="WNA427" s="273"/>
      <c r="WNB427" s="273"/>
      <c r="WNC427" s="273"/>
      <c r="WND427" s="273"/>
      <c r="WNE427" s="273"/>
      <c r="WNF427" s="273"/>
      <c r="WNG427" s="273"/>
      <c r="WNH427" s="273"/>
      <c r="WNI427" s="273"/>
      <c r="WNJ427" s="273"/>
      <c r="WNK427" s="273"/>
      <c r="WNL427" s="273"/>
      <c r="WNM427" s="273"/>
      <c r="WNN427" s="273"/>
      <c r="WNO427" s="273"/>
      <c r="WNP427" s="273"/>
      <c r="WNQ427" s="273"/>
      <c r="WNR427" s="273"/>
      <c r="WNS427" s="273"/>
      <c r="WNT427" s="273"/>
      <c r="WNU427" s="273"/>
      <c r="WNV427" s="273"/>
      <c r="WNW427" s="273"/>
      <c r="WNX427" s="273"/>
      <c r="WNY427" s="273"/>
      <c r="WNZ427" s="273"/>
      <c r="WOA427" s="273"/>
      <c r="WOB427" s="273"/>
      <c r="WOC427" s="273"/>
      <c r="WOD427" s="273"/>
      <c r="WOE427" s="273"/>
      <c r="WOF427" s="273"/>
      <c r="WOG427" s="273"/>
      <c r="WOH427" s="273"/>
      <c r="WOI427" s="273"/>
      <c r="WOJ427" s="273"/>
      <c r="WOK427" s="273"/>
      <c r="WOL427" s="273"/>
      <c r="WOM427" s="273"/>
      <c r="WON427" s="273"/>
      <c r="WOO427" s="273"/>
      <c r="WOP427" s="273"/>
      <c r="WOQ427" s="273"/>
      <c r="WOR427" s="273"/>
      <c r="WOS427" s="273"/>
      <c r="WOT427" s="273"/>
      <c r="WOU427" s="273"/>
      <c r="WOV427" s="273"/>
      <c r="WOW427" s="273"/>
      <c r="WOX427" s="273"/>
      <c r="WOY427" s="273"/>
      <c r="WOZ427" s="273"/>
      <c r="WPA427" s="273"/>
      <c r="WPB427" s="273"/>
      <c r="WPC427" s="273"/>
      <c r="WPD427" s="273"/>
      <c r="WPE427" s="273"/>
      <c r="WPF427" s="273"/>
      <c r="WPG427" s="273"/>
      <c r="WPH427" s="273"/>
      <c r="WPI427" s="273"/>
      <c r="WPJ427" s="273"/>
      <c r="WPK427" s="273"/>
      <c r="WPL427" s="273"/>
      <c r="WPM427" s="273"/>
      <c r="WPN427" s="273"/>
      <c r="WPO427" s="273"/>
      <c r="WPP427" s="273"/>
      <c r="WPQ427" s="273"/>
      <c r="WPR427" s="273"/>
      <c r="WPS427" s="273"/>
      <c r="WPT427" s="273"/>
      <c r="WPU427" s="273"/>
      <c r="WPV427" s="273"/>
      <c r="WPW427" s="273"/>
      <c r="WPX427" s="273"/>
      <c r="WPY427" s="273"/>
      <c r="WPZ427" s="273"/>
      <c r="WQA427" s="273"/>
      <c r="WQB427" s="273"/>
      <c r="WQC427" s="273"/>
      <c r="WQD427" s="273"/>
      <c r="WQE427" s="273"/>
      <c r="WQF427" s="273"/>
      <c r="WQG427" s="273"/>
      <c r="WQH427" s="273"/>
      <c r="WQI427" s="273"/>
      <c r="WQJ427" s="273"/>
      <c r="WQK427" s="273"/>
      <c r="WQL427" s="273"/>
      <c r="WQM427" s="273"/>
      <c r="WQN427" s="273"/>
      <c r="WQO427" s="273"/>
      <c r="WQP427" s="273"/>
      <c r="WQQ427" s="273"/>
      <c r="WQR427" s="273"/>
      <c r="WQS427" s="273"/>
      <c r="WQT427" s="273"/>
      <c r="WQU427" s="273"/>
      <c r="WQV427" s="273"/>
      <c r="WQW427" s="273"/>
      <c r="WQX427" s="273"/>
      <c r="WQY427" s="273"/>
      <c r="WQZ427" s="273"/>
      <c r="WRA427" s="273"/>
      <c r="WRB427" s="273"/>
      <c r="WRC427" s="273"/>
      <c r="WRD427" s="273"/>
      <c r="WRE427" s="273"/>
      <c r="WRF427" s="273"/>
      <c r="WRG427" s="273"/>
      <c r="WRH427" s="273"/>
      <c r="WRI427" s="273"/>
      <c r="WRJ427" s="273"/>
      <c r="WRK427" s="273"/>
      <c r="WRL427" s="273"/>
      <c r="WRM427" s="273"/>
      <c r="WRN427" s="273"/>
      <c r="WRO427" s="273"/>
      <c r="WRP427" s="273"/>
      <c r="WRQ427" s="273"/>
      <c r="WRR427" s="273"/>
      <c r="WRS427" s="273"/>
      <c r="WRT427" s="273"/>
      <c r="WRU427" s="273"/>
      <c r="WRV427" s="273"/>
      <c r="WRW427" s="273"/>
      <c r="WRX427" s="273"/>
      <c r="WRY427" s="273"/>
      <c r="WRZ427" s="273"/>
      <c r="WSA427" s="273"/>
      <c r="WSB427" s="273"/>
      <c r="WSC427" s="273"/>
      <c r="WSD427" s="273"/>
      <c r="WSE427" s="273"/>
      <c r="WSF427" s="273"/>
      <c r="WSG427" s="273"/>
      <c r="WSH427" s="273"/>
      <c r="WSI427" s="273"/>
      <c r="WSJ427" s="273"/>
      <c r="WSK427" s="273"/>
      <c r="WSL427" s="273"/>
      <c r="WSM427" s="273"/>
      <c r="WSN427" s="273"/>
      <c r="WSO427" s="273"/>
      <c r="WSP427" s="273"/>
      <c r="WSQ427" s="273"/>
      <c r="WSR427" s="273"/>
      <c r="WSS427" s="273"/>
      <c r="WST427" s="273"/>
      <c r="WSU427" s="273"/>
      <c r="WSV427" s="273"/>
      <c r="WSW427" s="273"/>
      <c r="WSX427" s="273"/>
      <c r="WSY427" s="273"/>
      <c r="WSZ427" s="273"/>
      <c r="WTA427" s="273"/>
      <c r="WTB427" s="273"/>
      <c r="WTC427" s="273"/>
      <c r="WTD427" s="273"/>
      <c r="WTE427" s="273"/>
      <c r="WTF427" s="273"/>
      <c r="WTG427" s="273"/>
      <c r="WTH427" s="273"/>
      <c r="WTI427" s="273"/>
      <c r="WTJ427" s="273"/>
      <c r="WTK427" s="273"/>
      <c r="WTL427" s="273"/>
      <c r="WTM427" s="273"/>
      <c r="WTN427" s="273"/>
      <c r="WTO427" s="273"/>
      <c r="WTP427" s="273"/>
      <c r="WTQ427" s="273"/>
      <c r="WTR427" s="273"/>
      <c r="WTS427" s="273"/>
      <c r="WTT427" s="273"/>
      <c r="WTU427" s="273"/>
      <c r="WTV427" s="273"/>
      <c r="WTW427" s="273"/>
      <c r="WTX427" s="273"/>
      <c r="WTY427" s="273"/>
      <c r="WTZ427" s="273"/>
      <c r="WUA427" s="273"/>
      <c r="WUB427" s="273"/>
      <c r="WUC427" s="273"/>
      <c r="WUD427" s="273"/>
      <c r="WUE427" s="273"/>
      <c r="WUF427" s="273"/>
      <c r="WUG427" s="273"/>
      <c r="WUH427" s="273"/>
      <c r="WUI427" s="273"/>
      <c r="WUJ427" s="273"/>
      <c r="WUK427" s="273"/>
      <c r="WUL427" s="273"/>
      <c r="WUM427" s="273"/>
      <c r="WUN427" s="273"/>
      <c r="WUO427" s="273"/>
      <c r="WUP427" s="273"/>
      <c r="WUQ427" s="273"/>
      <c r="WUR427" s="273"/>
      <c r="WUS427" s="273"/>
      <c r="WUT427" s="273"/>
      <c r="WUU427" s="273"/>
      <c r="WUV427" s="273"/>
      <c r="WUW427" s="273"/>
      <c r="WUX427" s="273"/>
      <c r="WUY427" s="273"/>
      <c r="WUZ427" s="273"/>
      <c r="WVA427" s="273"/>
      <c r="WVB427" s="273"/>
      <c r="WVC427" s="273"/>
      <c r="WVD427" s="273"/>
      <c r="WVE427" s="273"/>
      <c r="WVF427" s="273"/>
      <c r="WVG427" s="273"/>
      <c r="WVH427" s="273"/>
      <c r="WVI427" s="273"/>
      <c r="WVJ427" s="273"/>
      <c r="WVK427" s="273"/>
      <c r="WVL427" s="273"/>
      <c r="WVM427" s="273"/>
      <c r="WVN427" s="273"/>
      <c r="WVO427" s="273"/>
      <c r="WVP427" s="273"/>
      <c r="WVQ427" s="273"/>
      <c r="WVR427" s="273"/>
      <c r="WVS427" s="273"/>
      <c r="WVT427" s="273"/>
      <c r="WVU427" s="273"/>
      <c r="WVV427" s="273"/>
      <c r="WVW427" s="273"/>
      <c r="WVX427" s="273"/>
      <c r="WVY427" s="273"/>
      <c r="WVZ427" s="273"/>
      <c r="WWA427" s="273"/>
      <c r="WWB427" s="273"/>
      <c r="WWC427" s="273"/>
      <c r="WWD427" s="273"/>
      <c r="WWE427" s="273"/>
      <c r="WWF427" s="273"/>
      <c r="WWG427" s="273"/>
      <c r="WWH427" s="273"/>
      <c r="WWI427" s="273"/>
      <c r="WWJ427" s="273"/>
      <c r="WWK427" s="273"/>
      <c r="WWL427" s="273"/>
      <c r="WWM427" s="273"/>
      <c r="WWN427" s="273"/>
      <c r="WWO427" s="273"/>
      <c r="WWP427" s="273"/>
      <c r="WWQ427" s="273"/>
      <c r="WWR427" s="273"/>
      <c r="WWS427" s="273"/>
      <c r="WWT427" s="273"/>
      <c r="WWU427" s="273"/>
      <c r="WWV427" s="273"/>
      <c r="WWW427" s="273"/>
      <c r="WWX427" s="273"/>
      <c r="WWY427" s="273"/>
      <c r="WWZ427" s="273"/>
      <c r="WXA427" s="273"/>
      <c r="WXB427" s="273"/>
      <c r="WXC427" s="273"/>
      <c r="WXD427" s="273"/>
      <c r="WXE427" s="273"/>
      <c r="WXF427" s="273"/>
      <c r="WXG427" s="273"/>
      <c r="WXH427" s="273"/>
      <c r="WXI427" s="273"/>
      <c r="WXJ427" s="273"/>
      <c r="WXK427" s="273"/>
      <c r="WXL427" s="273"/>
      <c r="WXM427" s="273"/>
      <c r="WXN427" s="273"/>
      <c r="WXO427" s="273"/>
      <c r="WXP427" s="273"/>
      <c r="WXQ427" s="273"/>
      <c r="WXR427" s="273"/>
      <c r="WXS427" s="273"/>
      <c r="WXT427" s="273"/>
      <c r="WXU427" s="273"/>
      <c r="WXV427" s="273"/>
      <c r="WXW427" s="273"/>
      <c r="WXX427" s="273"/>
      <c r="WXY427" s="273"/>
      <c r="WXZ427" s="273"/>
      <c r="WYA427" s="273"/>
      <c r="WYB427" s="273"/>
      <c r="WYC427" s="273"/>
      <c r="WYD427" s="273"/>
      <c r="WYE427" s="273"/>
      <c r="WYF427" s="273"/>
      <c r="WYG427" s="273"/>
      <c r="WYH427" s="273"/>
      <c r="WYI427" s="273"/>
      <c r="WYJ427" s="273"/>
      <c r="WYK427" s="273"/>
      <c r="WYL427" s="273"/>
      <c r="WYM427" s="273"/>
      <c r="WYN427" s="273"/>
      <c r="WYO427" s="273"/>
      <c r="WYP427" s="273"/>
      <c r="WYQ427" s="273"/>
      <c r="WYR427" s="273"/>
      <c r="WYS427" s="273"/>
      <c r="WYT427" s="273"/>
      <c r="WYU427" s="273"/>
      <c r="WYV427" s="273"/>
      <c r="WYW427" s="273"/>
      <c r="WYX427" s="273"/>
      <c r="WYY427" s="273"/>
      <c r="WYZ427" s="273"/>
      <c r="WZA427" s="273"/>
      <c r="WZB427" s="273"/>
      <c r="WZC427" s="273"/>
      <c r="WZD427" s="273"/>
      <c r="WZE427" s="273"/>
      <c r="WZF427" s="273"/>
      <c r="WZG427" s="273"/>
      <c r="WZH427" s="273"/>
      <c r="WZI427" s="273"/>
      <c r="WZJ427" s="273"/>
      <c r="WZK427" s="273"/>
      <c r="WZL427" s="273"/>
      <c r="WZM427" s="273"/>
      <c r="WZN427" s="273"/>
      <c r="WZO427" s="273"/>
      <c r="WZP427" s="273"/>
      <c r="WZQ427" s="273"/>
      <c r="WZR427" s="273"/>
      <c r="WZS427" s="273"/>
      <c r="WZT427" s="273"/>
      <c r="WZU427" s="273"/>
      <c r="WZV427" s="273"/>
      <c r="WZW427" s="273"/>
      <c r="WZX427" s="273"/>
      <c r="WZY427" s="273"/>
      <c r="WZZ427" s="273"/>
      <c r="XAA427" s="273"/>
      <c r="XAB427" s="273"/>
      <c r="XAC427" s="273"/>
      <c r="XAD427" s="273"/>
      <c r="XAE427" s="273"/>
      <c r="XAF427" s="273"/>
      <c r="XAG427" s="273"/>
      <c r="XAH427" s="273"/>
      <c r="XAI427" s="273"/>
      <c r="XAJ427" s="273"/>
      <c r="XAK427" s="273"/>
      <c r="XAL427" s="273"/>
      <c r="XAM427" s="273"/>
      <c r="XAN427" s="273"/>
      <c r="XAO427" s="273"/>
      <c r="XAP427" s="273"/>
      <c r="XAQ427" s="273"/>
      <c r="XAR427" s="273"/>
      <c r="XAS427" s="273"/>
      <c r="XAT427" s="273"/>
      <c r="XAU427" s="273"/>
      <c r="XAV427" s="273"/>
      <c r="XAW427" s="273"/>
      <c r="XAX427" s="273"/>
      <c r="XAY427" s="273"/>
      <c r="XAZ427" s="273"/>
      <c r="XBA427" s="273"/>
      <c r="XBB427" s="273"/>
      <c r="XBC427" s="273"/>
      <c r="XBD427" s="273"/>
      <c r="XBE427" s="273"/>
      <c r="XBF427" s="273"/>
      <c r="XBG427" s="273"/>
      <c r="XBH427" s="273"/>
      <c r="XBI427" s="273"/>
      <c r="XBJ427" s="273"/>
      <c r="XBK427" s="273"/>
      <c r="XBL427" s="273"/>
      <c r="XBM427" s="273"/>
      <c r="XBN427" s="273"/>
      <c r="XBO427" s="273"/>
      <c r="XBP427" s="273"/>
      <c r="XBQ427" s="273"/>
      <c r="XBR427" s="273"/>
      <c r="XBS427" s="273"/>
      <c r="XBT427" s="273"/>
      <c r="XBU427" s="273"/>
      <c r="XBV427" s="273"/>
      <c r="XBW427" s="273"/>
      <c r="XBX427" s="273"/>
      <c r="XBY427" s="273"/>
      <c r="XBZ427" s="273"/>
      <c r="XCA427" s="273"/>
      <c r="XCB427" s="273"/>
      <c r="XCC427" s="273"/>
      <c r="XCD427" s="273"/>
      <c r="XCE427" s="273"/>
      <c r="XCF427" s="273"/>
      <c r="XCG427" s="273"/>
      <c r="XCH427" s="273"/>
      <c r="XCI427" s="273"/>
      <c r="XCJ427" s="273"/>
      <c r="XCK427" s="273"/>
      <c r="XCL427" s="273"/>
      <c r="XCM427" s="273"/>
      <c r="XCN427" s="273"/>
      <c r="XCO427" s="273"/>
      <c r="XCP427" s="273"/>
      <c r="XCQ427" s="273"/>
      <c r="XCR427" s="273"/>
      <c r="XCS427" s="273"/>
      <c r="XCT427" s="273"/>
      <c r="XCU427" s="273"/>
      <c r="XCV427" s="273"/>
      <c r="XCW427" s="273"/>
      <c r="XCX427" s="273"/>
      <c r="XCY427" s="273"/>
      <c r="XCZ427" s="273"/>
      <c r="XDA427" s="273"/>
      <c r="XDB427" s="273"/>
      <c r="XDC427" s="273"/>
      <c r="XDD427" s="273"/>
      <c r="XDE427" s="273"/>
      <c r="XDF427" s="273"/>
      <c r="XDG427" s="273"/>
      <c r="XDH427" s="273"/>
      <c r="XDI427" s="273"/>
      <c r="XDJ427" s="273"/>
      <c r="XDK427" s="273"/>
      <c r="XDL427" s="273"/>
      <c r="XDM427" s="273"/>
      <c r="XDN427" s="273"/>
      <c r="XDO427" s="273"/>
      <c r="XDP427" s="273"/>
      <c r="XDQ427" s="273"/>
      <c r="XDR427" s="273"/>
      <c r="XDS427" s="273"/>
      <c r="XDT427" s="273"/>
      <c r="XDU427" s="273"/>
      <c r="XDV427" s="273"/>
      <c r="XDW427" s="273"/>
      <c r="XDX427" s="273"/>
      <c r="XDY427" s="273"/>
      <c r="XDZ427" s="273"/>
      <c r="XEA427" s="273"/>
      <c r="XEB427" s="273"/>
      <c r="XEC427" s="273"/>
      <c r="XED427" s="273"/>
      <c r="XEE427" s="273"/>
      <c r="XEF427" s="273"/>
      <c r="XEG427" s="273"/>
    </row>
    <row r="428" spans="1:16361" s="256" customFormat="1" ht="20.100000000000001" customHeight="1">
      <c r="A428" s="261" t="s">
        <v>830</v>
      </c>
      <c r="B428" s="261"/>
      <c r="C428" s="262" t="s">
        <v>814</v>
      </c>
      <c r="D428" s="258" t="s">
        <v>815</v>
      </c>
      <c r="E428" s="258"/>
      <c r="F428" s="258" t="s">
        <v>1746</v>
      </c>
      <c r="G428" s="262" t="s">
        <v>3224</v>
      </c>
      <c r="H428" s="258" t="s">
        <v>818</v>
      </c>
      <c r="I428" s="258">
        <v>72011019</v>
      </c>
      <c r="J428" s="255" t="str">
        <f t="shared" si="6"/>
        <v>封廷祥</v>
      </c>
      <c r="K428" s="258" t="s">
        <v>1745</v>
      </c>
      <c r="M428" s="273"/>
    </row>
    <row r="429" spans="1:16361" s="256" customFormat="1" ht="20.100000000000001" customHeight="1">
      <c r="A429" s="261" t="s">
        <v>897</v>
      </c>
      <c r="B429" s="261"/>
      <c r="C429" s="260" t="s">
        <v>898</v>
      </c>
      <c r="D429" s="258" t="s">
        <v>815</v>
      </c>
      <c r="E429" s="258"/>
      <c r="F429" s="281" t="s">
        <v>4700</v>
      </c>
      <c r="G429" s="260" t="s">
        <v>4433</v>
      </c>
      <c r="H429" s="258" t="s">
        <v>1018</v>
      </c>
      <c r="I429" s="258">
        <v>71040010</v>
      </c>
      <c r="J429" s="275" t="str">
        <f t="shared" si="6"/>
        <v>许彦波</v>
      </c>
      <c r="K429" s="258" t="s">
        <v>1728</v>
      </c>
      <c r="M429" s="282"/>
    </row>
    <row r="430" spans="1:16361" s="256" customFormat="1" ht="20.100000000000001" customHeight="1">
      <c r="A430" s="261" t="s">
        <v>979</v>
      </c>
      <c r="B430" s="258"/>
      <c r="C430" s="258" t="s">
        <v>3870</v>
      </c>
      <c r="D430" s="258"/>
      <c r="E430" s="258" t="s">
        <v>1887</v>
      </c>
      <c r="F430" s="258" t="s">
        <v>1203</v>
      </c>
      <c r="G430" s="258" t="s">
        <v>996</v>
      </c>
      <c r="H430" s="258" t="s">
        <v>1260</v>
      </c>
      <c r="I430" s="258">
        <v>71036012</v>
      </c>
      <c r="J430" s="275" t="str">
        <f t="shared" si="6"/>
        <v>杨星</v>
      </c>
      <c r="K430" s="258" t="s">
        <v>1920</v>
      </c>
    </row>
    <row r="431" spans="1:16361" s="256" customFormat="1" ht="20.100000000000001" customHeight="1">
      <c r="A431" s="261" t="s">
        <v>2201</v>
      </c>
      <c r="B431" s="260" t="s">
        <v>813</v>
      </c>
      <c r="C431" s="260" t="s">
        <v>854</v>
      </c>
      <c r="D431" s="260" t="s">
        <v>4701</v>
      </c>
      <c r="E431" s="260"/>
      <c r="F431" s="258" t="s">
        <v>4702</v>
      </c>
      <c r="G431" s="268" t="s">
        <v>3025</v>
      </c>
      <c r="H431" s="260" t="s">
        <v>818</v>
      </c>
      <c r="I431" s="260">
        <v>71008010</v>
      </c>
      <c r="J431" s="275" t="str">
        <f t="shared" si="6"/>
        <v>李刚</v>
      </c>
      <c r="K431" s="260" t="s">
        <v>4703</v>
      </c>
      <c r="L431" s="276">
        <v>43494</v>
      </c>
      <c r="M431" s="283" t="s">
        <v>4704</v>
      </c>
    </row>
    <row r="432" spans="1:16361" s="256" customFormat="1" ht="20.100000000000001" customHeight="1">
      <c r="A432" s="261" t="s">
        <v>2202</v>
      </c>
      <c r="B432" s="260" t="s">
        <v>813</v>
      </c>
      <c r="C432" s="260" t="s">
        <v>854</v>
      </c>
      <c r="D432" s="260" t="s">
        <v>4701</v>
      </c>
      <c r="E432" s="260"/>
      <c r="F432" s="258" t="s">
        <v>4705</v>
      </c>
      <c r="G432" s="268" t="s">
        <v>3025</v>
      </c>
      <c r="H432" s="260" t="s">
        <v>818</v>
      </c>
      <c r="I432" s="260">
        <v>71008010</v>
      </c>
      <c r="J432" s="275" t="str">
        <f t="shared" si="6"/>
        <v>刘超2</v>
      </c>
      <c r="K432" s="260" t="s">
        <v>4703</v>
      </c>
      <c r="L432" s="276">
        <v>43494</v>
      </c>
      <c r="M432" s="283" t="s">
        <v>4704</v>
      </c>
    </row>
    <row r="433" spans="1:13" s="256" customFormat="1" ht="12.75">
      <c r="A433" s="261" t="s">
        <v>2203</v>
      </c>
      <c r="B433" s="260" t="s">
        <v>813</v>
      </c>
      <c r="C433" s="260" t="s">
        <v>854</v>
      </c>
      <c r="D433" s="260" t="s">
        <v>4701</v>
      </c>
      <c r="E433" s="260"/>
      <c r="F433" s="258" t="s">
        <v>4706</v>
      </c>
      <c r="G433" s="268" t="s">
        <v>3058</v>
      </c>
      <c r="H433" s="260" t="s">
        <v>818</v>
      </c>
      <c r="I433" s="260">
        <v>71008010</v>
      </c>
      <c r="J433" s="275" t="str">
        <f t="shared" si="6"/>
        <v>胡敏2</v>
      </c>
      <c r="K433" s="260" t="s">
        <v>4703</v>
      </c>
      <c r="L433" s="276">
        <v>43494</v>
      </c>
      <c r="M433" s="283" t="s">
        <v>4704</v>
      </c>
    </row>
    <row r="434" spans="1:13" s="256" customFormat="1" ht="12.75">
      <c r="A434" s="261" t="s">
        <v>2204</v>
      </c>
      <c r="B434" s="260" t="s">
        <v>813</v>
      </c>
      <c r="C434" s="260" t="s">
        <v>854</v>
      </c>
      <c r="D434" s="260" t="s">
        <v>4701</v>
      </c>
      <c r="E434" s="260"/>
      <c r="F434" s="258" t="s">
        <v>4707</v>
      </c>
      <c r="G434" s="268" t="s">
        <v>3058</v>
      </c>
      <c r="H434" s="260" t="s">
        <v>818</v>
      </c>
      <c r="I434" s="260">
        <v>71008010</v>
      </c>
      <c r="J434" s="275" t="str">
        <f t="shared" si="6"/>
        <v>李永刚</v>
      </c>
      <c r="K434" s="260" t="s">
        <v>4703</v>
      </c>
      <c r="L434" s="276">
        <v>43494</v>
      </c>
      <c r="M434" s="283" t="s">
        <v>4704</v>
      </c>
    </row>
    <row r="435" spans="1:13" s="256" customFormat="1" ht="12.75">
      <c r="A435" s="261" t="s">
        <v>2205</v>
      </c>
      <c r="B435" s="260" t="s">
        <v>813</v>
      </c>
      <c r="C435" s="260" t="s">
        <v>854</v>
      </c>
      <c r="D435" s="260" t="s">
        <v>4701</v>
      </c>
      <c r="E435" s="260"/>
      <c r="F435" s="258" t="s">
        <v>4708</v>
      </c>
      <c r="G435" s="268" t="s">
        <v>3058</v>
      </c>
      <c r="H435" s="260" t="s">
        <v>818</v>
      </c>
      <c r="I435" s="260">
        <v>71008010</v>
      </c>
      <c r="J435" s="275" t="str">
        <f t="shared" si="6"/>
        <v>邓冰娜</v>
      </c>
      <c r="K435" s="260" t="s">
        <v>4703</v>
      </c>
      <c r="L435" s="276">
        <v>43494</v>
      </c>
      <c r="M435" s="283" t="s">
        <v>4704</v>
      </c>
    </row>
    <row r="436" spans="1:13" s="256" customFormat="1" ht="12.75">
      <c r="A436" s="261" t="s">
        <v>2206</v>
      </c>
      <c r="B436" s="260" t="s">
        <v>813</v>
      </c>
      <c r="C436" s="260" t="s">
        <v>854</v>
      </c>
      <c r="D436" s="260" t="s">
        <v>4701</v>
      </c>
      <c r="E436" s="260"/>
      <c r="F436" s="258" t="s">
        <v>4709</v>
      </c>
      <c r="G436" s="268" t="s">
        <v>3031</v>
      </c>
      <c r="H436" s="260" t="s">
        <v>818</v>
      </c>
      <c r="I436" s="260">
        <v>71008010</v>
      </c>
      <c r="J436" s="275" t="str">
        <f t="shared" si="6"/>
        <v>张振军</v>
      </c>
      <c r="K436" s="260" t="s">
        <v>4703</v>
      </c>
      <c r="L436" s="276">
        <v>43494</v>
      </c>
      <c r="M436" s="283" t="s">
        <v>4704</v>
      </c>
    </row>
    <row r="437" spans="1:13" s="256" customFormat="1" ht="12.75">
      <c r="A437" s="261" t="s">
        <v>2232</v>
      </c>
      <c r="B437" s="260" t="s">
        <v>813</v>
      </c>
      <c r="C437" s="258" t="s">
        <v>879</v>
      </c>
      <c r="D437" s="258" t="s">
        <v>4710</v>
      </c>
      <c r="E437" s="260"/>
      <c r="F437" s="258" t="s">
        <v>3096</v>
      </c>
      <c r="G437" s="258" t="s">
        <v>4711</v>
      </c>
      <c r="H437" s="260" t="s">
        <v>818</v>
      </c>
      <c r="I437" s="260">
        <v>72025011</v>
      </c>
      <c r="J437" s="275" t="str">
        <f t="shared" si="6"/>
        <v>徐超</v>
      </c>
      <c r="K437" s="260" t="s">
        <v>4712</v>
      </c>
      <c r="L437" s="276">
        <v>43494</v>
      </c>
      <c r="M437" s="283" t="s">
        <v>4713</v>
      </c>
    </row>
    <row r="438" spans="1:13" s="256" customFormat="1" ht="12.75">
      <c r="A438" s="261" t="s">
        <v>2240</v>
      </c>
      <c r="B438" s="260" t="s">
        <v>813</v>
      </c>
      <c r="C438" s="258" t="s">
        <v>879</v>
      </c>
      <c r="D438" s="258" t="s">
        <v>4710</v>
      </c>
      <c r="E438" s="260"/>
      <c r="F438" s="258" t="s">
        <v>4714</v>
      </c>
      <c r="G438" s="258" t="s">
        <v>4715</v>
      </c>
      <c r="H438" s="260" t="s">
        <v>818</v>
      </c>
      <c r="I438" s="260">
        <v>72025011</v>
      </c>
      <c r="J438" s="275" t="str">
        <f t="shared" si="6"/>
        <v>姜鸿儒</v>
      </c>
      <c r="K438" s="260" t="s">
        <v>4712</v>
      </c>
      <c r="L438" s="276">
        <v>43494</v>
      </c>
      <c r="M438" s="283" t="s">
        <v>4713</v>
      </c>
    </row>
    <row r="439" spans="1:13" s="256" customFormat="1" ht="12.75">
      <c r="A439" s="261" t="s">
        <v>2248</v>
      </c>
      <c r="B439" s="260" t="s">
        <v>813</v>
      </c>
      <c r="C439" s="258" t="s">
        <v>879</v>
      </c>
      <c r="D439" s="258" t="s">
        <v>4710</v>
      </c>
      <c r="E439" s="260"/>
      <c r="F439" s="258" t="s">
        <v>4716</v>
      </c>
      <c r="G439" s="258" t="s">
        <v>3029</v>
      </c>
      <c r="H439" s="260" t="s">
        <v>818</v>
      </c>
      <c r="I439" s="260">
        <v>72025011</v>
      </c>
      <c r="J439" s="275" t="str">
        <f t="shared" si="6"/>
        <v>马延旭</v>
      </c>
      <c r="K439" s="260" t="s">
        <v>4712</v>
      </c>
      <c r="L439" s="276">
        <v>43494</v>
      </c>
      <c r="M439" s="283" t="s">
        <v>4713</v>
      </c>
    </row>
    <row r="440" spans="1:13" s="256" customFormat="1" ht="12.75">
      <c r="A440" s="261" t="s">
        <v>2249</v>
      </c>
      <c r="B440" s="260" t="s">
        <v>813</v>
      </c>
      <c r="C440" s="258" t="s">
        <v>879</v>
      </c>
      <c r="D440" s="258" t="s">
        <v>4710</v>
      </c>
      <c r="E440" s="260"/>
      <c r="F440" s="258" t="s">
        <v>3108</v>
      </c>
      <c r="G440" s="258" t="s">
        <v>3058</v>
      </c>
      <c r="H440" s="260" t="s">
        <v>818</v>
      </c>
      <c r="I440" s="260">
        <v>72025011</v>
      </c>
      <c r="J440" s="275" t="str">
        <f t="shared" si="6"/>
        <v>杨书州</v>
      </c>
      <c r="K440" s="260" t="s">
        <v>4712</v>
      </c>
      <c r="L440" s="276">
        <v>43494</v>
      </c>
      <c r="M440" s="283" t="s">
        <v>4713</v>
      </c>
    </row>
    <row r="441" spans="1:13" s="256" customFormat="1" ht="24">
      <c r="A441" s="261" t="s">
        <v>2360</v>
      </c>
      <c r="B441" s="258" t="s">
        <v>883</v>
      </c>
      <c r="C441" s="260" t="s">
        <v>898</v>
      </c>
      <c r="D441" s="260" t="s">
        <v>4717</v>
      </c>
      <c r="E441" s="260"/>
      <c r="F441" s="260" t="s">
        <v>4718</v>
      </c>
      <c r="G441" s="260" t="s">
        <v>4711</v>
      </c>
      <c r="H441" s="260" t="s">
        <v>818</v>
      </c>
      <c r="I441" s="260">
        <v>71040012</v>
      </c>
      <c r="J441" s="275" t="str">
        <f t="shared" si="6"/>
        <v>王伟</v>
      </c>
      <c r="K441" s="260" t="s">
        <v>4719</v>
      </c>
      <c r="L441" s="276">
        <v>43494</v>
      </c>
      <c r="M441" s="256" t="s">
        <v>4720</v>
      </c>
    </row>
    <row r="442" spans="1:13" s="256" customFormat="1" ht="24">
      <c r="A442" s="261" t="s">
        <v>2361</v>
      </c>
      <c r="B442" s="258" t="s">
        <v>883</v>
      </c>
      <c r="C442" s="260" t="s">
        <v>898</v>
      </c>
      <c r="D442" s="260" t="s">
        <v>4717</v>
      </c>
      <c r="E442" s="260"/>
      <c r="F442" s="260" t="s">
        <v>3145</v>
      </c>
      <c r="G442" s="260" t="s">
        <v>4721</v>
      </c>
      <c r="H442" s="260" t="s">
        <v>818</v>
      </c>
      <c r="I442" s="260">
        <v>71040012</v>
      </c>
      <c r="J442" s="275" t="str">
        <f t="shared" si="6"/>
        <v>韩洁</v>
      </c>
      <c r="K442" s="260" t="s">
        <v>4719</v>
      </c>
      <c r="L442" s="276">
        <v>43494</v>
      </c>
      <c r="M442" s="256" t="s">
        <v>4720</v>
      </c>
    </row>
    <row r="443" spans="1:13" s="256" customFormat="1" ht="24">
      <c r="A443" s="261" t="s">
        <v>2363</v>
      </c>
      <c r="B443" s="258" t="s">
        <v>883</v>
      </c>
      <c r="C443" s="260" t="s">
        <v>898</v>
      </c>
      <c r="D443" s="260" t="s">
        <v>4717</v>
      </c>
      <c r="E443" s="260"/>
      <c r="F443" s="260" t="s">
        <v>3147</v>
      </c>
      <c r="G443" s="260" t="s">
        <v>4722</v>
      </c>
      <c r="H443" s="260" t="s">
        <v>818</v>
      </c>
      <c r="I443" s="260">
        <v>71040012</v>
      </c>
      <c r="J443" s="275" t="str">
        <f t="shared" si="6"/>
        <v>陈志慧</v>
      </c>
      <c r="K443" s="260" t="s">
        <v>4719</v>
      </c>
      <c r="L443" s="276">
        <v>43494</v>
      </c>
      <c r="M443" s="256" t="s">
        <v>4720</v>
      </c>
    </row>
    <row r="444" spans="1:13" s="256" customFormat="1" ht="24">
      <c r="A444" s="261" t="s">
        <v>2365</v>
      </c>
      <c r="B444" s="258" t="s">
        <v>883</v>
      </c>
      <c r="C444" s="260" t="s">
        <v>898</v>
      </c>
      <c r="D444" s="260" t="s">
        <v>4717</v>
      </c>
      <c r="E444" s="260"/>
      <c r="F444" s="260" t="s">
        <v>4723</v>
      </c>
      <c r="G444" s="260" t="s">
        <v>3148</v>
      </c>
      <c r="H444" s="260" t="s">
        <v>818</v>
      </c>
      <c r="I444" s="260">
        <v>71040012</v>
      </c>
      <c r="J444" s="275" t="str">
        <f t="shared" si="6"/>
        <v>张航</v>
      </c>
      <c r="K444" s="260" t="s">
        <v>4719</v>
      </c>
      <c r="L444" s="276">
        <v>43494</v>
      </c>
      <c r="M444" s="256" t="s">
        <v>4720</v>
      </c>
    </row>
    <row r="445" spans="1:13" s="256" customFormat="1" ht="24">
      <c r="A445" s="261" t="s">
        <v>2366</v>
      </c>
      <c r="B445" s="258" t="s">
        <v>883</v>
      </c>
      <c r="C445" s="260" t="s">
        <v>898</v>
      </c>
      <c r="D445" s="260" t="s">
        <v>4717</v>
      </c>
      <c r="E445" s="260"/>
      <c r="F445" s="260" t="s">
        <v>4724</v>
      </c>
      <c r="G445" s="260" t="s">
        <v>3029</v>
      </c>
      <c r="H445" s="260" t="s">
        <v>818</v>
      </c>
      <c r="I445" s="260">
        <v>71040012</v>
      </c>
      <c r="J445" s="275" t="str">
        <f t="shared" si="6"/>
        <v>马桂龙</v>
      </c>
      <c r="K445" s="260" t="s">
        <v>4719</v>
      </c>
      <c r="L445" s="276">
        <v>43494</v>
      </c>
      <c r="M445" s="256" t="s">
        <v>4720</v>
      </c>
    </row>
    <row r="446" spans="1:13" s="256" customFormat="1" ht="12.75">
      <c r="A446" s="261" t="s">
        <v>2546</v>
      </c>
      <c r="B446" s="258" t="s">
        <v>4725</v>
      </c>
      <c r="C446" s="258" t="s">
        <v>931</v>
      </c>
      <c r="D446" s="260" t="s">
        <v>4726</v>
      </c>
      <c r="E446" s="260"/>
      <c r="F446" s="260" t="s">
        <v>4727</v>
      </c>
      <c r="G446" s="258" t="s">
        <v>3195</v>
      </c>
      <c r="H446" s="260" t="s">
        <v>818</v>
      </c>
      <c r="I446" s="260">
        <v>72014029</v>
      </c>
      <c r="J446" s="275" t="str">
        <f t="shared" si="6"/>
        <v>胡立杰</v>
      </c>
      <c r="K446" s="260" t="s">
        <v>4728</v>
      </c>
      <c r="L446" s="276">
        <v>43494</v>
      </c>
      <c r="M446" s="283" t="s">
        <v>4729</v>
      </c>
    </row>
    <row r="447" spans="1:13" s="256" customFormat="1" ht="12.75">
      <c r="A447" s="261" t="s">
        <v>2547</v>
      </c>
      <c r="B447" s="258" t="s">
        <v>4725</v>
      </c>
      <c r="C447" s="258" t="s">
        <v>931</v>
      </c>
      <c r="D447" s="260" t="s">
        <v>4726</v>
      </c>
      <c r="E447" s="260"/>
      <c r="F447" s="260" t="s">
        <v>4730</v>
      </c>
      <c r="G447" s="260" t="s">
        <v>3029</v>
      </c>
      <c r="H447" s="260" t="s">
        <v>818</v>
      </c>
      <c r="I447" s="260">
        <v>72014029</v>
      </c>
      <c r="J447" s="275" t="str">
        <f t="shared" si="6"/>
        <v>谭星</v>
      </c>
      <c r="K447" s="260" t="s">
        <v>4728</v>
      </c>
      <c r="L447" s="276">
        <v>43494</v>
      </c>
      <c r="M447" s="283" t="s">
        <v>4729</v>
      </c>
    </row>
    <row r="448" spans="1:13" s="256" customFormat="1" ht="12.75">
      <c r="A448" s="261" t="s">
        <v>2551</v>
      </c>
      <c r="B448" s="258" t="s">
        <v>4725</v>
      </c>
      <c r="C448" s="258" t="s">
        <v>931</v>
      </c>
      <c r="D448" s="260" t="s">
        <v>4726</v>
      </c>
      <c r="E448" s="260"/>
      <c r="F448" s="260" t="s">
        <v>4731</v>
      </c>
      <c r="G448" s="260" t="s">
        <v>3350</v>
      </c>
      <c r="H448" s="260" t="s">
        <v>818</v>
      </c>
      <c r="I448" s="260">
        <v>72014029</v>
      </c>
      <c r="J448" s="275" t="str">
        <f t="shared" si="6"/>
        <v>南建军</v>
      </c>
      <c r="K448" s="260" t="s">
        <v>4728</v>
      </c>
      <c r="L448" s="276">
        <v>43494</v>
      </c>
      <c r="M448" s="283" t="s">
        <v>4729</v>
      </c>
    </row>
    <row r="449" spans="1:13" s="256" customFormat="1" ht="12.75">
      <c r="A449" s="261" t="s">
        <v>2553</v>
      </c>
      <c r="B449" s="258" t="s">
        <v>4725</v>
      </c>
      <c r="C449" s="258" t="s">
        <v>931</v>
      </c>
      <c r="D449" s="260" t="s">
        <v>4726</v>
      </c>
      <c r="E449" s="260"/>
      <c r="F449" s="260" t="s">
        <v>4732</v>
      </c>
      <c r="G449" s="260" t="s">
        <v>3058</v>
      </c>
      <c r="H449" s="260" t="s">
        <v>818</v>
      </c>
      <c r="I449" s="260">
        <v>72014029</v>
      </c>
      <c r="J449" s="275" t="str">
        <f t="shared" si="6"/>
        <v>陈锋</v>
      </c>
      <c r="K449" s="260" t="s">
        <v>4728</v>
      </c>
      <c r="L449" s="276">
        <v>43494</v>
      </c>
      <c r="M449" s="283" t="s">
        <v>4729</v>
      </c>
    </row>
    <row r="450" spans="1:13" s="256" customFormat="1" ht="12.75">
      <c r="A450" s="261" t="s">
        <v>2554</v>
      </c>
      <c r="B450" s="258" t="s">
        <v>4725</v>
      </c>
      <c r="C450" s="258" t="s">
        <v>931</v>
      </c>
      <c r="D450" s="260" t="s">
        <v>4726</v>
      </c>
      <c r="E450" s="260"/>
      <c r="F450" s="260" t="s">
        <v>4733</v>
      </c>
      <c r="G450" s="260" t="s">
        <v>4734</v>
      </c>
      <c r="H450" s="260" t="s">
        <v>818</v>
      </c>
      <c r="I450" s="260">
        <v>72014029</v>
      </c>
      <c r="J450" s="275" t="str">
        <f t="shared" ref="J450:J513" si="7">F450</f>
        <v>李韶光</v>
      </c>
      <c r="K450" s="260" t="s">
        <v>4728</v>
      </c>
      <c r="L450" s="276">
        <v>43494</v>
      </c>
      <c r="M450" s="283" t="s">
        <v>4729</v>
      </c>
    </row>
    <row r="451" spans="1:13" s="256" customFormat="1" ht="12.75">
      <c r="A451" s="261" t="s">
        <v>2555</v>
      </c>
      <c r="B451" s="258" t="s">
        <v>4725</v>
      </c>
      <c r="C451" s="258" t="s">
        <v>931</v>
      </c>
      <c r="D451" s="260" t="s">
        <v>4726</v>
      </c>
      <c r="E451" s="260"/>
      <c r="F451" s="260" t="s">
        <v>4735</v>
      </c>
      <c r="G451" s="260" t="s">
        <v>3058</v>
      </c>
      <c r="H451" s="260" t="s">
        <v>818</v>
      </c>
      <c r="I451" s="260">
        <v>72014029</v>
      </c>
      <c r="J451" s="275" t="str">
        <f t="shared" si="7"/>
        <v>孙健</v>
      </c>
      <c r="K451" s="260" t="s">
        <v>4728</v>
      </c>
      <c r="L451" s="276">
        <v>43494</v>
      </c>
      <c r="M451" s="283" t="s">
        <v>4729</v>
      </c>
    </row>
    <row r="452" spans="1:13" s="256" customFormat="1">
      <c r="A452" s="261" t="s">
        <v>2612</v>
      </c>
      <c r="B452" s="258" t="s">
        <v>4725</v>
      </c>
      <c r="C452" s="258" t="s">
        <v>931</v>
      </c>
      <c r="D452" s="260" t="s">
        <v>4736</v>
      </c>
      <c r="E452" s="260"/>
      <c r="F452" s="260" t="s">
        <v>3226</v>
      </c>
      <c r="G452" s="260" t="s">
        <v>3227</v>
      </c>
      <c r="H452" s="260" t="s">
        <v>818</v>
      </c>
      <c r="I452" s="260">
        <v>72014030</v>
      </c>
      <c r="J452" s="275" t="str">
        <f t="shared" si="7"/>
        <v>李晶晶2</v>
      </c>
      <c r="K452" s="260" t="s">
        <v>4737</v>
      </c>
      <c r="L452" s="276">
        <v>43494</v>
      </c>
    </row>
    <row r="453" spans="1:13" s="256" customFormat="1">
      <c r="A453" s="261" t="s">
        <v>2613</v>
      </c>
      <c r="B453" s="258" t="s">
        <v>4725</v>
      </c>
      <c r="C453" s="258" t="s">
        <v>931</v>
      </c>
      <c r="D453" s="260" t="s">
        <v>4736</v>
      </c>
      <c r="E453" s="260"/>
      <c r="F453" s="260" t="s">
        <v>3228</v>
      </c>
      <c r="G453" s="260" t="s">
        <v>3227</v>
      </c>
      <c r="H453" s="260" t="s">
        <v>818</v>
      </c>
      <c r="I453" s="260">
        <v>72014030</v>
      </c>
      <c r="J453" s="275" t="str">
        <f t="shared" si="7"/>
        <v>吕志成</v>
      </c>
      <c r="K453" s="260" t="s">
        <v>4737</v>
      </c>
      <c r="L453" s="276">
        <v>43494</v>
      </c>
    </row>
    <row r="454" spans="1:13" s="256" customFormat="1">
      <c r="A454" s="261" t="s">
        <v>2614</v>
      </c>
      <c r="B454" s="258" t="s">
        <v>4725</v>
      </c>
      <c r="C454" s="258" t="s">
        <v>931</v>
      </c>
      <c r="D454" s="260" t="s">
        <v>4736</v>
      </c>
      <c r="E454" s="260"/>
      <c r="F454" s="260" t="s">
        <v>3229</v>
      </c>
      <c r="G454" s="260" t="s">
        <v>3227</v>
      </c>
      <c r="H454" s="260" t="s">
        <v>818</v>
      </c>
      <c r="I454" s="260">
        <v>72014030</v>
      </c>
      <c r="J454" s="275" t="str">
        <f t="shared" si="7"/>
        <v>叶锐</v>
      </c>
      <c r="K454" s="260" t="s">
        <v>4737</v>
      </c>
      <c r="L454" s="276">
        <v>43494</v>
      </c>
    </row>
    <row r="455" spans="1:13" s="256" customFormat="1">
      <c r="A455" s="261" t="s">
        <v>2615</v>
      </c>
      <c r="B455" s="258" t="s">
        <v>4725</v>
      </c>
      <c r="C455" s="258" t="s">
        <v>931</v>
      </c>
      <c r="D455" s="260" t="s">
        <v>4736</v>
      </c>
      <c r="E455" s="260"/>
      <c r="F455" s="260" t="s">
        <v>3230</v>
      </c>
      <c r="G455" s="260" t="s">
        <v>3227</v>
      </c>
      <c r="H455" s="260" t="s">
        <v>818</v>
      </c>
      <c r="I455" s="260">
        <v>72014030</v>
      </c>
      <c r="J455" s="275" t="str">
        <f t="shared" si="7"/>
        <v>张君</v>
      </c>
      <c r="K455" s="260" t="s">
        <v>4737</v>
      </c>
      <c r="L455" s="276">
        <v>43494</v>
      </c>
    </row>
    <row r="456" spans="1:13" s="256" customFormat="1">
      <c r="A456" s="261" t="s">
        <v>2617</v>
      </c>
      <c r="B456" s="258" t="s">
        <v>4725</v>
      </c>
      <c r="C456" s="258" t="s">
        <v>931</v>
      </c>
      <c r="D456" s="260" t="s">
        <v>4736</v>
      </c>
      <c r="E456" s="260"/>
      <c r="F456" s="260" t="s">
        <v>3232</v>
      </c>
      <c r="G456" s="260" t="s">
        <v>3029</v>
      </c>
      <c r="H456" s="260" t="s">
        <v>818</v>
      </c>
      <c r="I456" s="260">
        <v>72014030</v>
      </c>
      <c r="J456" s="275" t="str">
        <f t="shared" si="7"/>
        <v>张倩</v>
      </c>
      <c r="K456" s="260" t="s">
        <v>4737</v>
      </c>
      <c r="L456" s="276">
        <v>43494</v>
      </c>
    </row>
    <row r="457" spans="1:13" s="256" customFormat="1">
      <c r="A457" s="261" t="s">
        <v>2619</v>
      </c>
      <c r="B457" s="258" t="s">
        <v>4725</v>
      </c>
      <c r="C457" s="258" t="s">
        <v>931</v>
      </c>
      <c r="D457" s="260" t="s">
        <v>4736</v>
      </c>
      <c r="E457" s="260"/>
      <c r="F457" s="260" t="s">
        <v>3235</v>
      </c>
      <c r="G457" s="260" t="s">
        <v>3023</v>
      </c>
      <c r="H457" s="260" t="s">
        <v>818</v>
      </c>
      <c r="I457" s="260">
        <v>72014030</v>
      </c>
      <c r="J457" s="275" t="str">
        <f t="shared" si="7"/>
        <v>刘立兰</v>
      </c>
      <c r="K457" s="260" t="s">
        <v>4737</v>
      </c>
      <c r="L457" s="276">
        <v>43494</v>
      </c>
    </row>
    <row r="458" spans="1:13" s="256" customFormat="1">
      <c r="A458" s="261" t="s">
        <v>2621</v>
      </c>
      <c r="B458" s="258" t="s">
        <v>4725</v>
      </c>
      <c r="C458" s="258" t="s">
        <v>931</v>
      </c>
      <c r="D458" s="260" t="s">
        <v>4736</v>
      </c>
      <c r="E458" s="260"/>
      <c r="F458" s="260" t="s">
        <v>3236</v>
      </c>
      <c r="G458" s="260" t="s">
        <v>3023</v>
      </c>
      <c r="H458" s="260" t="s">
        <v>818</v>
      </c>
      <c r="I458" s="260">
        <v>72014030</v>
      </c>
      <c r="J458" s="275" t="str">
        <f t="shared" si="7"/>
        <v>杨宁</v>
      </c>
      <c r="K458" s="260" t="s">
        <v>4737</v>
      </c>
      <c r="L458" s="276">
        <v>43494</v>
      </c>
    </row>
    <row r="459" spans="1:13" s="256" customFormat="1">
      <c r="A459" s="257" t="s">
        <v>969</v>
      </c>
      <c r="B459" s="258"/>
      <c r="C459" s="258" t="s">
        <v>4738</v>
      </c>
      <c r="D459" s="258" t="s">
        <v>4692</v>
      </c>
      <c r="E459" s="258" t="s">
        <v>952</v>
      </c>
      <c r="F459" s="277" t="s">
        <v>3251</v>
      </c>
      <c r="G459" s="258" t="s">
        <v>3250</v>
      </c>
      <c r="H459" s="277" t="s">
        <v>960</v>
      </c>
      <c r="I459" s="260">
        <v>71026001</v>
      </c>
      <c r="J459" s="275" t="str">
        <f t="shared" si="7"/>
        <v>徐伟</v>
      </c>
      <c r="K459" s="277" t="s">
        <v>4739</v>
      </c>
      <c r="L459" s="276">
        <v>43496</v>
      </c>
    </row>
    <row r="460" spans="1:13" s="256" customFormat="1">
      <c r="A460" s="257" t="s">
        <v>970</v>
      </c>
      <c r="B460" s="258"/>
      <c r="C460" s="258" t="s">
        <v>4738</v>
      </c>
      <c r="D460" s="258" t="s">
        <v>4692</v>
      </c>
      <c r="E460" s="258" t="s">
        <v>952</v>
      </c>
      <c r="F460" s="277" t="s">
        <v>3252</v>
      </c>
      <c r="G460" s="258" t="s">
        <v>3250</v>
      </c>
      <c r="H460" s="277" t="s">
        <v>960</v>
      </c>
      <c r="I460" s="260">
        <v>71026001</v>
      </c>
      <c r="J460" s="275" t="str">
        <f t="shared" si="7"/>
        <v>曾宪龙</v>
      </c>
      <c r="K460" s="277" t="s">
        <v>4739</v>
      </c>
      <c r="L460" s="276">
        <v>43496</v>
      </c>
    </row>
    <row r="461" spans="1:13" s="256" customFormat="1">
      <c r="A461" s="257" t="s">
        <v>973</v>
      </c>
      <c r="B461" s="258"/>
      <c r="C461" s="258" t="s">
        <v>4738</v>
      </c>
      <c r="D461" s="258" t="s">
        <v>4692</v>
      </c>
      <c r="E461" s="258" t="s">
        <v>952</v>
      </c>
      <c r="F461" s="277" t="s">
        <v>3253</v>
      </c>
      <c r="G461" s="258" t="s">
        <v>974</v>
      </c>
      <c r="H461" s="277" t="s">
        <v>818</v>
      </c>
      <c r="I461" s="260">
        <v>71026001</v>
      </c>
      <c r="J461" s="275" t="str">
        <f t="shared" si="7"/>
        <v>莫非</v>
      </c>
      <c r="K461" s="277" t="s">
        <v>4739</v>
      </c>
      <c r="L461" s="276">
        <v>43496</v>
      </c>
    </row>
    <row r="462" spans="1:13" s="256" customFormat="1">
      <c r="A462" s="257" t="s">
        <v>975</v>
      </c>
      <c r="B462" s="258"/>
      <c r="C462" s="258" t="s">
        <v>4738</v>
      </c>
      <c r="D462" s="258" t="s">
        <v>4692</v>
      </c>
      <c r="E462" s="258" t="s">
        <v>952</v>
      </c>
      <c r="F462" s="277" t="s">
        <v>3254</v>
      </c>
      <c r="G462" s="258" t="s">
        <v>976</v>
      </c>
      <c r="H462" s="277" t="s">
        <v>818</v>
      </c>
      <c r="I462" s="260">
        <v>71026001</v>
      </c>
      <c r="J462" s="275" t="str">
        <f t="shared" si="7"/>
        <v>李美玲</v>
      </c>
      <c r="K462" s="277" t="s">
        <v>4739</v>
      </c>
      <c r="L462" s="259">
        <v>43496</v>
      </c>
    </row>
    <row r="463" spans="1:13" s="256" customFormat="1">
      <c r="A463" s="257" t="s">
        <v>977</v>
      </c>
      <c r="B463" s="258"/>
      <c r="C463" s="258" t="s">
        <v>4738</v>
      </c>
      <c r="D463" s="258" t="s">
        <v>4692</v>
      </c>
      <c r="E463" s="258" t="s">
        <v>952</v>
      </c>
      <c r="F463" s="277" t="s">
        <v>3255</v>
      </c>
      <c r="G463" s="258" t="s">
        <v>978</v>
      </c>
      <c r="H463" s="277" t="s">
        <v>818</v>
      </c>
      <c r="I463" s="260">
        <v>71026001</v>
      </c>
      <c r="J463" s="275" t="str">
        <f t="shared" si="7"/>
        <v>张超4</v>
      </c>
      <c r="K463" s="277" t="s">
        <v>4739</v>
      </c>
      <c r="L463" s="259">
        <v>43496</v>
      </c>
    </row>
    <row r="464" spans="1:13" s="256" customFormat="1">
      <c r="A464" s="257" t="s">
        <v>968</v>
      </c>
      <c r="B464" s="258"/>
      <c r="C464" s="258" t="s">
        <v>4738</v>
      </c>
      <c r="D464" s="258" t="s">
        <v>4692</v>
      </c>
      <c r="E464" s="258" t="s">
        <v>952</v>
      </c>
      <c r="F464" s="258" t="s">
        <v>3249</v>
      </c>
      <c r="G464" s="258" t="s">
        <v>3250</v>
      </c>
      <c r="H464" s="277" t="s">
        <v>960</v>
      </c>
      <c r="I464" s="260">
        <v>71026001</v>
      </c>
      <c r="J464" s="275" t="str">
        <f t="shared" si="7"/>
        <v>霍振涛</v>
      </c>
      <c r="K464" s="277" t="s">
        <v>4739</v>
      </c>
      <c r="L464" s="259">
        <v>43496</v>
      </c>
    </row>
    <row r="465" spans="1:12" s="256" customFormat="1">
      <c r="A465" s="257" t="s">
        <v>967</v>
      </c>
      <c r="B465" s="258"/>
      <c r="C465" s="258" t="s">
        <v>4738</v>
      </c>
      <c r="D465" s="258" t="s">
        <v>4692</v>
      </c>
      <c r="E465" s="258" t="s">
        <v>952</v>
      </c>
      <c r="F465" s="258" t="s">
        <v>3248</v>
      </c>
      <c r="G465" s="258" t="s">
        <v>953</v>
      </c>
      <c r="H465" s="277" t="s">
        <v>960</v>
      </c>
      <c r="I465" s="260">
        <v>71026001</v>
      </c>
      <c r="J465" s="275" t="str">
        <f t="shared" si="7"/>
        <v>任青</v>
      </c>
      <c r="K465" s="277" t="s">
        <v>4739</v>
      </c>
      <c r="L465" s="274">
        <v>43496</v>
      </c>
    </row>
    <row r="466" spans="1:12" s="256" customFormat="1">
      <c r="A466" s="257" t="s">
        <v>951</v>
      </c>
      <c r="B466" s="258"/>
      <c r="C466" s="258" t="s">
        <v>4738</v>
      </c>
      <c r="D466" s="258" t="s">
        <v>4740</v>
      </c>
      <c r="E466" s="258" t="s">
        <v>952</v>
      </c>
      <c r="F466" s="262" t="s">
        <v>3238</v>
      </c>
      <c r="G466" s="278" t="s">
        <v>953</v>
      </c>
      <c r="H466" s="277" t="s">
        <v>818</v>
      </c>
      <c r="I466" s="260">
        <v>71026012</v>
      </c>
      <c r="J466" s="275" t="str">
        <f t="shared" si="7"/>
        <v>杨智锋</v>
      </c>
      <c r="K466" s="260" t="s">
        <v>4580</v>
      </c>
      <c r="L466" s="274">
        <v>43496</v>
      </c>
    </row>
    <row r="467" spans="1:12" s="256" customFormat="1">
      <c r="A467" s="257" t="s">
        <v>964</v>
      </c>
      <c r="B467" s="258"/>
      <c r="C467" s="258" t="s">
        <v>4738</v>
      </c>
      <c r="D467" s="258" t="s">
        <v>4740</v>
      </c>
      <c r="E467" s="258" t="s">
        <v>952</v>
      </c>
      <c r="F467" s="262" t="s">
        <v>3245</v>
      </c>
      <c r="G467" s="258" t="s">
        <v>3246</v>
      </c>
      <c r="H467" s="277" t="s">
        <v>960</v>
      </c>
      <c r="I467" s="260">
        <v>71026012</v>
      </c>
      <c r="J467" s="275" t="str">
        <f t="shared" si="7"/>
        <v>王飘</v>
      </c>
      <c r="K467" s="260" t="s">
        <v>4580</v>
      </c>
      <c r="L467" s="276">
        <v>43496</v>
      </c>
    </row>
    <row r="468" spans="1:12" s="256" customFormat="1">
      <c r="A468" s="257" t="s">
        <v>956</v>
      </c>
      <c r="B468" s="258"/>
      <c r="C468" s="258" t="s">
        <v>4738</v>
      </c>
      <c r="D468" s="258" t="s">
        <v>4740</v>
      </c>
      <c r="E468" s="258" t="s">
        <v>952</v>
      </c>
      <c r="F468" s="262" t="s">
        <v>3239</v>
      </c>
      <c r="G468" s="278" t="s">
        <v>955</v>
      </c>
      <c r="H468" s="277" t="s">
        <v>818</v>
      </c>
      <c r="I468" s="260">
        <v>71026012</v>
      </c>
      <c r="J468" s="275" t="str">
        <f t="shared" si="7"/>
        <v>宋治强</v>
      </c>
      <c r="K468" s="260" t="s">
        <v>4580</v>
      </c>
      <c r="L468" s="276">
        <v>43496</v>
      </c>
    </row>
    <row r="469" spans="1:12" s="256" customFormat="1">
      <c r="A469" s="257" t="s">
        <v>958</v>
      </c>
      <c r="B469" s="258"/>
      <c r="C469" s="258" t="s">
        <v>4738</v>
      </c>
      <c r="D469" s="258" t="s">
        <v>4740</v>
      </c>
      <c r="E469" s="258" t="s">
        <v>952</v>
      </c>
      <c r="F469" s="262" t="s">
        <v>3241</v>
      </c>
      <c r="G469" s="278" t="s">
        <v>955</v>
      </c>
      <c r="H469" s="277" t="s">
        <v>818</v>
      </c>
      <c r="I469" s="260">
        <v>71026012</v>
      </c>
      <c r="J469" s="275" t="str">
        <f t="shared" si="7"/>
        <v>徐进</v>
      </c>
      <c r="K469" s="260" t="s">
        <v>4580</v>
      </c>
      <c r="L469" s="276">
        <v>43496</v>
      </c>
    </row>
    <row r="470" spans="1:12" s="256" customFormat="1">
      <c r="A470" s="257" t="s">
        <v>962</v>
      </c>
      <c r="B470" s="258"/>
      <c r="C470" s="258" t="s">
        <v>4738</v>
      </c>
      <c r="D470" s="258" t="s">
        <v>4740</v>
      </c>
      <c r="E470" s="258" t="s">
        <v>952</v>
      </c>
      <c r="F470" s="262" t="s">
        <v>3242</v>
      </c>
      <c r="G470" s="278" t="s">
        <v>955</v>
      </c>
      <c r="H470" s="277" t="s">
        <v>960</v>
      </c>
      <c r="I470" s="260">
        <v>71026012</v>
      </c>
      <c r="J470" s="275" t="str">
        <f t="shared" si="7"/>
        <v>徐康达</v>
      </c>
      <c r="K470" s="260" t="s">
        <v>4580</v>
      </c>
      <c r="L470" s="276">
        <v>43496</v>
      </c>
    </row>
    <row r="471" spans="1:12" s="256" customFormat="1">
      <c r="A471" s="257" t="s">
        <v>961</v>
      </c>
      <c r="B471" s="258"/>
      <c r="C471" s="258" t="s">
        <v>4738</v>
      </c>
      <c r="D471" s="258" t="s">
        <v>4740</v>
      </c>
      <c r="E471" s="258" t="s">
        <v>952</v>
      </c>
      <c r="F471" s="262" t="s">
        <v>3243</v>
      </c>
      <c r="G471" s="278" t="s">
        <v>955</v>
      </c>
      <c r="H471" s="277" t="s">
        <v>960</v>
      </c>
      <c r="I471" s="260">
        <v>71026012</v>
      </c>
      <c r="J471" s="275" t="str">
        <f t="shared" si="7"/>
        <v>林猛</v>
      </c>
      <c r="K471" s="260" t="s">
        <v>4580</v>
      </c>
      <c r="L471" s="276">
        <v>43496</v>
      </c>
    </row>
    <row r="472" spans="1:12" s="256" customFormat="1">
      <c r="A472" s="257" t="s">
        <v>963</v>
      </c>
      <c r="B472" s="258"/>
      <c r="C472" s="258" t="s">
        <v>4738</v>
      </c>
      <c r="D472" s="258" t="s">
        <v>4740</v>
      </c>
      <c r="E472" s="258" t="s">
        <v>952</v>
      </c>
      <c r="F472" s="262" t="s">
        <v>3244</v>
      </c>
      <c r="G472" s="278" t="s">
        <v>955</v>
      </c>
      <c r="H472" s="277" t="s">
        <v>960</v>
      </c>
      <c r="I472" s="260">
        <v>71026012</v>
      </c>
      <c r="J472" s="275" t="str">
        <f t="shared" si="7"/>
        <v>丁考</v>
      </c>
      <c r="K472" s="260" t="s">
        <v>4580</v>
      </c>
      <c r="L472" s="276">
        <v>43496</v>
      </c>
    </row>
    <row r="473" spans="1:12" s="256" customFormat="1">
      <c r="A473" s="257" t="s">
        <v>966</v>
      </c>
      <c r="B473" s="258"/>
      <c r="C473" s="258" t="s">
        <v>4738</v>
      </c>
      <c r="D473" s="258" t="s">
        <v>4740</v>
      </c>
      <c r="E473" s="258" t="s">
        <v>952</v>
      </c>
      <c r="F473" s="262" t="s">
        <v>3247</v>
      </c>
      <c r="G473" s="258" t="s">
        <v>3246</v>
      </c>
      <c r="H473" s="277" t="s">
        <v>960</v>
      </c>
      <c r="I473" s="260">
        <v>71026012</v>
      </c>
      <c r="J473" s="275" t="str">
        <f t="shared" si="7"/>
        <v>刘振国</v>
      </c>
      <c r="K473" s="260" t="s">
        <v>4580</v>
      </c>
      <c r="L473" s="276">
        <v>43496</v>
      </c>
    </row>
    <row r="474" spans="1:12" s="256" customFormat="1">
      <c r="A474" s="257" t="s">
        <v>4741</v>
      </c>
      <c r="B474" s="258" t="s">
        <v>813</v>
      </c>
      <c r="C474" s="258" t="s">
        <v>854</v>
      </c>
      <c r="D474" s="258" t="s">
        <v>815</v>
      </c>
      <c r="E474" s="260"/>
      <c r="F474" s="258" t="s">
        <v>3078</v>
      </c>
      <c r="G474" s="284" t="s">
        <v>3225</v>
      </c>
      <c r="H474" s="258" t="s">
        <v>818</v>
      </c>
      <c r="I474" s="271">
        <v>71008001</v>
      </c>
      <c r="J474" s="275" t="str">
        <f t="shared" si="7"/>
        <v>季博文</v>
      </c>
      <c r="K474" s="281" t="s">
        <v>4663</v>
      </c>
      <c r="L474" s="276">
        <v>43516</v>
      </c>
    </row>
    <row r="475" spans="1:12" s="256" customFormat="1">
      <c r="A475" s="257" t="s">
        <v>4742</v>
      </c>
      <c r="B475" s="258" t="s">
        <v>813</v>
      </c>
      <c r="C475" s="258" t="s">
        <v>854</v>
      </c>
      <c r="D475" s="258" t="s">
        <v>3838</v>
      </c>
      <c r="E475" s="260"/>
      <c r="F475" s="258" t="s">
        <v>3084</v>
      </c>
      <c r="G475" s="258" t="s">
        <v>4715</v>
      </c>
      <c r="H475" s="258" t="s">
        <v>818</v>
      </c>
      <c r="I475" s="271">
        <v>71008010</v>
      </c>
      <c r="J475" s="275" t="str">
        <f t="shared" si="7"/>
        <v>孟欣</v>
      </c>
      <c r="K475" s="271" t="s">
        <v>4703</v>
      </c>
      <c r="L475" s="276">
        <v>43516</v>
      </c>
    </row>
    <row r="476" spans="1:12" s="256" customFormat="1">
      <c r="A476" s="257" t="s">
        <v>4743</v>
      </c>
      <c r="B476" s="258" t="s">
        <v>813</v>
      </c>
      <c r="C476" s="258" t="s">
        <v>854</v>
      </c>
      <c r="D476" s="258" t="s">
        <v>3838</v>
      </c>
      <c r="E476" s="260"/>
      <c r="F476" s="258" t="s">
        <v>3085</v>
      </c>
      <c r="G476" s="258" t="s">
        <v>4715</v>
      </c>
      <c r="H476" s="258" t="s">
        <v>818</v>
      </c>
      <c r="I476" s="271">
        <v>71008010</v>
      </c>
      <c r="J476" s="275" t="str">
        <f t="shared" si="7"/>
        <v>李强2</v>
      </c>
      <c r="K476" s="271" t="s">
        <v>4703</v>
      </c>
      <c r="L476" s="276">
        <v>43516</v>
      </c>
    </row>
    <row r="477" spans="1:12" s="256" customFormat="1">
      <c r="A477" s="285" t="s">
        <v>2211</v>
      </c>
      <c r="B477" s="286" t="s">
        <v>813</v>
      </c>
      <c r="C477" s="286" t="s">
        <v>854</v>
      </c>
      <c r="D477" s="286" t="s">
        <v>3838</v>
      </c>
      <c r="E477" s="260"/>
      <c r="F477" s="286" t="s">
        <v>3086</v>
      </c>
      <c r="G477" s="286" t="s">
        <v>4715</v>
      </c>
      <c r="H477" s="258" t="s">
        <v>818</v>
      </c>
      <c r="I477" s="271">
        <v>71008010</v>
      </c>
      <c r="J477" s="275" t="str">
        <f t="shared" si="7"/>
        <v>陈耿</v>
      </c>
      <c r="K477" s="271" t="s">
        <v>4703</v>
      </c>
      <c r="L477" s="276">
        <v>43516</v>
      </c>
    </row>
    <row r="478" spans="1:12" s="256" customFormat="1">
      <c r="A478" s="285" t="s">
        <v>2212</v>
      </c>
      <c r="B478" s="286" t="s">
        <v>813</v>
      </c>
      <c r="C478" s="286" t="s">
        <v>854</v>
      </c>
      <c r="D478" s="286" t="s">
        <v>3838</v>
      </c>
      <c r="E478" s="260"/>
      <c r="F478" s="286" t="s">
        <v>4744</v>
      </c>
      <c r="G478" s="286" t="s">
        <v>4715</v>
      </c>
      <c r="H478" s="258" t="s">
        <v>818</v>
      </c>
      <c r="I478" s="271">
        <v>71008010</v>
      </c>
      <c r="J478" s="275" t="str">
        <f t="shared" si="7"/>
        <v>蔡浩</v>
      </c>
      <c r="K478" s="271" t="s">
        <v>4703</v>
      </c>
      <c r="L478" s="276">
        <v>43516</v>
      </c>
    </row>
    <row r="479" spans="1:12" s="256" customFormat="1">
      <c r="A479" s="285" t="s">
        <v>4745</v>
      </c>
      <c r="B479" s="286" t="s">
        <v>4746</v>
      </c>
      <c r="C479" s="286" t="s">
        <v>884</v>
      </c>
      <c r="D479" s="286" t="s">
        <v>2305</v>
      </c>
      <c r="E479" s="260"/>
      <c r="F479" s="286" t="s">
        <v>4022</v>
      </c>
      <c r="G479" s="286" t="s">
        <v>3043</v>
      </c>
      <c r="H479" s="258" t="s">
        <v>818</v>
      </c>
      <c r="I479" s="258">
        <v>71005001</v>
      </c>
      <c r="J479" s="275" t="str">
        <f t="shared" si="7"/>
        <v>孙辛</v>
      </c>
      <c r="K479" s="258" t="s">
        <v>4367</v>
      </c>
      <c r="L479" s="276">
        <v>43516</v>
      </c>
    </row>
    <row r="480" spans="1:12" s="256" customFormat="1">
      <c r="A480" s="285" t="s">
        <v>4747</v>
      </c>
      <c r="B480" s="286" t="s">
        <v>4746</v>
      </c>
      <c r="C480" s="286" t="s">
        <v>884</v>
      </c>
      <c r="D480" s="286" t="s">
        <v>2305</v>
      </c>
      <c r="E480" s="260"/>
      <c r="F480" s="286" t="s">
        <v>4748</v>
      </c>
      <c r="G480" s="286" t="s">
        <v>3029</v>
      </c>
      <c r="H480" s="258" t="s">
        <v>818</v>
      </c>
      <c r="I480" s="258">
        <v>71005001</v>
      </c>
      <c r="J480" s="275" t="str">
        <f t="shared" si="7"/>
        <v>田原</v>
      </c>
      <c r="K480" s="258" t="s">
        <v>4367</v>
      </c>
      <c r="L480" s="276">
        <v>43516</v>
      </c>
    </row>
    <row r="481" spans="1:12" s="256" customFormat="1">
      <c r="A481" s="287" t="s">
        <v>4749</v>
      </c>
      <c r="B481" s="288" t="s">
        <v>4746</v>
      </c>
      <c r="C481" s="288" t="s">
        <v>884</v>
      </c>
      <c r="D481" s="288" t="s">
        <v>2305</v>
      </c>
      <c r="E481" s="260"/>
      <c r="F481" s="288" t="s">
        <v>4030</v>
      </c>
      <c r="G481" s="288" t="s">
        <v>3058</v>
      </c>
      <c r="H481" s="289" t="s">
        <v>818</v>
      </c>
      <c r="I481" s="258">
        <v>71005001</v>
      </c>
      <c r="J481" s="275" t="str">
        <f t="shared" si="7"/>
        <v>王晓晓</v>
      </c>
      <c r="K481" s="258" t="s">
        <v>4367</v>
      </c>
      <c r="L481" s="276">
        <v>43516</v>
      </c>
    </row>
    <row r="482" spans="1:12" s="256" customFormat="1">
      <c r="A482" s="285" t="s">
        <v>4750</v>
      </c>
      <c r="B482" s="286" t="s">
        <v>4746</v>
      </c>
      <c r="C482" s="286" t="s">
        <v>884</v>
      </c>
      <c r="D482" s="286" t="s">
        <v>2305</v>
      </c>
      <c r="E482" s="260"/>
      <c r="F482" s="286" t="s">
        <v>4026</v>
      </c>
      <c r="G482" s="286" t="s">
        <v>3031</v>
      </c>
      <c r="H482" s="258" t="s">
        <v>818</v>
      </c>
      <c r="I482" s="258">
        <v>71005001</v>
      </c>
      <c r="J482" s="275" t="str">
        <f t="shared" si="7"/>
        <v>郑成龙</v>
      </c>
      <c r="K482" s="258" t="s">
        <v>4367</v>
      </c>
      <c r="L482" s="276">
        <v>43516</v>
      </c>
    </row>
    <row r="483" spans="1:12" s="256" customFormat="1">
      <c r="A483" s="285" t="s">
        <v>4751</v>
      </c>
      <c r="B483" s="286" t="s">
        <v>4746</v>
      </c>
      <c r="C483" s="286" t="s">
        <v>884</v>
      </c>
      <c r="D483" s="286" t="s">
        <v>2305</v>
      </c>
      <c r="E483" s="260"/>
      <c r="F483" s="286" t="s">
        <v>4752</v>
      </c>
      <c r="G483" s="290" t="s">
        <v>3234</v>
      </c>
      <c r="H483" s="258" t="s">
        <v>818</v>
      </c>
      <c r="I483" s="258">
        <v>71005001</v>
      </c>
      <c r="J483" s="275" t="str">
        <f t="shared" si="7"/>
        <v>刘长海</v>
      </c>
      <c r="K483" s="258" t="s">
        <v>4367</v>
      </c>
      <c r="L483" s="276">
        <v>43516</v>
      </c>
    </row>
    <row r="484" spans="1:12" s="256" customFormat="1">
      <c r="A484" s="285" t="s">
        <v>4753</v>
      </c>
      <c r="B484" s="286" t="s">
        <v>4746</v>
      </c>
      <c r="C484" s="286" t="s">
        <v>884</v>
      </c>
      <c r="D484" s="286" t="s">
        <v>2305</v>
      </c>
      <c r="E484" s="260"/>
      <c r="F484" s="286" t="s">
        <v>4754</v>
      </c>
      <c r="G484" s="290" t="s">
        <v>3234</v>
      </c>
      <c r="H484" s="258" t="s">
        <v>818</v>
      </c>
      <c r="I484" s="258">
        <v>71005001</v>
      </c>
      <c r="J484" s="275" t="str">
        <f t="shared" si="7"/>
        <v>谢锦林</v>
      </c>
      <c r="K484" s="258" t="s">
        <v>4367</v>
      </c>
      <c r="L484" s="276">
        <v>43516</v>
      </c>
    </row>
    <row r="485" spans="1:12" s="256" customFormat="1">
      <c r="A485" s="285" t="s">
        <v>4755</v>
      </c>
      <c r="B485" s="286" t="s">
        <v>4746</v>
      </c>
      <c r="C485" s="286" t="s">
        <v>884</v>
      </c>
      <c r="D485" s="286" t="s">
        <v>2305</v>
      </c>
      <c r="E485" s="260"/>
      <c r="F485" s="286" t="s">
        <v>4756</v>
      </c>
      <c r="G485" s="286" t="s">
        <v>3058</v>
      </c>
      <c r="H485" s="258" t="s">
        <v>818</v>
      </c>
      <c r="I485" s="258">
        <v>71005001</v>
      </c>
      <c r="J485" s="275" t="str">
        <f t="shared" si="7"/>
        <v>洪刚2</v>
      </c>
      <c r="K485" s="258" t="s">
        <v>4367</v>
      </c>
      <c r="L485" s="276">
        <v>43516</v>
      </c>
    </row>
    <row r="486" spans="1:12" s="256" customFormat="1">
      <c r="A486" s="285" t="s">
        <v>4757</v>
      </c>
      <c r="B486" s="286" t="s">
        <v>4746</v>
      </c>
      <c r="C486" s="286" t="s">
        <v>884</v>
      </c>
      <c r="D486" s="286" t="s">
        <v>2305</v>
      </c>
      <c r="E486" s="260"/>
      <c r="F486" s="286" t="s">
        <v>4758</v>
      </c>
      <c r="G486" s="286" t="s">
        <v>3058</v>
      </c>
      <c r="H486" s="258" t="s">
        <v>818</v>
      </c>
      <c r="I486" s="258">
        <v>71005001</v>
      </c>
      <c r="J486" s="275" t="str">
        <f t="shared" si="7"/>
        <v>牛跃华</v>
      </c>
      <c r="K486" s="258" t="s">
        <v>4367</v>
      </c>
      <c r="L486" s="276">
        <v>43516</v>
      </c>
    </row>
    <row r="487" spans="1:12" s="256" customFormat="1" ht="24">
      <c r="A487" s="285" t="s">
        <v>4759</v>
      </c>
      <c r="B487" s="286" t="s">
        <v>883</v>
      </c>
      <c r="C487" s="286" t="s">
        <v>884</v>
      </c>
      <c r="D487" s="286" t="s">
        <v>2305</v>
      </c>
      <c r="E487" s="260"/>
      <c r="F487" s="286" t="s">
        <v>4042</v>
      </c>
      <c r="G487" s="286" t="s">
        <v>3031</v>
      </c>
      <c r="H487" s="258" t="s">
        <v>818</v>
      </c>
      <c r="I487" s="258">
        <v>71005001</v>
      </c>
      <c r="J487" s="275" t="str">
        <f t="shared" si="7"/>
        <v>李银斯</v>
      </c>
      <c r="K487" s="258" t="s">
        <v>4367</v>
      </c>
      <c r="L487" s="276">
        <v>43516</v>
      </c>
    </row>
    <row r="488" spans="1:12" s="256" customFormat="1" ht="24">
      <c r="A488" s="285" t="s">
        <v>4760</v>
      </c>
      <c r="B488" s="286" t="s">
        <v>883</v>
      </c>
      <c r="C488" s="286" t="s">
        <v>884</v>
      </c>
      <c r="D488" s="286" t="s">
        <v>815</v>
      </c>
      <c r="E488" s="260"/>
      <c r="F488" s="286" t="s">
        <v>4761</v>
      </c>
      <c r="G488" s="286" t="s">
        <v>3225</v>
      </c>
      <c r="H488" s="258" t="s">
        <v>818</v>
      </c>
      <c r="I488" s="258">
        <v>71005001</v>
      </c>
      <c r="J488" s="275" t="str">
        <f t="shared" si="7"/>
        <v>李盾</v>
      </c>
      <c r="K488" s="258" t="s">
        <v>4367</v>
      </c>
      <c r="L488" s="276">
        <v>43516</v>
      </c>
    </row>
    <row r="489" spans="1:12" s="256" customFormat="1" ht="24">
      <c r="A489" s="291" t="s">
        <v>4762</v>
      </c>
      <c r="B489" s="289" t="s">
        <v>883</v>
      </c>
      <c r="C489" s="289" t="s">
        <v>884</v>
      </c>
      <c r="D489" s="289" t="s">
        <v>2305</v>
      </c>
      <c r="E489" s="260"/>
      <c r="F489" s="288" t="s">
        <v>4763</v>
      </c>
      <c r="G489" s="289" t="s">
        <v>3031</v>
      </c>
      <c r="H489" s="289" t="s">
        <v>818</v>
      </c>
      <c r="I489" s="258">
        <v>71005001</v>
      </c>
      <c r="J489" s="275" t="str">
        <f t="shared" si="7"/>
        <v>暴宇</v>
      </c>
      <c r="K489" s="258" t="s">
        <v>4367</v>
      </c>
      <c r="L489" s="276">
        <v>43516</v>
      </c>
    </row>
    <row r="490" spans="1:12" s="256" customFormat="1" ht="24">
      <c r="A490" s="261" t="s">
        <v>2288</v>
      </c>
      <c r="B490" s="258" t="s">
        <v>883</v>
      </c>
      <c r="C490" s="258" t="s">
        <v>884</v>
      </c>
      <c r="D490" s="258" t="s">
        <v>4354</v>
      </c>
      <c r="E490" s="260"/>
      <c r="F490" s="258" t="s">
        <v>3122</v>
      </c>
      <c r="G490" s="258" t="s">
        <v>3058</v>
      </c>
      <c r="H490" s="258" t="s">
        <v>818</v>
      </c>
      <c r="I490" s="258">
        <v>71005009</v>
      </c>
      <c r="J490" s="275" t="str">
        <f t="shared" si="7"/>
        <v>许敬缓</v>
      </c>
      <c r="K490" s="258" t="s">
        <v>4356</v>
      </c>
      <c r="L490" s="276">
        <v>43516</v>
      </c>
    </row>
    <row r="491" spans="1:12" s="256" customFormat="1" ht="24">
      <c r="A491" s="261" t="s">
        <v>2295</v>
      </c>
      <c r="B491" s="258" t="s">
        <v>883</v>
      </c>
      <c r="C491" s="258" t="s">
        <v>884</v>
      </c>
      <c r="D491" s="258" t="s">
        <v>4354</v>
      </c>
      <c r="E491" s="260"/>
      <c r="F491" s="258" t="s">
        <v>4017</v>
      </c>
      <c r="G491" s="260" t="s">
        <v>3031</v>
      </c>
      <c r="H491" s="258" t="s">
        <v>818</v>
      </c>
      <c r="I491" s="258">
        <v>71005009</v>
      </c>
      <c r="J491" s="275" t="str">
        <f t="shared" si="7"/>
        <v>余晨阳</v>
      </c>
      <c r="K491" s="258" t="s">
        <v>4356</v>
      </c>
      <c r="L491" s="276">
        <v>43516</v>
      </c>
    </row>
    <row r="492" spans="1:12" s="256" customFormat="1" ht="24">
      <c r="A492" s="261" t="s">
        <v>2303</v>
      </c>
      <c r="B492" s="258" t="s">
        <v>883</v>
      </c>
      <c r="C492" s="258" t="s">
        <v>884</v>
      </c>
      <c r="D492" s="258" t="s">
        <v>4354</v>
      </c>
      <c r="E492" s="260"/>
      <c r="F492" s="258" t="s">
        <v>4021</v>
      </c>
      <c r="G492" s="258" t="s">
        <v>3025</v>
      </c>
      <c r="H492" s="258" t="s">
        <v>818</v>
      </c>
      <c r="I492" s="258">
        <v>71005009</v>
      </c>
      <c r="J492" s="275" t="str">
        <f t="shared" si="7"/>
        <v>陈富群</v>
      </c>
      <c r="K492" s="258" t="s">
        <v>4356</v>
      </c>
      <c r="L492" s="276">
        <v>43516</v>
      </c>
    </row>
    <row r="493" spans="1:12" s="256" customFormat="1">
      <c r="A493" s="261" t="s">
        <v>2253</v>
      </c>
      <c r="B493" s="258" t="s">
        <v>813</v>
      </c>
      <c r="C493" s="258" t="s">
        <v>4764</v>
      </c>
      <c r="D493" s="260"/>
      <c r="E493" s="260"/>
      <c r="F493" s="286" t="s">
        <v>4765</v>
      </c>
      <c r="G493" s="258" t="s">
        <v>3041</v>
      </c>
      <c r="H493" s="258" t="s">
        <v>818</v>
      </c>
      <c r="I493" s="258">
        <v>72030001</v>
      </c>
      <c r="J493" s="275" t="str">
        <f t="shared" si="7"/>
        <v>吴桂聪</v>
      </c>
      <c r="K493" s="258" t="s">
        <v>4350</v>
      </c>
      <c r="L493" s="276">
        <v>43516</v>
      </c>
    </row>
    <row r="494" spans="1:12" s="256" customFormat="1">
      <c r="A494" s="257" t="s">
        <v>4766</v>
      </c>
      <c r="B494" s="258" t="s">
        <v>813</v>
      </c>
      <c r="C494" s="258" t="s">
        <v>4764</v>
      </c>
      <c r="D494" s="260"/>
      <c r="E494" s="260"/>
      <c r="F494" s="286" t="s">
        <v>4767</v>
      </c>
      <c r="G494" s="286" t="s">
        <v>4768</v>
      </c>
      <c r="H494" s="258" t="s">
        <v>818</v>
      </c>
      <c r="I494" s="258">
        <v>72030001</v>
      </c>
      <c r="J494" s="275" t="str">
        <f t="shared" si="7"/>
        <v>范斌</v>
      </c>
      <c r="K494" s="258" t="s">
        <v>4350</v>
      </c>
      <c r="L494" s="276">
        <v>43516</v>
      </c>
    </row>
    <row r="495" spans="1:12" s="256" customFormat="1">
      <c r="A495" s="257" t="s">
        <v>4769</v>
      </c>
      <c r="B495" s="258" t="s">
        <v>813</v>
      </c>
      <c r="C495" s="258" t="s">
        <v>4764</v>
      </c>
      <c r="D495" s="260"/>
      <c r="E495" s="260"/>
      <c r="F495" s="286" t="s">
        <v>4770</v>
      </c>
      <c r="G495" s="286" t="s">
        <v>4768</v>
      </c>
      <c r="H495" s="258" t="s">
        <v>818</v>
      </c>
      <c r="I495" s="258">
        <v>72030001</v>
      </c>
      <c r="J495" s="275" t="str">
        <f t="shared" si="7"/>
        <v>伏鹏宇</v>
      </c>
      <c r="K495" s="258" t="s">
        <v>4350</v>
      </c>
      <c r="L495" s="276">
        <v>43516</v>
      </c>
    </row>
    <row r="496" spans="1:12" s="256" customFormat="1">
      <c r="A496" s="257" t="s">
        <v>4771</v>
      </c>
      <c r="B496" s="258" t="s">
        <v>813</v>
      </c>
      <c r="C496" s="258" t="s">
        <v>4764</v>
      </c>
      <c r="D496" s="260"/>
      <c r="E496" s="260"/>
      <c r="F496" s="286" t="s">
        <v>4772</v>
      </c>
      <c r="G496" s="286" t="s">
        <v>4768</v>
      </c>
      <c r="H496" s="258" t="s">
        <v>818</v>
      </c>
      <c r="I496" s="258">
        <v>72030001</v>
      </c>
      <c r="J496" s="275" t="str">
        <f t="shared" si="7"/>
        <v>仲振维</v>
      </c>
      <c r="K496" s="258" t="s">
        <v>4350</v>
      </c>
      <c r="L496" s="276">
        <v>43516</v>
      </c>
    </row>
    <row r="497" spans="1:15" s="256" customFormat="1">
      <c r="A497" s="257" t="s">
        <v>4773</v>
      </c>
      <c r="B497" s="258" t="s">
        <v>813</v>
      </c>
      <c r="C497" s="258" t="s">
        <v>4764</v>
      </c>
      <c r="D497" s="260"/>
      <c r="E497" s="260"/>
      <c r="F497" s="286" t="s">
        <v>4774</v>
      </c>
      <c r="G497" s="286" t="s">
        <v>4768</v>
      </c>
      <c r="H497" s="258" t="s">
        <v>818</v>
      </c>
      <c r="I497" s="258">
        <v>72030001</v>
      </c>
      <c r="J497" s="275" t="str">
        <f t="shared" si="7"/>
        <v>刘小军</v>
      </c>
      <c r="K497" s="258" t="s">
        <v>4350</v>
      </c>
      <c r="L497" s="276">
        <v>43516</v>
      </c>
    </row>
    <row r="498" spans="1:15" s="256" customFormat="1">
      <c r="A498" s="257" t="s">
        <v>4775</v>
      </c>
      <c r="B498" s="258" t="s">
        <v>813</v>
      </c>
      <c r="C498" s="258" t="s">
        <v>4764</v>
      </c>
      <c r="D498" s="260"/>
      <c r="E498" s="260"/>
      <c r="F498" s="286" t="s">
        <v>4776</v>
      </c>
      <c r="G498" s="286" t="s">
        <v>4768</v>
      </c>
      <c r="H498" s="258" t="s">
        <v>818</v>
      </c>
      <c r="I498" s="258">
        <v>72030001</v>
      </c>
      <c r="J498" s="275" t="str">
        <f t="shared" si="7"/>
        <v>牛毅</v>
      </c>
      <c r="K498" s="258" t="s">
        <v>4350</v>
      </c>
      <c r="L498" s="276">
        <v>43516</v>
      </c>
    </row>
    <row r="499" spans="1:15" s="256" customFormat="1">
      <c r="A499" s="261" t="s">
        <v>2420</v>
      </c>
      <c r="B499" s="258" t="s">
        <v>813</v>
      </c>
      <c r="C499" s="258" t="s">
        <v>931</v>
      </c>
      <c r="D499" s="260" t="s">
        <v>4726</v>
      </c>
      <c r="E499" s="260"/>
      <c r="F499" s="260" t="s">
        <v>4075</v>
      </c>
      <c r="G499" s="260" t="s">
        <v>3043</v>
      </c>
      <c r="H499" s="258" t="s">
        <v>818</v>
      </c>
      <c r="I499" s="271">
        <v>72014029</v>
      </c>
      <c r="J499" s="275" t="str">
        <f t="shared" si="7"/>
        <v>刘腾飞</v>
      </c>
      <c r="K499" s="260" t="s">
        <v>4728</v>
      </c>
      <c r="L499" s="276">
        <v>43516</v>
      </c>
    </row>
    <row r="500" spans="1:15" s="256" customFormat="1">
      <c r="A500" s="261" t="s">
        <v>2422</v>
      </c>
      <c r="B500" s="258" t="s">
        <v>813</v>
      </c>
      <c r="C500" s="258" t="s">
        <v>931</v>
      </c>
      <c r="D500" s="260" t="s">
        <v>4777</v>
      </c>
      <c r="E500" s="260"/>
      <c r="F500" s="260" t="s">
        <v>4077</v>
      </c>
      <c r="G500" s="260" t="s">
        <v>3031</v>
      </c>
      <c r="H500" s="258" t="s">
        <v>818</v>
      </c>
      <c r="I500" s="271">
        <v>72014029</v>
      </c>
      <c r="J500" s="275" t="str">
        <f t="shared" si="7"/>
        <v>李鹏飞</v>
      </c>
      <c r="K500" s="260" t="s">
        <v>4728</v>
      </c>
      <c r="L500" s="276">
        <v>43516</v>
      </c>
    </row>
    <row r="501" spans="1:15" s="256" customFormat="1">
      <c r="A501" s="261" t="s">
        <v>2426</v>
      </c>
      <c r="B501" s="258" t="s">
        <v>813</v>
      </c>
      <c r="C501" s="258" t="s">
        <v>931</v>
      </c>
      <c r="D501" s="260" t="s">
        <v>4777</v>
      </c>
      <c r="E501" s="260"/>
      <c r="F501" s="260" t="s">
        <v>4081</v>
      </c>
      <c r="G501" s="260" t="s">
        <v>3058</v>
      </c>
      <c r="H501" s="258" t="s">
        <v>818</v>
      </c>
      <c r="I501" s="271">
        <v>72014029</v>
      </c>
      <c r="J501" s="275" t="str">
        <f t="shared" si="7"/>
        <v>陈利国</v>
      </c>
      <c r="K501" s="260" t="s">
        <v>4728</v>
      </c>
      <c r="L501" s="276">
        <v>43516</v>
      </c>
    </row>
    <row r="502" spans="1:15" s="256" customFormat="1">
      <c r="A502" s="261" t="s">
        <v>2427</v>
      </c>
      <c r="B502" s="258" t="s">
        <v>813</v>
      </c>
      <c r="C502" s="258" t="s">
        <v>931</v>
      </c>
      <c r="D502" s="260" t="s">
        <v>4777</v>
      </c>
      <c r="E502" s="260"/>
      <c r="F502" s="260" t="s">
        <v>4082</v>
      </c>
      <c r="G502" s="260" t="s">
        <v>3023</v>
      </c>
      <c r="H502" s="258" t="s">
        <v>818</v>
      </c>
      <c r="I502" s="271">
        <v>72014029</v>
      </c>
      <c r="J502" s="275" t="str">
        <f t="shared" si="7"/>
        <v>张博2</v>
      </c>
      <c r="K502" s="260" t="s">
        <v>4728</v>
      </c>
      <c r="L502" s="276">
        <v>43516</v>
      </c>
    </row>
    <row r="503" spans="1:15" s="256" customFormat="1">
      <c r="A503" s="261" t="s">
        <v>2460</v>
      </c>
      <c r="B503" s="258" t="s">
        <v>813</v>
      </c>
      <c r="C503" s="258" t="s">
        <v>931</v>
      </c>
      <c r="D503" s="260" t="s">
        <v>4412</v>
      </c>
      <c r="E503" s="260"/>
      <c r="F503" s="260" t="s">
        <v>4102</v>
      </c>
      <c r="G503" s="260" t="s">
        <v>3195</v>
      </c>
      <c r="H503" s="258" t="s">
        <v>818</v>
      </c>
      <c r="I503" s="271">
        <v>72014031</v>
      </c>
      <c r="J503" s="275" t="str">
        <f t="shared" si="7"/>
        <v>李世民</v>
      </c>
      <c r="K503" s="271" t="s">
        <v>4413</v>
      </c>
      <c r="L503" s="276">
        <v>43516</v>
      </c>
    </row>
    <row r="504" spans="1:15" s="256" customFormat="1">
      <c r="A504" s="261" t="s">
        <v>2492</v>
      </c>
      <c r="B504" s="258" t="s">
        <v>813</v>
      </c>
      <c r="C504" s="258" t="s">
        <v>931</v>
      </c>
      <c r="D504" s="260" t="s">
        <v>3853</v>
      </c>
      <c r="E504" s="260"/>
      <c r="F504" s="260" t="s">
        <v>3233</v>
      </c>
      <c r="G504" s="260" t="s">
        <v>3025</v>
      </c>
      <c r="H504" s="258" t="s">
        <v>818</v>
      </c>
      <c r="I504" s="260">
        <v>72014030</v>
      </c>
      <c r="J504" s="275" t="str">
        <f t="shared" si="7"/>
        <v>何明2</v>
      </c>
      <c r="K504" s="260" t="s">
        <v>4737</v>
      </c>
      <c r="L504" s="276">
        <v>43516</v>
      </c>
    </row>
    <row r="505" spans="1:15" s="256" customFormat="1">
      <c r="A505" s="261" t="s">
        <v>2418</v>
      </c>
      <c r="B505" s="258" t="s">
        <v>813</v>
      </c>
      <c r="C505" s="258" t="s">
        <v>931</v>
      </c>
      <c r="D505" s="260" t="s">
        <v>4777</v>
      </c>
      <c r="E505" s="260"/>
      <c r="F505" s="260" t="s">
        <v>4074</v>
      </c>
      <c r="G505" s="260" t="s">
        <v>3029</v>
      </c>
      <c r="H505" s="258" t="s">
        <v>818</v>
      </c>
      <c r="I505" s="271">
        <v>72014029</v>
      </c>
      <c r="J505" s="275" t="str">
        <f t="shared" si="7"/>
        <v>吕梦莎</v>
      </c>
      <c r="K505" s="260" t="s">
        <v>4728</v>
      </c>
      <c r="L505" s="276">
        <v>43516</v>
      </c>
    </row>
    <row r="506" spans="1:15" s="256" customFormat="1">
      <c r="A506" s="261" t="s">
        <v>2436</v>
      </c>
      <c r="B506" s="258" t="s">
        <v>813</v>
      </c>
      <c r="C506" s="258" t="s">
        <v>931</v>
      </c>
      <c r="D506" s="260" t="s">
        <v>2429</v>
      </c>
      <c r="E506" s="260"/>
      <c r="F506" s="260" t="s">
        <v>4089</v>
      </c>
      <c r="G506" s="260" t="s">
        <v>3058</v>
      </c>
      <c r="H506" s="258" t="s">
        <v>818</v>
      </c>
      <c r="I506" s="258">
        <v>72014002</v>
      </c>
      <c r="J506" s="275" t="str">
        <f t="shared" si="7"/>
        <v>汪沦</v>
      </c>
      <c r="K506" s="258" t="s">
        <v>4409</v>
      </c>
      <c r="L506" s="276">
        <v>43516</v>
      </c>
    </row>
    <row r="507" spans="1:15" s="256" customFormat="1">
      <c r="A507" s="261" t="s">
        <v>2455</v>
      </c>
      <c r="B507" s="258" t="s">
        <v>813</v>
      </c>
      <c r="C507" s="258" t="s">
        <v>931</v>
      </c>
      <c r="D507" s="260" t="s">
        <v>2443</v>
      </c>
      <c r="E507" s="260"/>
      <c r="F507" s="260" t="s">
        <v>4099</v>
      </c>
      <c r="G507" s="260" t="s">
        <v>3058</v>
      </c>
      <c r="H507" s="258" t="s">
        <v>818</v>
      </c>
      <c r="I507" s="258">
        <v>72014024</v>
      </c>
      <c r="J507" s="275" t="str">
        <f t="shared" si="7"/>
        <v>郭章喜</v>
      </c>
      <c r="K507" s="258" t="s">
        <v>792</v>
      </c>
      <c r="L507" s="276">
        <v>43516</v>
      </c>
    </row>
    <row r="508" spans="1:15" s="256" customFormat="1">
      <c r="A508" s="261" t="s">
        <v>2473</v>
      </c>
      <c r="B508" s="258" t="s">
        <v>813</v>
      </c>
      <c r="C508" s="258" t="s">
        <v>931</v>
      </c>
      <c r="D508" s="260" t="s">
        <v>4412</v>
      </c>
      <c r="E508" s="260"/>
      <c r="F508" s="260" t="s">
        <v>4112</v>
      </c>
      <c r="G508" s="260" t="s">
        <v>3025</v>
      </c>
      <c r="H508" s="258" t="s">
        <v>818</v>
      </c>
      <c r="I508" s="271">
        <v>72014031</v>
      </c>
      <c r="J508" s="275" t="str">
        <f t="shared" si="7"/>
        <v>韦香良</v>
      </c>
      <c r="K508" s="271" t="s">
        <v>4413</v>
      </c>
      <c r="L508" s="276">
        <v>43516</v>
      </c>
    </row>
    <row r="509" spans="1:15" s="292" customFormat="1">
      <c r="A509" s="261" t="s">
        <v>2484</v>
      </c>
      <c r="B509" s="258" t="s">
        <v>813</v>
      </c>
      <c r="C509" s="258" t="s">
        <v>931</v>
      </c>
      <c r="D509" s="260" t="s">
        <v>815</v>
      </c>
      <c r="E509" s="260"/>
      <c r="F509" s="260" t="s">
        <v>4118</v>
      </c>
      <c r="G509" s="260" t="s">
        <v>3041</v>
      </c>
      <c r="H509" s="258" t="s">
        <v>818</v>
      </c>
      <c r="I509" s="258">
        <v>72014011</v>
      </c>
      <c r="J509" s="275" t="str">
        <f t="shared" si="7"/>
        <v>金霞</v>
      </c>
      <c r="K509" s="258" t="s">
        <v>738</v>
      </c>
      <c r="L509" s="276">
        <v>43516</v>
      </c>
      <c r="O509" s="256"/>
    </row>
    <row r="510" spans="1:15" s="256" customFormat="1">
      <c r="A510" s="261" t="s">
        <v>2490</v>
      </c>
      <c r="B510" s="258" t="s">
        <v>813</v>
      </c>
      <c r="C510" s="260" t="s">
        <v>931</v>
      </c>
      <c r="D510" s="260" t="s">
        <v>3853</v>
      </c>
      <c r="E510" s="260"/>
      <c r="F510" s="260" t="s">
        <v>3231</v>
      </c>
      <c r="G510" s="260" t="s">
        <v>3088</v>
      </c>
      <c r="H510" s="258" t="s">
        <v>818</v>
      </c>
      <c r="I510" s="260">
        <v>72014030</v>
      </c>
      <c r="J510" s="275" t="str">
        <f t="shared" si="7"/>
        <v>樊馨仁</v>
      </c>
      <c r="K510" s="260" t="s">
        <v>4737</v>
      </c>
      <c r="L510" s="276">
        <v>43516</v>
      </c>
    </row>
    <row r="511" spans="1:15" s="256" customFormat="1">
      <c r="A511" s="261" t="s">
        <v>2496</v>
      </c>
      <c r="B511" s="258" t="s">
        <v>813</v>
      </c>
      <c r="C511" s="260" t="s">
        <v>931</v>
      </c>
      <c r="D511" s="260" t="s">
        <v>4412</v>
      </c>
      <c r="E511" s="260"/>
      <c r="F511" s="260" t="s">
        <v>4120</v>
      </c>
      <c r="G511" s="260" t="s">
        <v>3196</v>
      </c>
      <c r="H511" s="258" t="s">
        <v>818</v>
      </c>
      <c r="I511" s="271">
        <v>72014031</v>
      </c>
      <c r="J511" s="275" t="str">
        <f t="shared" si="7"/>
        <v>胡嘉彦</v>
      </c>
      <c r="K511" s="271" t="s">
        <v>4413</v>
      </c>
      <c r="L511" s="276">
        <v>43516</v>
      </c>
    </row>
    <row r="512" spans="1:15" s="256" customFormat="1">
      <c r="A512" s="261" t="s">
        <v>4778</v>
      </c>
      <c r="B512" s="258" t="s">
        <v>813</v>
      </c>
      <c r="C512" s="260" t="s">
        <v>931</v>
      </c>
      <c r="D512" s="260" t="s">
        <v>4412</v>
      </c>
      <c r="E512" s="260"/>
      <c r="F512" s="260" t="s">
        <v>3205</v>
      </c>
      <c r="G512" s="260" t="s">
        <v>3087</v>
      </c>
      <c r="H512" s="258" t="s">
        <v>818</v>
      </c>
      <c r="I512" s="271">
        <v>72014031</v>
      </c>
      <c r="J512" s="275" t="str">
        <f t="shared" si="7"/>
        <v>张羡筑</v>
      </c>
      <c r="K512" s="271" t="s">
        <v>4413</v>
      </c>
      <c r="L512" s="276">
        <v>43516</v>
      </c>
    </row>
    <row r="513" spans="1:12" s="256" customFormat="1" ht="24">
      <c r="A513" s="261" t="s">
        <v>2355</v>
      </c>
      <c r="B513" s="258" t="s">
        <v>883</v>
      </c>
      <c r="C513" s="260" t="s">
        <v>898</v>
      </c>
      <c r="D513" s="260" t="s">
        <v>3848</v>
      </c>
      <c r="E513" s="260"/>
      <c r="F513" s="260" t="s">
        <v>4059</v>
      </c>
      <c r="G513" s="268" t="s">
        <v>3067</v>
      </c>
      <c r="H513" s="258" t="s">
        <v>960</v>
      </c>
      <c r="I513" s="258">
        <v>71040011</v>
      </c>
      <c r="J513" s="275" t="str">
        <f t="shared" si="7"/>
        <v>黄黎</v>
      </c>
      <c r="K513" s="258" t="s">
        <v>4693</v>
      </c>
      <c r="L513" s="276">
        <v>43516</v>
      </c>
    </row>
    <row r="514" spans="1:12" s="256" customFormat="1" ht="24">
      <c r="A514" s="261" t="s">
        <v>2357</v>
      </c>
      <c r="B514" s="258" t="s">
        <v>883</v>
      </c>
      <c r="C514" s="260" t="s">
        <v>898</v>
      </c>
      <c r="D514" s="260" t="s">
        <v>3848</v>
      </c>
      <c r="E514" s="260"/>
      <c r="F514" s="260" t="s">
        <v>3144</v>
      </c>
      <c r="G514" s="260" t="s">
        <v>953</v>
      </c>
      <c r="H514" s="258" t="s">
        <v>818</v>
      </c>
      <c r="I514" s="258">
        <v>71040011</v>
      </c>
      <c r="J514" s="275" t="str">
        <f t="shared" ref="J514:J577" si="8">F514</f>
        <v>丁礼星</v>
      </c>
      <c r="K514" s="258" t="s">
        <v>4693</v>
      </c>
      <c r="L514" s="276">
        <v>43516</v>
      </c>
    </row>
    <row r="515" spans="1:12" s="256" customFormat="1" ht="24">
      <c r="A515" s="261" t="s">
        <v>2358</v>
      </c>
      <c r="B515" s="258" t="s">
        <v>883</v>
      </c>
      <c r="C515" s="260" t="s">
        <v>898</v>
      </c>
      <c r="D515" s="260" t="s">
        <v>3848</v>
      </c>
      <c r="E515" s="260"/>
      <c r="F515" s="260" t="s">
        <v>4060</v>
      </c>
      <c r="G515" s="268" t="s">
        <v>3067</v>
      </c>
      <c r="H515" s="258" t="s">
        <v>818</v>
      </c>
      <c r="I515" s="258">
        <v>71040011</v>
      </c>
      <c r="J515" s="275" t="str">
        <f t="shared" si="8"/>
        <v>齐权钢</v>
      </c>
      <c r="K515" s="258" t="s">
        <v>4693</v>
      </c>
      <c r="L515" s="276">
        <v>43516</v>
      </c>
    </row>
    <row r="516" spans="1:12" s="256" customFormat="1" ht="24">
      <c r="A516" s="261" t="s">
        <v>2369</v>
      </c>
      <c r="B516" s="258" t="s">
        <v>883</v>
      </c>
      <c r="C516" s="260" t="s">
        <v>898</v>
      </c>
      <c r="D516" s="260" t="s">
        <v>3848</v>
      </c>
      <c r="E516" s="260"/>
      <c r="F516" s="260" t="s">
        <v>4067</v>
      </c>
      <c r="G516" s="260" t="s">
        <v>3067</v>
      </c>
      <c r="H516" s="258" t="s">
        <v>818</v>
      </c>
      <c r="I516" s="258">
        <v>71040011</v>
      </c>
      <c r="J516" s="275" t="str">
        <f t="shared" si="8"/>
        <v>王琪</v>
      </c>
      <c r="K516" s="258" t="s">
        <v>4693</v>
      </c>
      <c r="L516" s="276">
        <v>43516</v>
      </c>
    </row>
    <row r="517" spans="1:12" s="256" customFormat="1" ht="24">
      <c r="A517" s="261" t="s">
        <v>2370</v>
      </c>
      <c r="B517" s="258" t="s">
        <v>883</v>
      </c>
      <c r="C517" s="260" t="s">
        <v>898</v>
      </c>
      <c r="D517" s="260" t="s">
        <v>3849</v>
      </c>
      <c r="E517" s="260"/>
      <c r="F517" s="260" t="s">
        <v>4068</v>
      </c>
      <c r="G517" s="260" t="s">
        <v>3029</v>
      </c>
      <c r="H517" s="258" t="s">
        <v>818</v>
      </c>
      <c r="I517" s="258">
        <v>71040012</v>
      </c>
      <c r="J517" s="275" t="str">
        <f t="shared" si="8"/>
        <v>王斌</v>
      </c>
      <c r="K517" s="258" t="s">
        <v>4719</v>
      </c>
      <c r="L517" s="276">
        <v>43516</v>
      </c>
    </row>
    <row r="518" spans="1:12" s="256" customFormat="1" ht="24">
      <c r="A518" s="261" t="s">
        <v>2376</v>
      </c>
      <c r="B518" s="258" t="s">
        <v>883</v>
      </c>
      <c r="C518" s="260" t="s">
        <v>898</v>
      </c>
      <c r="D518" s="260" t="s">
        <v>3849</v>
      </c>
      <c r="E518" s="260"/>
      <c r="F518" s="260" t="s">
        <v>4070</v>
      </c>
      <c r="G518" s="260" t="s">
        <v>3029</v>
      </c>
      <c r="H518" s="258" t="s">
        <v>818</v>
      </c>
      <c r="I518" s="258">
        <v>71040012</v>
      </c>
      <c r="J518" s="275" t="str">
        <f t="shared" si="8"/>
        <v>邱澄</v>
      </c>
      <c r="K518" s="258" t="s">
        <v>4719</v>
      </c>
      <c r="L518" s="276">
        <v>43516</v>
      </c>
    </row>
    <row r="519" spans="1:12" s="256" customFormat="1">
      <c r="A519" s="261" t="s">
        <v>837</v>
      </c>
      <c r="B519" s="258" t="s">
        <v>813</v>
      </c>
      <c r="C519" s="262" t="s">
        <v>814</v>
      </c>
      <c r="D519" s="262" t="s">
        <v>815</v>
      </c>
      <c r="E519" s="260"/>
      <c r="F519" s="258" t="s">
        <v>3951</v>
      </c>
      <c r="G519" s="258" t="s">
        <v>3041</v>
      </c>
      <c r="H519" s="258" t="s">
        <v>818</v>
      </c>
      <c r="I519" s="258">
        <v>72011014</v>
      </c>
      <c r="J519" s="275" t="str">
        <f t="shared" si="8"/>
        <v>张梦怡</v>
      </c>
      <c r="K519" s="258" t="s">
        <v>1740</v>
      </c>
      <c r="L519" s="276">
        <v>43516</v>
      </c>
    </row>
    <row r="520" spans="1:12" s="256" customFormat="1">
      <c r="A520" s="261" t="s">
        <v>2160</v>
      </c>
      <c r="B520" s="258" t="s">
        <v>813</v>
      </c>
      <c r="C520" s="262" t="s">
        <v>814</v>
      </c>
      <c r="D520" s="262" t="s">
        <v>2157</v>
      </c>
      <c r="E520" s="260"/>
      <c r="F520" s="258" t="s">
        <v>4779</v>
      </c>
      <c r="G520" s="258" t="s">
        <v>3163</v>
      </c>
      <c r="H520" s="258" t="s">
        <v>818</v>
      </c>
      <c r="I520" s="258">
        <v>72011017</v>
      </c>
      <c r="J520" s="275" t="str">
        <f t="shared" si="8"/>
        <v>刘昊3</v>
      </c>
      <c r="K520" s="258" t="s">
        <v>4307</v>
      </c>
      <c r="L520" s="276">
        <v>43516</v>
      </c>
    </row>
    <row r="521" spans="1:12" s="256" customFormat="1">
      <c r="A521" s="261" t="s">
        <v>2169</v>
      </c>
      <c r="B521" s="258" t="s">
        <v>813</v>
      </c>
      <c r="C521" s="262" t="s">
        <v>814</v>
      </c>
      <c r="D521" s="265" t="s">
        <v>2167</v>
      </c>
      <c r="E521" s="260"/>
      <c r="F521" s="258" t="s">
        <v>4780</v>
      </c>
      <c r="G521" s="258" t="s">
        <v>3163</v>
      </c>
      <c r="H521" s="258" t="s">
        <v>818</v>
      </c>
      <c r="I521" s="258">
        <v>72011018</v>
      </c>
      <c r="J521" s="275" t="str">
        <f t="shared" si="8"/>
        <v>温春东</v>
      </c>
      <c r="K521" s="258" t="s">
        <v>4781</v>
      </c>
      <c r="L521" s="276">
        <v>43516</v>
      </c>
    </row>
    <row r="522" spans="1:12" s="256" customFormat="1">
      <c r="A522" s="261" t="s">
        <v>2172</v>
      </c>
      <c r="B522" s="258" t="s">
        <v>813</v>
      </c>
      <c r="C522" s="264" t="s">
        <v>814</v>
      </c>
      <c r="D522" s="264" t="s">
        <v>2157</v>
      </c>
      <c r="E522" s="260"/>
      <c r="F522" s="258" t="s">
        <v>3955</v>
      </c>
      <c r="G522" s="260" t="s">
        <v>3029</v>
      </c>
      <c r="H522" s="258" t="s">
        <v>818</v>
      </c>
      <c r="I522" s="258">
        <v>72011017</v>
      </c>
      <c r="J522" s="275" t="str">
        <f t="shared" si="8"/>
        <v>张双利</v>
      </c>
      <c r="K522" s="258" t="s">
        <v>4307</v>
      </c>
      <c r="L522" s="276">
        <v>43516</v>
      </c>
    </row>
    <row r="523" spans="1:12" s="256" customFormat="1">
      <c r="A523" s="261" t="s">
        <v>2232</v>
      </c>
      <c r="B523" s="258" t="s">
        <v>813</v>
      </c>
      <c r="C523" s="258" t="s">
        <v>879</v>
      </c>
      <c r="D523" s="258" t="s">
        <v>2233</v>
      </c>
      <c r="E523" s="260"/>
      <c r="F523" s="258" t="s">
        <v>4782</v>
      </c>
      <c r="G523" s="258" t="s">
        <v>3043</v>
      </c>
      <c r="H523" s="258" t="s">
        <v>818</v>
      </c>
      <c r="I523" s="258">
        <v>72025011</v>
      </c>
      <c r="J523" s="275" t="str">
        <f t="shared" si="8"/>
        <v>王旭东</v>
      </c>
      <c r="K523" s="258" t="s">
        <v>4712</v>
      </c>
      <c r="L523" s="276">
        <v>43516</v>
      </c>
    </row>
    <row r="524" spans="1:12" s="256" customFormat="1">
      <c r="A524" s="261" t="s">
        <v>2234</v>
      </c>
      <c r="B524" s="258" t="s">
        <v>813</v>
      </c>
      <c r="C524" s="258" t="s">
        <v>879</v>
      </c>
      <c r="D524" s="258" t="s">
        <v>815</v>
      </c>
      <c r="E524" s="260"/>
      <c r="F524" s="258" t="s">
        <v>3093</v>
      </c>
      <c r="G524" s="258" t="s">
        <v>3041</v>
      </c>
      <c r="H524" s="258" t="s">
        <v>818</v>
      </c>
      <c r="I524" s="258">
        <v>72025006</v>
      </c>
      <c r="J524" s="275" t="str">
        <f t="shared" si="8"/>
        <v>杨迎</v>
      </c>
      <c r="K524" s="258" t="s">
        <v>4783</v>
      </c>
      <c r="L524" s="276">
        <v>43516</v>
      </c>
    </row>
    <row r="525" spans="1:12" s="256" customFormat="1">
      <c r="A525" s="261" t="s">
        <v>2239</v>
      </c>
      <c r="B525" s="258" t="s">
        <v>813</v>
      </c>
      <c r="C525" s="258" t="s">
        <v>879</v>
      </c>
      <c r="D525" s="258" t="s">
        <v>2238</v>
      </c>
      <c r="E525" s="260"/>
      <c r="F525" s="258" t="s">
        <v>3098</v>
      </c>
      <c r="G525" s="258" t="s">
        <v>3163</v>
      </c>
      <c r="H525" s="258" t="s">
        <v>818</v>
      </c>
      <c r="I525" s="258">
        <v>72025009</v>
      </c>
      <c r="J525" s="275" t="str">
        <f t="shared" si="8"/>
        <v>张文政</v>
      </c>
      <c r="K525" s="258" t="s">
        <v>1772</v>
      </c>
      <c r="L525" s="276">
        <v>43516</v>
      </c>
    </row>
    <row r="526" spans="1:12" s="256" customFormat="1">
      <c r="A526" s="261" t="s">
        <v>2243</v>
      </c>
      <c r="B526" s="258" t="s">
        <v>813</v>
      </c>
      <c r="C526" s="258" t="s">
        <v>879</v>
      </c>
      <c r="D526" s="258" t="s">
        <v>2233</v>
      </c>
      <c r="E526" s="260"/>
      <c r="F526" s="258" t="s">
        <v>3102</v>
      </c>
      <c r="G526" s="277" t="s">
        <v>3029</v>
      </c>
      <c r="H526" s="258" t="s">
        <v>818</v>
      </c>
      <c r="I526" s="258">
        <v>72025011</v>
      </c>
      <c r="J526" s="275" t="str">
        <f t="shared" si="8"/>
        <v>周大伟</v>
      </c>
      <c r="K526" s="258" t="s">
        <v>4712</v>
      </c>
      <c r="L526" s="276">
        <v>43516</v>
      </c>
    </row>
    <row r="527" spans="1:12" s="256" customFormat="1">
      <c r="A527" s="261" t="s">
        <v>2244</v>
      </c>
      <c r="B527" s="258" t="s">
        <v>813</v>
      </c>
      <c r="C527" s="258" t="s">
        <v>879</v>
      </c>
      <c r="D527" s="258" t="s">
        <v>2238</v>
      </c>
      <c r="E527" s="260"/>
      <c r="F527" s="258" t="s">
        <v>4784</v>
      </c>
      <c r="G527" s="258" t="s">
        <v>3163</v>
      </c>
      <c r="H527" s="258" t="s">
        <v>818</v>
      </c>
      <c r="I527" s="258">
        <v>72025009</v>
      </c>
      <c r="J527" s="275" t="str">
        <f t="shared" si="8"/>
        <v>王晓勇</v>
      </c>
      <c r="K527" s="258" t="s">
        <v>1772</v>
      </c>
      <c r="L527" s="276">
        <v>43516</v>
      </c>
    </row>
    <row r="528" spans="1:12" s="256" customFormat="1">
      <c r="A528" s="261" t="s">
        <v>2245</v>
      </c>
      <c r="B528" s="258" t="s">
        <v>813</v>
      </c>
      <c r="C528" s="258" t="s">
        <v>879</v>
      </c>
      <c r="D528" s="258" t="s">
        <v>2233</v>
      </c>
      <c r="E528" s="260"/>
      <c r="F528" s="258" t="s">
        <v>3104</v>
      </c>
      <c r="G528" s="258" t="s">
        <v>3163</v>
      </c>
      <c r="H528" s="258" t="s">
        <v>818</v>
      </c>
      <c r="I528" s="258">
        <v>72025011</v>
      </c>
      <c r="J528" s="275" t="str">
        <f t="shared" si="8"/>
        <v>刘子豪</v>
      </c>
      <c r="K528" s="258" t="s">
        <v>4712</v>
      </c>
      <c r="L528" s="276">
        <v>43516</v>
      </c>
    </row>
    <row r="529" spans="1:12" s="256" customFormat="1">
      <c r="A529" s="261" t="s">
        <v>2246</v>
      </c>
      <c r="B529" s="258" t="s">
        <v>813</v>
      </c>
      <c r="C529" s="258" t="s">
        <v>879</v>
      </c>
      <c r="D529" s="258" t="s">
        <v>2233</v>
      </c>
      <c r="E529" s="260"/>
      <c r="F529" s="258" t="s">
        <v>3105</v>
      </c>
      <c r="G529" s="258" t="s">
        <v>3031</v>
      </c>
      <c r="H529" s="258" t="s">
        <v>818</v>
      </c>
      <c r="I529" s="258">
        <v>72025011</v>
      </c>
      <c r="J529" s="275" t="str">
        <f t="shared" si="8"/>
        <v>褚艳龙</v>
      </c>
      <c r="K529" s="258" t="s">
        <v>4712</v>
      </c>
      <c r="L529" s="276">
        <v>43516</v>
      </c>
    </row>
    <row r="530" spans="1:12" s="256" customFormat="1">
      <c r="A530" s="261" t="s">
        <v>2247</v>
      </c>
      <c r="B530" s="258" t="s">
        <v>813</v>
      </c>
      <c r="C530" s="258" t="s">
        <v>879</v>
      </c>
      <c r="D530" s="258" t="s">
        <v>2233</v>
      </c>
      <c r="E530" s="260"/>
      <c r="F530" s="258" t="s">
        <v>4785</v>
      </c>
      <c r="G530" s="258" t="s">
        <v>3163</v>
      </c>
      <c r="H530" s="258" t="s">
        <v>818</v>
      </c>
      <c r="I530" s="258">
        <v>72025011</v>
      </c>
      <c r="J530" s="275" t="str">
        <f t="shared" si="8"/>
        <v>王正宇</v>
      </c>
      <c r="K530" s="258" t="s">
        <v>4712</v>
      </c>
      <c r="L530" s="276">
        <v>43516</v>
      </c>
    </row>
    <row r="531" spans="1:12" s="256" customFormat="1">
      <c r="A531" s="261" t="s">
        <v>2250</v>
      </c>
      <c r="B531" s="258" t="s">
        <v>813</v>
      </c>
      <c r="C531" s="258" t="s">
        <v>879</v>
      </c>
      <c r="D531" s="258" t="s">
        <v>2238</v>
      </c>
      <c r="E531" s="260"/>
      <c r="F531" s="258" t="s">
        <v>3109</v>
      </c>
      <c r="G531" s="258" t="s">
        <v>3163</v>
      </c>
      <c r="H531" s="258" t="s">
        <v>818</v>
      </c>
      <c r="I531" s="258">
        <v>72025009</v>
      </c>
      <c r="J531" s="275" t="str">
        <f t="shared" si="8"/>
        <v>娄汇丰</v>
      </c>
      <c r="K531" s="258" t="s">
        <v>1772</v>
      </c>
      <c r="L531" s="276">
        <v>43516</v>
      </c>
    </row>
    <row r="532" spans="1:12" s="256" customFormat="1">
      <c r="A532" s="261" t="s">
        <v>2251</v>
      </c>
      <c r="B532" s="258" t="s">
        <v>813</v>
      </c>
      <c r="C532" s="293" t="s">
        <v>879</v>
      </c>
      <c r="D532" s="293" t="s">
        <v>2238</v>
      </c>
      <c r="E532" s="260"/>
      <c r="F532" s="258" t="s">
        <v>3110</v>
      </c>
      <c r="G532" s="294" t="s">
        <v>3163</v>
      </c>
      <c r="H532" s="258" t="s">
        <v>818</v>
      </c>
      <c r="I532" s="258">
        <v>72025009</v>
      </c>
      <c r="J532" s="275" t="str">
        <f t="shared" si="8"/>
        <v>董同乐</v>
      </c>
      <c r="K532" s="258" t="s">
        <v>1772</v>
      </c>
      <c r="L532" s="276">
        <v>43516</v>
      </c>
    </row>
    <row r="533" spans="1:12" s="256" customFormat="1">
      <c r="A533" s="261" t="s">
        <v>2183</v>
      </c>
      <c r="B533" s="260" t="s">
        <v>813</v>
      </c>
      <c r="C533" s="260" t="s">
        <v>839</v>
      </c>
      <c r="D533" s="260" t="s">
        <v>2181</v>
      </c>
      <c r="E533" s="260"/>
      <c r="F533" s="258" t="s">
        <v>3059</v>
      </c>
      <c r="G533" s="258" t="s">
        <v>3058</v>
      </c>
      <c r="H533" s="258" t="s">
        <v>818</v>
      </c>
      <c r="I533" s="258">
        <v>72012002</v>
      </c>
      <c r="J533" s="275" t="str">
        <f t="shared" si="8"/>
        <v>段志勇</v>
      </c>
      <c r="K533" s="258" t="s">
        <v>4318</v>
      </c>
      <c r="L533" s="276">
        <v>43516</v>
      </c>
    </row>
    <row r="534" spans="1:12" s="256" customFormat="1">
      <c r="A534" s="261" t="s">
        <v>849</v>
      </c>
      <c r="B534" s="260" t="s">
        <v>813</v>
      </c>
      <c r="C534" s="260" t="s">
        <v>839</v>
      </c>
      <c r="D534" s="260" t="s">
        <v>2181</v>
      </c>
      <c r="E534" s="260"/>
      <c r="F534" s="258" t="s">
        <v>3072</v>
      </c>
      <c r="G534" s="258" t="s">
        <v>3025</v>
      </c>
      <c r="H534" s="258" t="s">
        <v>960</v>
      </c>
      <c r="I534" s="258">
        <v>72012002</v>
      </c>
      <c r="J534" s="275" t="str">
        <f t="shared" si="8"/>
        <v>张超2</v>
      </c>
      <c r="K534" s="258" t="s">
        <v>4318</v>
      </c>
      <c r="L534" s="276">
        <v>43516</v>
      </c>
    </row>
    <row r="535" spans="1:12" s="256" customFormat="1">
      <c r="A535" s="261" t="s">
        <v>2121</v>
      </c>
      <c r="B535" s="260" t="s">
        <v>813</v>
      </c>
      <c r="C535" s="260" t="s">
        <v>2120</v>
      </c>
      <c r="D535" s="260" t="s">
        <v>2113</v>
      </c>
      <c r="E535" s="260"/>
      <c r="F535" s="258" t="s">
        <v>3922</v>
      </c>
      <c r="G535" s="260" t="s">
        <v>3028</v>
      </c>
      <c r="H535" s="258" t="s">
        <v>818</v>
      </c>
      <c r="I535" s="258">
        <v>73000003</v>
      </c>
      <c r="J535" s="275" t="str">
        <f t="shared" si="8"/>
        <v>李冬军</v>
      </c>
      <c r="K535" s="258" t="s">
        <v>4786</v>
      </c>
      <c r="L535" s="276">
        <v>43516</v>
      </c>
    </row>
    <row r="536" spans="1:12" s="256" customFormat="1">
      <c r="A536" s="261" t="s">
        <v>2124</v>
      </c>
      <c r="B536" s="260" t="s">
        <v>813</v>
      </c>
      <c r="C536" s="260" t="s">
        <v>2120</v>
      </c>
      <c r="D536" s="260" t="s">
        <v>2123</v>
      </c>
      <c r="E536" s="260"/>
      <c r="F536" s="258" t="s">
        <v>3923</v>
      </c>
      <c r="G536" s="260" t="s">
        <v>3029</v>
      </c>
      <c r="H536" s="258" t="s">
        <v>818</v>
      </c>
      <c r="I536" s="258">
        <v>73000003</v>
      </c>
      <c r="J536" s="275" t="str">
        <f t="shared" si="8"/>
        <v>王梁玉</v>
      </c>
      <c r="K536" s="258" t="s">
        <v>4786</v>
      </c>
      <c r="L536" s="276">
        <v>43516</v>
      </c>
    </row>
    <row r="537" spans="1:12" s="256" customFormat="1">
      <c r="A537" s="261" t="s">
        <v>2126</v>
      </c>
      <c r="B537" s="260" t="s">
        <v>813</v>
      </c>
      <c r="C537" s="260" t="s">
        <v>2120</v>
      </c>
      <c r="D537" s="260" t="s">
        <v>2123</v>
      </c>
      <c r="E537" s="260"/>
      <c r="F537" s="258" t="s">
        <v>4787</v>
      </c>
      <c r="G537" s="260" t="s">
        <v>3029</v>
      </c>
      <c r="H537" s="258" t="s">
        <v>818</v>
      </c>
      <c r="I537" s="258">
        <v>73000003</v>
      </c>
      <c r="J537" s="275" t="str">
        <f t="shared" si="8"/>
        <v>薛瑞呈</v>
      </c>
      <c r="K537" s="258" t="s">
        <v>4786</v>
      </c>
      <c r="L537" s="276">
        <v>43516</v>
      </c>
    </row>
    <row r="538" spans="1:12" s="256" customFormat="1">
      <c r="A538" s="261" t="s">
        <v>2127</v>
      </c>
      <c r="B538" s="260" t="s">
        <v>813</v>
      </c>
      <c r="C538" s="260" t="s">
        <v>2120</v>
      </c>
      <c r="D538" s="260" t="s">
        <v>2123</v>
      </c>
      <c r="E538" s="260"/>
      <c r="F538" s="258" t="s">
        <v>3925</v>
      </c>
      <c r="G538" s="260" t="s">
        <v>3029</v>
      </c>
      <c r="H538" s="258" t="s">
        <v>818</v>
      </c>
      <c r="I538" s="258">
        <v>73000003</v>
      </c>
      <c r="J538" s="275" t="str">
        <f t="shared" si="8"/>
        <v>李戎翰</v>
      </c>
      <c r="K538" s="258" t="s">
        <v>4786</v>
      </c>
      <c r="L538" s="276">
        <v>43516</v>
      </c>
    </row>
    <row r="539" spans="1:12" s="256" customFormat="1">
      <c r="A539" s="261" t="s">
        <v>2128</v>
      </c>
      <c r="B539" s="260" t="s">
        <v>813</v>
      </c>
      <c r="C539" s="260" t="s">
        <v>2120</v>
      </c>
      <c r="D539" s="260" t="s">
        <v>2123</v>
      </c>
      <c r="E539" s="260"/>
      <c r="F539" s="258" t="s">
        <v>3926</v>
      </c>
      <c r="G539" s="260" t="s">
        <v>3029</v>
      </c>
      <c r="H539" s="258" t="s">
        <v>818</v>
      </c>
      <c r="I539" s="258">
        <v>73000003</v>
      </c>
      <c r="J539" s="275" t="str">
        <f t="shared" si="8"/>
        <v>任众</v>
      </c>
      <c r="K539" s="258" t="s">
        <v>4786</v>
      </c>
      <c r="L539" s="276">
        <v>43516</v>
      </c>
    </row>
    <row r="540" spans="1:12" s="256" customFormat="1">
      <c r="A540" s="261" t="s">
        <v>2129</v>
      </c>
      <c r="B540" s="260" t="s">
        <v>813</v>
      </c>
      <c r="C540" s="260" t="s">
        <v>2120</v>
      </c>
      <c r="D540" s="260" t="s">
        <v>2123</v>
      </c>
      <c r="E540" s="260"/>
      <c r="F540" s="258" t="s">
        <v>3927</v>
      </c>
      <c r="G540" s="260" t="s">
        <v>3029</v>
      </c>
      <c r="H540" s="258" t="s">
        <v>818</v>
      </c>
      <c r="I540" s="258">
        <v>73000003</v>
      </c>
      <c r="J540" s="275" t="str">
        <f t="shared" si="8"/>
        <v>高鑫</v>
      </c>
      <c r="K540" s="258" t="s">
        <v>4786</v>
      </c>
      <c r="L540" s="276">
        <v>43516</v>
      </c>
    </row>
    <row r="541" spans="1:12" s="256" customFormat="1">
      <c r="A541" s="261" t="s">
        <v>2130</v>
      </c>
      <c r="B541" s="260" t="s">
        <v>813</v>
      </c>
      <c r="C541" s="260" t="s">
        <v>2120</v>
      </c>
      <c r="D541" s="260" t="s">
        <v>2123</v>
      </c>
      <c r="E541" s="260"/>
      <c r="F541" s="258" t="s">
        <v>3928</v>
      </c>
      <c r="G541" s="260" t="s">
        <v>3029</v>
      </c>
      <c r="H541" s="258" t="s">
        <v>960</v>
      </c>
      <c r="I541" s="258">
        <v>73000003</v>
      </c>
      <c r="J541" s="275" t="str">
        <f t="shared" si="8"/>
        <v>丁星星</v>
      </c>
      <c r="K541" s="258" t="s">
        <v>4786</v>
      </c>
      <c r="L541" s="276">
        <v>43516</v>
      </c>
    </row>
    <row r="542" spans="1:12" s="256" customFormat="1">
      <c r="A542" s="261" t="s">
        <v>2131</v>
      </c>
      <c r="B542" s="260" t="s">
        <v>813</v>
      </c>
      <c r="C542" s="260" t="s">
        <v>2120</v>
      </c>
      <c r="D542" s="260" t="s">
        <v>2123</v>
      </c>
      <c r="E542" s="260"/>
      <c r="F542" s="258" t="s">
        <v>3929</v>
      </c>
      <c r="G542" s="260" t="s">
        <v>3029</v>
      </c>
      <c r="H542" s="258" t="s">
        <v>960</v>
      </c>
      <c r="I542" s="258">
        <v>73000003</v>
      </c>
      <c r="J542" s="275" t="str">
        <f t="shared" si="8"/>
        <v>熊珂</v>
      </c>
      <c r="K542" s="258" t="s">
        <v>4786</v>
      </c>
      <c r="L542" s="276">
        <v>43516</v>
      </c>
    </row>
    <row r="543" spans="1:12" s="256" customFormat="1">
      <c r="A543" s="261" t="s">
        <v>2132</v>
      </c>
      <c r="B543" s="260" t="s">
        <v>813</v>
      </c>
      <c r="C543" s="260" t="s">
        <v>2120</v>
      </c>
      <c r="D543" s="260" t="s">
        <v>2123</v>
      </c>
      <c r="E543" s="260"/>
      <c r="F543" s="258" t="s">
        <v>3930</v>
      </c>
      <c r="G543" s="260" t="s">
        <v>3029</v>
      </c>
      <c r="H543" s="258" t="s">
        <v>818</v>
      </c>
      <c r="I543" s="258">
        <v>73000003</v>
      </c>
      <c r="J543" s="275" t="str">
        <f t="shared" si="8"/>
        <v>李燕东</v>
      </c>
      <c r="K543" s="258" t="s">
        <v>4786</v>
      </c>
      <c r="L543" s="276">
        <v>43516</v>
      </c>
    </row>
    <row r="544" spans="1:12" s="256" customFormat="1">
      <c r="A544" s="261" t="s">
        <v>2134</v>
      </c>
      <c r="B544" s="260" t="s">
        <v>813</v>
      </c>
      <c r="C544" s="260" t="s">
        <v>2120</v>
      </c>
      <c r="D544" s="260" t="s">
        <v>2123</v>
      </c>
      <c r="E544" s="260"/>
      <c r="F544" s="258" t="s">
        <v>3931</v>
      </c>
      <c r="G544" s="260" t="s">
        <v>3029</v>
      </c>
      <c r="H544" s="258" t="s">
        <v>818</v>
      </c>
      <c r="I544" s="258">
        <v>73000003</v>
      </c>
      <c r="J544" s="275" t="str">
        <f t="shared" si="8"/>
        <v>张晓晨</v>
      </c>
      <c r="K544" s="258" t="s">
        <v>4786</v>
      </c>
      <c r="L544" s="276">
        <v>43516</v>
      </c>
    </row>
    <row r="545" spans="1:12" s="256" customFormat="1">
      <c r="A545" s="261" t="s">
        <v>2135</v>
      </c>
      <c r="B545" s="260" t="s">
        <v>813</v>
      </c>
      <c r="C545" s="260" t="s">
        <v>2120</v>
      </c>
      <c r="D545" s="260" t="s">
        <v>2123</v>
      </c>
      <c r="E545" s="260"/>
      <c r="F545" s="258" t="s">
        <v>3932</v>
      </c>
      <c r="G545" s="260" t="s">
        <v>3029</v>
      </c>
      <c r="H545" s="258" t="s">
        <v>818</v>
      </c>
      <c r="I545" s="258">
        <v>73000003</v>
      </c>
      <c r="J545" s="275" t="str">
        <f t="shared" si="8"/>
        <v>赵立波</v>
      </c>
      <c r="K545" s="258" t="s">
        <v>4786</v>
      </c>
      <c r="L545" s="276">
        <v>43516</v>
      </c>
    </row>
    <row r="546" spans="1:12" s="256" customFormat="1">
      <c r="A546" s="261" t="s">
        <v>2136</v>
      </c>
      <c r="B546" s="260" t="s">
        <v>813</v>
      </c>
      <c r="C546" s="260" t="s">
        <v>2120</v>
      </c>
      <c r="D546" s="260" t="s">
        <v>2123</v>
      </c>
      <c r="E546" s="260"/>
      <c r="F546" s="258" t="s">
        <v>3933</v>
      </c>
      <c r="G546" s="260" t="s">
        <v>3029</v>
      </c>
      <c r="H546" s="258" t="s">
        <v>818</v>
      </c>
      <c r="I546" s="258">
        <v>73000003</v>
      </c>
      <c r="J546" s="275" t="str">
        <f t="shared" si="8"/>
        <v>王涛</v>
      </c>
      <c r="K546" s="258" t="s">
        <v>4786</v>
      </c>
      <c r="L546" s="276">
        <v>43516</v>
      </c>
    </row>
    <row r="547" spans="1:12" s="256" customFormat="1">
      <c r="A547" s="261" t="s">
        <v>2137</v>
      </c>
      <c r="B547" s="260" t="s">
        <v>813</v>
      </c>
      <c r="C547" s="260" t="s">
        <v>2120</v>
      </c>
      <c r="D547" s="260" t="s">
        <v>2123</v>
      </c>
      <c r="E547" s="260"/>
      <c r="F547" s="258" t="s">
        <v>3934</v>
      </c>
      <c r="G547" s="260" t="s">
        <v>3029</v>
      </c>
      <c r="H547" s="258" t="s">
        <v>818</v>
      </c>
      <c r="I547" s="258">
        <v>73000003</v>
      </c>
      <c r="J547" s="275" t="str">
        <f t="shared" si="8"/>
        <v>吴国辉</v>
      </c>
      <c r="K547" s="258" t="s">
        <v>4786</v>
      </c>
      <c r="L547" s="276">
        <v>43516</v>
      </c>
    </row>
    <row r="548" spans="1:12" s="256" customFormat="1">
      <c r="A548" s="261" t="s">
        <v>2139</v>
      </c>
      <c r="B548" s="260" t="s">
        <v>813</v>
      </c>
      <c r="C548" s="260" t="s">
        <v>2120</v>
      </c>
      <c r="D548" s="260" t="s">
        <v>2123</v>
      </c>
      <c r="E548" s="260"/>
      <c r="F548" s="258" t="s">
        <v>3935</v>
      </c>
      <c r="G548" s="260" t="s">
        <v>3029</v>
      </c>
      <c r="H548" s="258" t="s">
        <v>818</v>
      </c>
      <c r="I548" s="258">
        <v>73000003</v>
      </c>
      <c r="J548" s="275" t="str">
        <f t="shared" si="8"/>
        <v>刘海彬</v>
      </c>
      <c r="K548" s="258" t="s">
        <v>4786</v>
      </c>
      <c r="L548" s="276">
        <v>43516</v>
      </c>
    </row>
    <row r="549" spans="1:12" s="256" customFormat="1">
      <c r="A549" s="261" t="s">
        <v>2140</v>
      </c>
      <c r="B549" s="260" t="s">
        <v>813</v>
      </c>
      <c r="C549" s="260" t="s">
        <v>2120</v>
      </c>
      <c r="D549" s="260" t="s">
        <v>2123</v>
      </c>
      <c r="E549" s="260"/>
      <c r="F549" s="258" t="s">
        <v>3936</v>
      </c>
      <c r="G549" s="260" t="s">
        <v>3029</v>
      </c>
      <c r="H549" s="258" t="s">
        <v>818</v>
      </c>
      <c r="I549" s="258">
        <v>73000003</v>
      </c>
      <c r="J549" s="275" t="str">
        <f t="shared" si="8"/>
        <v>李贞</v>
      </c>
      <c r="K549" s="258" t="s">
        <v>4786</v>
      </c>
      <c r="L549" s="276">
        <v>43516</v>
      </c>
    </row>
    <row r="550" spans="1:12" s="256" customFormat="1">
      <c r="A550" s="261" t="s">
        <v>2141</v>
      </c>
      <c r="B550" s="260" t="s">
        <v>813</v>
      </c>
      <c r="C550" s="260" t="s">
        <v>2120</v>
      </c>
      <c r="D550" s="260" t="s">
        <v>2123</v>
      </c>
      <c r="E550" s="260"/>
      <c r="F550" s="258" t="s">
        <v>3937</v>
      </c>
      <c r="G550" s="260" t="s">
        <v>3029</v>
      </c>
      <c r="H550" s="258" t="s">
        <v>818</v>
      </c>
      <c r="I550" s="258">
        <v>73000003</v>
      </c>
      <c r="J550" s="275" t="str">
        <f t="shared" si="8"/>
        <v>马一龙</v>
      </c>
      <c r="K550" s="258" t="s">
        <v>4786</v>
      </c>
      <c r="L550" s="276">
        <v>43516</v>
      </c>
    </row>
    <row r="551" spans="1:12" s="256" customFormat="1">
      <c r="A551" s="261" t="s">
        <v>2142</v>
      </c>
      <c r="B551" s="260" t="s">
        <v>813</v>
      </c>
      <c r="C551" s="260" t="s">
        <v>2120</v>
      </c>
      <c r="D551" s="260" t="s">
        <v>2143</v>
      </c>
      <c r="E551" s="260"/>
      <c r="F551" s="258" t="s">
        <v>3938</v>
      </c>
      <c r="G551" s="260" t="s">
        <v>953</v>
      </c>
      <c r="H551" s="258" t="s">
        <v>960</v>
      </c>
      <c r="I551" s="258">
        <v>73000003</v>
      </c>
      <c r="J551" s="275" t="str">
        <f t="shared" si="8"/>
        <v>周凯</v>
      </c>
      <c r="K551" s="258" t="s">
        <v>4786</v>
      </c>
      <c r="L551" s="276">
        <v>43516</v>
      </c>
    </row>
    <row r="552" spans="1:12" s="256" customFormat="1">
      <c r="A552" s="261" t="s">
        <v>2144</v>
      </c>
      <c r="B552" s="260" t="s">
        <v>813</v>
      </c>
      <c r="C552" s="260" t="s">
        <v>2120</v>
      </c>
      <c r="D552" s="260" t="s">
        <v>2143</v>
      </c>
      <c r="E552" s="260"/>
      <c r="F552" s="258" t="s">
        <v>3939</v>
      </c>
      <c r="G552" s="260" t="s">
        <v>3025</v>
      </c>
      <c r="H552" s="258" t="s">
        <v>818</v>
      </c>
      <c r="I552" s="258">
        <v>73000003</v>
      </c>
      <c r="J552" s="275" t="str">
        <f t="shared" si="8"/>
        <v>雷益鹏</v>
      </c>
      <c r="K552" s="258" t="s">
        <v>4786</v>
      </c>
      <c r="L552" s="276">
        <v>43516</v>
      </c>
    </row>
    <row r="553" spans="1:12" s="256" customFormat="1">
      <c r="A553" s="261" t="s">
        <v>2146</v>
      </c>
      <c r="B553" s="260" t="s">
        <v>813</v>
      </c>
      <c r="C553" s="260" t="s">
        <v>2120</v>
      </c>
      <c r="D553" s="260" t="s">
        <v>2143</v>
      </c>
      <c r="E553" s="260"/>
      <c r="F553" s="258" t="s">
        <v>3940</v>
      </c>
      <c r="G553" s="260" t="s">
        <v>3025</v>
      </c>
      <c r="H553" s="258" t="s">
        <v>960</v>
      </c>
      <c r="I553" s="258">
        <v>73000003</v>
      </c>
      <c r="J553" s="275" t="str">
        <f t="shared" si="8"/>
        <v>杨帆</v>
      </c>
      <c r="K553" s="258" t="s">
        <v>4786</v>
      </c>
      <c r="L553" s="276">
        <v>43516</v>
      </c>
    </row>
    <row r="554" spans="1:12" s="256" customFormat="1">
      <c r="A554" s="261" t="s">
        <v>2147</v>
      </c>
      <c r="B554" s="260" t="s">
        <v>813</v>
      </c>
      <c r="C554" s="260" t="s">
        <v>2120</v>
      </c>
      <c r="D554" s="260" t="s">
        <v>2143</v>
      </c>
      <c r="E554" s="260"/>
      <c r="F554" s="258" t="s">
        <v>3941</v>
      </c>
      <c r="G554" s="260" t="s">
        <v>3031</v>
      </c>
      <c r="H554" s="258" t="s">
        <v>818</v>
      </c>
      <c r="I554" s="258">
        <v>73000003</v>
      </c>
      <c r="J554" s="275" t="str">
        <f t="shared" si="8"/>
        <v>阴攀锋</v>
      </c>
      <c r="K554" s="258" t="s">
        <v>4786</v>
      </c>
      <c r="L554" s="276">
        <v>43516</v>
      </c>
    </row>
    <row r="555" spans="1:12" s="256" customFormat="1">
      <c r="A555" s="261" t="s">
        <v>2148</v>
      </c>
      <c r="B555" s="260" t="s">
        <v>813</v>
      </c>
      <c r="C555" s="260" t="s">
        <v>2120</v>
      </c>
      <c r="D555" s="260" t="s">
        <v>2143</v>
      </c>
      <c r="E555" s="260"/>
      <c r="F555" s="258" t="s">
        <v>3942</v>
      </c>
      <c r="G555" s="260" t="s">
        <v>3031</v>
      </c>
      <c r="H555" s="258" t="s">
        <v>818</v>
      </c>
      <c r="I555" s="258">
        <v>73000003</v>
      </c>
      <c r="J555" s="275" t="str">
        <f t="shared" si="8"/>
        <v>武新明2</v>
      </c>
      <c r="K555" s="258" t="s">
        <v>4786</v>
      </c>
      <c r="L555" s="276">
        <v>43516</v>
      </c>
    </row>
    <row r="556" spans="1:12" s="256" customFormat="1">
      <c r="A556" s="261" t="s">
        <v>2149</v>
      </c>
      <c r="B556" s="260" t="s">
        <v>813</v>
      </c>
      <c r="C556" s="260" t="s">
        <v>2120</v>
      </c>
      <c r="D556" s="260" t="s">
        <v>2143</v>
      </c>
      <c r="E556" s="260"/>
      <c r="F556" s="258" t="s">
        <v>3943</v>
      </c>
      <c r="G556" s="260" t="s">
        <v>3031</v>
      </c>
      <c r="H556" s="258" t="s">
        <v>818</v>
      </c>
      <c r="I556" s="258">
        <v>73000003</v>
      </c>
      <c r="J556" s="275" t="str">
        <f t="shared" si="8"/>
        <v>张海涛2</v>
      </c>
      <c r="K556" s="258" t="s">
        <v>4786</v>
      </c>
      <c r="L556" s="276">
        <v>43516</v>
      </c>
    </row>
    <row r="557" spans="1:12" s="256" customFormat="1">
      <c r="A557" s="261" t="s">
        <v>2151</v>
      </c>
      <c r="B557" s="260" t="s">
        <v>813</v>
      </c>
      <c r="C557" s="260" t="s">
        <v>2120</v>
      </c>
      <c r="D557" s="260" t="s">
        <v>2143</v>
      </c>
      <c r="E557" s="260"/>
      <c r="F557" s="258" t="s">
        <v>3944</v>
      </c>
      <c r="G557" s="260" t="s">
        <v>3031</v>
      </c>
      <c r="H557" s="258" t="s">
        <v>960</v>
      </c>
      <c r="I557" s="258">
        <v>73000003</v>
      </c>
      <c r="J557" s="275" t="str">
        <f t="shared" si="8"/>
        <v>宋祥龙2</v>
      </c>
      <c r="K557" s="258" t="s">
        <v>4786</v>
      </c>
      <c r="L557" s="276">
        <v>43516</v>
      </c>
    </row>
    <row r="558" spans="1:12" s="256" customFormat="1">
      <c r="A558" s="261" t="s">
        <v>2117</v>
      </c>
      <c r="B558" s="260" t="s">
        <v>813</v>
      </c>
      <c r="C558" s="260" t="s">
        <v>1725</v>
      </c>
      <c r="D558" s="260"/>
      <c r="E558" s="260"/>
      <c r="F558" s="258" t="s">
        <v>3921</v>
      </c>
      <c r="G558" s="260" t="s">
        <v>4427</v>
      </c>
      <c r="H558" s="258" t="s">
        <v>818</v>
      </c>
      <c r="I558" s="258">
        <v>73000002</v>
      </c>
      <c r="J558" s="275" t="str">
        <f t="shared" si="8"/>
        <v>赵子超</v>
      </c>
      <c r="K558" s="258" t="s">
        <v>4788</v>
      </c>
      <c r="L558" s="276">
        <v>43516</v>
      </c>
    </row>
    <row r="559" spans="1:12" s="256" customFormat="1">
      <c r="A559" s="261" t="s">
        <v>2118</v>
      </c>
      <c r="B559" s="260" t="s">
        <v>813</v>
      </c>
      <c r="C559" s="260" t="s">
        <v>1725</v>
      </c>
      <c r="D559" s="260"/>
      <c r="E559" s="260"/>
      <c r="F559" s="258" t="s">
        <v>4789</v>
      </c>
      <c r="G559" s="260" t="s">
        <v>4311</v>
      </c>
      <c r="H559" s="258" t="s">
        <v>818</v>
      </c>
      <c r="I559" s="258">
        <v>73000002</v>
      </c>
      <c r="J559" s="275" t="str">
        <f t="shared" si="8"/>
        <v>周寅生</v>
      </c>
      <c r="K559" s="258" t="s">
        <v>4788</v>
      </c>
      <c r="L559" s="276">
        <v>43516</v>
      </c>
    </row>
    <row r="560" spans="1:12" s="256" customFormat="1">
      <c r="A560" s="261" t="s">
        <v>2501</v>
      </c>
      <c r="B560" s="260"/>
      <c r="C560" s="260" t="s">
        <v>946</v>
      </c>
      <c r="D560" s="260" t="s">
        <v>4790</v>
      </c>
      <c r="E560" s="260"/>
      <c r="F560" s="258" t="s">
        <v>4791</v>
      </c>
      <c r="G560" s="260" t="s">
        <v>947</v>
      </c>
      <c r="H560" s="258" t="s">
        <v>818</v>
      </c>
      <c r="I560" s="258">
        <v>73002002</v>
      </c>
      <c r="J560" s="275" t="str">
        <f t="shared" si="8"/>
        <v>乔振杰</v>
      </c>
      <c r="K560" s="258" t="s">
        <v>4792</v>
      </c>
      <c r="L560" s="276">
        <v>43516</v>
      </c>
    </row>
    <row r="561" spans="1:15" s="256" customFormat="1">
      <c r="A561" s="261" t="s">
        <v>4793</v>
      </c>
      <c r="B561" s="260"/>
      <c r="C561" s="260" t="s">
        <v>946</v>
      </c>
      <c r="D561" s="260" t="s">
        <v>4790</v>
      </c>
      <c r="E561" s="260"/>
      <c r="F561" s="258" t="s">
        <v>4794</v>
      </c>
      <c r="G561" s="260" t="s">
        <v>947</v>
      </c>
      <c r="H561" s="258" t="s">
        <v>818</v>
      </c>
      <c r="I561" s="258">
        <v>73002002</v>
      </c>
      <c r="J561" s="275" t="str">
        <f t="shared" si="8"/>
        <v>王芳霞</v>
      </c>
      <c r="K561" s="258" t="s">
        <v>4792</v>
      </c>
      <c r="L561" s="276">
        <v>43516</v>
      </c>
    </row>
    <row r="562" spans="1:15">
      <c r="A562" s="261" t="s">
        <v>4795</v>
      </c>
      <c r="B562" s="260"/>
      <c r="C562" s="260" t="s">
        <v>946</v>
      </c>
      <c r="D562" s="260" t="s">
        <v>4790</v>
      </c>
      <c r="E562" s="260"/>
      <c r="F562" s="258" t="s">
        <v>4796</v>
      </c>
      <c r="G562" s="260" t="s">
        <v>947</v>
      </c>
      <c r="H562" s="258" t="s">
        <v>818</v>
      </c>
      <c r="I562" s="258">
        <v>73002002</v>
      </c>
      <c r="J562" s="275" t="str">
        <f t="shared" si="8"/>
        <v>路辉</v>
      </c>
      <c r="K562" s="258" t="s">
        <v>4792</v>
      </c>
      <c r="L562" s="276">
        <v>43516</v>
      </c>
      <c r="O562" s="256"/>
    </row>
    <row r="563" spans="1:15" s="296" customFormat="1" ht="48">
      <c r="A563" s="257" t="s">
        <v>1478</v>
      </c>
      <c r="B563" s="258"/>
      <c r="C563" s="258" t="s">
        <v>1468</v>
      </c>
      <c r="D563" s="258"/>
      <c r="E563" s="258" t="s">
        <v>1479</v>
      </c>
      <c r="F563" s="258" t="s">
        <v>4797</v>
      </c>
      <c r="G563" s="258" t="s">
        <v>996</v>
      </c>
      <c r="H563" s="258" t="s">
        <v>1469</v>
      </c>
      <c r="I563" s="260">
        <v>71033003</v>
      </c>
      <c r="J563" s="275" t="str">
        <f t="shared" si="8"/>
        <v>杜广西2</v>
      </c>
      <c r="K563" s="260" t="s">
        <v>4798</v>
      </c>
      <c r="L563" s="276">
        <v>43516</v>
      </c>
      <c r="M563" s="295" t="s">
        <v>1814</v>
      </c>
      <c r="N563" s="296">
        <f t="shared" ref="N563" si="9">I563+10000000</f>
        <v>81033003</v>
      </c>
      <c r="O563" s="256"/>
    </row>
    <row r="564" spans="1:15" s="296" customFormat="1">
      <c r="A564" s="297"/>
      <c r="B564" s="298"/>
      <c r="C564" s="298"/>
      <c r="D564" s="298"/>
      <c r="E564" s="298"/>
      <c r="F564" s="299" t="s">
        <v>4799</v>
      </c>
      <c r="G564" s="298"/>
      <c r="H564" s="298"/>
      <c r="I564" s="300">
        <v>73000002</v>
      </c>
      <c r="J564" s="275" t="str">
        <f t="shared" si="8"/>
        <v>程强</v>
      </c>
      <c r="K564" s="301" t="s">
        <v>4788</v>
      </c>
      <c r="L564" s="276">
        <v>43517</v>
      </c>
      <c r="M564" s="302"/>
      <c r="O564" s="256"/>
    </row>
    <row r="565" spans="1:15" s="296" customFormat="1">
      <c r="A565" s="297"/>
      <c r="B565" s="298"/>
      <c r="C565" s="298"/>
      <c r="D565" s="298"/>
      <c r="E565" s="298"/>
      <c r="F565" s="270" t="s">
        <v>4800</v>
      </c>
      <c r="G565" s="298"/>
      <c r="H565" s="298"/>
      <c r="I565" s="271">
        <v>72030001</v>
      </c>
      <c r="J565" s="275" t="str">
        <f t="shared" si="8"/>
        <v>周川</v>
      </c>
      <c r="K565" s="271" t="s">
        <v>4350</v>
      </c>
      <c r="L565" s="276">
        <v>43517</v>
      </c>
      <c r="M565" s="302"/>
      <c r="O565" s="256"/>
    </row>
    <row r="566" spans="1:15" s="296" customFormat="1">
      <c r="A566" s="297"/>
      <c r="B566" s="298"/>
      <c r="C566" s="298"/>
      <c r="D566" s="298"/>
      <c r="E566" s="298"/>
      <c r="F566" s="270" t="s">
        <v>4801</v>
      </c>
      <c r="G566" s="298"/>
      <c r="H566" s="298"/>
      <c r="I566" s="303">
        <v>71008011</v>
      </c>
      <c r="J566" s="275" t="str">
        <f t="shared" si="8"/>
        <v>赵杨昊</v>
      </c>
      <c r="K566" s="304" t="s">
        <v>4802</v>
      </c>
      <c r="L566" s="276">
        <v>43517</v>
      </c>
      <c r="M566" s="302"/>
      <c r="O566" s="256"/>
    </row>
    <row r="567" spans="1:15" s="296" customFormat="1">
      <c r="A567" s="297"/>
      <c r="B567" s="298"/>
      <c r="C567" s="298"/>
      <c r="D567" s="298"/>
      <c r="E567" s="298"/>
      <c r="F567" s="270" t="s">
        <v>4803</v>
      </c>
      <c r="G567" s="298"/>
      <c r="H567" s="298"/>
      <c r="I567" s="270">
        <v>73001001</v>
      </c>
      <c r="J567" s="275" t="str">
        <f t="shared" si="8"/>
        <v>周汉川</v>
      </c>
      <c r="K567" s="270" t="s">
        <v>4804</v>
      </c>
      <c r="L567" s="276">
        <v>43517</v>
      </c>
      <c r="M567" s="302"/>
      <c r="O567" s="256"/>
    </row>
    <row r="568" spans="1:15" s="296" customFormat="1">
      <c r="A568" s="297"/>
      <c r="B568" s="298"/>
      <c r="C568" s="298"/>
      <c r="D568" s="298"/>
      <c r="E568" s="298"/>
      <c r="F568" s="270" t="s">
        <v>4805</v>
      </c>
      <c r="G568" s="298"/>
      <c r="H568" s="298"/>
      <c r="I568" s="271">
        <v>72006001</v>
      </c>
      <c r="J568" s="275" t="str">
        <f t="shared" si="8"/>
        <v>王牛福</v>
      </c>
      <c r="K568" s="271" t="s">
        <v>674</v>
      </c>
      <c r="L568" s="276">
        <v>43517</v>
      </c>
      <c r="M568" s="302"/>
      <c r="O568" s="256"/>
    </row>
    <row r="569" spans="1:15" s="296" customFormat="1">
      <c r="A569" s="297"/>
      <c r="B569" s="298"/>
      <c r="C569" s="298"/>
      <c r="D569" s="298"/>
      <c r="E569" s="298"/>
      <c r="F569" s="270" t="s">
        <v>4806</v>
      </c>
      <c r="G569" s="298"/>
      <c r="H569" s="298"/>
      <c r="I569" s="270">
        <v>73001001</v>
      </c>
      <c r="J569" s="275" t="str">
        <f t="shared" si="8"/>
        <v>于睿</v>
      </c>
      <c r="K569" s="270" t="s">
        <v>4804</v>
      </c>
      <c r="L569" s="276">
        <v>43517</v>
      </c>
      <c r="M569" s="302"/>
      <c r="O569" s="256"/>
    </row>
    <row r="570" spans="1:15" s="296" customFormat="1">
      <c r="A570" s="297"/>
      <c r="B570" s="298"/>
      <c r="C570" s="298"/>
      <c r="D570" s="298"/>
      <c r="E570" s="298"/>
      <c r="F570" s="270" t="s">
        <v>4807</v>
      </c>
      <c r="G570" s="298"/>
      <c r="H570" s="298"/>
      <c r="I570" s="303">
        <v>71005006</v>
      </c>
      <c r="J570" s="275" t="str">
        <f t="shared" si="8"/>
        <v>余勇</v>
      </c>
      <c r="K570" s="271" t="s">
        <v>4808</v>
      </c>
      <c r="L570" s="276">
        <v>43517</v>
      </c>
      <c r="M570" s="302"/>
      <c r="O570" s="256"/>
    </row>
    <row r="571" spans="1:15" s="296" customFormat="1">
      <c r="A571" s="297"/>
      <c r="B571" s="298"/>
      <c r="C571" s="298"/>
      <c r="D571" s="298"/>
      <c r="E571" s="298"/>
      <c r="F571" s="270" t="s">
        <v>4809</v>
      </c>
      <c r="G571" s="298"/>
      <c r="H571" s="298"/>
      <c r="I571" s="303">
        <v>71040001</v>
      </c>
      <c r="J571" s="275" t="str">
        <f t="shared" si="8"/>
        <v>吴松豪</v>
      </c>
      <c r="K571" s="271" t="s">
        <v>4810</v>
      </c>
      <c r="L571" s="276">
        <v>43517</v>
      </c>
      <c r="M571" s="302"/>
      <c r="O571" s="256"/>
    </row>
    <row r="572" spans="1:15" s="296" customFormat="1">
      <c r="A572" s="297"/>
      <c r="B572" s="298"/>
      <c r="C572" s="298"/>
      <c r="D572" s="298"/>
      <c r="E572" s="298"/>
      <c r="F572" s="270" t="s">
        <v>4811</v>
      </c>
      <c r="G572" s="298"/>
      <c r="H572" s="298"/>
      <c r="I572" s="304">
        <v>71002005</v>
      </c>
      <c r="J572" s="275" t="str">
        <f t="shared" si="8"/>
        <v>孙炳毅</v>
      </c>
      <c r="K572" s="304" t="s">
        <v>4389</v>
      </c>
      <c r="L572" s="276">
        <v>43517</v>
      </c>
      <c r="M572" s="302"/>
      <c r="O572" s="256"/>
    </row>
    <row r="573" spans="1:15" s="296" customFormat="1">
      <c r="A573" s="297"/>
      <c r="B573" s="298"/>
      <c r="C573" s="298"/>
      <c r="D573" s="298"/>
      <c r="E573" s="298"/>
      <c r="F573" s="270" t="s">
        <v>4812</v>
      </c>
      <c r="G573" s="298"/>
      <c r="H573" s="298"/>
      <c r="I573" s="304">
        <v>71002005</v>
      </c>
      <c r="J573" s="275" t="str">
        <f t="shared" si="8"/>
        <v>蒋晓刚</v>
      </c>
      <c r="K573" s="304" t="s">
        <v>4389</v>
      </c>
      <c r="L573" s="276">
        <v>43517</v>
      </c>
      <c r="M573" s="302"/>
      <c r="O573" s="256"/>
    </row>
    <row r="574" spans="1:15" s="296" customFormat="1">
      <c r="A574" s="297"/>
      <c r="B574" s="298"/>
      <c r="C574" s="298"/>
      <c r="D574" s="298"/>
      <c r="E574" s="298"/>
      <c r="F574" s="299" t="s">
        <v>4813</v>
      </c>
      <c r="G574" s="298"/>
      <c r="H574" s="298"/>
      <c r="I574" s="299">
        <v>73002003</v>
      </c>
      <c r="J574" s="275" t="str">
        <f t="shared" si="8"/>
        <v>祁万江</v>
      </c>
      <c r="K574" s="299" t="s">
        <v>4814</v>
      </c>
      <c r="L574" s="276">
        <v>43517</v>
      </c>
      <c r="M574" s="302"/>
      <c r="O574" s="256"/>
    </row>
    <row r="575" spans="1:15" s="296" customFormat="1">
      <c r="A575" s="297"/>
      <c r="B575" s="298"/>
      <c r="C575" s="298"/>
      <c r="D575" s="298"/>
      <c r="E575" s="298"/>
      <c r="F575" s="270" t="s">
        <v>4007</v>
      </c>
      <c r="G575" s="298"/>
      <c r="H575" s="298"/>
      <c r="I575" s="304">
        <v>71005006</v>
      </c>
      <c r="J575" s="275" t="str">
        <f t="shared" si="8"/>
        <v>张艳玲</v>
      </c>
      <c r="K575" s="304" t="s">
        <v>4808</v>
      </c>
      <c r="L575" s="276">
        <v>43517</v>
      </c>
      <c r="M575" s="302"/>
      <c r="O575" s="256"/>
    </row>
    <row r="576" spans="1:15" s="296" customFormat="1">
      <c r="A576" s="297"/>
      <c r="B576" s="298"/>
      <c r="C576" s="298"/>
      <c r="D576" s="298"/>
      <c r="E576" s="298"/>
      <c r="F576" s="270" t="s">
        <v>4056</v>
      </c>
      <c r="G576" s="298"/>
      <c r="H576" s="298"/>
      <c r="I576" s="304">
        <v>71040007</v>
      </c>
      <c r="J576" s="275" t="str">
        <f t="shared" si="8"/>
        <v>曲绍鲲</v>
      </c>
      <c r="K576" s="304" t="s">
        <v>4815</v>
      </c>
      <c r="L576" s="276">
        <v>43517</v>
      </c>
      <c r="M576" s="302"/>
      <c r="O576" s="256"/>
    </row>
    <row r="577" spans="1:15" s="296" customFormat="1">
      <c r="A577" s="297"/>
      <c r="B577" s="298"/>
      <c r="C577" s="298"/>
      <c r="D577" s="298"/>
      <c r="E577" s="298"/>
      <c r="F577" s="299" t="s">
        <v>4816</v>
      </c>
      <c r="G577" s="298"/>
      <c r="H577" s="298"/>
      <c r="I577" s="301">
        <v>73000003</v>
      </c>
      <c r="J577" s="275" t="str">
        <f t="shared" si="8"/>
        <v>兰烨</v>
      </c>
      <c r="K577" s="301" t="s">
        <v>4786</v>
      </c>
      <c r="L577" s="276">
        <v>43517</v>
      </c>
      <c r="M577" s="302"/>
      <c r="O577" s="256"/>
    </row>
    <row r="578" spans="1:15" s="296" customFormat="1">
      <c r="A578" s="297"/>
      <c r="B578" s="298"/>
      <c r="C578" s="298"/>
      <c r="D578" s="298"/>
      <c r="E578" s="298"/>
      <c r="F578" s="270" t="s">
        <v>4817</v>
      </c>
      <c r="G578" s="298"/>
      <c r="H578" s="298"/>
      <c r="I578" s="271">
        <v>72006001</v>
      </c>
      <c r="J578" s="275" t="str">
        <f t="shared" ref="J578:J641" si="10">F578</f>
        <v>迟迅</v>
      </c>
      <c r="K578" s="271" t="s">
        <v>674</v>
      </c>
      <c r="L578" s="276">
        <v>43517</v>
      </c>
      <c r="M578" s="302"/>
      <c r="O578" s="256"/>
    </row>
    <row r="579" spans="1:15" s="296" customFormat="1">
      <c r="A579" s="297"/>
      <c r="B579" s="298"/>
      <c r="C579" s="298"/>
      <c r="D579" s="298"/>
      <c r="E579" s="298"/>
      <c r="F579" s="299" t="s">
        <v>4818</v>
      </c>
      <c r="G579" s="298"/>
      <c r="H579" s="298"/>
      <c r="I579" s="299">
        <v>73002002</v>
      </c>
      <c r="J579" s="275" t="str">
        <f t="shared" si="10"/>
        <v>王建军</v>
      </c>
      <c r="K579" s="299" t="s">
        <v>4792</v>
      </c>
      <c r="L579" s="276">
        <v>43517</v>
      </c>
      <c r="M579" s="302"/>
      <c r="O579" s="256"/>
    </row>
    <row r="580" spans="1:15" s="296" customFormat="1">
      <c r="A580" s="297"/>
      <c r="B580" s="298"/>
      <c r="C580" s="298"/>
      <c r="D580" s="298"/>
      <c r="E580" s="298"/>
      <c r="F580" s="270" t="s">
        <v>4819</v>
      </c>
      <c r="G580" s="298"/>
      <c r="H580" s="298"/>
      <c r="I580" s="271">
        <v>72006001</v>
      </c>
      <c r="J580" s="275" t="str">
        <f t="shared" si="10"/>
        <v>帅佩章</v>
      </c>
      <c r="K580" s="271" t="s">
        <v>674</v>
      </c>
      <c r="L580" s="276">
        <v>43517</v>
      </c>
      <c r="M580" s="302"/>
      <c r="O580" s="256"/>
    </row>
    <row r="581" spans="1:15" s="296" customFormat="1">
      <c r="A581" s="297"/>
      <c r="B581" s="298"/>
      <c r="C581" s="298"/>
      <c r="D581" s="298"/>
      <c r="E581" s="298"/>
      <c r="F581" s="270" t="s">
        <v>4820</v>
      </c>
      <c r="G581" s="298"/>
      <c r="H581" s="298"/>
      <c r="I581" s="303">
        <v>72011014</v>
      </c>
      <c r="J581" s="275" t="str">
        <f t="shared" si="10"/>
        <v>吕艳静</v>
      </c>
      <c r="K581" s="271" t="s">
        <v>1740</v>
      </c>
      <c r="L581" s="276">
        <v>43517</v>
      </c>
      <c r="M581" s="302"/>
      <c r="O581" s="256"/>
    </row>
    <row r="582" spans="1:15" s="296" customFormat="1">
      <c r="A582" s="297"/>
      <c r="B582" s="298"/>
      <c r="C582" s="298"/>
      <c r="D582" s="298"/>
      <c r="E582" s="298"/>
      <c r="F582" s="270" t="s">
        <v>4821</v>
      </c>
      <c r="G582" s="298"/>
      <c r="H582" s="298"/>
      <c r="I582" s="303">
        <v>72012009</v>
      </c>
      <c r="J582" s="275" t="str">
        <f t="shared" si="10"/>
        <v>饶飚</v>
      </c>
      <c r="K582" s="271" t="s">
        <v>4822</v>
      </c>
      <c r="L582" s="276">
        <v>43517</v>
      </c>
      <c r="M582" s="302"/>
      <c r="O582" s="256"/>
    </row>
    <row r="583" spans="1:15" s="296" customFormat="1">
      <c r="A583" s="297"/>
      <c r="B583" s="298"/>
      <c r="C583" s="298"/>
      <c r="D583" s="298"/>
      <c r="E583" s="298"/>
      <c r="F583" s="270" t="s">
        <v>4823</v>
      </c>
      <c r="G583" s="298"/>
      <c r="H583" s="298"/>
      <c r="I583" s="303">
        <v>71008011</v>
      </c>
      <c r="J583" s="275" t="str">
        <f t="shared" si="10"/>
        <v>杨光</v>
      </c>
      <c r="K583" s="271" t="s">
        <v>4802</v>
      </c>
      <c r="L583" s="276">
        <v>43517</v>
      </c>
      <c r="M583" s="302"/>
      <c r="O583" s="256"/>
    </row>
    <row r="584" spans="1:15" s="296" customFormat="1">
      <c r="A584" s="297"/>
      <c r="B584" s="298"/>
      <c r="C584" s="298"/>
      <c r="D584" s="298"/>
      <c r="E584" s="298"/>
      <c r="F584" s="270" t="s">
        <v>4824</v>
      </c>
      <c r="G584" s="298"/>
      <c r="H584" s="298"/>
      <c r="I584" s="304">
        <v>72036001</v>
      </c>
      <c r="J584" s="275" t="str">
        <f t="shared" si="10"/>
        <v>廉喆</v>
      </c>
      <c r="K584" s="304" t="s">
        <v>656</v>
      </c>
      <c r="L584" s="276">
        <v>43517</v>
      </c>
      <c r="M584" s="302"/>
      <c r="O584" s="256"/>
    </row>
    <row r="585" spans="1:15" s="296" customFormat="1">
      <c r="A585" s="297"/>
      <c r="B585" s="298"/>
      <c r="C585" s="298"/>
      <c r="D585" s="298"/>
      <c r="E585" s="298"/>
      <c r="F585" s="270" t="s">
        <v>4825</v>
      </c>
      <c r="G585" s="298"/>
      <c r="H585" s="298"/>
      <c r="I585" s="304">
        <v>71032012</v>
      </c>
      <c r="J585" s="275" t="str">
        <f t="shared" si="10"/>
        <v>王俊昌</v>
      </c>
      <c r="K585" s="304" t="s">
        <v>1052</v>
      </c>
      <c r="L585" s="276">
        <v>43517</v>
      </c>
      <c r="M585" s="302"/>
      <c r="O585" s="256"/>
    </row>
    <row r="586" spans="1:15" s="296" customFormat="1">
      <c r="A586" s="297"/>
      <c r="B586" s="298"/>
      <c r="C586" s="298"/>
      <c r="D586" s="298"/>
      <c r="E586" s="298"/>
      <c r="F586" s="270" t="s">
        <v>4826</v>
      </c>
      <c r="G586" s="298"/>
      <c r="H586" s="298"/>
      <c r="I586" s="304">
        <v>71029012</v>
      </c>
      <c r="J586" s="275" t="str">
        <f t="shared" si="10"/>
        <v>阴志平</v>
      </c>
      <c r="K586" s="304" t="s">
        <v>983</v>
      </c>
      <c r="L586" s="276">
        <v>43517</v>
      </c>
      <c r="M586" s="302"/>
      <c r="O586" s="256"/>
    </row>
    <row r="587" spans="1:15" s="296" customFormat="1">
      <c r="A587" s="297"/>
      <c r="B587" s="298"/>
      <c r="C587" s="298"/>
      <c r="D587" s="298"/>
      <c r="E587" s="298"/>
      <c r="F587" s="270" t="s">
        <v>4827</v>
      </c>
      <c r="G587" s="298"/>
      <c r="H587" s="298"/>
      <c r="I587" s="304">
        <v>72014011</v>
      </c>
      <c r="J587" s="275" t="str">
        <f t="shared" si="10"/>
        <v>李小鹏</v>
      </c>
      <c r="K587" s="304" t="s">
        <v>738</v>
      </c>
      <c r="L587" s="276">
        <v>43517</v>
      </c>
      <c r="M587" s="302"/>
      <c r="O587" s="256"/>
    </row>
    <row r="588" spans="1:15" s="296" customFormat="1">
      <c r="A588" s="297"/>
      <c r="B588" s="298"/>
      <c r="C588" s="298"/>
      <c r="D588" s="298"/>
      <c r="E588" s="298"/>
      <c r="F588" s="270" t="s">
        <v>4828</v>
      </c>
      <c r="G588" s="298"/>
      <c r="H588" s="298"/>
      <c r="I588" s="304">
        <v>72026001</v>
      </c>
      <c r="J588" s="275" t="str">
        <f t="shared" si="10"/>
        <v>莫欣</v>
      </c>
      <c r="K588" s="304" t="s">
        <v>661</v>
      </c>
      <c r="L588" s="276">
        <v>43517</v>
      </c>
      <c r="M588" s="302"/>
      <c r="O588" s="256"/>
    </row>
    <row r="589" spans="1:15">
      <c r="A589" s="305"/>
      <c r="B589" s="305"/>
      <c r="C589" s="305" t="s">
        <v>4829</v>
      </c>
      <c r="D589" s="306" t="s">
        <v>2909</v>
      </c>
      <c r="E589" s="305"/>
      <c r="F589" s="306" t="s">
        <v>3717</v>
      </c>
      <c r="G589" s="305"/>
      <c r="H589" s="305"/>
      <c r="I589" s="270">
        <v>72033001</v>
      </c>
      <c r="J589" s="275" t="str">
        <f t="shared" si="10"/>
        <v>刘金晶</v>
      </c>
      <c r="K589" s="270" t="s">
        <v>657</v>
      </c>
      <c r="L589" s="276">
        <v>43517</v>
      </c>
      <c r="O589" s="256"/>
    </row>
    <row r="590" spans="1:15">
      <c r="A590" s="305"/>
      <c r="B590" s="305"/>
      <c r="C590" s="305" t="s">
        <v>4829</v>
      </c>
      <c r="D590" s="270" t="s">
        <v>2880</v>
      </c>
      <c r="E590" s="305"/>
      <c r="F590" s="270" t="s">
        <v>3747</v>
      </c>
      <c r="G590" s="305"/>
      <c r="H590" s="305"/>
      <c r="I590" s="270">
        <v>72033001</v>
      </c>
      <c r="J590" s="275" t="str">
        <f t="shared" si="10"/>
        <v>万志宏</v>
      </c>
      <c r="K590" s="270" t="s">
        <v>657</v>
      </c>
      <c r="L590" s="276">
        <v>43517</v>
      </c>
      <c r="O590" s="256"/>
    </row>
    <row r="591" spans="1:15">
      <c r="A591" s="305"/>
      <c r="B591" s="305"/>
      <c r="C591" s="305" t="s">
        <v>4829</v>
      </c>
      <c r="D591" s="270" t="s">
        <v>2860</v>
      </c>
      <c r="E591" s="305"/>
      <c r="F591" s="270" t="s">
        <v>3673</v>
      </c>
      <c r="G591" s="305"/>
      <c r="H591" s="305"/>
      <c r="I591" s="270">
        <v>72033001</v>
      </c>
      <c r="J591" s="275" t="str">
        <f t="shared" si="10"/>
        <v>张俊杰</v>
      </c>
      <c r="K591" s="270" t="s">
        <v>657</v>
      </c>
      <c r="L591" s="276">
        <v>43517</v>
      </c>
      <c r="O591" s="256"/>
    </row>
    <row r="592" spans="1:15">
      <c r="A592" s="305"/>
      <c r="B592" s="305"/>
      <c r="C592" s="305" t="s">
        <v>4829</v>
      </c>
      <c r="D592" s="306" t="s">
        <v>2886</v>
      </c>
      <c r="E592" s="305"/>
      <c r="F592" s="306" t="s">
        <v>3695</v>
      </c>
      <c r="G592" s="305"/>
      <c r="H592" s="305"/>
      <c r="I592" s="270">
        <v>72033001</v>
      </c>
      <c r="J592" s="275" t="str">
        <f t="shared" si="10"/>
        <v>程帆</v>
      </c>
      <c r="K592" s="270" t="s">
        <v>657</v>
      </c>
      <c r="L592" s="276">
        <v>43517</v>
      </c>
      <c r="O592" s="256"/>
    </row>
    <row r="593" spans="1:15">
      <c r="A593" s="305"/>
      <c r="B593" s="305"/>
      <c r="C593" s="305" t="s">
        <v>4829</v>
      </c>
      <c r="D593" s="270" t="s">
        <v>2897</v>
      </c>
      <c r="E593" s="305"/>
      <c r="F593" s="270" t="s">
        <v>3713</v>
      </c>
      <c r="G593" s="305"/>
      <c r="H593" s="305"/>
      <c r="I593" s="270">
        <v>72033001</v>
      </c>
      <c r="J593" s="275" t="str">
        <f t="shared" si="10"/>
        <v>李义彬</v>
      </c>
      <c r="K593" s="270" t="s">
        <v>657</v>
      </c>
      <c r="L593" s="276">
        <v>43517</v>
      </c>
      <c r="O593" s="256"/>
    </row>
    <row r="594" spans="1:15">
      <c r="A594" s="305"/>
      <c r="B594" s="305"/>
      <c r="C594" s="305" t="s">
        <v>4829</v>
      </c>
      <c r="D594" s="270" t="s">
        <v>2860</v>
      </c>
      <c r="E594" s="305"/>
      <c r="F594" s="270" t="s">
        <v>3671</v>
      </c>
      <c r="G594" s="305"/>
      <c r="H594" s="305"/>
      <c r="I594" s="270">
        <v>72033001</v>
      </c>
      <c r="J594" s="275" t="str">
        <f t="shared" si="10"/>
        <v>石志中</v>
      </c>
      <c r="K594" s="270" t="s">
        <v>657</v>
      </c>
      <c r="L594" s="276">
        <v>43517</v>
      </c>
      <c r="O594" s="256"/>
    </row>
    <row r="595" spans="1:15">
      <c r="A595" s="305"/>
      <c r="B595" s="305"/>
      <c r="C595" s="305" t="s">
        <v>4829</v>
      </c>
      <c r="D595" s="270" t="s">
        <v>2897</v>
      </c>
      <c r="E595" s="305"/>
      <c r="F595" s="270" t="s">
        <v>3707</v>
      </c>
      <c r="G595" s="305"/>
      <c r="H595" s="305"/>
      <c r="I595" s="270">
        <v>72033001</v>
      </c>
      <c r="J595" s="275" t="str">
        <f t="shared" si="10"/>
        <v>杨杰</v>
      </c>
      <c r="K595" s="270" t="s">
        <v>657</v>
      </c>
      <c r="L595" s="276">
        <v>43517</v>
      </c>
      <c r="O595" s="256"/>
    </row>
    <row r="596" spans="1:15">
      <c r="A596" s="305"/>
      <c r="B596" s="305"/>
      <c r="C596" s="305" t="s">
        <v>4829</v>
      </c>
      <c r="D596" s="270" t="s">
        <v>2880</v>
      </c>
      <c r="E596" s="305"/>
      <c r="F596" s="270" t="s">
        <v>3760</v>
      </c>
      <c r="G596" s="305"/>
      <c r="H596" s="305"/>
      <c r="I596" s="270">
        <v>72033001</v>
      </c>
      <c r="J596" s="275" t="str">
        <f t="shared" si="10"/>
        <v>王雪松</v>
      </c>
      <c r="K596" s="270" t="s">
        <v>657</v>
      </c>
      <c r="L596" s="276">
        <v>43517</v>
      </c>
      <c r="O596" s="256"/>
    </row>
    <row r="597" spans="1:15">
      <c r="A597" s="305"/>
      <c r="B597" s="305"/>
      <c r="C597" s="305" t="s">
        <v>4829</v>
      </c>
      <c r="D597" s="306" t="s">
        <v>2860</v>
      </c>
      <c r="E597" s="305"/>
      <c r="F597" s="306" t="s">
        <v>3675</v>
      </c>
      <c r="G597" s="305"/>
      <c r="H597" s="305"/>
      <c r="I597" s="270">
        <v>72033001</v>
      </c>
      <c r="J597" s="275" t="str">
        <f t="shared" si="10"/>
        <v>项志坚</v>
      </c>
      <c r="K597" s="270" t="s">
        <v>657</v>
      </c>
      <c r="L597" s="276">
        <v>43517</v>
      </c>
      <c r="O597" s="256"/>
    </row>
    <row r="598" spans="1:15">
      <c r="A598" s="305"/>
      <c r="B598" s="305"/>
      <c r="C598" s="305" t="s">
        <v>4829</v>
      </c>
      <c r="D598" s="270" t="s">
        <v>2897</v>
      </c>
      <c r="E598" s="305"/>
      <c r="F598" s="270" t="s">
        <v>3712</v>
      </c>
      <c r="G598" s="305"/>
      <c r="H598" s="305"/>
      <c r="I598" s="270">
        <v>72033001</v>
      </c>
      <c r="J598" s="275" t="str">
        <f t="shared" si="10"/>
        <v>王晓宇</v>
      </c>
      <c r="K598" s="270" t="s">
        <v>657</v>
      </c>
      <c r="L598" s="276">
        <v>43517</v>
      </c>
      <c r="O598" s="256"/>
    </row>
    <row r="599" spans="1:15">
      <c r="A599" s="305"/>
      <c r="B599" s="305"/>
      <c r="C599" s="305" t="s">
        <v>4829</v>
      </c>
      <c r="D599" s="270" t="s">
        <v>2880</v>
      </c>
      <c r="E599" s="305"/>
      <c r="F599" s="270" t="s">
        <v>3742</v>
      </c>
      <c r="G599" s="305"/>
      <c r="H599" s="305"/>
      <c r="I599" s="270">
        <v>72033001</v>
      </c>
      <c r="J599" s="275" t="str">
        <f t="shared" si="10"/>
        <v>王广阶</v>
      </c>
      <c r="K599" s="270" t="s">
        <v>657</v>
      </c>
      <c r="L599" s="276">
        <v>43517</v>
      </c>
      <c r="O599" s="256"/>
    </row>
    <row r="600" spans="1:15">
      <c r="A600" s="305"/>
      <c r="B600" s="305"/>
      <c r="C600" s="305" t="s">
        <v>4829</v>
      </c>
      <c r="D600" s="306" t="s">
        <v>2880</v>
      </c>
      <c r="E600" s="305"/>
      <c r="F600" s="306" t="s">
        <v>3758</v>
      </c>
      <c r="G600" s="305"/>
      <c r="H600" s="305"/>
      <c r="I600" s="270">
        <v>72033001</v>
      </c>
      <c r="J600" s="275" t="str">
        <f t="shared" si="10"/>
        <v>李宗鹏</v>
      </c>
      <c r="K600" s="270" t="s">
        <v>657</v>
      </c>
      <c r="L600" s="276">
        <v>43517</v>
      </c>
      <c r="O600" s="256"/>
    </row>
    <row r="601" spans="1:15">
      <c r="A601" s="305"/>
      <c r="B601" s="305"/>
      <c r="C601" s="305" t="s">
        <v>4829</v>
      </c>
      <c r="D601" s="270" t="s">
        <v>2880</v>
      </c>
      <c r="E601" s="305"/>
      <c r="F601" s="270" t="s">
        <v>3736</v>
      </c>
      <c r="G601" s="305"/>
      <c r="H601" s="305"/>
      <c r="I601" s="270">
        <v>72033001</v>
      </c>
      <c r="J601" s="275" t="str">
        <f t="shared" si="10"/>
        <v>马忠明</v>
      </c>
      <c r="K601" s="270" t="s">
        <v>657</v>
      </c>
      <c r="L601" s="276">
        <v>43517</v>
      </c>
      <c r="O601" s="256"/>
    </row>
    <row r="602" spans="1:15">
      <c r="A602" s="305"/>
      <c r="B602" s="305"/>
      <c r="C602" s="305" t="s">
        <v>4829</v>
      </c>
      <c r="D602" s="270" t="s">
        <v>2864</v>
      </c>
      <c r="E602" s="305"/>
      <c r="F602" s="270" t="s">
        <v>3687</v>
      </c>
      <c r="G602" s="305"/>
      <c r="H602" s="305"/>
      <c r="I602" s="270">
        <v>72033001</v>
      </c>
      <c r="J602" s="275" t="str">
        <f t="shared" si="10"/>
        <v>王玥玥</v>
      </c>
      <c r="K602" s="270" t="s">
        <v>657</v>
      </c>
      <c r="L602" s="276">
        <v>43517</v>
      </c>
      <c r="O602" s="256"/>
    </row>
    <row r="603" spans="1:15">
      <c r="A603" s="305"/>
      <c r="B603" s="305"/>
      <c r="C603" s="305" t="s">
        <v>4829</v>
      </c>
      <c r="D603" s="270" t="s">
        <v>2880</v>
      </c>
      <c r="E603" s="305"/>
      <c r="F603" s="270" t="s">
        <v>3763</v>
      </c>
      <c r="G603" s="305"/>
      <c r="H603" s="305"/>
      <c r="I603" s="270">
        <v>72033001</v>
      </c>
      <c r="J603" s="275" t="str">
        <f t="shared" si="10"/>
        <v>邹焱</v>
      </c>
      <c r="K603" s="270" t="s">
        <v>657</v>
      </c>
      <c r="L603" s="276">
        <v>43517</v>
      </c>
      <c r="O603" s="256"/>
    </row>
    <row r="604" spans="1:15">
      <c r="A604" s="305"/>
      <c r="B604" s="305"/>
      <c r="C604" s="305" t="s">
        <v>4829</v>
      </c>
      <c r="D604" s="270" t="s">
        <v>2886</v>
      </c>
      <c r="E604" s="305"/>
      <c r="F604" s="270" t="s">
        <v>3701</v>
      </c>
      <c r="G604" s="305"/>
      <c r="H604" s="305"/>
      <c r="I604" s="270">
        <v>72033001</v>
      </c>
      <c r="J604" s="275" t="str">
        <f t="shared" si="10"/>
        <v>潘枫</v>
      </c>
      <c r="K604" s="270" t="s">
        <v>657</v>
      </c>
      <c r="L604" s="276">
        <v>43517</v>
      </c>
      <c r="O604" s="256"/>
    </row>
    <row r="605" spans="1:15">
      <c r="A605" s="305"/>
      <c r="B605" s="305"/>
      <c r="C605" s="305" t="s">
        <v>4829</v>
      </c>
      <c r="D605" s="306" t="s">
        <v>2909</v>
      </c>
      <c r="E605" s="305"/>
      <c r="F605" s="306" t="s">
        <v>3729</v>
      </c>
      <c r="G605" s="305"/>
      <c r="H605" s="305"/>
      <c r="I605" s="270">
        <v>72033001</v>
      </c>
      <c r="J605" s="275" t="str">
        <f t="shared" si="10"/>
        <v>谢涛2</v>
      </c>
      <c r="K605" s="270" t="s">
        <v>657</v>
      </c>
      <c r="L605" s="276">
        <v>43517</v>
      </c>
      <c r="O605" s="256"/>
    </row>
    <row r="606" spans="1:15">
      <c r="A606" s="305"/>
      <c r="B606" s="305"/>
      <c r="C606" s="305" t="s">
        <v>4829</v>
      </c>
      <c r="D606" s="270" t="s">
        <v>2880</v>
      </c>
      <c r="E606" s="305"/>
      <c r="F606" s="270" t="s">
        <v>3766</v>
      </c>
      <c r="G606" s="305"/>
      <c r="H606" s="305"/>
      <c r="I606" s="270">
        <v>72033001</v>
      </c>
      <c r="J606" s="275" t="str">
        <f t="shared" si="10"/>
        <v>李新鹏</v>
      </c>
      <c r="K606" s="270" t="s">
        <v>657</v>
      </c>
      <c r="L606" s="276">
        <v>43517</v>
      </c>
      <c r="O606" s="256"/>
    </row>
    <row r="607" spans="1:15">
      <c r="A607" s="305"/>
      <c r="B607" s="305"/>
      <c r="C607" s="305" t="s">
        <v>4829</v>
      </c>
      <c r="D607" s="270" t="s">
        <v>2880</v>
      </c>
      <c r="E607" s="305"/>
      <c r="F607" s="270" t="s">
        <v>3750</v>
      </c>
      <c r="G607" s="305"/>
      <c r="H607" s="305"/>
      <c r="I607" s="270">
        <v>72033001</v>
      </c>
      <c r="J607" s="275" t="str">
        <f t="shared" si="10"/>
        <v>孙永超</v>
      </c>
      <c r="K607" s="270" t="s">
        <v>657</v>
      </c>
      <c r="L607" s="276">
        <v>43517</v>
      </c>
      <c r="O607" s="256"/>
    </row>
    <row r="608" spans="1:15">
      <c r="A608" s="305"/>
      <c r="B608" s="305"/>
      <c r="C608" s="305" t="s">
        <v>4829</v>
      </c>
      <c r="D608" s="306" t="s">
        <v>2886</v>
      </c>
      <c r="E608" s="305"/>
      <c r="F608" s="306" t="s">
        <v>3696</v>
      </c>
      <c r="G608" s="305"/>
      <c r="H608" s="305"/>
      <c r="I608" s="270">
        <v>72033001</v>
      </c>
      <c r="J608" s="275" t="str">
        <f t="shared" si="10"/>
        <v>陈世鹏</v>
      </c>
      <c r="K608" s="270" t="s">
        <v>657</v>
      </c>
      <c r="L608" s="276">
        <v>43517</v>
      </c>
      <c r="O608" s="256"/>
    </row>
    <row r="609" spans="1:15">
      <c r="A609" s="305"/>
      <c r="B609" s="305"/>
      <c r="C609" s="305" t="s">
        <v>4829</v>
      </c>
      <c r="D609" s="270" t="s">
        <v>2909</v>
      </c>
      <c r="E609" s="305"/>
      <c r="F609" s="270" t="s">
        <v>4830</v>
      </c>
      <c r="G609" s="305"/>
      <c r="H609" s="305"/>
      <c r="I609" s="270">
        <v>72033001</v>
      </c>
      <c r="J609" s="275" t="str">
        <f t="shared" si="10"/>
        <v>许强</v>
      </c>
      <c r="K609" s="270" t="s">
        <v>657</v>
      </c>
      <c r="L609" s="276">
        <v>43517</v>
      </c>
      <c r="O609" s="256"/>
    </row>
    <row r="610" spans="1:15">
      <c r="A610" s="305"/>
      <c r="B610" s="305"/>
      <c r="C610" s="305" t="s">
        <v>4829</v>
      </c>
      <c r="D610" s="306" t="s">
        <v>2909</v>
      </c>
      <c r="E610" s="305"/>
      <c r="F610" s="306" t="s">
        <v>3719</v>
      </c>
      <c r="G610" s="305"/>
      <c r="H610" s="305"/>
      <c r="I610" s="270">
        <v>72033001</v>
      </c>
      <c r="J610" s="275" t="str">
        <f t="shared" si="10"/>
        <v>宋月振</v>
      </c>
      <c r="K610" s="270" t="s">
        <v>657</v>
      </c>
      <c r="L610" s="276">
        <v>43517</v>
      </c>
      <c r="O610" s="256"/>
    </row>
    <row r="611" spans="1:15">
      <c r="A611" s="305"/>
      <c r="B611" s="305"/>
      <c r="C611" s="305" t="s">
        <v>4829</v>
      </c>
      <c r="D611" s="306" t="s">
        <v>2964</v>
      </c>
      <c r="E611" s="305"/>
      <c r="F611" s="306" t="s">
        <v>3771</v>
      </c>
      <c r="G611" s="305"/>
      <c r="H611" s="305"/>
      <c r="I611" s="270">
        <v>72033001</v>
      </c>
      <c r="J611" s="275" t="str">
        <f t="shared" si="10"/>
        <v>陶劲</v>
      </c>
      <c r="K611" s="270" t="s">
        <v>657</v>
      </c>
      <c r="L611" s="276">
        <v>43517</v>
      </c>
      <c r="O611" s="256"/>
    </row>
    <row r="612" spans="1:15">
      <c r="A612" s="305"/>
      <c r="B612" s="305"/>
      <c r="C612" s="305" t="s">
        <v>4829</v>
      </c>
      <c r="D612" s="270" t="s">
        <v>2880</v>
      </c>
      <c r="E612" s="305"/>
      <c r="F612" s="270" t="s">
        <v>3767</v>
      </c>
      <c r="G612" s="305"/>
      <c r="H612" s="305"/>
      <c r="I612" s="270">
        <v>72033001</v>
      </c>
      <c r="J612" s="275" t="str">
        <f t="shared" si="10"/>
        <v>龚志龙</v>
      </c>
      <c r="K612" s="270" t="s">
        <v>657</v>
      </c>
      <c r="L612" s="276">
        <v>43517</v>
      </c>
      <c r="O612" s="256"/>
    </row>
    <row r="613" spans="1:15">
      <c r="A613" s="305"/>
      <c r="B613" s="305"/>
      <c r="C613" s="305" t="s">
        <v>4829</v>
      </c>
      <c r="D613" s="306" t="s">
        <v>2886</v>
      </c>
      <c r="E613" s="305"/>
      <c r="F613" s="306" t="s">
        <v>3698</v>
      </c>
      <c r="G613" s="305"/>
      <c r="H613" s="305"/>
      <c r="I613" s="270">
        <v>72033001</v>
      </c>
      <c r="J613" s="275" t="str">
        <f t="shared" si="10"/>
        <v>王晶</v>
      </c>
      <c r="K613" s="270" t="s">
        <v>657</v>
      </c>
      <c r="L613" s="276">
        <v>43517</v>
      </c>
      <c r="O613" s="256"/>
    </row>
    <row r="614" spans="1:15">
      <c r="A614" s="305"/>
      <c r="B614" s="305"/>
      <c r="C614" s="305" t="s">
        <v>4829</v>
      </c>
      <c r="D614" s="270" t="s">
        <v>2897</v>
      </c>
      <c r="E614" s="305"/>
      <c r="F614" s="270" t="s">
        <v>3708</v>
      </c>
      <c r="G614" s="305"/>
      <c r="H614" s="305"/>
      <c r="I614" s="270">
        <v>72033001</v>
      </c>
      <c r="J614" s="275" t="str">
        <f t="shared" si="10"/>
        <v>王晓</v>
      </c>
      <c r="K614" s="270" t="s">
        <v>657</v>
      </c>
      <c r="L614" s="276">
        <v>43517</v>
      </c>
      <c r="O614" s="256"/>
    </row>
    <row r="615" spans="1:15">
      <c r="A615" s="305"/>
      <c r="B615" s="305"/>
      <c r="C615" s="305" t="s">
        <v>4829</v>
      </c>
      <c r="D615" s="306" t="s">
        <v>2964</v>
      </c>
      <c r="E615" s="305"/>
      <c r="F615" s="306" t="s">
        <v>3780</v>
      </c>
      <c r="G615" s="305"/>
      <c r="H615" s="305"/>
      <c r="I615" s="270">
        <v>72033001</v>
      </c>
      <c r="J615" s="275" t="str">
        <f t="shared" si="10"/>
        <v>都洪胜</v>
      </c>
      <c r="K615" s="270" t="s">
        <v>657</v>
      </c>
      <c r="L615" s="276">
        <v>43517</v>
      </c>
      <c r="O615" s="256"/>
    </row>
    <row r="616" spans="1:15">
      <c r="A616" s="305"/>
      <c r="B616" s="305"/>
      <c r="C616" s="305" t="s">
        <v>4829</v>
      </c>
      <c r="D616" s="306" t="s">
        <v>2964</v>
      </c>
      <c r="E616" s="305"/>
      <c r="F616" s="306" t="s">
        <v>3774</v>
      </c>
      <c r="G616" s="305"/>
      <c r="H616" s="305"/>
      <c r="I616" s="270">
        <v>72033001</v>
      </c>
      <c r="J616" s="275" t="str">
        <f t="shared" si="10"/>
        <v>李晓琳</v>
      </c>
      <c r="K616" s="270" t="s">
        <v>657</v>
      </c>
      <c r="L616" s="276">
        <v>43517</v>
      </c>
      <c r="O616" s="256"/>
    </row>
    <row r="617" spans="1:15">
      <c r="A617" s="305"/>
      <c r="B617" s="305"/>
      <c r="C617" s="305" t="s">
        <v>4829</v>
      </c>
      <c r="D617" s="270" t="s">
        <v>2886</v>
      </c>
      <c r="E617" s="305"/>
      <c r="F617" s="270" t="s">
        <v>3703</v>
      </c>
      <c r="G617" s="305"/>
      <c r="H617" s="305"/>
      <c r="I617" s="270">
        <v>72033001</v>
      </c>
      <c r="J617" s="275" t="str">
        <f t="shared" si="10"/>
        <v>刘鸣</v>
      </c>
      <c r="K617" s="270" t="s">
        <v>657</v>
      </c>
      <c r="L617" s="276">
        <v>43517</v>
      </c>
      <c r="O617" s="256"/>
    </row>
    <row r="618" spans="1:15">
      <c r="A618" s="305"/>
      <c r="B618" s="305"/>
      <c r="C618" s="305" t="s">
        <v>4829</v>
      </c>
      <c r="D618" s="306" t="s">
        <v>2886</v>
      </c>
      <c r="E618" s="305"/>
      <c r="F618" s="306" t="s">
        <v>3699</v>
      </c>
      <c r="G618" s="305"/>
      <c r="H618" s="305"/>
      <c r="I618" s="270">
        <v>72033001</v>
      </c>
      <c r="J618" s="275" t="str">
        <f t="shared" si="10"/>
        <v>胡小帮</v>
      </c>
      <c r="K618" s="270" t="s">
        <v>657</v>
      </c>
      <c r="L618" s="276">
        <v>43517</v>
      </c>
      <c r="O618" s="256"/>
    </row>
    <row r="619" spans="1:15">
      <c r="A619" s="305"/>
      <c r="B619" s="305"/>
      <c r="C619" s="305" t="s">
        <v>4829</v>
      </c>
      <c r="D619" s="270" t="s">
        <v>2964</v>
      </c>
      <c r="E619" s="305"/>
      <c r="F619" s="270" t="s">
        <v>3777</v>
      </c>
      <c r="G619" s="305"/>
      <c r="H619" s="305"/>
      <c r="I619" s="270">
        <v>72033001</v>
      </c>
      <c r="J619" s="275" t="str">
        <f t="shared" si="10"/>
        <v>张俊威</v>
      </c>
      <c r="K619" s="270" t="s">
        <v>657</v>
      </c>
      <c r="L619" s="276">
        <v>43517</v>
      </c>
      <c r="O619" s="256"/>
    </row>
    <row r="620" spans="1:15">
      <c r="A620" s="305"/>
      <c r="B620" s="305"/>
      <c r="C620" s="305" t="s">
        <v>4829</v>
      </c>
      <c r="D620" s="270" t="s">
        <v>2864</v>
      </c>
      <c r="E620" s="305"/>
      <c r="F620" s="270" t="s">
        <v>3682</v>
      </c>
      <c r="G620" s="305"/>
      <c r="H620" s="305"/>
      <c r="I620" s="270">
        <v>72033001</v>
      </c>
      <c r="J620" s="275" t="str">
        <f t="shared" si="10"/>
        <v>王晓林</v>
      </c>
      <c r="K620" s="270" t="s">
        <v>657</v>
      </c>
      <c r="L620" s="276">
        <v>43517</v>
      </c>
      <c r="O620" s="256"/>
    </row>
    <row r="621" spans="1:15">
      <c r="A621" s="305"/>
      <c r="B621" s="305"/>
      <c r="C621" s="305" t="s">
        <v>4829</v>
      </c>
      <c r="D621" s="270" t="s">
        <v>2880</v>
      </c>
      <c r="E621" s="305"/>
      <c r="F621" s="270" t="s">
        <v>3757</v>
      </c>
      <c r="G621" s="305"/>
      <c r="H621" s="305"/>
      <c r="I621" s="270">
        <v>72033001</v>
      </c>
      <c r="J621" s="275" t="str">
        <f t="shared" si="10"/>
        <v>李彦鹏</v>
      </c>
      <c r="K621" s="270" t="s">
        <v>657</v>
      </c>
      <c r="L621" s="276">
        <v>43517</v>
      </c>
      <c r="O621" s="256"/>
    </row>
    <row r="622" spans="1:15">
      <c r="A622" s="305"/>
      <c r="B622" s="305"/>
      <c r="C622" s="305" t="s">
        <v>4829</v>
      </c>
      <c r="D622" s="270" t="s">
        <v>2880</v>
      </c>
      <c r="E622" s="305"/>
      <c r="F622" s="270" t="s">
        <v>3739</v>
      </c>
      <c r="G622" s="305"/>
      <c r="H622" s="305"/>
      <c r="I622" s="270">
        <v>72033001</v>
      </c>
      <c r="J622" s="275" t="str">
        <f t="shared" si="10"/>
        <v>王俊鸣</v>
      </c>
      <c r="K622" s="270" t="s">
        <v>657</v>
      </c>
      <c r="L622" s="276">
        <v>43517</v>
      </c>
      <c r="O622" s="256"/>
    </row>
    <row r="623" spans="1:15">
      <c r="A623" s="305"/>
      <c r="B623" s="305"/>
      <c r="C623" s="305" t="s">
        <v>4829</v>
      </c>
      <c r="D623" s="270" t="s">
        <v>2964</v>
      </c>
      <c r="E623" s="305"/>
      <c r="F623" s="270" t="s">
        <v>3779</v>
      </c>
      <c r="G623" s="305"/>
      <c r="H623" s="305"/>
      <c r="I623" s="270">
        <v>72033001</v>
      </c>
      <c r="J623" s="275" t="str">
        <f t="shared" si="10"/>
        <v>何源</v>
      </c>
      <c r="K623" s="270" t="s">
        <v>657</v>
      </c>
      <c r="L623" s="276">
        <v>43517</v>
      </c>
      <c r="O623" s="256"/>
    </row>
    <row r="624" spans="1:15">
      <c r="A624" s="305"/>
      <c r="B624" s="305"/>
      <c r="C624" s="305" t="s">
        <v>4829</v>
      </c>
      <c r="D624" s="270" t="s">
        <v>2886</v>
      </c>
      <c r="E624" s="305"/>
      <c r="F624" s="270" t="s">
        <v>3702</v>
      </c>
      <c r="G624" s="305"/>
      <c r="H624" s="305"/>
      <c r="I624" s="270">
        <v>72033001</v>
      </c>
      <c r="J624" s="275" t="str">
        <f t="shared" si="10"/>
        <v>李明辉1</v>
      </c>
      <c r="K624" s="270" t="s">
        <v>657</v>
      </c>
      <c r="L624" s="276">
        <v>43517</v>
      </c>
      <c r="O624" s="256"/>
    </row>
    <row r="625" spans="1:15">
      <c r="A625" s="305"/>
      <c r="B625" s="305"/>
      <c r="C625" s="305" t="s">
        <v>4829</v>
      </c>
      <c r="D625" s="270" t="s">
        <v>2880</v>
      </c>
      <c r="E625" s="305"/>
      <c r="F625" s="270" t="s">
        <v>3734</v>
      </c>
      <c r="G625" s="305"/>
      <c r="H625" s="305"/>
      <c r="I625" s="270">
        <v>72033001</v>
      </c>
      <c r="J625" s="275" t="str">
        <f t="shared" si="10"/>
        <v>贾贝</v>
      </c>
      <c r="K625" s="270" t="s">
        <v>657</v>
      </c>
      <c r="L625" s="276">
        <v>43517</v>
      </c>
      <c r="O625" s="256"/>
    </row>
    <row r="626" spans="1:15">
      <c r="A626" s="305"/>
      <c r="B626" s="305"/>
      <c r="C626" s="305" t="s">
        <v>4829</v>
      </c>
      <c r="D626" s="270" t="s">
        <v>2880</v>
      </c>
      <c r="E626" s="305"/>
      <c r="F626" s="270" t="s">
        <v>3735</v>
      </c>
      <c r="G626" s="305"/>
      <c r="H626" s="305"/>
      <c r="I626" s="270">
        <v>72033001</v>
      </c>
      <c r="J626" s="275" t="str">
        <f t="shared" si="10"/>
        <v>程雨</v>
      </c>
      <c r="K626" s="270" t="s">
        <v>657</v>
      </c>
      <c r="L626" s="276">
        <v>43517</v>
      </c>
      <c r="O626" s="256"/>
    </row>
    <row r="627" spans="1:15">
      <c r="A627" s="305"/>
      <c r="B627" s="305"/>
      <c r="C627" s="305" t="s">
        <v>4829</v>
      </c>
      <c r="D627" s="270" t="s">
        <v>2897</v>
      </c>
      <c r="E627" s="305"/>
      <c r="F627" s="270" t="s">
        <v>3710</v>
      </c>
      <c r="G627" s="305"/>
      <c r="H627" s="305"/>
      <c r="I627" s="270">
        <v>72033001</v>
      </c>
      <c r="J627" s="275" t="str">
        <f t="shared" si="10"/>
        <v>杨林</v>
      </c>
      <c r="K627" s="270" t="s">
        <v>657</v>
      </c>
      <c r="L627" s="276">
        <v>43517</v>
      </c>
      <c r="O627" s="256"/>
    </row>
    <row r="628" spans="1:15">
      <c r="A628" s="305"/>
      <c r="B628" s="305"/>
      <c r="C628" s="305" t="s">
        <v>4829</v>
      </c>
      <c r="D628" s="270" t="s">
        <v>2880</v>
      </c>
      <c r="E628" s="305"/>
      <c r="F628" s="270" t="s">
        <v>3740</v>
      </c>
      <c r="G628" s="305"/>
      <c r="H628" s="305"/>
      <c r="I628" s="270">
        <v>72033001</v>
      </c>
      <c r="J628" s="275" t="str">
        <f t="shared" si="10"/>
        <v>王如意</v>
      </c>
      <c r="K628" s="270" t="s">
        <v>657</v>
      </c>
      <c r="L628" s="276">
        <v>43517</v>
      </c>
      <c r="O628" s="256"/>
    </row>
    <row r="629" spans="1:15">
      <c r="A629" s="305"/>
      <c r="B629" s="305"/>
      <c r="C629" s="305" t="s">
        <v>4829</v>
      </c>
      <c r="D629" s="270" t="s">
        <v>2964</v>
      </c>
      <c r="E629" s="305"/>
      <c r="F629" s="270" t="s">
        <v>3773</v>
      </c>
      <c r="G629" s="305"/>
      <c r="H629" s="305"/>
      <c r="I629" s="270">
        <v>72033001</v>
      </c>
      <c r="J629" s="275" t="str">
        <f t="shared" si="10"/>
        <v>孙帅</v>
      </c>
      <c r="K629" s="270" t="s">
        <v>657</v>
      </c>
      <c r="L629" s="276">
        <v>43517</v>
      </c>
      <c r="O629" s="256"/>
    </row>
    <row r="630" spans="1:15">
      <c r="A630" s="305"/>
      <c r="B630" s="305"/>
      <c r="C630" s="305" t="s">
        <v>4829</v>
      </c>
      <c r="D630" s="270" t="s">
        <v>2964</v>
      </c>
      <c r="E630" s="305"/>
      <c r="F630" s="270" t="s">
        <v>3775</v>
      </c>
      <c r="G630" s="305"/>
      <c r="H630" s="305"/>
      <c r="I630" s="270">
        <v>72033001</v>
      </c>
      <c r="J630" s="275" t="str">
        <f t="shared" si="10"/>
        <v>李佳昌</v>
      </c>
      <c r="K630" s="270" t="s">
        <v>657</v>
      </c>
      <c r="L630" s="276">
        <v>43517</v>
      </c>
      <c r="O630" s="256"/>
    </row>
    <row r="631" spans="1:15">
      <c r="A631" s="305"/>
      <c r="B631" s="305"/>
      <c r="C631" s="305" t="s">
        <v>4829</v>
      </c>
      <c r="D631" s="270" t="s">
        <v>2897</v>
      </c>
      <c r="E631" s="305"/>
      <c r="F631" s="270" t="s">
        <v>3711</v>
      </c>
      <c r="G631" s="305"/>
      <c r="H631" s="305"/>
      <c r="I631" s="270">
        <v>72033001</v>
      </c>
      <c r="J631" s="275" t="str">
        <f t="shared" si="10"/>
        <v>安佰宏</v>
      </c>
      <c r="K631" s="270" t="s">
        <v>657</v>
      </c>
      <c r="L631" s="276">
        <v>43517</v>
      </c>
      <c r="O631" s="256"/>
    </row>
    <row r="632" spans="1:15">
      <c r="A632" s="305"/>
      <c r="B632" s="305"/>
      <c r="C632" s="305" t="s">
        <v>4829</v>
      </c>
      <c r="D632" s="270" t="s">
        <v>2964</v>
      </c>
      <c r="E632" s="305"/>
      <c r="F632" s="270" t="s">
        <v>3778</v>
      </c>
      <c r="G632" s="305"/>
      <c r="H632" s="305"/>
      <c r="I632" s="270">
        <v>72033001</v>
      </c>
      <c r="J632" s="275" t="str">
        <f t="shared" si="10"/>
        <v>李冰男</v>
      </c>
      <c r="K632" s="270" t="s">
        <v>657</v>
      </c>
      <c r="L632" s="276">
        <v>43517</v>
      </c>
      <c r="O632" s="256"/>
    </row>
    <row r="633" spans="1:15">
      <c r="A633" s="305"/>
      <c r="B633" s="305"/>
      <c r="C633" s="305" t="s">
        <v>4829</v>
      </c>
      <c r="D633" s="270" t="s">
        <v>2909</v>
      </c>
      <c r="E633" s="305"/>
      <c r="F633" s="270" t="s">
        <v>3720</v>
      </c>
      <c r="G633" s="305"/>
      <c r="H633" s="305"/>
      <c r="I633" s="270">
        <v>72033001</v>
      </c>
      <c r="J633" s="275" t="str">
        <f t="shared" si="10"/>
        <v>邝云馨</v>
      </c>
      <c r="K633" s="270" t="s">
        <v>657</v>
      </c>
      <c r="L633" s="276">
        <v>43517</v>
      </c>
      <c r="O633" s="256"/>
    </row>
    <row r="634" spans="1:15">
      <c r="A634" s="305"/>
      <c r="B634" s="305"/>
      <c r="C634" s="305" t="s">
        <v>4829</v>
      </c>
      <c r="D634" s="270" t="s">
        <v>2880</v>
      </c>
      <c r="E634" s="305"/>
      <c r="F634" s="270" t="s">
        <v>3755</v>
      </c>
      <c r="G634" s="305"/>
      <c r="H634" s="305"/>
      <c r="I634" s="270">
        <v>72033001</v>
      </c>
      <c r="J634" s="275" t="str">
        <f t="shared" si="10"/>
        <v>王迪</v>
      </c>
      <c r="K634" s="270" t="s">
        <v>657</v>
      </c>
      <c r="L634" s="276">
        <v>43517</v>
      </c>
      <c r="O634" s="256"/>
    </row>
    <row r="635" spans="1:15">
      <c r="A635" s="305"/>
      <c r="B635" s="305"/>
      <c r="C635" s="305" t="s">
        <v>4829</v>
      </c>
      <c r="D635" s="270" t="s">
        <v>2880</v>
      </c>
      <c r="E635" s="305"/>
      <c r="F635" s="270" t="s">
        <v>3752</v>
      </c>
      <c r="G635" s="305"/>
      <c r="H635" s="305"/>
      <c r="I635" s="270">
        <v>72033001</v>
      </c>
      <c r="J635" s="275" t="str">
        <f t="shared" si="10"/>
        <v>何亚威</v>
      </c>
      <c r="K635" s="270" t="s">
        <v>657</v>
      </c>
      <c r="L635" s="276">
        <v>43517</v>
      </c>
      <c r="O635" s="256"/>
    </row>
    <row r="636" spans="1:15">
      <c r="A636" s="305"/>
      <c r="B636" s="305"/>
      <c r="C636" s="305" t="s">
        <v>4829</v>
      </c>
      <c r="D636" s="270" t="s">
        <v>2864</v>
      </c>
      <c r="E636" s="305"/>
      <c r="F636" s="270" t="s">
        <v>3678</v>
      </c>
      <c r="G636" s="305"/>
      <c r="H636" s="305"/>
      <c r="I636" s="270">
        <v>72033001</v>
      </c>
      <c r="J636" s="275" t="str">
        <f t="shared" si="10"/>
        <v>樊玉玲</v>
      </c>
      <c r="K636" s="270" t="s">
        <v>657</v>
      </c>
      <c r="L636" s="276">
        <v>43517</v>
      </c>
      <c r="O636" s="256"/>
    </row>
    <row r="637" spans="1:15">
      <c r="A637" s="305"/>
      <c r="B637" s="305"/>
      <c r="C637" s="305" t="s">
        <v>4829</v>
      </c>
      <c r="D637" s="270" t="s">
        <v>2909</v>
      </c>
      <c r="E637" s="305"/>
      <c r="F637" s="270" t="s">
        <v>3721</v>
      </c>
      <c r="G637" s="305"/>
      <c r="H637" s="305"/>
      <c r="I637" s="270">
        <v>72033001</v>
      </c>
      <c r="J637" s="275" t="str">
        <f t="shared" si="10"/>
        <v>陈昆</v>
      </c>
      <c r="K637" s="270" t="s">
        <v>657</v>
      </c>
      <c r="L637" s="276">
        <v>43517</v>
      </c>
      <c r="O637" s="256"/>
    </row>
    <row r="638" spans="1:15">
      <c r="A638" s="305"/>
      <c r="B638" s="305"/>
      <c r="C638" s="305" t="s">
        <v>4829</v>
      </c>
      <c r="D638" s="270" t="s">
        <v>2864</v>
      </c>
      <c r="E638" s="305"/>
      <c r="F638" s="270" t="s">
        <v>3680</v>
      </c>
      <c r="G638" s="305"/>
      <c r="H638" s="305"/>
      <c r="I638" s="270">
        <v>72033001</v>
      </c>
      <c r="J638" s="275" t="str">
        <f t="shared" si="10"/>
        <v>丁书琳</v>
      </c>
      <c r="K638" s="270" t="s">
        <v>657</v>
      </c>
      <c r="L638" s="276">
        <v>43517</v>
      </c>
      <c r="O638" s="256"/>
    </row>
    <row r="639" spans="1:15">
      <c r="A639" s="305"/>
      <c r="B639" s="305"/>
      <c r="C639" s="305" t="s">
        <v>4829</v>
      </c>
      <c r="D639" s="270" t="s">
        <v>2864</v>
      </c>
      <c r="E639" s="305"/>
      <c r="F639" s="270" t="s">
        <v>3681</v>
      </c>
      <c r="G639" s="305"/>
      <c r="H639" s="305"/>
      <c r="I639" s="270">
        <v>72033001</v>
      </c>
      <c r="J639" s="275" t="str">
        <f t="shared" si="10"/>
        <v>崔建更</v>
      </c>
      <c r="K639" s="270" t="s">
        <v>657</v>
      </c>
      <c r="L639" s="276">
        <v>43517</v>
      </c>
      <c r="O639" s="256"/>
    </row>
    <row r="640" spans="1:15">
      <c r="A640" s="305"/>
      <c r="B640" s="305"/>
      <c r="C640" s="305" t="s">
        <v>4829</v>
      </c>
      <c r="D640" s="270" t="s">
        <v>2886</v>
      </c>
      <c r="E640" s="305"/>
      <c r="F640" s="270" t="s">
        <v>3704</v>
      </c>
      <c r="G640" s="305"/>
      <c r="H640" s="305"/>
      <c r="I640" s="270">
        <v>72033001</v>
      </c>
      <c r="J640" s="275" t="str">
        <f t="shared" si="10"/>
        <v>庞兆勇</v>
      </c>
      <c r="K640" s="270" t="s">
        <v>657</v>
      </c>
      <c r="L640" s="276">
        <v>43517</v>
      </c>
      <c r="O640" s="256"/>
    </row>
    <row r="641" spans="1:15">
      <c r="A641" s="305"/>
      <c r="B641" s="305"/>
      <c r="C641" s="305" t="s">
        <v>4829</v>
      </c>
      <c r="D641" s="270" t="s">
        <v>2897</v>
      </c>
      <c r="E641" s="305"/>
      <c r="F641" s="270" t="s">
        <v>4831</v>
      </c>
      <c r="G641" s="305"/>
      <c r="H641" s="305"/>
      <c r="I641" s="270">
        <v>72033001</v>
      </c>
      <c r="J641" s="275" t="str">
        <f t="shared" si="10"/>
        <v>张小庆</v>
      </c>
      <c r="K641" s="270" t="s">
        <v>657</v>
      </c>
      <c r="L641" s="276">
        <v>43517</v>
      </c>
      <c r="O641" s="256"/>
    </row>
    <row r="642" spans="1:15">
      <c r="A642" s="305"/>
      <c r="B642" s="305"/>
      <c r="C642" s="305" t="s">
        <v>4829</v>
      </c>
      <c r="D642" s="270" t="s">
        <v>2880</v>
      </c>
      <c r="E642" s="305"/>
      <c r="F642" s="270" t="s">
        <v>3765</v>
      </c>
      <c r="G642" s="305"/>
      <c r="H642" s="305"/>
      <c r="I642" s="270">
        <v>72033001</v>
      </c>
      <c r="J642" s="275" t="str">
        <f t="shared" ref="J642:J705" si="11">F642</f>
        <v>种法杰</v>
      </c>
      <c r="K642" s="270" t="s">
        <v>657</v>
      </c>
      <c r="L642" s="276">
        <v>43517</v>
      </c>
      <c r="O642" s="256"/>
    </row>
    <row r="643" spans="1:15">
      <c r="A643" s="305"/>
      <c r="B643" s="305"/>
      <c r="C643" s="305" t="s">
        <v>4829</v>
      </c>
      <c r="D643" s="270" t="s">
        <v>2880</v>
      </c>
      <c r="E643" s="305"/>
      <c r="F643" s="270" t="s">
        <v>3748</v>
      </c>
      <c r="G643" s="305"/>
      <c r="H643" s="305"/>
      <c r="I643" s="270">
        <v>72033001</v>
      </c>
      <c r="J643" s="275" t="str">
        <f t="shared" si="11"/>
        <v>刘丞</v>
      </c>
      <c r="K643" s="270" t="s">
        <v>657</v>
      </c>
      <c r="L643" s="276">
        <v>43517</v>
      </c>
      <c r="O643" s="256"/>
    </row>
    <row r="644" spans="1:15">
      <c r="A644" s="305"/>
      <c r="B644" s="305"/>
      <c r="C644" s="305" t="s">
        <v>4829</v>
      </c>
      <c r="D644" s="270" t="s">
        <v>2864</v>
      </c>
      <c r="E644" s="305"/>
      <c r="F644" s="270" t="s">
        <v>3685</v>
      </c>
      <c r="G644" s="305"/>
      <c r="H644" s="305"/>
      <c r="I644" s="270">
        <v>72033001</v>
      </c>
      <c r="J644" s="275" t="str">
        <f t="shared" si="11"/>
        <v>邵晓语</v>
      </c>
      <c r="K644" s="270" t="s">
        <v>657</v>
      </c>
      <c r="L644" s="276">
        <v>43517</v>
      </c>
      <c r="O644" s="256"/>
    </row>
    <row r="645" spans="1:15">
      <c r="A645" s="305"/>
      <c r="B645" s="305"/>
      <c r="C645" s="305" t="s">
        <v>4829</v>
      </c>
      <c r="D645" s="270" t="s">
        <v>2864</v>
      </c>
      <c r="E645" s="305"/>
      <c r="F645" s="270" t="s">
        <v>3679</v>
      </c>
      <c r="G645" s="305"/>
      <c r="H645" s="305"/>
      <c r="I645" s="270">
        <v>72033001</v>
      </c>
      <c r="J645" s="275" t="str">
        <f t="shared" si="11"/>
        <v>颜培源</v>
      </c>
      <c r="K645" s="270" t="s">
        <v>657</v>
      </c>
      <c r="L645" s="276">
        <v>43517</v>
      </c>
      <c r="O645" s="256"/>
    </row>
    <row r="646" spans="1:15">
      <c r="A646" s="305"/>
      <c r="B646" s="305"/>
      <c r="C646" s="305" t="s">
        <v>4829</v>
      </c>
      <c r="D646" s="270" t="s">
        <v>2964</v>
      </c>
      <c r="E646" s="305"/>
      <c r="F646" s="270" t="s">
        <v>3776</v>
      </c>
      <c r="G646" s="305"/>
      <c r="H646" s="305"/>
      <c r="I646" s="270">
        <v>72033001</v>
      </c>
      <c r="J646" s="275" t="str">
        <f t="shared" si="11"/>
        <v>蒋延通</v>
      </c>
      <c r="K646" s="270" t="s">
        <v>657</v>
      </c>
      <c r="L646" s="276">
        <v>43517</v>
      </c>
      <c r="O646" s="256"/>
    </row>
    <row r="647" spans="1:15">
      <c r="A647" s="305"/>
      <c r="B647" s="305"/>
      <c r="C647" s="305" t="s">
        <v>4829</v>
      </c>
      <c r="D647" s="270" t="s">
        <v>2880</v>
      </c>
      <c r="E647" s="305"/>
      <c r="F647" s="270" t="s">
        <v>3751</v>
      </c>
      <c r="G647" s="305"/>
      <c r="H647" s="305"/>
      <c r="I647" s="270">
        <v>72033001</v>
      </c>
      <c r="J647" s="275" t="str">
        <f t="shared" si="11"/>
        <v>吴瑞鹤</v>
      </c>
      <c r="K647" s="270" t="s">
        <v>657</v>
      </c>
      <c r="L647" s="276">
        <v>43517</v>
      </c>
      <c r="O647" s="256"/>
    </row>
    <row r="648" spans="1:15">
      <c r="A648" s="305"/>
      <c r="B648" s="305"/>
      <c r="C648" s="305" t="s">
        <v>4829</v>
      </c>
      <c r="D648" s="270" t="s">
        <v>2880</v>
      </c>
      <c r="E648" s="305"/>
      <c r="F648" s="270" t="s">
        <v>3761</v>
      </c>
      <c r="G648" s="305"/>
      <c r="H648" s="305"/>
      <c r="I648" s="270">
        <v>72033001</v>
      </c>
      <c r="J648" s="275" t="str">
        <f t="shared" si="11"/>
        <v>孙士成</v>
      </c>
      <c r="K648" s="270" t="s">
        <v>657</v>
      </c>
      <c r="L648" s="276">
        <v>43517</v>
      </c>
      <c r="O648" s="256"/>
    </row>
    <row r="649" spans="1:15">
      <c r="A649" s="305"/>
      <c r="B649" s="305"/>
      <c r="C649" s="305" t="s">
        <v>4829</v>
      </c>
      <c r="D649" s="270" t="s">
        <v>2897</v>
      </c>
      <c r="E649" s="305"/>
      <c r="F649" s="270" t="s">
        <v>3714</v>
      </c>
      <c r="G649" s="305"/>
      <c r="H649" s="305"/>
      <c r="I649" s="270">
        <v>72033001</v>
      </c>
      <c r="J649" s="275" t="str">
        <f t="shared" si="11"/>
        <v>李哲</v>
      </c>
      <c r="K649" s="270" t="s">
        <v>657</v>
      </c>
      <c r="L649" s="276">
        <v>43517</v>
      </c>
      <c r="O649" s="256"/>
    </row>
    <row r="650" spans="1:15">
      <c r="A650" s="305"/>
      <c r="B650" s="305"/>
      <c r="C650" s="305" t="s">
        <v>4829</v>
      </c>
      <c r="D650" s="270" t="s">
        <v>2880</v>
      </c>
      <c r="E650" s="305"/>
      <c r="F650" s="270" t="s">
        <v>3743</v>
      </c>
      <c r="G650" s="305"/>
      <c r="H650" s="305"/>
      <c r="I650" s="270">
        <v>72033001</v>
      </c>
      <c r="J650" s="275" t="str">
        <f t="shared" si="11"/>
        <v>刘昕</v>
      </c>
      <c r="K650" s="270" t="s">
        <v>657</v>
      </c>
      <c r="L650" s="276">
        <v>43517</v>
      </c>
      <c r="O650" s="256"/>
    </row>
    <row r="651" spans="1:15">
      <c r="A651" s="305"/>
      <c r="B651" s="305"/>
      <c r="C651" s="305" t="s">
        <v>4829</v>
      </c>
      <c r="D651" s="270" t="s">
        <v>2909</v>
      </c>
      <c r="E651" s="305"/>
      <c r="F651" s="270" t="s">
        <v>3722</v>
      </c>
      <c r="G651" s="305"/>
      <c r="H651" s="305"/>
      <c r="I651" s="270">
        <v>72033001</v>
      </c>
      <c r="J651" s="275" t="str">
        <f t="shared" si="11"/>
        <v>赵兰</v>
      </c>
      <c r="K651" s="270" t="s">
        <v>657</v>
      </c>
      <c r="L651" s="276">
        <v>43517</v>
      </c>
      <c r="O651" s="256"/>
    </row>
    <row r="652" spans="1:15">
      <c r="A652" s="305"/>
      <c r="B652" s="305"/>
      <c r="C652" s="305" t="s">
        <v>4829</v>
      </c>
      <c r="D652" s="270" t="s">
        <v>2909</v>
      </c>
      <c r="E652" s="305"/>
      <c r="F652" s="270" t="s">
        <v>3723</v>
      </c>
      <c r="G652" s="305"/>
      <c r="H652" s="305"/>
      <c r="I652" s="270">
        <v>72033001</v>
      </c>
      <c r="J652" s="275" t="str">
        <f t="shared" si="11"/>
        <v>段宝富</v>
      </c>
      <c r="K652" s="270" t="s">
        <v>657</v>
      </c>
      <c r="L652" s="276">
        <v>43517</v>
      </c>
      <c r="O652" s="256"/>
    </row>
    <row r="653" spans="1:15">
      <c r="A653" s="305"/>
      <c r="B653" s="305"/>
      <c r="C653" s="305" t="s">
        <v>4829</v>
      </c>
      <c r="D653" s="270" t="s">
        <v>2880</v>
      </c>
      <c r="E653" s="305"/>
      <c r="F653" s="270" t="s">
        <v>3762</v>
      </c>
      <c r="G653" s="305"/>
      <c r="H653" s="305"/>
      <c r="I653" s="270">
        <v>72033001</v>
      </c>
      <c r="J653" s="275" t="str">
        <f t="shared" si="11"/>
        <v>郭志勇</v>
      </c>
      <c r="K653" s="270" t="s">
        <v>657</v>
      </c>
      <c r="L653" s="276">
        <v>43517</v>
      </c>
      <c r="O653" s="256"/>
    </row>
    <row r="654" spans="1:15">
      <c r="A654" s="305"/>
      <c r="B654" s="305"/>
      <c r="C654" s="305" t="s">
        <v>4829</v>
      </c>
      <c r="D654" s="270" t="s">
        <v>2864</v>
      </c>
      <c r="E654" s="305"/>
      <c r="F654" s="270" t="s">
        <v>3686</v>
      </c>
      <c r="G654" s="305"/>
      <c r="H654" s="305"/>
      <c r="I654" s="270">
        <v>72033001</v>
      </c>
      <c r="J654" s="275" t="str">
        <f t="shared" si="11"/>
        <v>薛英英</v>
      </c>
      <c r="K654" s="270" t="s">
        <v>657</v>
      </c>
      <c r="L654" s="276">
        <v>43517</v>
      </c>
      <c r="O654" s="256"/>
    </row>
    <row r="655" spans="1:15">
      <c r="A655" s="305"/>
      <c r="B655" s="305"/>
      <c r="C655" s="305" t="s">
        <v>4829</v>
      </c>
      <c r="D655" s="270" t="s">
        <v>2886</v>
      </c>
      <c r="E655" s="305"/>
      <c r="F655" s="270" t="s">
        <v>3700</v>
      </c>
      <c r="G655" s="305"/>
      <c r="H655" s="305"/>
      <c r="I655" s="270">
        <v>72033001</v>
      </c>
      <c r="J655" s="275" t="str">
        <f t="shared" si="11"/>
        <v>杨敏</v>
      </c>
      <c r="K655" s="270" t="s">
        <v>657</v>
      </c>
      <c r="L655" s="276">
        <v>43517</v>
      </c>
      <c r="O655" s="256"/>
    </row>
    <row r="656" spans="1:15">
      <c r="A656" s="305"/>
      <c r="B656" s="305"/>
      <c r="C656" s="305" t="s">
        <v>4829</v>
      </c>
      <c r="D656" s="270" t="s">
        <v>2909</v>
      </c>
      <c r="E656" s="305"/>
      <c r="F656" s="270" t="s">
        <v>3724</v>
      </c>
      <c r="G656" s="305"/>
      <c r="H656" s="305"/>
      <c r="I656" s="270">
        <v>72033001</v>
      </c>
      <c r="J656" s="275" t="str">
        <f t="shared" si="11"/>
        <v>何沅达</v>
      </c>
      <c r="K656" s="270" t="s">
        <v>657</v>
      </c>
      <c r="L656" s="276">
        <v>43517</v>
      </c>
      <c r="O656" s="256"/>
    </row>
    <row r="657" spans="1:15">
      <c r="A657" s="305"/>
      <c r="B657" s="305"/>
      <c r="C657" s="305" t="s">
        <v>4829</v>
      </c>
      <c r="D657" s="270" t="s">
        <v>2909</v>
      </c>
      <c r="E657" s="305"/>
      <c r="F657" s="270" t="s">
        <v>3725</v>
      </c>
      <c r="G657" s="305"/>
      <c r="H657" s="305"/>
      <c r="I657" s="270">
        <v>72033001</v>
      </c>
      <c r="J657" s="275" t="str">
        <f t="shared" si="11"/>
        <v>刘文</v>
      </c>
      <c r="K657" s="270" t="s">
        <v>657</v>
      </c>
      <c r="L657" s="276">
        <v>43517</v>
      </c>
      <c r="O657" s="256"/>
    </row>
    <row r="658" spans="1:15">
      <c r="A658" s="305"/>
      <c r="B658" s="305"/>
      <c r="C658" s="305" t="s">
        <v>4829</v>
      </c>
      <c r="D658" s="270" t="s">
        <v>2880</v>
      </c>
      <c r="E658" s="305"/>
      <c r="F658" s="270" t="s">
        <v>3756</v>
      </c>
      <c r="G658" s="305"/>
      <c r="H658" s="305"/>
      <c r="I658" s="270">
        <v>72033001</v>
      </c>
      <c r="J658" s="275" t="str">
        <f t="shared" si="11"/>
        <v>毛勇岗</v>
      </c>
      <c r="K658" s="270" t="s">
        <v>657</v>
      </c>
      <c r="L658" s="276">
        <v>43517</v>
      </c>
      <c r="O658" s="256"/>
    </row>
    <row r="659" spans="1:15">
      <c r="A659" s="305"/>
      <c r="B659" s="305"/>
      <c r="C659" s="305" t="s">
        <v>4829</v>
      </c>
      <c r="D659" s="270" t="s">
        <v>2909</v>
      </c>
      <c r="E659" s="305"/>
      <c r="F659" s="270" t="s">
        <v>3726</v>
      </c>
      <c r="G659" s="305"/>
      <c r="H659" s="305"/>
      <c r="I659" s="270">
        <v>72033001</v>
      </c>
      <c r="J659" s="275" t="str">
        <f t="shared" si="11"/>
        <v>赵新</v>
      </c>
      <c r="K659" s="270" t="s">
        <v>657</v>
      </c>
      <c r="L659" s="276">
        <v>43517</v>
      </c>
      <c r="O659" s="256"/>
    </row>
    <row r="660" spans="1:15">
      <c r="A660" s="305"/>
      <c r="B660" s="305"/>
      <c r="C660" s="305" t="s">
        <v>4829</v>
      </c>
      <c r="D660" s="270" t="s">
        <v>2964</v>
      </c>
      <c r="E660" s="305"/>
      <c r="F660" s="270" t="s">
        <v>4832</v>
      </c>
      <c r="G660" s="305"/>
      <c r="H660" s="305"/>
      <c r="I660" s="270">
        <v>72033001</v>
      </c>
      <c r="J660" s="275" t="str">
        <f t="shared" si="11"/>
        <v>王文胜</v>
      </c>
      <c r="K660" s="270" t="s">
        <v>657</v>
      </c>
      <c r="L660" s="276">
        <v>43517</v>
      </c>
      <c r="O660" s="256"/>
    </row>
    <row r="661" spans="1:15">
      <c r="A661" s="305"/>
      <c r="B661" s="305"/>
      <c r="C661" s="305" t="s">
        <v>4829</v>
      </c>
      <c r="D661" s="270" t="s">
        <v>2886</v>
      </c>
      <c r="E661" s="305"/>
      <c r="F661" s="270" t="s">
        <v>4833</v>
      </c>
      <c r="G661" s="305"/>
      <c r="H661" s="305"/>
      <c r="I661" s="270">
        <v>72033001</v>
      </c>
      <c r="J661" s="275" t="str">
        <f t="shared" si="11"/>
        <v>王幻楠</v>
      </c>
      <c r="K661" s="270" t="s">
        <v>657</v>
      </c>
      <c r="L661" s="276">
        <v>43517</v>
      </c>
      <c r="O661" s="256"/>
    </row>
    <row r="662" spans="1:15">
      <c r="A662" s="305"/>
      <c r="B662" s="305"/>
      <c r="C662" s="305" t="s">
        <v>4829</v>
      </c>
      <c r="D662" s="270" t="s">
        <v>2909</v>
      </c>
      <c r="E662" s="305"/>
      <c r="F662" s="270" t="s">
        <v>3728</v>
      </c>
      <c r="G662" s="305"/>
      <c r="H662" s="305"/>
      <c r="I662" s="270">
        <v>72033001</v>
      </c>
      <c r="J662" s="275" t="str">
        <f t="shared" si="11"/>
        <v>郭贵凤</v>
      </c>
      <c r="K662" s="270" t="s">
        <v>657</v>
      </c>
      <c r="L662" s="276">
        <v>43517</v>
      </c>
      <c r="O662" s="256"/>
    </row>
    <row r="663" spans="1:15">
      <c r="A663" s="305"/>
      <c r="B663" s="305"/>
      <c r="C663" s="305" t="s">
        <v>4829</v>
      </c>
      <c r="D663" s="270" t="s">
        <v>2909</v>
      </c>
      <c r="E663" s="305"/>
      <c r="F663" s="270" t="s">
        <v>3730</v>
      </c>
      <c r="G663" s="305"/>
      <c r="H663" s="305"/>
      <c r="I663" s="270">
        <v>72033001</v>
      </c>
      <c r="J663" s="275" t="str">
        <f t="shared" si="11"/>
        <v>魏靖伦</v>
      </c>
      <c r="K663" s="270" t="s">
        <v>657</v>
      </c>
      <c r="L663" s="276">
        <v>43517</v>
      </c>
      <c r="O663" s="256"/>
    </row>
    <row r="664" spans="1:15">
      <c r="A664" s="305"/>
      <c r="B664" s="305"/>
      <c r="C664" s="305" t="s">
        <v>4829</v>
      </c>
      <c r="D664" s="270" t="s">
        <v>2909</v>
      </c>
      <c r="E664" s="305"/>
      <c r="F664" s="270" t="s">
        <v>3727</v>
      </c>
      <c r="G664" s="305"/>
      <c r="H664" s="305"/>
      <c r="I664" s="270">
        <v>72033001</v>
      </c>
      <c r="J664" s="275" t="str">
        <f t="shared" si="11"/>
        <v>王兴旺</v>
      </c>
      <c r="K664" s="270" t="s">
        <v>657</v>
      </c>
      <c r="L664" s="276">
        <v>43517</v>
      </c>
      <c r="O664" s="256"/>
    </row>
    <row r="665" spans="1:15">
      <c r="A665" s="305"/>
      <c r="B665" s="305"/>
      <c r="C665" s="305" t="s">
        <v>4829</v>
      </c>
      <c r="D665" s="270" t="s">
        <v>2909</v>
      </c>
      <c r="E665" s="305"/>
      <c r="F665" s="270" t="s">
        <v>3731</v>
      </c>
      <c r="G665" s="305"/>
      <c r="H665" s="305"/>
      <c r="I665" s="270">
        <v>72033001</v>
      </c>
      <c r="J665" s="275" t="str">
        <f t="shared" si="11"/>
        <v>郭震</v>
      </c>
      <c r="K665" s="270" t="s">
        <v>657</v>
      </c>
      <c r="L665" s="276">
        <v>43517</v>
      </c>
      <c r="O665" s="256"/>
    </row>
    <row r="666" spans="1:15">
      <c r="A666" s="305"/>
      <c r="B666" s="305"/>
      <c r="C666" s="305" t="s">
        <v>4829</v>
      </c>
      <c r="D666" s="270" t="s">
        <v>2886</v>
      </c>
      <c r="E666" s="305"/>
      <c r="F666" s="270" t="s">
        <v>3705</v>
      </c>
      <c r="G666" s="305"/>
      <c r="H666" s="305"/>
      <c r="I666" s="270">
        <v>72033001</v>
      </c>
      <c r="J666" s="275" t="str">
        <f t="shared" si="11"/>
        <v>何自惟</v>
      </c>
      <c r="K666" s="270" t="s">
        <v>657</v>
      </c>
      <c r="L666" s="276">
        <v>43517</v>
      </c>
      <c r="O666" s="256"/>
    </row>
    <row r="667" spans="1:15">
      <c r="A667" s="305"/>
      <c r="B667" s="305"/>
      <c r="C667" s="305" t="s">
        <v>4829</v>
      </c>
      <c r="D667" s="270" t="s">
        <v>2880</v>
      </c>
      <c r="E667" s="305"/>
      <c r="F667" s="270" t="s">
        <v>3768</v>
      </c>
      <c r="G667" s="305"/>
      <c r="H667" s="305"/>
      <c r="I667" s="270">
        <v>72033001</v>
      </c>
      <c r="J667" s="275" t="str">
        <f t="shared" si="11"/>
        <v>任志才</v>
      </c>
      <c r="K667" s="270" t="s">
        <v>657</v>
      </c>
      <c r="L667" s="276">
        <v>43517</v>
      </c>
      <c r="O667" s="256"/>
    </row>
    <row r="668" spans="1:15">
      <c r="A668" s="305"/>
      <c r="B668" s="305"/>
      <c r="C668" s="305" t="s">
        <v>4829</v>
      </c>
      <c r="D668" s="270" t="s">
        <v>2897</v>
      </c>
      <c r="E668" s="305"/>
      <c r="F668" s="270" t="s">
        <v>3715</v>
      </c>
      <c r="G668" s="305"/>
      <c r="H668" s="305"/>
      <c r="I668" s="270">
        <v>72033001</v>
      </c>
      <c r="J668" s="275" t="str">
        <f t="shared" si="11"/>
        <v>唐刚</v>
      </c>
      <c r="K668" s="270" t="s">
        <v>657</v>
      </c>
      <c r="L668" s="276">
        <v>43517</v>
      </c>
      <c r="O668" s="256"/>
    </row>
    <row r="669" spans="1:15">
      <c r="A669" s="305"/>
      <c r="B669" s="305"/>
      <c r="C669" s="305"/>
      <c r="D669" s="270"/>
      <c r="E669" s="305"/>
      <c r="F669" s="270" t="s">
        <v>4255</v>
      </c>
      <c r="G669" s="305"/>
      <c r="H669" s="305"/>
      <c r="I669" s="270">
        <v>72018005</v>
      </c>
      <c r="J669" s="275" t="str">
        <f t="shared" si="11"/>
        <v>郭子剑</v>
      </c>
      <c r="K669" s="270" t="s">
        <v>4834</v>
      </c>
      <c r="L669" s="276">
        <v>43517</v>
      </c>
      <c r="O669" s="256"/>
    </row>
    <row r="670" spans="1:15">
      <c r="A670" s="305"/>
      <c r="B670" s="305"/>
      <c r="C670" s="305"/>
      <c r="D670" s="270"/>
      <c r="E670" s="305"/>
      <c r="F670" s="270" t="s">
        <v>4271</v>
      </c>
      <c r="G670" s="305"/>
      <c r="H670" s="305"/>
      <c r="I670" s="270">
        <v>72017001</v>
      </c>
      <c r="J670" s="275" t="str">
        <f t="shared" si="11"/>
        <v>王熊彬</v>
      </c>
      <c r="K670" s="270" t="s">
        <v>668</v>
      </c>
      <c r="L670" s="276">
        <v>43517</v>
      </c>
      <c r="O670" s="256"/>
    </row>
    <row r="671" spans="1:15">
      <c r="A671" s="305"/>
      <c r="B671" s="305"/>
      <c r="C671" s="305"/>
      <c r="D671" s="270"/>
      <c r="E671" s="305"/>
      <c r="F671" s="270" t="s">
        <v>3494</v>
      </c>
      <c r="G671" s="305"/>
      <c r="H671" s="305"/>
      <c r="I671" s="270">
        <v>72020004</v>
      </c>
      <c r="J671" s="275" t="str">
        <f t="shared" si="11"/>
        <v>冯宇波</v>
      </c>
      <c r="K671" s="270" t="s">
        <v>666</v>
      </c>
      <c r="L671" s="276">
        <v>43517</v>
      </c>
      <c r="O671" s="256"/>
    </row>
    <row r="672" spans="1:15">
      <c r="A672" s="305"/>
      <c r="B672" s="305"/>
      <c r="C672" s="305"/>
      <c r="D672" s="270"/>
      <c r="E672" s="305"/>
      <c r="F672" s="270" t="s">
        <v>3595</v>
      </c>
      <c r="G672" s="305"/>
      <c r="H672" s="305"/>
      <c r="I672" s="270">
        <v>72005008</v>
      </c>
      <c r="J672" s="275" t="str">
        <f t="shared" si="11"/>
        <v>代怡</v>
      </c>
      <c r="K672" s="270" t="s">
        <v>633</v>
      </c>
      <c r="L672" s="276">
        <v>43517</v>
      </c>
      <c r="O672" s="256"/>
    </row>
    <row r="673" spans="1:15">
      <c r="A673" s="305"/>
      <c r="B673" s="305"/>
      <c r="C673" s="305"/>
      <c r="D673" s="270"/>
      <c r="E673" s="305"/>
      <c r="F673" s="270" t="s">
        <v>4275</v>
      </c>
      <c r="G673" s="305"/>
      <c r="H673" s="305"/>
      <c r="I673" s="270">
        <v>72002002</v>
      </c>
      <c r="J673" s="275" t="str">
        <f t="shared" si="11"/>
        <v>张银美</v>
      </c>
      <c r="K673" s="270" t="s">
        <v>1995</v>
      </c>
      <c r="L673" s="276">
        <v>43517</v>
      </c>
      <c r="O673" s="256"/>
    </row>
    <row r="674" spans="1:15">
      <c r="A674" s="305"/>
      <c r="B674" s="305"/>
      <c r="C674" s="305"/>
      <c r="D674" s="270"/>
      <c r="E674" s="305"/>
      <c r="F674" s="270" t="s">
        <v>4835</v>
      </c>
      <c r="G674" s="305"/>
      <c r="H674" s="305"/>
      <c r="I674" s="270">
        <v>71037016</v>
      </c>
      <c r="J674" s="275" t="str">
        <f t="shared" si="11"/>
        <v>李峰</v>
      </c>
      <c r="K674" s="270" t="s">
        <v>1109</v>
      </c>
      <c r="L674" s="276">
        <v>43517</v>
      </c>
      <c r="O674" s="256"/>
    </row>
    <row r="675" spans="1:15">
      <c r="A675" s="307" t="s">
        <v>1250</v>
      </c>
      <c r="B675" s="289"/>
      <c r="C675" s="289" t="s">
        <v>1547</v>
      </c>
      <c r="D675" s="289"/>
      <c r="E675" s="289" t="s">
        <v>1133</v>
      </c>
      <c r="F675" s="291" t="s">
        <v>3339</v>
      </c>
      <c r="G675" s="289" t="s">
        <v>988</v>
      </c>
      <c r="H675" s="289" t="s">
        <v>1548</v>
      </c>
      <c r="I675" s="289">
        <v>72037004</v>
      </c>
      <c r="J675" s="275" t="str">
        <f t="shared" si="11"/>
        <v>郎彬</v>
      </c>
      <c r="K675" s="289" t="s">
        <v>1549</v>
      </c>
      <c r="L675" s="276">
        <v>43517</v>
      </c>
      <c r="O675" s="256"/>
    </row>
    <row r="676" spans="1:15" ht="36">
      <c r="A676" s="307" t="s">
        <v>2564</v>
      </c>
      <c r="B676" s="289"/>
      <c r="C676" s="289" t="s">
        <v>1050</v>
      </c>
      <c r="D676" s="289"/>
      <c r="E676" s="289" t="s">
        <v>1065</v>
      </c>
      <c r="F676" s="291" t="s">
        <v>4836</v>
      </c>
      <c r="G676" s="289" t="s">
        <v>965</v>
      </c>
      <c r="H676" s="308" t="s">
        <v>818</v>
      </c>
      <c r="I676" s="289">
        <v>71032012</v>
      </c>
      <c r="J676" s="275" t="str">
        <f t="shared" si="11"/>
        <v>梁博浩</v>
      </c>
      <c r="K676" s="289" t="s">
        <v>1052</v>
      </c>
      <c r="L676" s="276">
        <v>43517</v>
      </c>
      <c r="O676" s="256"/>
    </row>
    <row r="677" spans="1:15">
      <c r="A677" s="305"/>
      <c r="B677" s="305"/>
      <c r="C677" s="270" t="s">
        <v>3856</v>
      </c>
      <c r="D677" s="270" t="s">
        <v>3857</v>
      </c>
      <c r="E677" s="305"/>
      <c r="F677" s="270" t="s">
        <v>4126</v>
      </c>
      <c r="G677" s="270" t="s">
        <v>955</v>
      </c>
      <c r="H677" s="270" t="s">
        <v>818</v>
      </c>
      <c r="I677" s="305">
        <v>71026012</v>
      </c>
      <c r="J677" s="275" t="str">
        <f t="shared" si="11"/>
        <v>曹法震</v>
      </c>
      <c r="K677" s="305" t="s">
        <v>4580</v>
      </c>
      <c r="L677" s="276">
        <v>43517</v>
      </c>
      <c r="O677" s="256"/>
    </row>
    <row r="678" spans="1:15">
      <c r="A678" s="305"/>
      <c r="B678" s="305"/>
      <c r="C678" s="270" t="s">
        <v>3856</v>
      </c>
      <c r="D678" s="270" t="s">
        <v>3857</v>
      </c>
      <c r="E678" s="305"/>
      <c r="F678" s="270" t="s">
        <v>4132</v>
      </c>
      <c r="G678" s="270" t="s">
        <v>955</v>
      </c>
      <c r="H678" s="270" t="s">
        <v>960</v>
      </c>
      <c r="I678" s="305">
        <v>71026012</v>
      </c>
      <c r="J678" s="275" t="str">
        <f t="shared" si="11"/>
        <v>吴波</v>
      </c>
      <c r="K678" s="305" t="s">
        <v>4580</v>
      </c>
      <c r="L678" s="276">
        <v>43517</v>
      </c>
      <c r="O678" s="256"/>
    </row>
    <row r="679" spans="1:15">
      <c r="A679" s="305"/>
      <c r="B679" s="305"/>
      <c r="C679" s="305"/>
      <c r="D679" s="270"/>
      <c r="E679" s="305"/>
      <c r="F679" s="270" t="s">
        <v>4837</v>
      </c>
      <c r="G679" s="305" t="s">
        <v>4838</v>
      </c>
      <c r="H679" s="305"/>
      <c r="I679" s="270">
        <v>71031010</v>
      </c>
      <c r="J679" s="275" t="str">
        <f t="shared" si="11"/>
        <v>董野</v>
      </c>
      <c r="K679" s="270" t="s">
        <v>1504</v>
      </c>
      <c r="L679" s="276">
        <v>43517</v>
      </c>
      <c r="O679" s="256"/>
    </row>
    <row r="680" spans="1:15">
      <c r="A680" s="305"/>
      <c r="B680" s="305"/>
      <c r="C680" s="305"/>
      <c r="D680" s="270"/>
      <c r="E680" s="305"/>
      <c r="F680" s="270" t="s">
        <v>4839</v>
      </c>
      <c r="G680" s="305" t="s">
        <v>4840</v>
      </c>
      <c r="H680" s="305"/>
      <c r="I680" s="270">
        <v>71035013</v>
      </c>
      <c r="J680" s="275" t="str">
        <f t="shared" si="11"/>
        <v>郭学涛</v>
      </c>
      <c r="K680" s="270" t="s">
        <v>1019</v>
      </c>
      <c r="L680" s="276">
        <v>43517</v>
      </c>
      <c r="O680" s="256"/>
    </row>
    <row r="681" spans="1:15">
      <c r="A681" s="305"/>
      <c r="B681" s="305"/>
      <c r="C681" s="305" t="s">
        <v>3886</v>
      </c>
      <c r="D681" s="270"/>
      <c r="E681" s="305"/>
      <c r="F681" s="270" t="s">
        <v>4245</v>
      </c>
      <c r="G681" s="305" t="s">
        <v>988</v>
      </c>
      <c r="H681" s="305" t="s">
        <v>1548</v>
      </c>
      <c r="I681" s="270">
        <v>72037004</v>
      </c>
      <c r="J681" s="275" t="str">
        <f t="shared" si="11"/>
        <v>司文杰</v>
      </c>
      <c r="K681" s="270" t="s">
        <v>1549</v>
      </c>
      <c r="L681" s="276">
        <v>43518</v>
      </c>
      <c r="O681" s="256"/>
    </row>
    <row r="682" spans="1:15">
      <c r="A682" s="305"/>
      <c r="B682" s="305"/>
      <c r="C682" s="305" t="s">
        <v>3866</v>
      </c>
      <c r="D682" s="270"/>
      <c r="E682" s="305"/>
      <c r="F682" s="270" t="s">
        <v>4183</v>
      </c>
      <c r="G682" s="305" t="s">
        <v>955</v>
      </c>
      <c r="H682" s="305" t="s">
        <v>1173</v>
      </c>
      <c r="I682" s="270">
        <v>71035014</v>
      </c>
      <c r="J682" s="275" t="str">
        <f t="shared" si="11"/>
        <v>刘桂兵</v>
      </c>
      <c r="K682" s="270" t="s">
        <v>1167</v>
      </c>
      <c r="L682" s="276">
        <v>43518</v>
      </c>
      <c r="O682" s="256"/>
    </row>
    <row r="683" spans="1:15">
      <c r="A683" s="305"/>
      <c r="B683" s="305"/>
      <c r="C683" s="305" t="s">
        <v>3862</v>
      </c>
      <c r="D683" s="270"/>
      <c r="E683" s="305"/>
      <c r="F683" s="270" t="s">
        <v>4165</v>
      </c>
      <c r="G683" s="305" t="s">
        <v>955</v>
      </c>
      <c r="H683" s="305" t="s">
        <v>1102</v>
      </c>
      <c r="I683" s="270">
        <v>71030010</v>
      </c>
      <c r="J683" s="275" t="str">
        <f t="shared" si="11"/>
        <v>李轲</v>
      </c>
      <c r="K683" s="270" t="s">
        <v>1078</v>
      </c>
      <c r="L683" s="276">
        <v>43518</v>
      </c>
      <c r="O683" s="256"/>
    </row>
    <row r="684" spans="1:15">
      <c r="A684" s="305"/>
      <c r="B684" s="305"/>
      <c r="C684" s="305" t="s">
        <v>3870</v>
      </c>
      <c r="D684" s="270"/>
      <c r="E684" s="305"/>
      <c r="F684" s="270" t="s">
        <v>4199</v>
      </c>
      <c r="G684" s="305" t="s">
        <v>955</v>
      </c>
      <c r="H684" s="305" t="s">
        <v>1260</v>
      </c>
      <c r="I684" s="270">
        <v>71036009</v>
      </c>
      <c r="J684" s="275" t="str">
        <f t="shared" si="11"/>
        <v>陈星州</v>
      </c>
      <c r="K684" s="270" t="s">
        <v>1261</v>
      </c>
      <c r="L684" s="276">
        <v>43518</v>
      </c>
      <c r="O684" s="256"/>
    </row>
    <row r="685" spans="1:15">
      <c r="A685" s="305"/>
      <c r="B685" s="305"/>
      <c r="C685" s="305" t="s">
        <v>3888</v>
      </c>
      <c r="D685" s="270"/>
      <c r="E685" s="305"/>
      <c r="F685" s="270" t="s">
        <v>4250</v>
      </c>
      <c r="G685" s="305" t="s">
        <v>955</v>
      </c>
      <c r="H685" s="305" t="s">
        <v>1581</v>
      </c>
      <c r="I685" s="270">
        <v>71032014</v>
      </c>
      <c r="J685" s="275" t="str">
        <f t="shared" si="11"/>
        <v>董浩男</v>
      </c>
      <c r="K685" s="270" t="s">
        <v>1582</v>
      </c>
      <c r="L685" s="276">
        <v>43518</v>
      </c>
      <c r="O685" s="256"/>
    </row>
    <row r="686" spans="1:15">
      <c r="A686" s="305"/>
      <c r="B686" s="305"/>
      <c r="C686" s="305" t="s">
        <v>3889</v>
      </c>
      <c r="D686" s="270"/>
      <c r="E686" s="305"/>
      <c r="F686" s="270" t="s">
        <v>4251</v>
      </c>
      <c r="G686" s="305" t="s">
        <v>955</v>
      </c>
      <c r="H686" s="305" t="s">
        <v>1597</v>
      </c>
      <c r="I686" s="270">
        <v>71036011</v>
      </c>
      <c r="J686" s="275" t="str">
        <f t="shared" si="11"/>
        <v>郑程锦</v>
      </c>
      <c r="K686" s="270" t="s">
        <v>1598</v>
      </c>
      <c r="L686" s="276">
        <v>43518</v>
      </c>
      <c r="O686" s="256"/>
    </row>
    <row r="687" spans="1:15">
      <c r="A687" s="305"/>
      <c r="B687" s="305"/>
      <c r="C687" s="305" t="s">
        <v>3878</v>
      </c>
      <c r="D687" s="270"/>
      <c r="E687" s="305"/>
      <c r="F687" s="270" t="s">
        <v>4223</v>
      </c>
      <c r="G687" s="305" t="s">
        <v>955</v>
      </c>
      <c r="H687" s="305" t="s">
        <v>1419</v>
      </c>
      <c r="I687" s="270">
        <v>71029014</v>
      </c>
      <c r="J687" s="275" t="str">
        <f t="shared" si="11"/>
        <v>彭冲2</v>
      </c>
      <c r="K687" s="270" t="s">
        <v>1420</v>
      </c>
      <c r="L687" s="276">
        <v>43518</v>
      </c>
      <c r="O687" s="256"/>
    </row>
    <row r="688" spans="1:15">
      <c r="A688" s="305"/>
      <c r="B688" s="305" t="s">
        <v>813</v>
      </c>
      <c r="C688" s="305" t="s">
        <v>2115</v>
      </c>
      <c r="D688" s="270"/>
      <c r="E688" s="305"/>
      <c r="F688" s="270" t="s">
        <v>3920</v>
      </c>
      <c r="G688" s="305" t="s">
        <v>3023</v>
      </c>
      <c r="H688" s="305" t="s">
        <v>818</v>
      </c>
      <c r="I688" s="270">
        <v>73000002</v>
      </c>
      <c r="J688" s="275" t="str">
        <f t="shared" si="11"/>
        <v>张志坤</v>
      </c>
      <c r="K688" s="270" t="s">
        <v>4788</v>
      </c>
      <c r="L688" s="276">
        <v>43518</v>
      </c>
      <c r="O688" s="256"/>
    </row>
    <row r="689" spans="1:15">
      <c r="A689" s="305"/>
      <c r="B689" s="305" t="s">
        <v>813</v>
      </c>
      <c r="C689" s="305" t="s">
        <v>2115</v>
      </c>
      <c r="D689" s="270"/>
      <c r="E689" s="305"/>
      <c r="F689" s="270" t="s">
        <v>3919</v>
      </c>
      <c r="G689" s="305" t="s">
        <v>3021</v>
      </c>
      <c r="H689" s="305" t="s">
        <v>818</v>
      </c>
      <c r="I689" s="270">
        <v>73000002</v>
      </c>
      <c r="J689" s="275" t="str">
        <f t="shared" si="11"/>
        <v>曹文洁</v>
      </c>
      <c r="K689" s="270" t="s">
        <v>4788</v>
      </c>
      <c r="L689" s="276">
        <v>43518</v>
      </c>
      <c r="O689" s="256"/>
    </row>
    <row r="690" spans="1:15">
      <c r="A690" s="305"/>
      <c r="B690" s="305" t="s">
        <v>813</v>
      </c>
      <c r="C690" s="305" t="s">
        <v>854</v>
      </c>
      <c r="D690" s="270" t="s">
        <v>3838</v>
      </c>
      <c r="E690" s="305"/>
      <c r="F690" s="270" t="s">
        <v>4841</v>
      </c>
      <c r="G690" s="305" t="s">
        <v>3043</v>
      </c>
      <c r="H690" s="305" t="s">
        <v>687</v>
      </c>
      <c r="I690" s="270">
        <v>71008010</v>
      </c>
      <c r="J690" s="275" t="str">
        <f t="shared" si="11"/>
        <v>赵力元</v>
      </c>
      <c r="K690" s="270" t="s">
        <v>4703</v>
      </c>
      <c r="L690" s="276">
        <v>43518</v>
      </c>
      <c r="O690" s="256"/>
    </row>
    <row r="691" spans="1:15">
      <c r="A691" s="305"/>
      <c r="B691" s="305" t="s">
        <v>813</v>
      </c>
      <c r="C691" s="305" t="s">
        <v>1617</v>
      </c>
      <c r="D691" s="270" t="s">
        <v>815</v>
      </c>
      <c r="E691" s="305"/>
      <c r="F691" s="270" t="s">
        <v>3089</v>
      </c>
      <c r="G691" s="305" t="s">
        <v>3041</v>
      </c>
      <c r="H691" s="305" t="s">
        <v>818</v>
      </c>
      <c r="I691" s="270">
        <v>71041002</v>
      </c>
      <c r="J691" s="275" t="str">
        <f t="shared" si="11"/>
        <v>杨明2</v>
      </c>
      <c r="K691" s="270" t="s">
        <v>4842</v>
      </c>
      <c r="L691" s="276">
        <v>43518</v>
      </c>
      <c r="O691" s="256"/>
    </row>
    <row r="692" spans="1:15">
      <c r="A692" s="305"/>
      <c r="B692" s="305" t="s">
        <v>883</v>
      </c>
      <c r="C692" s="305" t="s">
        <v>898</v>
      </c>
      <c r="D692" s="270" t="s">
        <v>815</v>
      </c>
      <c r="E692" s="305"/>
      <c r="F692" s="270" t="s">
        <v>3154</v>
      </c>
      <c r="G692" s="305" t="s">
        <v>3041</v>
      </c>
      <c r="H692" s="305" t="s">
        <v>818</v>
      </c>
      <c r="I692" s="270">
        <v>71040007</v>
      </c>
      <c r="J692" s="275" t="str">
        <f t="shared" si="11"/>
        <v>黄楠</v>
      </c>
      <c r="K692" s="270" t="s">
        <v>4815</v>
      </c>
      <c r="L692" s="276">
        <v>43518</v>
      </c>
      <c r="O692" s="256"/>
    </row>
    <row r="693" spans="1:15">
      <c r="A693" s="305"/>
      <c r="B693" s="305" t="s">
        <v>883</v>
      </c>
      <c r="C693" s="305" t="s">
        <v>3850</v>
      </c>
      <c r="D693" s="270" t="s">
        <v>2625</v>
      </c>
      <c r="E693" s="305"/>
      <c r="F693" s="270" t="s">
        <v>3352</v>
      </c>
      <c r="G693" s="305" t="s">
        <v>3167</v>
      </c>
      <c r="H693" s="305" t="s">
        <v>818</v>
      </c>
      <c r="I693" s="309">
        <v>71002036</v>
      </c>
      <c r="J693" s="275" t="str">
        <f t="shared" si="11"/>
        <v>肖翔宇</v>
      </c>
      <c r="K693" s="309" t="s">
        <v>4300</v>
      </c>
      <c r="L693" s="276">
        <v>43518</v>
      </c>
      <c r="O693" s="256"/>
    </row>
    <row r="694" spans="1:15">
      <c r="A694" s="305"/>
      <c r="B694" s="305" t="s">
        <v>883</v>
      </c>
      <c r="C694" s="305" t="s">
        <v>3850</v>
      </c>
      <c r="D694" s="270" t="s">
        <v>2625</v>
      </c>
      <c r="E694" s="305"/>
      <c r="F694" s="270" t="s">
        <v>3353</v>
      </c>
      <c r="G694" s="305" t="s">
        <v>3167</v>
      </c>
      <c r="H694" s="305" t="s">
        <v>818</v>
      </c>
      <c r="I694" s="309">
        <v>71002036</v>
      </c>
      <c r="J694" s="275" t="str">
        <f t="shared" si="11"/>
        <v>闫东</v>
      </c>
      <c r="K694" s="309" t="s">
        <v>4300</v>
      </c>
      <c r="L694" s="276">
        <v>43518</v>
      </c>
      <c r="O694" s="256"/>
    </row>
    <row r="695" spans="1:15">
      <c r="A695" s="305"/>
      <c r="B695" s="305" t="s">
        <v>883</v>
      </c>
      <c r="C695" s="305" t="s">
        <v>3850</v>
      </c>
      <c r="D695" s="270" t="s">
        <v>2625</v>
      </c>
      <c r="E695" s="305"/>
      <c r="F695" s="270" t="s">
        <v>3354</v>
      </c>
      <c r="G695" s="305" t="s">
        <v>3167</v>
      </c>
      <c r="H695" s="305" t="s">
        <v>818</v>
      </c>
      <c r="I695" s="309">
        <v>71002036</v>
      </c>
      <c r="J695" s="275" t="str">
        <f t="shared" si="11"/>
        <v>罗扬</v>
      </c>
      <c r="K695" s="309" t="s">
        <v>4300</v>
      </c>
      <c r="L695" s="276">
        <v>43518</v>
      </c>
      <c r="O695" s="256"/>
    </row>
    <row r="696" spans="1:15">
      <c r="A696" s="305"/>
      <c r="B696" s="305" t="s">
        <v>883</v>
      </c>
      <c r="C696" s="305" t="s">
        <v>3850</v>
      </c>
      <c r="D696" s="270" t="s">
        <v>2625</v>
      </c>
      <c r="E696" s="305"/>
      <c r="F696" s="270" t="s">
        <v>3355</v>
      </c>
      <c r="G696" s="305" t="s">
        <v>3167</v>
      </c>
      <c r="H696" s="305" t="s">
        <v>818</v>
      </c>
      <c r="I696" s="309">
        <v>71002036</v>
      </c>
      <c r="J696" s="275" t="str">
        <f t="shared" si="11"/>
        <v>王金鹏2</v>
      </c>
      <c r="K696" s="309" t="s">
        <v>4300</v>
      </c>
      <c r="L696" s="276">
        <v>43518</v>
      </c>
      <c r="O696" s="256"/>
    </row>
    <row r="697" spans="1:15">
      <c r="A697" s="305"/>
      <c r="B697" s="305" t="s">
        <v>883</v>
      </c>
      <c r="C697" s="305" t="s">
        <v>3850</v>
      </c>
      <c r="D697" s="270" t="s">
        <v>2625</v>
      </c>
      <c r="E697" s="305"/>
      <c r="F697" s="270" t="s">
        <v>3356</v>
      </c>
      <c r="G697" s="305" t="s">
        <v>3167</v>
      </c>
      <c r="H697" s="305" t="s">
        <v>818</v>
      </c>
      <c r="I697" s="309">
        <v>71002036</v>
      </c>
      <c r="J697" s="275" t="str">
        <f t="shared" si="11"/>
        <v>韩魏龙</v>
      </c>
      <c r="K697" s="309" t="s">
        <v>4300</v>
      </c>
      <c r="L697" s="276">
        <v>43518</v>
      </c>
      <c r="O697" s="256"/>
    </row>
    <row r="698" spans="1:15">
      <c r="A698" s="305"/>
      <c r="B698" s="305" t="s">
        <v>883</v>
      </c>
      <c r="C698" s="305" t="s">
        <v>3850</v>
      </c>
      <c r="D698" s="270" t="s">
        <v>1731</v>
      </c>
      <c r="E698" s="305"/>
      <c r="F698" s="270" t="s">
        <v>3166</v>
      </c>
      <c r="G698" s="305" t="s">
        <v>3167</v>
      </c>
      <c r="H698" s="305" t="s">
        <v>818</v>
      </c>
      <c r="I698" s="270">
        <v>71002035</v>
      </c>
      <c r="J698" s="275" t="str">
        <f t="shared" si="11"/>
        <v>李有权</v>
      </c>
      <c r="K698" s="270" t="s">
        <v>4391</v>
      </c>
      <c r="L698" s="276">
        <v>43518</v>
      </c>
      <c r="O698" s="256"/>
    </row>
    <row r="699" spans="1:15">
      <c r="A699" s="305"/>
      <c r="B699" s="305" t="s">
        <v>883</v>
      </c>
      <c r="C699" s="305" t="s">
        <v>3850</v>
      </c>
      <c r="D699" s="270" t="s">
        <v>1730</v>
      </c>
      <c r="E699" s="305"/>
      <c r="F699" s="270" t="s">
        <v>3177</v>
      </c>
      <c r="G699" s="305" t="s">
        <v>3023</v>
      </c>
      <c r="H699" s="305" t="s">
        <v>818</v>
      </c>
      <c r="I699" s="270">
        <v>71002034</v>
      </c>
      <c r="J699" s="275" t="str">
        <f t="shared" si="11"/>
        <v>魏丽萍</v>
      </c>
      <c r="K699" s="270" t="s">
        <v>4394</v>
      </c>
      <c r="L699" s="276">
        <v>43518</v>
      </c>
      <c r="O699" s="256"/>
    </row>
    <row r="700" spans="1:15">
      <c r="A700" s="305"/>
      <c r="B700" s="305" t="s">
        <v>883</v>
      </c>
      <c r="C700" s="305" t="s">
        <v>3850</v>
      </c>
      <c r="D700" s="270" t="s">
        <v>1730</v>
      </c>
      <c r="E700" s="305"/>
      <c r="F700" s="270" t="s">
        <v>3179</v>
      </c>
      <c r="G700" s="305" t="s">
        <v>3029</v>
      </c>
      <c r="H700" s="305" t="s">
        <v>818</v>
      </c>
      <c r="I700" s="270">
        <v>71002034</v>
      </c>
      <c r="J700" s="275" t="str">
        <f t="shared" si="11"/>
        <v>唐正</v>
      </c>
      <c r="K700" s="270" t="s">
        <v>4394</v>
      </c>
      <c r="L700" s="276">
        <v>43518</v>
      </c>
      <c r="O700" s="256"/>
    </row>
    <row r="701" spans="1:15">
      <c r="A701" s="305"/>
      <c r="B701" s="305" t="s">
        <v>883</v>
      </c>
      <c r="C701" s="305" t="s">
        <v>3850</v>
      </c>
      <c r="D701" s="270" t="s">
        <v>1731</v>
      </c>
      <c r="E701" s="305"/>
      <c r="F701" s="270" t="s">
        <v>3164</v>
      </c>
      <c r="G701" s="305" t="s">
        <v>3165</v>
      </c>
      <c r="H701" s="305" t="s">
        <v>818</v>
      </c>
      <c r="I701" s="270">
        <v>71002035</v>
      </c>
      <c r="J701" s="275" t="str">
        <f t="shared" si="11"/>
        <v>李超</v>
      </c>
      <c r="K701" s="270" t="s">
        <v>4391</v>
      </c>
      <c r="L701" s="276">
        <v>43518</v>
      </c>
      <c r="O701" s="256"/>
    </row>
    <row r="702" spans="1:15">
      <c r="A702" s="305"/>
      <c r="B702" s="305" t="s">
        <v>883</v>
      </c>
      <c r="C702" s="305" t="s">
        <v>3850</v>
      </c>
      <c r="D702" s="270" t="s">
        <v>1730</v>
      </c>
      <c r="E702" s="305"/>
      <c r="F702" s="270" t="s">
        <v>3169</v>
      </c>
      <c r="G702" s="305" t="s">
        <v>3023</v>
      </c>
      <c r="H702" s="305" t="s">
        <v>818</v>
      </c>
      <c r="I702" s="270">
        <v>71002034</v>
      </c>
      <c r="J702" s="275" t="str">
        <f t="shared" si="11"/>
        <v>钟琦</v>
      </c>
      <c r="K702" s="270" t="s">
        <v>4394</v>
      </c>
      <c r="L702" s="276">
        <v>43518</v>
      </c>
      <c r="O702" s="256"/>
    </row>
    <row r="703" spans="1:15">
      <c r="A703" s="305"/>
      <c r="B703" s="305" t="s">
        <v>883</v>
      </c>
      <c r="C703" s="305" t="s">
        <v>3850</v>
      </c>
      <c r="D703" s="270" t="s">
        <v>2400</v>
      </c>
      <c r="E703" s="305"/>
      <c r="F703" s="270" t="s">
        <v>3186</v>
      </c>
      <c r="G703" s="305" t="s">
        <v>3187</v>
      </c>
      <c r="H703" s="305" t="s">
        <v>818</v>
      </c>
      <c r="I703" s="270">
        <v>71002015</v>
      </c>
      <c r="J703" s="275" t="str">
        <f t="shared" si="11"/>
        <v>裴晓林</v>
      </c>
      <c r="K703" s="270" t="s">
        <v>4843</v>
      </c>
      <c r="L703" s="276">
        <v>43518</v>
      </c>
      <c r="O703" s="256"/>
    </row>
    <row r="704" spans="1:15">
      <c r="A704" s="305"/>
      <c r="B704" s="305" t="s">
        <v>813</v>
      </c>
      <c r="C704" s="305" t="s">
        <v>839</v>
      </c>
      <c r="D704" s="270" t="s">
        <v>815</v>
      </c>
      <c r="E704" s="305"/>
      <c r="F704" s="270" t="s">
        <v>3070</v>
      </c>
      <c r="G704" s="305" t="s">
        <v>996</v>
      </c>
      <c r="H704" s="305" t="s">
        <v>818</v>
      </c>
      <c r="I704" s="270">
        <v>72012006</v>
      </c>
      <c r="J704" s="275" t="str">
        <f t="shared" si="11"/>
        <v>董宇</v>
      </c>
      <c r="K704" s="270" t="s">
        <v>1756</v>
      </c>
      <c r="L704" s="276">
        <v>43518</v>
      </c>
      <c r="O704" s="256"/>
    </row>
    <row r="705" spans="1:15">
      <c r="A705" s="305"/>
      <c r="B705" s="305" t="s">
        <v>883</v>
      </c>
      <c r="C705" s="305" t="s">
        <v>884</v>
      </c>
      <c r="D705" s="270" t="s">
        <v>2282</v>
      </c>
      <c r="E705" s="305"/>
      <c r="F705" s="270" t="s">
        <v>4010</v>
      </c>
      <c r="G705" s="305" t="s">
        <v>3031</v>
      </c>
      <c r="H705" s="305" t="s">
        <v>818</v>
      </c>
      <c r="I705" s="270">
        <v>71005009</v>
      </c>
      <c r="J705" s="275" t="str">
        <f t="shared" si="11"/>
        <v>武晔</v>
      </c>
      <c r="K705" s="270" t="s">
        <v>4356</v>
      </c>
      <c r="L705" s="276">
        <v>43518</v>
      </c>
      <c r="O705" s="256"/>
    </row>
    <row r="706" spans="1:15">
      <c r="A706" s="305"/>
      <c r="B706" s="305" t="s">
        <v>883</v>
      </c>
      <c r="C706" s="305" t="s">
        <v>884</v>
      </c>
      <c r="D706" s="270" t="s">
        <v>2305</v>
      </c>
      <c r="E706" s="305"/>
      <c r="F706" s="270" t="s">
        <v>3135</v>
      </c>
      <c r="G706" s="305" t="s">
        <v>3031</v>
      </c>
      <c r="H706" s="305" t="s">
        <v>818</v>
      </c>
      <c r="I706" s="270">
        <v>71005001</v>
      </c>
      <c r="J706" s="275" t="str">
        <f t="shared" ref="J706:J760" si="12">F706</f>
        <v>张志强</v>
      </c>
      <c r="K706" s="270" t="s">
        <v>4367</v>
      </c>
      <c r="L706" s="276">
        <v>43518</v>
      </c>
      <c r="O706" s="256"/>
    </row>
    <row r="707" spans="1:15">
      <c r="A707" s="305"/>
      <c r="B707" s="305" t="s">
        <v>883</v>
      </c>
      <c r="C707" s="305" t="s">
        <v>884</v>
      </c>
      <c r="D707" s="270" t="s">
        <v>815</v>
      </c>
      <c r="E707" s="305"/>
      <c r="F707" s="270" t="s">
        <v>4040</v>
      </c>
      <c r="G707" s="305" t="s">
        <v>996</v>
      </c>
      <c r="H707" s="305" t="s">
        <v>818</v>
      </c>
      <c r="I707" s="270">
        <v>71005003</v>
      </c>
      <c r="J707" s="275" t="str">
        <f t="shared" si="12"/>
        <v>李彪</v>
      </c>
      <c r="K707" s="270" t="s">
        <v>1999</v>
      </c>
      <c r="L707" s="276">
        <v>43518</v>
      </c>
      <c r="O707" s="256"/>
    </row>
    <row r="708" spans="1:15">
      <c r="A708" s="305"/>
      <c r="B708" s="305" t="s">
        <v>883</v>
      </c>
      <c r="C708" s="305" t="s">
        <v>3845</v>
      </c>
      <c r="D708" s="270"/>
      <c r="E708" s="305"/>
      <c r="F708" s="270" t="s">
        <v>3999</v>
      </c>
      <c r="G708" s="305" t="s">
        <v>3991</v>
      </c>
      <c r="H708" s="305" t="s">
        <v>818</v>
      </c>
      <c r="I708" s="270">
        <v>72031001</v>
      </c>
      <c r="J708" s="275" t="str">
        <f t="shared" si="12"/>
        <v>李帅</v>
      </c>
      <c r="K708" s="270" t="s">
        <v>4533</v>
      </c>
      <c r="L708" s="276">
        <v>43518</v>
      </c>
      <c r="O708" s="256"/>
    </row>
    <row r="709" spans="1:15">
      <c r="A709" s="305"/>
      <c r="B709" s="305" t="s">
        <v>883</v>
      </c>
      <c r="C709" s="305" t="s">
        <v>3845</v>
      </c>
      <c r="D709" s="270"/>
      <c r="E709" s="305"/>
      <c r="F709" s="270" t="s">
        <v>3116</v>
      </c>
      <c r="G709" s="305" t="s">
        <v>3991</v>
      </c>
      <c r="H709" s="305" t="s">
        <v>818</v>
      </c>
      <c r="I709" s="270">
        <v>72031001</v>
      </c>
      <c r="J709" s="275" t="str">
        <f t="shared" si="12"/>
        <v>李星</v>
      </c>
      <c r="K709" s="270" t="s">
        <v>4533</v>
      </c>
      <c r="L709" s="276">
        <v>43518</v>
      </c>
      <c r="O709" s="256"/>
    </row>
    <row r="710" spans="1:15">
      <c r="A710" s="305"/>
      <c r="B710" s="305"/>
      <c r="C710" s="305" t="s">
        <v>2860</v>
      </c>
      <c r="D710" s="270" t="s">
        <v>2864</v>
      </c>
      <c r="E710" s="305"/>
      <c r="F710" s="270" t="s">
        <v>3677</v>
      </c>
      <c r="G710" s="305" t="s">
        <v>953</v>
      </c>
      <c r="H710" s="305" t="s">
        <v>818</v>
      </c>
      <c r="I710" s="270">
        <v>72033001</v>
      </c>
      <c r="J710" s="275" t="str">
        <f t="shared" si="12"/>
        <v>宋伟强</v>
      </c>
      <c r="K710" s="270" t="s">
        <v>657</v>
      </c>
      <c r="L710" s="276">
        <v>43518</v>
      </c>
      <c r="O710" s="256"/>
    </row>
    <row r="711" spans="1:15">
      <c r="A711" s="305"/>
      <c r="B711" s="305"/>
      <c r="C711" s="305" t="s">
        <v>2860</v>
      </c>
      <c r="D711" s="270" t="s">
        <v>2864</v>
      </c>
      <c r="E711" s="305"/>
      <c r="F711" s="270" t="s">
        <v>3683</v>
      </c>
      <c r="G711" s="305" t="s">
        <v>3029</v>
      </c>
      <c r="H711" s="305" t="s">
        <v>818</v>
      </c>
      <c r="I711" s="270">
        <v>72033001</v>
      </c>
      <c r="J711" s="275" t="str">
        <f t="shared" si="12"/>
        <v>张佩瑶</v>
      </c>
      <c r="K711" s="270" t="s">
        <v>657</v>
      </c>
      <c r="L711" s="276">
        <v>43518</v>
      </c>
      <c r="O711" s="256"/>
    </row>
    <row r="712" spans="1:15">
      <c r="A712" s="305"/>
      <c r="B712" s="305"/>
      <c r="C712" s="305" t="s">
        <v>2860</v>
      </c>
      <c r="D712" s="270" t="s">
        <v>2864</v>
      </c>
      <c r="E712" s="305"/>
      <c r="F712" s="270" t="s">
        <v>3684</v>
      </c>
      <c r="G712" s="305" t="s">
        <v>3029</v>
      </c>
      <c r="H712" s="305" t="s">
        <v>818</v>
      </c>
      <c r="I712" s="270">
        <v>72033001</v>
      </c>
      <c r="J712" s="275" t="str">
        <f t="shared" si="12"/>
        <v>徐进2</v>
      </c>
      <c r="K712" s="270" t="s">
        <v>657</v>
      </c>
      <c r="L712" s="276">
        <v>43518</v>
      </c>
      <c r="O712" s="256"/>
    </row>
    <row r="713" spans="1:15">
      <c r="A713" s="305"/>
      <c r="B713" s="305"/>
      <c r="C713" s="305" t="s">
        <v>2860</v>
      </c>
      <c r="D713" s="270" t="s">
        <v>2880</v>
      </c>
      <c r="E713" s="305"/>
      <c r="F713" s="270" t="s">
        <v>3691</v>
      </c>
      <c r="G713" s="305" t="s">
        <v>3058</v>
      </c>
      <c r="H713" s="305" t="s">
        <v>818</v>
      </c>
      <c r="I713" s="270">
        <v>72033001</v>
      </c>
      <c r="J713" s="275" t="str">
        <f t="shared" si="12"/>
        <v>秦巍巍</v>
      </c>
      <c r="K713" s="270" t="s">
        <v>657</v>
      </c>
      <c r="L713" s="276">
        <v>43518</v>
      </c>
      <c r="O713" s="256"/>
    </row>
    <row r="714" spans="1:15">
      <c r="A714" s="305"/>
      <c r="B714" s="305"/>
      <c r="C714" s="305" t="s">
        <v>2860</v>
      </c>
      <c r="D714" s="270" t="s">
        <v>2864</v>
      </c>
      <c r="E714" s="305"/>
      <c r="F714" s="270" t="s">
        <v>3694</v>
      </c>
      <c r="G714" s="305" t="s">
        <v>3029</v>
      </c>
      <c r="H714" s="305" t="s">
        <v>818</v>
      </c>
      <c r="I714" s="270">
        <v>72033001</v>
      </c>
      <c r="J714" s="275" t="str">
        <f t="shared" si="12"/>
        <v>徐峰</v>
      </c>
      <c r="K714" s="270" t="s">
        <v>657</v>
      </c>
      <c r="L714" s="276">
        <v>43518</v>
      </c>
      <c r="O714" s="256"/>
    </row>
    <row r="715" spans="1:15">
      <c r="A715" s="305"/>
      <c r="B715" s="305"/>
      <c r="C715" s="305" t="s">
        <v>2860</v>
      </c>
      <c r="D715" s="270" t="s">
        <v>2897</v>
      </c>
      <c r="E715" s="305"/>
      <c r="F715" s="270" t="s">
        <v>3706</v>
      </c>
      <c r="G715" s="305" t="s">
        <v>953</v>
      </c>
      <c r="H715" s="305" t="s">
        <v>818</v>
      </c>
      <c r="I715" s="270">
        <v>72033001</v>
      </c>
      <c r="J715" s="275" t="str">
        <f t="shared" si="12"/>
        <v>黄萍</v>
      </c>
      <c r="K715" s="270" t="s">
        <v>657</v>
      </c>
      <c r="L715" s="276">
        <v>43518</v>
      </c>
      <c r="O715" s="256"/>
    </row>
    <row r="716" spans="1:15">
      <c r="A716" s="305"/>
      <c r="B716" s="305"/>
      <c r="C716" s="305" t="s">
        <v>2860</v>
      </c>
      <c r="D716" s="270" t="s">
        <v>2897</v>
      </c>
      <c r="E716" s="305"/>
      <c r="F716" s="270" t="s">
        <v>3709</v>
      </c>
      <c r="G716" s="305" t="s">
        <v>3031</v>
      </c>
      <c r="H716" s="305" t="s">
        <v>818</v>
      </c>
      <c r="I716" s="270">
        <v>72033001</v>
      </c>
      <c r="J716" s="275" t="str">
        <f t="shared" si="12"/>
        <v>张鸿飞</v>
      </c>
      <c r="K716" s="270" t="s">
        <v>657</v>
      </c>
      <c r="L716" s="276">
        <v>43518</v>
      </c>
      <c r="O716" s="256"/>
    </row>
    <row r="717" spans="1:15">
      <c r="A717" s="305"/>
      <c r="B717" s="305"/>
      <c r="C717" s="305" t="s">
        <v>2860</v>
      </c>
      <c r="D717" s="270" t="s">
        <v>2909</v>
      </c>
      <c r="E717" s="305"/>
      <c r="F717" s="270" t="s">
        <v>3716</v>
      </c>
      <c r="G717" s="305" t="s">
        <v>953</v>
      </c>
      <c r="H717" s="305" t="s">
        <v>818</v>
      </c>
      <c r="I717" s="270">
        <v>72033001</v>
      </c>
      <c r="J717" s="275" t="str">
        <f t="shared" si="12"/>
        <v>许山川</v>
      </c>
      <c r="K717" s="270" t="s">
        <v>657</v>
      </c>
      <c r="L717" s="276">
        <v>43518</v>
      </c>
      <c r="O717" s="256"/>
    </row>
    <row r="718" spans="1:15">
      <c r="A718" s="305"/>
      <c r="B718" s="305"/>
      <c r="C718" s="305" t="s">
        <v>2860</v>
      </c>
      <c r="D718" s="270" t="s">
        <v>2909</v>
      </c>
      <c r="E718" s="305"/>
      <c r="F718" s="270" t="s">
        <v>3732</v>
      </c>
      <c r="G718" s="305" t="s">
        <v>3697</v>
      </c>
      <c r="H718" s="305" t="s">
        <v>818</v>
      </c>
      <c r="I718" s="270">
        <v>72033001</v>
      </c>
      <c r="J718" s="275" t="str">
        <f t="shared" si="12"/>
        <v>张丹</v>
      </c>
      <c r="K718" s="270" t="s">
        <v>657</v>
      </c>
      <c r="L718" s="276">
        <v>43518</v>
      </c>
      <c r="O718" s="256"/>
    </row>
    <row r="719" spans="1:15">
      <c r="A719" s="305"/>
      <c r="B719" s="305"/>
      <c r="C719" s="305" t="s">
        <v>2860</v>
      </c>
      <c r="D719" s="270" t="s">
        <v>2909</v>
      </c>
      <c r="E719" s="305"/>
      <c r="F719" s="270" t="s">
        <v>3733</v>
      </c>
      <c r="G719" s="305" t="s">
        <v>3697</v>
      </c>
      <c r="H719" s="305" t="s">
        <v>818</v>
      </c>
      <c r="I719" s="270">
        <v>72033001</v>
      </c>
      <c r="J719" s="275" t="str">
        <f t="shared" si="12"/>
        <v>欧阳明</v>
      </c>
      <c r="K719" s="270" t="s">
        <v>657</v>
      </c>
      <c r="L719" s="276">
        <v>43518</v>
      </c>
      <c r="O719" s="256"/>
    </row>
    <row r="720" spans="1:15">
      <c r="A720" s="305"/>
      <c r="B720" s="305"/>
      <c r="C720" s="305" t="s">
        <v>2860</v>
      </c>
      <c r="D720" s="270" t="s">
        <v>2880</v>
      </c>
      <c r="E720" s="305"/>
      <c r="F720" s="270" t="s">
        <v>3737</v>
      </c>
      <c r="G720" s="305" t="s">
        <v>3025</v>
      </c>
      <c r="H720" s="305" t="s">
        <v>818</v>
      </c>
      <c r="I720" s="270">
        <v>72033001</v>
      </c>
      <c r="J720" s="275" t="str">
        <f t="shared" si="12"/>
        <v>闫振雪</v>
      </c>
      <c r="K720" s="270" t="s">
        <v>657</v>
      </c>
      <c r="L720" s="276">
        <v>43518</v>
      </c>
      <c r="O720" s="256"/>
    </row>
    <row r="721" spans="1:15">
      <c r="A721" s="305"/>
      <c r="B721" s="305"/>
      <c r="C721" s="305" t="s">
        <v>2860</v>
      </c>
      <c r="D721" s="270" t="s">
        <v>2880</v>
      </c>
      <c r="E721" s="305"/>
      <c r="F721" s="270" t="s">
        <v>3738</v>
      </c>
      <c r="G721" s="305" t="s">
        <v>3031</v>
      </c>
      <c r="H721" s="305" t="s">
        <v>818</v>
      </c>
      <c r="I721" s="270">
        <v>72033001</v>
      </c>
      <c r="J721" s="275" t="str">
        <f t="shared" si="12"/>
        <v>谢建乐</v>
      </c>
      <c r="K721" s="270" t="s">
        <v>657</v>
      </c>
      <c r="L721" s="276">
        <v>43518</v>
      </c>
      <c r="O721" s="256"/>
    </row>
    <row r="722" spans="1:15">
      <c r="A722" s="305"/>
      <c r="B722" s="305"/>
      <c r="C722" s="305" t="s">
        <v>2860</v>
      </c>
      <c r="D722" s="270" t="s">
        <v>2880</v>
      </c>
      <c r="E722" s="305"/>
      <c r="F722" s="270" t="s">
        <v>3744</v>
      </c>
      <c r="G722" s="305" t="s">
        <v>3031</v>
      </c>
      <c r="H722" s="305" t="s">
        <v>818</v>
      </c>
      <c r="I722" s="270">
        <v>72033001</v>
      </c>
      <c r="J722" s="275" t="str">
        <f t="shared" si="12"/>
        <v>乔政</v>
      </c>
      <c r="K722" s="270" t="s">
        <v>657</v>
      </c>
      <c r="L722" s="276">
        <v>43518</v>
      </c>
      <c r="O722" s="256"/>
    </row>
    <row r="723" spans="1:15">
      <c r="A723" s="305"/>
      <c r="B723" s="305"/>
      <c r="C723" s="305" t="s">
        <v>2860</v>
      </c>
      <c r="D723" s="270" t="s">
        <v>2880</v>
      </c>
      <c r="E723" s="305"/>
      <c r="F723" s="270" t="s">
        <v>3745</v>
      </c>
      <c r="G723" s="305" t="s">
        <v>3031</v>
      </c>
      <c r="H723" s="305" t="s">
        <v>818</v>
      </c>
      <c r="I723" s="270">
        <v>72033001</v>
      </c>
      <c r="J723" s="275" t="str">
        <f t="shared" si="12"/>
        <v>岳孟言</v>
      </c>
      <c r="K723" s="270" t="s">
        <v>657</v>
      </c>
      <c r="L723" s="276">
        <v>43518</v>
      </c>
      <c r="O723" s="256"/>
    </row>
    <row r="724" spans="1:15">
      <c r="A724" s="305"/>
      <c r="B724" s="305"/>
      <c r="C724" s="305" t="s">
        <v>2860</v>
      </c>
      <c r="D724" s="270" t="s">
        <v>2880</v>
      </c>
      <c r="E724" s="305"/>
      <c r="F724" s="270" t="s">
        <v>3746</v>
      </c>
      <c r="G724" s="305" t="s">
        <v>3031</v>
      </c>
      <c r="H724" s="305" t="s">
        <v>818</v>
      </c>
      <c r="I724" s="270">
        <v>72033001</v>
      </c>
      <c r="J724" s="275" t="str">
        <f t="shared" si="12"/>
        <v>郭荣2</v>
      </c>
      <c r="K724" s="270" t="s">
        <v>657</v>
      </c>
      <c r="L724" s="276">
        <v>43518</v>
      </c>
      <c r="O724" s="256"/>
    </row>
    <row r="725" spans="1:15">
      <c r="A725" s="305"/>
      <c r="B725" s="305"/>
      <c r="C725" s="305" t="s">
        <v>2860</v>
      </c>
      <c r="D725" s="270" t="s">
        <v>2880</v>
      </c>
      <c r="E725" s="305"/>
      <c r="F725" s="270" t="s">
        <v>3749</v>
      </c>
      <c r="G725" s="305" t="s">
        <v>3031</v>
      </c>
      <c r="H725" s="305" t="s">
        <v>818</v>
      </c>
      <c r="I725" s="270">
        <v>72033001</v>
      </c>
      <c r="J725" s="275" t="str">
        <f t="shared" si="12"/>
        <v>宋亮</v>
      </c>
      <c r="K725" s="270" t="s">
        <v>657</v>
      </c>
      <c r="L725" s="276">
        <v>43518</v>
      </c>
      <c r="O725" s="256"/>
    </row>
    <row r="726" spans="1:15">
      <c r="A726" s="305"/>
      <c r="B726" s="305"/>
      <c r="C726" s="305" t="s">
        <v>2860</v>
      </c>
      <c r="D726" s="270" t="s">
        <v>2880</v>
      </c>
      <c r="E726" s="305"/>
      <c r="F726" s="270" t="s">
        <v>3753</v>
      </c>
      <c r="G726" s="305" t="s">
        <v>3031</v>
      </c>
      <c r="H726" s="305" t="s">
        <v>818</v>
      </c>
      <c r="I726" s="270">
        <v>72033001</v>
      </c>
      <c r="J726" s="275" t="str">
        <f t="shared" si="12"/>
        <v>单世涛</v>
      </c>
      <c r="K726" s="270" t="s">
        <v>657</v>
      </c>
      <c r="L726" s="276">
        <v>43518</v>
      </c>
      <c r="O726" s="256"/>
    </row>
    <row r="727" spans="1:15">
      <c r="A727" s="305"/>
      <c r="B727" s="305"/>
      <c r="C727" s="305" t="s">
        <v>2860</v>
      </c>
      <c r="D727" s="270" t="s">
        <v>2880</v>
      </c>
      <c r="E727" s="305"/>
      <c r="F727" s="270" t="s">
        <v>3754</v>
      </c>
      <c r="G727" s="305" t="s">
        <v>3031</v>
      </c>
      <c r="H727" s="305" t="s">
        <v>818</v>
      </c>
      <c r="I727" s="270">
        <v>72033001</v>
      </c>
      <c r="J727" s="275" t="str">
        <f t="shared" si="12"/>
        <v>毛宏琦2</v>
      </c>
      <c r="K727" s="270" t="s">
        <v>657</v>
      </c>
      <c r="L727" s="276">
        <v>43518</v>
      </c>
      <c r="O727" s="256"/>
    </row>
    <row r="728" spans="1:15">
      <c r="A728" s="305"/>
      <c r="B728" s="305"/>
      <c r="C728" s="305" t="s">
        <v>2860</v>
      </c>
      <c r="D728" s="270" t="s">
        <v>2880</v>
      </c>
      <c r="E728" s="305"/>
      <c r="F728" s="270" t="s">
        <v>3759</v>
      </c>
      <c r="G728" s="305" t="s">
        <v>3031</v>
      </c>
      <c r="H728" s="305" t="s">
        <v>818</v>
      </c>
      <c r="I728" s="270">
        <v>72033001</v>
      </c>
      <c r="J728" s="275" t="str">
        <f t="shared" si="12"/>
        <v>杨哲</v>
      </c>
      <c r="K728" s="270" t="s">
        <v>657</v>
      </c>
      <c r="L728" s="276">
        <v>43518</v>
      </c>
      <c r="O728" s="256"/>
    </row>
    <row r="729" spans="1:15">
      <c r="A729" s="305"/>
      <c r="B729" s="305"/>
      <c r="C729" s="305" t="s">
        <v>2860</v>
      </c>
      <c r="D729" s="270" t="s">
        <v>2880</v>
      </c>
      <c r="E729" s="305"/>
      <c r="F729" s="270" t="s">
        <v>3764</v>
      </c>
      <c r="G729" s="305" t="s">
        <v>3031</v>
      </c>
      <c r="H729" s="305" t="s">
        <v>818</v>
      </c>
      <c r="I729" s="270">
        <v>72033001</v>
      </c>
      <c r="J729" s="275" t="str">
        <f t="shared" si="12"/>
        <v>张帅</v>
      </c>
      <c r="K729" s="270" t="s">
        <v>657</v>
      </c>
      <c r="L729" s="276">
        <v>43518</v>
      </c>
      <c r="O729" s="256"/>
    </row>
    <row r="730" spans="1:15">
      <c r="A730" s="305"/>
      <c r="B730" s="305"/>
      <c r="C730" s="305" t="s">
        <v>2860</v>
      </c>
      <c r="D730" s="270" t="s">
        <v>2964</v>
      </c>
      <c r="E730" s="305"/>
      <c r="F730" s="270" t="s">
        <v>3770</v>
      </c>
      <c r="G730" s="305" t="s">
        <v>953</v>
      </c>
      <c r="H730" s="305" t="s">
        <v>818</v>
      </c>
      <c r="I730" s="270">
        <v>72033001</v>
      </c>
      <c r="J730" s="275" t="str">
        <f t="shared" si="12"/>
        <v>李贺</v>
      </c>
      <c r="K730" s="270" t="s">
        <v>657</v>
      </c>
      <c r="L730" s="276">
        <v>43518</v>
      </c>
      <c r="O730" s="256"/>
    </row>
    <row r="731" spans="1:15">
      <c r="A731" s="305"/>
      <c r="B731" s="305"/>
      <c r="C731" s="305" t="s">
        <v>2860</v>
      </c>
      <c r="D731" s="270" t="s">
        <v>2964</v>
      </c>
      <c r="E731" s="305"/>
      <c r="F731" s="270" t="s">
        <v>3772</v>
      </c>
      <c r="G731" s="305" t="s">
        <v>3025</v>
      </c>
      <c r="H731" s="305" t="s">
        <v>960</v>
      </c>
      <c r="I731" s="270">
        <v>72033001</v>
      </c>
      <c r="J731" s="275" t="str">
        <f t="shared" si="12"/>
        <v>邬俊</v>
      </c>
      <c r="K731" s="270" t="s">
        <v>657</v>
      </c>
      <c r="L731" s="276">
        <v>43518</v>
      </c>
      <c r="O731" s="256"/>
    </row>
    <row r="732" spans="1:15">
      <c r="A732" s="305"/>
      <c r="B732" s="305"/>
      <c r="C732" s="305" t="s">
        <v>2860</v>
      </c>
      <c r="D732" s="270" t="s">
        <v>2864</v>
      </c>
      <c r="E732" s="305"/>
      <c r="F732" s="270" t="s">
        <v>3688</v>
      </c>
      <c r="G732" s="305" t="s">
        <v>3025</v>
      </c>
      <c r="H732" s="305" t="s">
        <v>818</v>
      </c>
      <c r="I732" s="270">
        <v>72033001</v>
      </c>
      <c r="J732" s="275" t="str">
        <f t="shared" si="12"/>
        <v>武金剑</v>
      </c>
      <c r="K732" s="270" t="s">
        <v>657</v>
      </c>
      <c r="L732" s="276">
        <v>43518</v>
      </c>
      <c r="O732" s="256"/>
    </row>
    <row r="733" spans="1:15">
      <c r="A733" s="305"/>
      <c r="B733" s="305"/>
      <c r="C733" s="305" t="s">
        <v>2860</v>
      </c>
      <c r="D733" s="270" t="s">
        <v>2864</v>
      </c>
      <c r="E733" s="305"/>
      <c r="F733" s="270" t="s">
        <v>3689</v>
      </c>
      <c r="G733" s="305" t="s">
        <v>3025</v>
      </c>
      <c r="H733" s="305" t="s">
        <v>818</v>
      </c>
      <c r="I733" s="270">
        <v>72033001</v>
      </c>
      <c r="J733" s="275" t="str">
        <f t="shared" si="12"/>
        <v>李艳红</v>
      </c>
      <c r="K733" s="270" t="s">
        <v>657</v>
      </c>
      <c r="L733" s="276">
        <v>43518</v>
      </c>
      <c r="O733" s="256"/>
    </row>
    <row r="734" spans="1:15">
      <c r="A734" s="305"/>
      <c r="B734" s="305"/>
      <c r="C734" s="305" t="s">
        <v>2860</v>
      </c>
      <c r="D734" s="270" t="s">
        <v>2864</v>
      </c>
      <c r="E734" s="305"/>
      <c r="F734" s="270" t="s">
        <v>3690</v>
      </c>
      <c r="G734" s="305" t="s">
        <v>3025</v>
      </c>
      <c r="H734" s="305" t="s">
        <v>818</v>
      </c>
      <c r="I734" s="270">
        <v>72033001</v>
      </c>
      <c r="J734" s="275" t="str">
        <f t="shared" si="12"/>
        <v>孟宪奎</v>
      </c>
      <c r="K734" s="270" t="s">
        <v>657</v>
      </c>
      <c r="L734" s="276">
        <v>43518</v>
      </c>
      <c r="O734" s="256"/>
    </row>
    <row r="735" spans="1:15">
      <c r="A735" s="305"/>
      <c r="B735" s="305"/>
      <c r="C735" s="305" t="s">
        <v>1620</v>
      </c>
      <c r="D735" s="270"/>
      <c r="E735" s="305"/>
      <c r="F735" s="270" t="s">
        <v>4257</v>
      </c>
      <c r="G735" s="305" t="s">
        <v>4844</v>
      </c>
      <c r="H735" s="305" t="s">
        <v>818</v>
      </c>
      <c r="I735" s="270">
        <v>72036001</v>
      </c>
      <c r="J735" s="275" t="str">
        <f t="shared" si="12"/>
        <v>刘振华</v>
      </c>
      <c r="K735" s="270" t="s">
        <v>656</v>
      </c>
      <c r="L735" s="276">
        <v>43518</v>
      </c>
      <c r="O735" s="256"/>
    </row>
    <row r="736" spans="1:15">
      <c r="A736" s="305"/>
      <c r="B736" s="305"/>
      <c r="C736" s="305" t="s">
        <v>2860</v>
      </c>
      <c r="D736" s="270" t="s">
        <v>2864</v>
      </c>
      <c r="E736" s="305"/>
      <c r="F736" s="270" t="s">
        <v>3692</v>
      </c>
      <c r="G736" s="305" t="s">
        <v>3163</v>
      </c>
      <c r="H736" s="305" t="s">
        <v>818</v>
      </c>
      <c r="I736" s="270">
        <v>72033001</v>
      </c>
      <c r="J736" s="275" t="str">
        <f t="shared" si="12"/>
        <v>王文山</v>
      </c>
      <c r="K736" s="270" t="s">
        <v>657</v>
      </c>
      <c r="L736" s="276">
        <v>43518</v>
      </c>
      <c r="O736" s="256"/>
    </row>
    <row r="737" spans="1:15">
      <c r="A737" s="305"/>
      <c r="B737" s="305"/>
      <c r="C737" s="305" t="s">
        <v>2860</v>
      </c>
      <c r="D737" s="270" t="s">
        <v>2864</v>
      </c>
      <c r="E737" s="305"/>
      <c r="F737" s="270" t="s">
        <v>3693</v>
      </c>
      <c r="G737" s="305" t="s">
        <v>3163</v>
      </c>
      <c r="H737" s="305" t="s">
        <v>818</v>
      </c>
      <c r="I737" s="270">
        <v>72033001</v>
      </c>
      <c r="J737" s="275" t="str">
        <f t="shared" si="12"/>
        <v>潘宏斌</v>
      </c>
      <c r="K737" s="270" t="s">
        <v>657</v>
      </c>
      <c r="L737" s="276">
        <v>43518</v>
      </c>
      <c r="O737" s="256"/>
    </row>
    <row r="738" spans="1:15">
      <c r="A738" s="305"/>
      <c r="B738" s="305"/>
      <c r="C738" s="305" t="s">
        <v>2860</v>
      </c>
      <c r="D738" s="270" t="s">
        <v>2964</v>
      </c>
      <c r="E738" s="305"/>
      <c r="F738" s="270" t="s">
        <v>3781</v>
      </c>
      <c r="G738" s="305" t="s">
        <v>3031</v>
      </c>
      <c r="H738" s="305" t="s">
        <v>960</v>
      </c>
      <c r="I738" s="270">
        <v>72033001</v>
      </c>
      <c r="J738" s="275" t="str">
        <f t="shared" si="12"/>
        <v>蒋维</v>
      </c>
      <c r="K738" s="270" t="s">
        <v>657</v>
      </c>
      <c r="L738" s="276">
        <v>43518</v>
      </c>
      <c r="O738" s="256"/>
    </row>
    <row r="739" spans="1:15">
      <c r="A739" s="305"/>
      <c r="B739" s="305" t="s">
        <v>813</v>
      </c>
      <c r="C739" s="305" t="s">
        <v>2120</v>
      </c>
      <c r="D739" s="270" t="s">
        <v>2123</v>
      </c>
      <c r="E739" s="305"/>
      <c r="F739" s="270" t="s">
        <v>3030</v>
      </c>
      <c r="G739" s="305" t="s">
        <v>3029</v>
      </c>
      <c r="H739" s="305" t="s">
        <v>818</v>
      </c>
      <c r="I739" s="270">
        <v>73000003</v>
      </c>
      <c r="J739" s="275" t="str">
        <f t="shared" si="12"/>
        <v>袁国英</v>
      </c>
      <c r="K739" s="270" t="s">
        <v>4786</v>
      </c>
      <c r="L739" s="276">
        <v>43518</v>
      </c>
      <c r="O739" s="256"/>
    </row>
    <row r="740" spans="1:15">
      <c r="A740" s="305"/>
      <c r="B740" s="305" t="s">
        <v>813</v>
      </c>
      <c r="C740" s="305" t="s">
        <v>931</v>
      </c>
      <c r="D740" s="270" t="s">
        <v>2443</v>
      </c>
      <c r="E740" s="305"/>
      <c r="F740" s="270" t="s">
        <v>4085</v>
      </c>
      <c r="G740" s="305" t="s">
        <v>955</v>
      </c>
      <c r="H740" s="305" t="s">
        <v>4281</v>
      </c>
      <c r="I740" s="270">
        <v>72014024</v>
      </c>
      <c r="J740" s="275" t="str">
        <f t="shared" si="12"/>
        <v>侯锐</v>
      </c>
      <c r="K740" s="270" t="s">
        <v>792</v>
      </c>
      <c r="L740" s="276">
        <v>43518</v>
      </c>
      <c r="O740" s="256"/>
    </row>
    <row r="741" spans="1:15">
      <c r="A741" s="305"/>
      <c r="B741" s="305" t="s">
        <v>813</v>
      </c>
      <c r="C741" s="305" t="s">
        <v>931</v>
      </c>
      <c r="D741" s="270" t="s">
        <v>2458</v>
      </c>
      <c r="E741" s="305"/>
      <c r="F741" s="270" t="s">
        <v>4087</v>
      </c>
      <c r="G741" s="305" t="s">
        <v>3029</v>
      </c>
      <c r="H741" s="305" t="s">
        <v>818</v>
      </c>
      <c r="I741" s="270">
        <v>72014031</v>
      </c>
      <c r="J741" s="275" t="str">
        <f t="shared" si="12"/>
        <v>李晓庆</v>
      </c>
      <c r="K741" s="270" t="s">
        <v>4845</v>
      </c>
      <c r="L741" s="276">
        <v>43518</v>
      </c>
      <c r="O741" s="256"/>
    </row>
    <row r="742" spans="1:15">
      <c r="A742" s="305"/>
      <c r="B742" s="305" t="s">
        <v>813</v>
      </c>
      <c r="C742" s="305" t="s">
        <v>931</v>
      </c>
      <c r="D742" s="270" t="s">
        <v>2429</v>
      </c>
      <c r="E742" s="305"/>
      <c r="F742" s="270" t="s">
        <v>4088</v>
      </c>
      <c r="G742" s="305" t="s">
        <v>3031</v>
      </c>
      <c r="H742" s="305" t="s">
        <v>818</v>
      </c>
      <c r="I742" s="270">
        <v>72014002</v>
      </c>
      <c r="J742" s="275" t="str">
        <f t="shared" si="12"/>
        <v>刘文健</v>
      </c>
      <c r="K742" s="270" t="s">
        <v>4409</v>
      </c>
      <c r="L742" s="276">
        <v>43518</v>
      </c>
      <c r="O742" s="256"/>
    </row>
    <row r="743" spans="1:15">
      <c r="A743" s="305"/>
      <c r="B743" s="305" t="s">
        <v>813</v>
      </c>
      <c r="C743" s="305" t="s">
        <v>931</v>
      </c>
      <c r="D743" s="270" t="s">
        <v>2443</v>
      </c>
      <c r="E743" s="305"/>
      <c r="F743" s="270" t="s">
        <v>3211</v>
      </c>
      <c r="G743" s="305" t="s">
        <v>955</v>
      </c>
      <c r="H743" s="305" t="s">
        <v>1303</v>
      </c>
      <c r="I743" s="270">
        <v>72014024</v>
      </c>
      <c r="J743" s="275" t="str">
        <f t="shared" si="12"/>
        <v>陈海南</v>
      </c>
      <c r="K743" s="270" t="s">
        <v>792</v>
      </c>
      <c r="L743" s="276">
        <v>43518</v>
      </c>
      <c r="O743" s="256"/>
    </row>
    <row r="744" spans="1:15">
      <c r="A744" s="305"/>
      <c r="B744" s="305"/>
      <c r="C744" s="305" t="s">
        <v>3002</v>
      </c>
      <c r="D744" s="270"/>
      <c r="E744" s="305"/>
      <c r="F744" s="270" t="s">
        <v>4272</v>
      </c>
      <c r="G744" s="305" t="s">
        <v>3802</v>
      </c>
      <c r="H744" s="305" t="s">
        <v>818</v>
      </c>
      <c r="I744" s="309">
        <v>72017001</v>
      </c>
      <c r="J744" s="275" t="str">
        <f t="shared" si="12"/>
        <v>孙洁</v>
      </c>
      <c r="K744" s="309" t="s">
        <v>668</v>
      </c>
      <c r="L744" s="276">
        <v>43518</v>
      </c>
      <c r="O744" s="256"/>
    </row>
    <row r="745" spans="1:15">
      <c r="A745" s="305"/>
      <c r="B745" s="305"/>
      <c r="C745" s="305" t="s">
        <v>3002</v>
      </c>
      <c r="D745" s="270"/>
      <c r="E745" s="305"/>
      <c r="F745" s="270" t="s">
        <v>3810</v>
      </c>
      <c r="G745" s="305" t="s">
        <v>3802</v>
      </c>
      <c r="H745" s="305" t="s">
        <v>818</v>
      </c>
      <c r="I745" s="309">
        <v>72017001</v>
      </c>
      <c r="J745" s="275" t="str">
        <f t="shared" si="12"/>
        <v>王辉</v>
      </c>
      <c r="K745" s="309" t="s">
        <v>668</v>
      </c>
      <c r="L745" s="276">
        <v>43518</v>
      </c>
      <c r="O745" s="256"/>
    </row>
    <row r="746" spans="1:15">
      <c r="A746" s="305"/>
      <c r="B746" s="305"/>
      <c r="C746" s="305" t="s">
        <v>3002</v>
      </c>
      <c r="D746" s="270"/>
      <c r="E746" s="305"/>
      <c r="F746" s="270" t="s">
        <v>3811</v>
      </c>
      <c r="G746" s="305" t="s">
        <v>3809</v>
      </c>
      <c r="H746" s="305" t="s">
        <v>818</v>
      </c>
      <c r="I746" s="309">
        <v>72017001</v>
      </c>
      <c r="J746" s="275" t="str">
        <f t="shared" si="12"/>
        <v>刘芸</v>
      </c>
      <c r="K746" s="309" t="s">
        <v>668</v>
      </c>
      <c r="L746" s="276">
        <v>43518</v>
      </c>
      <c r="O746" s="256"/>
    </row>
    <row r="747" spans="1:15">
      <c r="A747" s="305"/>
      <c r="B747" s="305"/>
      <c r="C747" s="305" t="s">
        <v>3002</v>
      </c>
      <c r="D747" s="270"/>
      <c r="E747" s="305"/>
      <c r="F747" s="270" t="s">
        <v>4846</v>
      </c>
      <c r="G747" s="305" t="s">
        <v>4847</v>
      </c>
      <c r="H747" s="305" t="s">
        <v>818</v>
      </c>
      <c r="I747" s="309">
        <v>72017001</v>
      </c>
      <c r="J747" s="275" t="str">
        <f t="shared" si="12"/>
        <v>尚文旭</v>
      </c>
      <c r="K747" s="309" t="s">
        <v>668</v>
      </c>
      <c r="L747" s="276">
        <v>43518</v>
      </c>
      <c r="O747" s="256"/>
    </row>
    <row r="748" spans="1:15">
      <c r="A748" s="305"/>
      <c r="B748" s="305"/>
      <c r="C748" s="305" t="s">
        <v>2773</v>
      </c>
      <c r="D748" s="270" t="s">
        <v>2776</v>
      </c>
      <c r="E748" s="305"/>
      <c r="F748" s="270" t="s">
        <v>3604</v>
      </c>
      <c r="G748" s="305" t="s">
        <v>3025</v>
      </c>
      <c r="H748" s="305" t="s">
        <v>818</v>
      </c>
      <c r="I748" s="270">
        <v>72018002</v>
      </c>
      <c r="J748" s="275" t="str">
        <f t="shared" si="12"/>
        <v>王林</v>
      </c>
      <c r="K748" s="270" t="s">
        <v>485</v>
      </c>
      <c r="L748" s="276">
        <v>43518</v>
      </c>
      <c r="O748" s="256"/>
    </row>
    <row r="749" spans="1:15">
      <c r="A749" s="305"/>
      <c r="B749" s="305"/>
      <c r="C749" s="305" t="s">
        <v>2773</v>
      </c>
      <c r="D749" s="270" t="s">
        <v>2776</v>
      </c>
      <c r="E749" s="305"/>
      <c r="F749" s="270" t="s">
        <v>3605</v>
      </c>
      <c r="G749" s="305" t="s">
        <v>3058</v>
      </c>
      <c r="H749" s="305" t="s">
        <v>818</v>
      </c>
      <c r="I749" s="270">
        <v>72018002</v>
      </c>
      <c r="J749" s="275" t="str">
        <f t="shared" si="12"/>
        <v>张禄如</v>
      </c>
      <c r="K749" s="270" t="s">
        <v>485</v>
      </c>
      <c r="L749" s="276">
        <v>43518</v>
      </c>
      <c r="O749" s="256"/>
    </row>
    <row r="750" spans="1:15">
      <c r="A750" s="305"/>
      <c r="B750" s="305"/>
      <c r="C750" s="305" t="s">
        <v>2773</v>
      </c>
      <c r="D750" s="270" t="s">
        <v>2776</v>
      </c>
      <c r="E750" s="305"/>
      <c r="F750" s="270" t="s">
        <v>3607</v>
      </c>
      <c r="G750" s="305" t="s">
        <v>3031</v>
      </c>
      <c r="H750" s="305" t="s">
        <v>818</v>
      </c>
      <c r="I750" s="270">
        <v>72018002</v>
      </c>
      <c r="J750" s="275" t="str">
        <f t="shared" si="12"/>
        <v>郭东永2</v>
      </c>
      <c r="K750" s="270" t="s">
        <v>485</v>
      </c>
      <c r="L750" s="276">
        <v>43518</v>
      </c>
      <c r="O750" s="256"/>
    </row>
    <row r="751" spans="1:15">
      <c r="A751" s="305"/>
      <c r="B751" s="305"/>
      <c r="C751" s="305" t="s">
        <v>2991</v>
      </c>
      <c r="D751" s="270" t="s">
        <v>2997</v>
      </c>
      <c r="E751" s="305"/>
      <c r="F751" s="270" t="s">
        <v>4270</v>
      </c>
      <c r="G751" s="305" t="s">
        <v>3800</v>
      </c>
      <c r="H751" s="305" t="s">
        <v>818</v>
      </c>
      <c r="I751" s="270">
        <v>72019002</v>
      </c>
      <c r="J751" s="275" t="str">
        <f t="shared" si="12"/>
        <v>王旭东2</v>
      </c>
      <c r="K751" s="270" t="s">
        <v>655</v>
      </c>
      <c r="L751" s="276">
        <v>43518</v>
      </c>
      <c r="O751" s="256"/>
    </row>
    <row r="752" spans="1:15">
      <c r="A752" s="305"/>
      <c r="B752" s="305"/>
      <c r="C752" s="305" t="s">
        <v>3017</v>
      </c>
      <c r="D752" s="270"/>
      <c r="E752" s="305"/>
      <c r="F752" s="270" t="s">
        <v>3814</v>
      </c>
      <c r="G752" s="305" t="s">
        <v>3815</v>
      </c>
      <c r="H752" s="305" t="s">
        <v>818</v>
      </c>
      <c r="I752" s="270">
        <v>72002002</v>
      </c>
      <c r="J752" s="275" t="str">
        <f t="shared" si="12"/>
        <v>郝佳羽</v>
      </c>
      <c r="K752" s="270" t="s">
        <v>1995</v>
      </c>
      <c r="L752" s="276">
        <v>43518</v>
      </c>
      <c r="O752" s="256"/>
    </row>
    <row r="753" spans="1:15">
      <c r="A753" s="305"/>
      <c r="B753" s="305"/>
      <c r="C753" s="305" t="s">
        <v>3017</v>
      </c>
      <c r="D753" s="270"/>
      <c r="E753" s="305"/>
      <c r="F753" s="270" t="s">
        <v>3816</v>
      </c>
      <c r="G753" s="305" t="s">
        <v>3815</v>
      </c>
      <c r="H753" s="305" t="s">
        <v>818</v>
      </c>
      <c r="I753" s="270">
        <v>72002002</v>
      </c>
      <c r="J753" s="275" t="str">
        <f t="shared" si="12"/>
        <v>李嘉琳</v>
      </c>
      <c r="K753" s="270" t="s">
        <v>1995</v>
      </c>
      <c r="L753" s="276">
        <v>43518</v>
      </c>
      <c r="O753" s="256"/>
    </row>
    <row r="754" spans="1:15">
      <c r="A754" s="305"/>
      <c r="B754" s="305"/>
      <c r="C754" s="305" t="s">
        <v>2754</v>
      </c>
      <c r="D754" s="270" t="s">
        <v>2760</v>
      </c>
      <c r="E754" s="305"/>
      <c r="F754" s="270" t="s">
        <v>3586</v>
      </c>
      <c r="G754" s="305" t="s">
        <v>3362</v>
      </c>
      <c r="H754" s="305" t="s">
        <v>818</v>
      </c>
      <c r="I754" s="270">
        <v>72005010</v>
      </c>
      <c r="J754" s="275" t="str">
        <f t="shared" si="12"/>
        <v>胡美伦</v>
      </c>
      <c r="K754" s="270" t="s">
        <v>635</v>
      </c>
      <c r="L754" s="276">
        <v>43518</v>
      </c>
      <c r="O754" s="256"/>
    </row>
    <row r="755" spans="1:15">
      <c r="A755" s="305"/>
      <c r="B755" s="305"/>
      <c r="C755" s="305" t="s">
        <v>2754</v>
      </c>
      <c r="D755" s="270" t="s">
        <v>2755</v>
      </c>
      <c r="E755" s="305"/>
      <c r="F755" s="270" t="s">
        <v>3594</v>
      </c>
      <c r="G755" s="305" t="s">
        <v>3581</v>
      </c>
      <c r="H755" s="305" t="s">
        <v>818</v>
      </c>
      <c r="I755" s="270">
        <v>72005009</v>
      </c>
      <c r="J755" s="275" t="str">
        <f t="shared" si="12"/>
        <v>陈浩</v>
      </c>
      <c r="K755" s="270" t="s">
        <v>634</v>
      </c>
      <c r="L755" s="276">
        <v>43518</v>
      </c>
      <c r="O755" s="256"/>
    </row>
    <row r="756" spans="1:15">
      <c r="A756" s="305"/>
      <c r="B756" s="305"/>
      <c r="C756" s="305" t="s">
        <v>2754</v>
      </c>
      <c r="D756" s="270" t="s">
        <v>2760</v>
      </c>
      <c r="E756" s="305"/>
      <c r="F756" s="270" t="s">
        <v>4848</v>
      </c>
      <c r="G756" s="305" t="s">
        <v>3362</v>
      </c>
      <c r="H756" s="305" t="s">
        <v>818</v>
      </c>
      <c r="I756" s="270">
        <v>72005010</v>
      </c>
      <c r="J756" s="275" t="str">
        <f t="shared" si="12"/>
        <v>公言秀</v>
      </c>
      <c r="K756" s="270" t="s">
        <v>635</v>
      </c>
      <c r="L756" s="276">
        <v>43518</v>
      </c>
      <c r="O756" s="256"/>
    </row>
    <row r="757" spans="1:15">
      <c r="A757" s="305"/>
      <c r="B757" s="305"/>
      <c r="C757" s="305" t="s">
        <v>2754</v>
      </c>
      <c r="D757" s="270" t="s">
        <v>2755</v>
      </c>
      <c r="E757" s="305"/>
      <c r="F757" s="270" t="s">
        <v>3591</v>
      </c>
      <c r="G757" s="305" t="s">
        <v>3362</v>
      </c>
      <c r="H757" s="305" t="s">
        <v>818</v>
      </c>
      <c r="I757" s="270">
        <v>72005009</v>
      </c>
      <c r="J757" s="275" t="str">
        <f t="shared" si="12"/>
        <v>周思淼</v>
      </c>
      <c r="K757" s="270" t="s">
        <v>634</v>
      </c>
      <c r="L757" s="276">
        <v>43518</v>
      </c>
      <c r="O757" s="256"/>
    </row>
    <row r="758" spans="1:15">
      <c r="A758" s="305"/>
      <c r="B758" s="305"/>
      <c r="C758" s="305" t="s">
        <v>2754</v>
      </c>
      <c r="D758" s="270" t="s">
        <v>2755</v>
      </c>
      <c r="E758" s="305"/>
      <c r="F758" s="270" t="s">
        <v>3592</v>
      </c>
      <c r="G758" s="305" t="s">
        <v>3362</v>
      </c>
      <c r="H758" s="305" t="s">
        <v>818</v>
      </c>
      <c r="I758" s="270">
        <v>72005009</v>
      </c>
      <c r="J758" s="275" t="str">
        <f t="shared" si="12"/>
        <v>孙维利</v>
      </c>
      <c r="K758" s="270" t="s">
        <v>634</v>
      </c>
      <c r="L758" s="276">
        <v>43518</v>
      </c>
      <c r="O758" s="256"/>
    </row>
    <row r="759" spans="1:15">
      <c r="A759" s="305"/>
      <c r="B759" s="305"/>
      <c r="C759" s="305" t="s">
        <v>2754</v>
      </c>
      <c r="D759" s="270" t="s">
        <v>2755</v>
      </c>
      <c r="E759" s="305"/>
      <c r="F759" s="270" t="s">
        <v>3593</v>
      </c>
      <c r="G759" s="305" t="s">
        <v>3362</v>
      </c>
      <c r="H759" s="305" t="s">
        <v>818</v>
      </c>
      <c r="I759" s="270">
        <v>72005009</v>
      </c>
      <c r="J759" s="275" t="str">
        <f t="shared" si="12"/>
        <v>周浩然</v>
      </c>
      <c r="K759" s="270" t="s">
        <v>634</v>
      </c>
      <c r="L759" s="276">
        <v>43518</v>
      </c>
      <c r="O759" s="256"/>
    </row>
    <row r="760" spans="1:15">
      <c r="A760" s="305"/>
      <c r="B760" s="305"/>
      <c r="C760" s="305" t="s">
        <v>2626</v>
      </c>
      <c r="D760" s="270" t="s">
        <v>2629</v>
      </c>
      <c r="E760" s="305"/>
      <c r="F760" s="270" t="s">
        <v>3429</v>
      </c>
      <c r="G760" s="305" t="s">
        <v>953</v>
      </c>
      <c r="H760" s="305" t="s">
        <v>960</v>
      </c>
      <c r="I760" s="270">
        <v>72026008</v>
      </c>
      <c r="J760" s="275" t="str">
        <f t="shared" si="12"/>
        <v>唐家伟</v>
      </c>
      <c r="K760" s="270" t="s">
        <v>663</v>
      </c>
      <c r="L760" s="276">
        <v>43518</v>
      </c>
      <c r="O760" s="256"/>
    </row>
  </sheetData>
  <phoneticPr fontId="15" type="noConversion"/>
  <conditionalFormatting sqref="F2">
    <cfRule type="duplicateValues" dxfId="361" priority="229"/>
  </conditionalFormatting>
  <conditionalFormatting sqref="F5">
    <cfRule type="duplicateValues" dxfId="360" priority="228"/>
  </conditionalFormatting>
  <conditionalFormatting sqref="F6">
    <cfRule type="duplicateValues" dxfId="359" priority="227"/>
  </conditionalFormatting>
  <conditionalFormatting sqref="F7">
    <cfRule type="duplicateValues" dxfId="358" priority="226"/>
  </conditionalFormatting>
  <conditionalFormatting sqref="F8">
    <cfRule type="duplicateValues" dxfId="357" priority="225"/>
  </conditionalFormatting>
  <conditionalFormatting sqref="F9:F11">
    <cfRule type="duplicateValues" dxfId="356" priority="224"/>
  </conditionalFormatting>
  <conditionalFormatting sqref="F12">
    <cfRule type="duplicateValues" dxfId="355" priority="223"/>
  </conditionalFormatting>
  <conditionalFormatting sqref="F13">
    <cfRule type="duplicateValues" dxfId="354" priority="222"/>
  </conditionalFormatting>
  <conditionalFormatting sqref="F14">
    <cfRule type="duplicateValues" dxfId="353" priority="221"/>
  </conditionalFormatting>
  <conditionalFormatting sqref="F15">
    <cfRule type="duplicateValues" dxfId="352" priority="220"/>
  </conditionalFormatting>
  <conditionalFormatting sqref="F17">
    <cfRule type="duplicateValues" dxfId="351" priority="219"/>
  </conditionalFormatting>
  <conditionalFormatting sqref="I31:I39">
    <cfRule type="duplicateValues" dxfId="350" priority="218"/>
  </conditionalFormatting>
  <conditionalFormatting sqref="I41:I45">
    <cfRule type="duplicateValues" dxfId="349" priority="217"/>
  </conditionalFormatting>
  <conditionalFormatting sqref="I48:I50">
    <cfRule type="duplicateValues" dxfId="348" priority="216"/>
  </conditionalFormatting>
  <conditionalFormatting sqref="I47">
    <cfRule type="duplicateValues" dxfId="347" priority="215"/>
  </conditionalFormatting>
  <conditionalFormatting sqref="I51">
    <cfRule type="duplicateValues" dxfId="346" priority="214"/>
  </conditionalFormatting>
  <conditionalFormatting sqref="I54">
    <cfRule type="duplicateValues" dxfId="345" priority="213"/>
  </conditionalFormatting>
  <conditionalFormatting sqref="I55">
    <cfRule type="duplicateValues" dxfId="344" priority="212"/>
  </conditionalFormatting>
  <conditionalFormatting sqref="I56:I57">
    <cfRule type="duplicateValues" dxfId="343" priority="211"/>
  </conditionalFormatting>
  <conditionalFormatting sqref="I106">
    <cfRule type="duplicateValues" dxfId="342" priority="210"/>
  </conditionalFormatting>
  <conditionalFormatting sqref="I246">
    <cfRule type="duplicateValues" dxfId="341" priority="209"/>
  </conditionalFormatting>
  <conditionalFormatting sqref="F263">
    <cfRule type="duplicateValues" dxfId="340" priority="208"/>
  </conditionalFormatting>
  <conditionalFormatting sqref="F264">
    <cfRule type="duplicateValues" dxfId="339" priority="207"/>
  </conditionalFormatting>
  <conditionalFormatting sqref="I262 I265 I268 I271:I272 I275 I277 I279 I281:I283 I285 I288 I290:I291 I293 I295 I298:I300 I302">
    <cfRule type="duplicateValues" dxfId="338" priority="206"/>
  </conditionalFormatting>
  <conditionalFormatting sqref="F265">
    <cfRule type="duplicateValues" dxfId="337" priority="205"/>
  </conditionalFormatting>
  <conditionalFormatting sqref="F266">
    <cfRule type="duplicateValues" dxfId="336" priority="204"/>
  </conditionalFormatting>
  <conditionalFormatting sqref="F268:F269">
    <cfRule type="duplicateValues" dxfId="335" priority="203"/>
  </conditionalFormatting>
  <conditionalFormatting sqref="F270">
    <cfRule type="duplicateValues" dxfId="334" priority="202"/>
  </conditionalFormatting>
  <conditionalFormatting sqref="F271">
    <cfRule type="duplicateValues" dxfId="333" priority="201"/>
  </conditionalFormatting>
  <conditionalFormatting sqref="F272:F274">
    <cfRule type="duplicateValues" dxfId="332" priority="200"/>
  </conditionalFormatting>
  <conditionalFormatting sqref="F275:F276">
    <cfRule type="duplicateValues" dxfId="331" priority="199"/>
  </conditionalFormatting>
  <conditionalFormatting sqref="F277:F278">
    <cfRule type="duplicateValues" dxfId="330" priority="198"/>
  </conditionalFormatting>
  <conditionalFormatting sqref="F279:F280">
    <cfRule type="duplicateValues" dxfId="329" priority="197"/>
  </conditionalFormatting>
  <conditionalFormatting sqref="F281">
    <cfRule type="duplicateValues" dxfId="328" priority="196"/>
  </conditionalFormatting>
  <conditionalFormatting sqref="F282">
    <cfRule type="duplicateValues" dxfId="327" priority="195"/>
  </conditionalFormatting>
  <conditionalFormatting sqref="F283">
    <cfRule type="duplicateValues" dxfId="326" priority="194"/>
  </conditionalFormatting>
  <conditionalFormatting sqref="F284">
    <cfRule type="duplicateValues" dxfId="325" priority="193"/>
  </conditionalFormatting>
  <conditionalFormatting sqref="F285:F287">
    <cfRule type="duplicateValues" dxfId="324" priority="192"/>
  </conditionalFormatting>
  <conditionalFormatting sqref="F288">
    <cfRule type="duplicateValues" dxfId="323" priority="191"/>
  </conditionalFormatting>
  <conditionalFormatting sqref="F289">
    <cfRule type="duplicateValues" dxfId="322" priority="190"/>
  </conditionalFormatting>
  <conditionalFormatting sqref="F290">
    <cfRule type="duplicateValues" dxfId="321" priority="189"/>
  </conditionalFormatting>
  <conditionalFormatting sqref="F291">
    <cfRule type="duplicateValues" dxfId="320" priority="188"/>
  </conditionalFormatting>
  <conditionalFormatting sqref="F293">
    <cfRule type="duplicateValues" dxfId="319" priority="187"/>
  </conditionalFormatting>
  <conditionalFormatting sqref="F294">
    <cfRule type="duplicateValues" dxfId="318" priority="186"/>
  </conditionalFormatting>
  <conditionalFormatting sqref="F295:F297">
    <cfRule type="duplicateValues" dxfId="317" priority="185"/>
  </conditionalFormatting>
  <conditionalFormatting sqref="F298">
    <cfRule type="duplicateValues" dxfId="316" priority="184"/>
  </conditionalFormatting>
  <conditionalFormatting sqref="F299">
    <cfRule type="duplicateValues" dxfId="315" priority="183"/>
  </conditionalFormatting>
  <conditionalFormatting sqref="F300">
    <cfRule type="duplicateValues" dxfId="314" priority="182"/>
  </conditionalFormatting>
  <conditionalFormatting sqref="F301">
    <cfRule type="duplicateValues" dxfId="313" priority="181"/>
  </conditionalFormatting>
  <conditionalFormatting sqref="F302">
    <cfRule type="duplicateValues" dxfId="312" priority="180"/>
  </conditionalFormatting>
  <conditionalFormatting sqref="F303:F304">
    <cfRule type="duplicateValues" dxfId="311" priority="179"/>
  </conditionalFormatting>
  <conditionalFormatting sqref="F312">
    <cfRule type="duplicateValues" dxfId="310" priority="178"/>
  </conditionalFormatting>
  <conditionalFormatting sqref="F337:F371">
    <cfRule type="duplicateValues" dxfId="309" priority="177"/>
  </conditionalFormatting>
  <conditionalFormatting sqref="A337:A371">
    <cfRule type="duplicateValues" dxfId="308" priority="176"/>
  </conditionalFormatting>
  <conditionalFormatting sqref="F372:F389">
    <cfRule type="duplicateValues" dxfId="307" priority="175"/>
  </conditionalFormatting>
  <conditionalFormatting sqref="A372:A389">
    <cfRule type="duplicateValues" dxfId="306" priority="174"/>
  </conditionalFormatting>
  <conditionalFormatting sqref="I263">
    <cfRule type="duplicateValues" dxfId="305" priority="145"/>
  </conditionalFormatting>
  <conditionalFormatting sqref="I264">
    <cfRule type="duplicateValues" dxfId="304" priority="173"/>
  </conditionalFormatting>
  <conditionalFormatting sqref="I266">
    <cfRule type="duplicateValues" dxfId="303" priority="172"/>
  </conditionalFormatting>
  <conditionalFormatting sqref="I267">
    <cfRule type="duplicateValues" dxfId="302" priority="171"/>
  </conditionalFormatting>
  <conditionalFormatting sqref="I269:I270">
    <cfRule type="duplicateValues" dxfId="301" priority="170"/>
  </conditionalFormatting>
  <conditionalFormatting sqref="I273:I274">
    <cfRule type="duplicateValues" dxfId="300" priority="169"/>
  </conditionalFormatting>
  <conditionalFormatting sqref="I276">
    <cfRule type="duplicateValues" dxfId="299" priority="168"/>
  </conditionalFormatting>
  <conditionalFormatting sqref="I278">
    <cfRule type="duplicateValues" dxfId="298" priority="167"/>
  </conditionalFormatting>
  <conditionalFormatting sqref="I280">
    <cfRule type="duplicateValues" dxfId="297" priority="166"/>
  </conditionalFormatting>
  <conditionalFormatting sqref="I284">
    <cfRule type="duplicateValues" dxfId="296" priority="165"/>
  </conditionalFormatting>
  <conditionalFormatting sqref="I286">
    <cfRule type="duplicateValues" dxfId="295" priority="164"/>
  </conditionalFormatting>
  <conditionalFormatting sqref="I287">
    <cfRule type="duplicateValues" dxfId="294" priority="163"/>
  </conditionalFormatting>
  <conditionalFormatting sqref="I289">
    <cfRule type="duplicateValues" dxfId="293" priority="162"/>
  </conditionalFormatting>
  <conditionalFormatting sqref="I292">
    <cfRule type="duplicateValues" dxfId="292" priority="161"/>
  </conditionalFormatting>
  <conditionalFormatting sqref="I294">
    <cfRule type="duplicateValues" dxfId="291" priority="160"/>
  </conditionalFormatting>
  <conditionalFormatting sqref="I296:I297">
    <cfRule type="duplicateValues" dxfId="290" priority="159"/>
  </conditionalFormatting>
  <conditionalFormatting sqref="I301">
    <cfRule type="duplicateValues" dxfId="289" priority="158"/>
  </conditionalFormatting>
  <conditionalFormatting sqref="I303:I304">
    <cfRule type="duplicateValues" dxfId="288" priority="157"/>
  </conditionalFormatting>
  <conditionalFormatting sqref="I305">
    <cfRule type="duplicateValues" dxfId="287" priority="156"/>
  </conditionalFormatting>
  <conditionalFormatting sqref="I306">
    <cfRule type="duplicateValues" dxfId="286" priority="155"/>
  </conditionalFormatting>
  <conditionalFormatting sqref="I309">
    <cfRule type="duplicateValues" dxfId="285" priority="154"/>
  </conditionalFormatting>
  <conditionalFormatting sqref="I308">
    <cfRule type="duplicateValues" dxfId="284" priority="153"/>
  </conditionalFormatting>
  <conditionalFormatting sqref="I310">
    <cfRule type="duplicateValues" dxfId="283" priority="152"/>
  </conditionalFormatting>
  <conditionalFormatting sqref="I311">
    <cfRule type="duplicateValues" dxfId="282" priority="151"/>
  </conditionalFormatting>
  <conditionalFormatting sqref="I326">
    <cfRule type="duplicateValues" dxfId="281" priority="150"/>
  </conditionalFormatting>
  <conditionalFormatting sqref="I327">
    <cfRule type="duplicateValues" dxfId="280" priority="230"/>
  </conditionalFormatting>
  <conditionalFormatting sqref="I330">
    <cfRule type="duplicateValues" dxfId="279" priority="149"/>
  </conditionalFormatting>
  <conditionalFormatting sqref="I337">
    <cfRule type="duplicateValues" dxfId="278" priority="148"/>
  </conditionalFormatting>
  <conditionalFormatting sqref="I338">
    <cfRule type="duplicateValues" dxfId="277" priority="147"/>
  </conditionalFormatting>
  <conditionalFormatting sqref="I339">
    <cfRule type="duplicateValues" dxfId="276" priority="146"/>
  </conditionalFormatting>
  <conditionalFormatting sqref="I340">
    <cfRule type="duplicateValues" dxfId="275" priority="231"/>
  </conditionalFormatting>
  <conditionalFormatting sqref="I342">
    <cfRule type="duplicateValues" dxfId="274" priority="144"/>
  </conditionalFormatting>
  <conditionalFormatting sqref="I343">
    <cfRule type="duplicateValues" dxfId="273" priority="143"/>
  </conditionalFormatting>
  <conditionalFormatting sqref="I344">
    <cfRule type="duplicateValues" dxfId="272" priority="142"/>
  </conditionalFormatting>
  <conditionalFormatting sqref="I345">
    <cfRule type="duplicateValues" dxfId="271" priority="141"/>
  </conditionalFormatting>
  <conditionalFormatting sqref="I346">
    <cfRule type="duplicateValues" dxfId="270" priority="140"/>
  </conditionalFormatting>
  <conditionalFormatting sqref="I347">
    <cfRule type="duplicateValues" dxfId="269" priority="139"/>
  </conditionalFormatting>
  <conditionalFormatting sqref="I351">
    <cfRule type="duplicateValues" dxfId="268" priority="138"/>
  </conditionalFormatting>
  <conditionalFormatting sqref="I352">
    <cfRule type="duplicateValues" dxfId="267" priority="137"/>
  </conditionalFormatting>
  <conditionalFormatting sqref="I375 I362 I341">
    <cfRule type="duplicateValues" dxfId="266" priority="136"/>
  </conditionalFormatting>
  <conditionalFormatting sqref="I357">
    <cfRule type="duplicateValues" dxfId="265" priority="135"/>
  </conditionalFormatting>
  <conditionalFormatting sqref="I389">
    <cfRule type="duplicateValues" dxfId="264" priority="134"/>
  </conditionalFormatting>
  <conditionalFormatting sqref="I386 I372 I358">
    <cfRule type="duplicateValues" dxfId="263" priority="133"/>
  </conditionalFormatting>
  <conditionalFormatting sqref="I373 I359:I360">
    <cfRule type="duplicateValues" dxfId="262" priority="132"/>
  </conditionalFormatting>
  <conditionalFormatting sqref="I374 I361">
    <cfRule type="duplicateValues" dxfId="261" priority="131"/>
  </conditionalFormatting>
  <conditionalFormatting sqref="I363">
    <cfRule type="duplicateValues" dxfId="260" priority="130"/>
  </conditionalFormatting>
  <conditionalFormatting sqref="I364">
    <cfRule type="duplicateValues" dxfId="259" priority="129"/>
  </conditionalFormatting>
  <conditionalFormatting sqref="I367">
    <cfRule type="duplicateValues" dxfId="258" priority="128"/>
  </conditionalFormatting>
  <conditionalFormatting sqref="I380 I368">
    <cfRule type="duplicateValues" dxfId="257" priority="127"/>
  </conditionalFormatting>
  <conditionalFormatting sqref="I369">
    <cfRule type="duplicateValues" dxfId="256" priority="126"/>
  </conditionalFormatting>
  <conditionalFormatting sqref="I376">
    <cfRule type="duplicateValues" dxfId="255" priority="125"/>
  </conditionalFormatting>
  <conditionalFormatting sqref="I371">
    <cfRule type="duplicateValues" dxfId="254" priority="124"/>
  </conditionalFormatting>
  <conditionalFormatting sqref="I377">
    <cfRule type="duplicateValues" dxfId="253" priority="123"/>
  </conditionalFormatting>
  <conditionalFormatting sqref="I378">
    <cfRule type="duplicateValues" dxfId="252" priority="122"/>
  </conditionalFormatting>
  <conditionalFormatting sqref="I379">
    <cfRule type="duplicateValues" dxfId="251" priority="121"/>
  </conditionalFormatting>
  <conditionalFormatting sqref="I387">
    <cfRule type="duplicateValues" dxfId="250" priority="120"/>
  </conditionalFormatting>
  <conditionalFormatting sqref="I388">
    <cfRule type="duplicateValues" dxfId="249" priority="119"/>
  </conditionalFormatting>
  <conditionalFormatting sqref="F229">
    <cfRule type="duplicateValues" dxfId="248" priority="118"/>
  </conditionalFormatting>
  <conditionalFormatting sqref="A247 A1:A231">
    <cfRule type="duplicateValues" dxfId="247" priority="232"/>
  </conditionalFormatting>
  <conditionalFormatting sqref="E247 E1:E231">
    <cfRule type="duplicateValues" dxfId="246" priority="233"/>
  </conditionalFormatting>
  <conditionalFormatting sqref="A247 A1:A243">
    <cfRule type="duplicateValues" dxfId="245" priority="234"/>
  </conditionalFormatting>
  <conditionalFormatting sqref="E247 E1:E243">
    <cfRule type="duplicateValues" dxfId="244" priority="235"/>
  </conditionalFormatting>
  <conditionalFormatting sqref="F390:F406">
    <cfRule type="duplicateValues" dxfId="243" priority="112"/>
  </conditionalFormatting>
  <conditionalFormatting sqref="A390:A406">
    <cfRule type="duplicateValues" dxfId="242" priority="111"/>
  </conditionalFormatting>
  <conditionalFormatting sqref="I390:I406">
    <cfRule type="duplicateValues" dxfId="241" priority="110"/>
  </conditionalFormatting>
  <conditionalFormatting sqref="F390:F406">
    <cfRule type="duplicateValues" dxfId="240" priority="113"/>
    <cfRule type="duplicateValues" dxfId="239" priority="114"/>
  </conditionalFormatting>
  <conditionalFormatting sqref="F390:F406">
    <cfRule type="duplicateValues" dxfId="238" priority="115"/>
  </conditionalFormatting>
  <conditionalFormatting sqref="E390:E406">
    <cfRule type="duplicateValues" dxfId="237" priority="116"/>
  </conditionalFormatting>
  <conditionalFormatting sqref="I390:I406">
    <cfRule type="duplicateValues" dxfId="236" priority="117"/>
  </conditionalFormatting>
  <conditionalFormatting sqref="F761:F1048576 F675:F676 F428 F1:F406">
    <cfRule type="duplicateValues" dxfId="235" priority="109"/>
  </conditionalFormatting>
  <conditionalFormatting sqref="F761:F1048576 F675:F676 F428 F1:F413">
    <cfRule type="duplicateValues" dxfId="234" priority="108"/>
  </conditionalFormatting>
  <conditionalFormatting sqref="I408">
    <cfRule type="duplicateValues" dxfId="233" priority="107"/>
  </conditionalFormatting>
  <conditionalFormatting sqref="I409">
    <cfRule type="duplicateValues" dxfId="232" priority="106"/>
  </conditionalFormatting>
  <conditionalFormatting sqref="I410">
    <cfRule type="duplicateValues" dxfId="231" priority="103"/>
    <cfRule type="duplicateValues" dxfId="230" priority="104"/>
  </conditionalFormatting>
  <conditionalFormatting sqref="I410">
    <cfRule type="duplicateValues" dxfId="229" priority="105"/>
  </conditionalFormatting>
  <conditionalFormatting sqref="I411">
    <cfRule type="duplicateValues" dxfId="228" priority="101"/>
  </conditionalFormatting>
  <conditionalFormatting sqref="I411">
    <cfRule type="duplicateValues" dxfId="227" priority="102"/>
  </conditionalFormatting>
  <conditionalFormatting sqref="I407">
    <cfRule type="duplicateValues" dxfId="226" priority="99"/>
  </conditionalFormatting>
  <conditionalFormatting sqref="I407">
    <cfRule type="duplicateValues" dxfId="225" priority="100"/>
  </conditionalFormatting>
  <conditionalFormatting sqref="E675:E678 E589:E668 E472:E562 E428 E1:E413 E761:E1048576">
    <cfRule type="duplicateValues" dxfId="224" priority="98"/>
  </conditionalFormatting>
  <conditionalFormatting sqref="F407:F413">
    <cfRule type="duplicateValues" dxfId="223" priority="236"/>
  </conditionalFormatting>
  <conditionalFormatting sqref="A407:A413">
    <cfRule type="duplicateValues" dxfId="222" priority="237"/>
  </conditionalFormatting>
  <conditionalFormatting sqref="I412:I413">
    <cfRule type="duplicateValues" dxfId="221" priority="238"/>
  </conditionalFormatting>
  <conditionalFormatting sqref="F407:F413">
    <cfRule type="duplicateValues" dxfId="220" priority="239"/>
    <cfRule type="duplicateValues" dxfId="219" priority="240"/>
  </conditionalFormatting>
  <conditionalFormatting sqref="E407:E413">
    <cfRule type="duplicateValues" dxfId="218" priority="241"/>
  </conditionalFormatting>
  <conditionalFormatting sqref="F426">
    <cfRule type="duplicateValues" dxfId="217" priority="97"/>
  </conditionalFormatting>
  <conditionalFormatting sqref="F427">
    <cfRule type="duplicateValues" dxfId="216" priority="96"/>
  </conditionalFormatting>
  <conditionalFormatting sqref="F761:F1048576 F675:F676 F1:F428">
    <cfRule type="duplicateValues" dxfId="215" priority="95"/>
  </conditionalFormatting>
  <conditionalFormatting sqref="I414:I428 K414:K428">
    <cfRule type="duplicateValues" dxfId="214" priority="93"/>
  </conditionalFormatting>
  <conditionalFormatting sqref="G433">
    <cfRule type="duplicateValues" dxfId="213" priority="88"/>
  </conditionalFormatting>
  <conditionalFormatting sqref="G429">
    <cfRule type="duplicateValues" dxfId="212" priority="87"/>
  </conditionalFormatting>
  <conditionalFormatting sqref="G435">
    <cfRule type="duplicateValues" dxfId="211" priority="86"/>
  </conditionalFormatting>
  <conditionalFormatting sqref="G430">
    <cfRule type="duplicateValues" dxfId="210" priority="85"/>
  </conditionalFormatting>
  <conditionalFormatting sqref="G434 G432">
    <cfRule type="duplicateValues" dxfId="209" priority="89"/>
  </conditionalFormatting>
  <conditionalFormatting sqref="G431">
    <cfRule type="duplicateValues" dxfId="208" priority="84"/>
  </conditionalFormatting>
  <conditionalFormatting sqref="F464">
    <cfRule type="duplicateValues" dxfId="207" priority="83"/>
  </conditionalFormatting>
  <conditionalFormatting sqref="A464">
    <cfRule type="duplicateValues" dxfId="206" priority="82"/>
  </conditionalFormatting>
  <conditionalFormatting sqref="I444 I429 I436 I439">
    <cfRule type="duplicateValues" dxfId="205" priority="90"/>
  </conditionalFormatting>
  <conditionalFormatting sqref="F457:F461">
    <cfRule type="duplicateValues" dxfId="204" priority="91"/>
  </conditionalFormatting>
  <conditionalFormatting sqref="A457:A461">
    <cfRule type="duplicateValues" dxfId="203" priority="92"/>
  </conditionalFormatting>
  <conditionalFormatting sqref="F465">
    <cfRule type="duplicateValues" dxfId="202" priority="81"/>
  </conditionalFormatting>
  <conditionalFormatting sqref="A465">
    <cfRule type="duplicateValues" dxfId="201" priority="80"/>
  </conditionalFormatting>
  <conditionalFormatting sqref="F466">
    <cfRule type="duplicateValues" dxfId="200" priority="79"/>
  </conditionalFormatting>
  <conditionalFormatting sqref="A466">
    <cfRule type="duplicateValues" dxfId="199" priority="78"/>
  </conditionalFormatting>
  <conditionalFormatting sqref="F467:F468">
    <cfRule type="duplicateValues" dxfId="198" priority="77"/>
  </conditionalFormatting>
  <conditionalFormatting sqref="A467:A468">
    <cfRule type="duplicateValues" dxfId="197" priority="76"/>
  </conditionalFormatting>
  <conditionalFormatting sqref="F469:F471">
    <cfRule type="duplicateValues" dxfId="196" priority="75"/>
  </conditionalFormatting>
  <conditionalFormatting sqref="A469:A471">
    <cfRule type="duplicateValues" dxfId="195" priority="74"/>
  </conditionalFormatting>
  <conditionalFormatting sqref="A462:A463">
    <cfRule type="duplicateValues" dxfId="194" priority="65"/>
  </conditionalFormatting>
  <conditionalFormatting sqref="E462:E463">
    <cfRule type="duplicateValues" dxfId="193" priority="66"/>
  </conditionalFormatting>
  <conditionalFormatting sqref="F462:F463">
    <cfRule type="duplicateValues" dxfId="192" priority="64"/>
  </conditionalFormatting>
  <conditionalFormatting sqref="F462:F463">
    <cfRule type="duplicateValues" dxfId="191" priority="63"/>
  </conditionalFormatting>
  <conditionalFormatting sqref="E462:E463">
    <cfRule type="duplicateValues" dxfId="190" priority="67"/>
  </conditionalFormatting>
  <conditionalFormatting sqref="E462:E463">
    <cfRule type="duplicateValues" dxfId="189" priority="62"/>
  </conditionalFormatting>
  <conditionalFormatting sqref="F462:F463">
    <cfRule type="duplicateValues" dxfId="188" priority="68"/>
    <cfRule type="duplicateValues" dxfId="187" priority="69"/>
  </conditionalFormatting>
  <conditionalFormatting sqref="F462:F463">
    <cfRule type="duplicateValues" dxfId="186" priority="70"/>
  </conditionalFormatting>
  <conditionalFormatting sqref="E462:E463">
    <cfRule type="duplicateValues" dxfId="185" priority="71"/>
  </conditionalFormatting>
  <conditionalFormatting sqref="A462:A463">
    <cfRule type="duplicateValues" dxfId="184" priority="72"/>
  </conditionalFormatting>
  <conditionalFormatting sqref="E462:E463">
    <cfRule type="duplicateValues" dxfId="183" priority="73"/>
  </conditionalFormatting>
  <conditionalFormatting sqref="F462:F463">
    <cfRule type="duplicateValues" dxfId="182" priority="61"/>
  </conditionalFormatting>
  <conditionalFormatting sqref="F479">
    <cfRule type="duplicateValues" dxfId="181" priority="59"/>
  </conditionalFormatting>
  <conditionalFormatting sqref="F480">
    <cfRule type="duplicateValues" dxfId="180" priority="58"/>
  </conditionalFormatting>
  <conditionalFormatting sqref="F483">
    <cfRule type="duplicateValues" dxfId="179" priority="57"/>
  </conditionalFormatting>
  <conditionalFormatting sqref="F486">
    <cfRule type="duplicateValues" dxfId="178" priority="56"/>
  </conditionalFormatting>
  <conditionalFormatting sqref="F506">
    <cfRule type="duplicateValues" dxfId="177" priority="54"/>
  </conditionalFormatting>
  <conditionalFormatting sqref="F508">
    <cfRule type="duplicateValues" dxfId="176" priority="53"/>
  </conditionalFormatting>
  <conditionalFormatting sqref="F510">
    <cfRule type="duplicateValues" dxfId="175" priority="52"/>
  </conditionalFormatting>
  <conditionalFormatting sqref="F511:F512">
    <cfRule type="duplicateValues" dxfId="174" priority="51"/>
  </conditionalFormatting>
  <conditionalFormatting sqref="F505">
    <cfRule type="duplicateValues" dxfId="173" priority="50"/>
  </conditionalFormatting>
  <conditionalFormatting sqref="F499:F504">
    <cfRule type="duplicateValues" dxfId="172" priority="55"/>
  </conditionalFormatting>
  <conditionalFormatting sqref="F513:F518">
    <cfRule type="duplicateValues" dxfId="171" priority="49"/>
  </conditionalFormatting>
  <conditionalFormatting sqref="F523">
    <cfRule type="duplicateValues" dxfId="170" priority="48"/>
  </conditionalFormatting>
  <conditionalFormatting sqref="F524">
    <cfRule type="duplicateValues" dxfId="169" priority="47"/>
  </conditionalFormatting>
  <conditionalFormatting sqref="F525">
    <cfRule type="duplicateValues" dxfId="168" priority="46"/>
  </conditionalFormatting>
  <conditionalFormatting sqref="F526">
    <cfRule type="duplicateValues" dxfId="167" priority="45"/>
  </conditionalFormatting>
  <conditionalFormatting sqref="F527">
    <cfRule type="duplicateValues" dxfId="166" priority="44"/>
  </conditionalFormatting>
  <conditionalFormatting sqref="F528">
    <cfRule type="duplicateValues" dxfId="165" priority="43"/>
  </conditionalFormatting>
  <conditionalFormatting sqref="F529">
    <cfRule type="duplicateValues" dxfId="164" priority="42"/>
  </conditionalFormatting>
  <conditionalFormatting sqref="F530">
    <cfRule type="duplicateValues" dxfId="163" priority="41"/>
  </conditionalFormatting>
  <conditionalFormatting sqref="F531">
    <cfRule type="duplicateValues" dxfId="162" priority="40"/>
  </conditionalFormatting>
  <conditionalFormatting sqref="F532">
    <cfRule type="duplicateValues" dxfId="161" priority="39"/>
  </conditionalFormatting>
  <conditionalFormatting sqref="F533">
    <cfRule type="duplicateValues" dxfId="160" priority="38"/>
  </conditionalFormatting>
  <conditionalFormatting sqref="F534">
    <cfRule type="duplicateValues" dxfId="159" priority="37"/>
  </conditionalFormatting>
  <conditionalFormatting sqref="F535:F557">
    <cfRule type="duplicateValues" dxfId="158" priority="36"/>
  </conditionalFormatting>
  <conditionalFormatting sqref="F558:F559">
    <cfRule type="duplicateValues" dxfId="157" priority="35"/>
  </conditionalFormatting>
  <conditionalFormatting sqref="F560">
    <cfRule type="duplicateValues" dxfId="156" priority="34"/>
  </conditionalFormatting>
  <conditionalFormatting sqref="F499:F512">
    <cfRule type="duplicateValues" dxfId="155" priority="60"/>
  </conditionalFormatting>
  <conditionalFormatting sqref="F561:F562">
    <cfRule type="duplicateValues" dxfId="154" priority="33"/>
  </conditionalFormatting>
  <conditionalFormatting sqref="F761:F1048576 F675:F676 F1:F480 F482:F488 F490:F562">
    <cfRule type="duplicateValues" dxfId="153" priority="32"/>
  </conditionalFormatting>
  <conditionalFormatting sqref="I490:I492">
    <cfRule type="duplicateValues" dxfId="152" priority="30"/>
  </conditionalFormatting>
  <conditionalFormatting sqref="I490:I492">
    <cfRule type="duplicateValues" dxfId="151" priority="31"/>
  </conditionalFormatting>
  <conditionalFormatting sqref="I483">
    <cfRule type="duplicateValues" dxfId="150" priority="28"/>
  </conditionalFormatting>
  <conditionalFormatting sqref="I483">
    <cfRule type="duplicateValues" dxfId="149" priority="29"/>
  </conditionalFormatting>
  <conditionalFormatting sqref="I482">
    <cfRule type="duplicateValues" dxfId="148" priority="26"/>
  </conditionalFormatting>
  <conditionalFormatting sqref="I482">
    <cfRule type="duplicateValues" dxfId="147" priority="27"/>
  </conditionalFormatting>
  <conditionalFormatting sqref="I485">
    <cfRule type="duplicateValues" dxfId="146" priority="24"/>
  </conditionalFormatting>
  <conditionalFormatting sqref="I485">
    <cfRule type="duplicateValues" dxfId="145" priority="25"/>
  </conditionalFormatting>
  <conditionalFormatting sqref="I486">
    <cfRule type="duplicateValues" dxfId="144" priority="22"/>
  </conditionalFormatting>
  <conditionalFormatting sqref="I486">
    <cfRule type="duplicateValues" dxfId="143" priority="23"/>
  </conditionalFormatting>
  <conditionalFormatting sqref="I480">
    <cfRule type="duplicateValues" dxfId="142" priority="20"/>
  </conditionalFormatting>
  <conditionalFormatting sqref="I480">
    <cfRule type="duplicateValues" dxfId="141" priority="21"/>
  </conditionalFormatting>
  <conditionalFormatting sqref="I484">
    <cfRule type="duplicateValues" dxfId="140" priority="18"/>
  </conditionalFormatting>
  <conditionalFormatting sqref="I484">
    <cfRule type="duplicateValues" dxfId="139" priority="19"/>
  </conditionalFormatting>
  <conditionalFormatting sqref="I445:I449">
    <cfRule type="duplicateValues" dxfId="138" priority="242"/>
  </conditionalFormatting>
  <conditionalFormatting sqref="I118:I138 I58:I105 I46 I52:I53 I40 I30 I1:I19">
    <cfRule type="duplicateValues" dxfId="137" priority="243"/>
  </conditionalFormatting>
  <conditionalFormatting sqref="I430:I435">
    <cfRule type="duplicateValues" dxfId="136" priority="244"/>
  </conditionalFormatting>
  <conditionalFormatting sqref="F481">
    <cfRule type="duplicateValues" dxfId="135" priority="17"/>
  </conditionalFormatting>
  <conditionalFormatting sqref="I481">
    <cfRule type="duplicateValues" dxfId="134" priority="15"/>
  </conditionalFormatting>
  <conditionalFormatting sqref="I481">
    <cfRule type="duplicateValues" dxfId="133" priority="16"/>
  </conditionalFormatting>
  <conditionalFormatting sqref="F761:F1048576 F675:F676 F589:F668 F1:F562">
    <cfRule type="duplicateValues" dxfId="132" priority="14"/>
  </conditionalFormatting>
  <conditionalFormatting sqref="F761:F1048576 F675:F676 F1:F668">
    <cfRule type="duplicateValues" dxfId="131" priority="13"/>
  </conditionalFormatting>
  <conditionalFormatting sqref="E563:E588">
    <cfRule type="duplicateValues" dxfId="130" priority="245"/>
  </conditionalFormatting>
  <conditionalFormatting sqref="G563:G588">
    <cfRule type="duplicateValues" dxfId="129" priority="246"/>
  </conditionalFormatting>
  <conditionalFormatting sqref="A563:A588">
    <cfRule type="duplicateValues" dxfId="128" priority="247"/>
  </conditionalFormatting>
  <conditionalFormatting sqref="E669:E674">
    <cfRule type="duplicateValues" dxfId="127" priority="11"/>
  </conditionalFormatting>
  <conditionalFormatting sqref="F669:F674">
    <cfRule type="duplicateValues" dxfId="126" priority="10"/>
  </conditionalFormatting>
  <conditionalFormatting sqref="F669:F674">
    <cfRule type="duplicateValues" dxfId="125" priority="12"/>
  </conditionalFormatting>
  <conditionalFormatting sqref="F669:F674">
    <cfRule type="duplicateValues" dxfId="124" priority="9"/>
  </conditionalFormatting>
  <conditionalFormatting sqref="I440:I443">
    <cfRule type="duplicateValues" dxfId="123" priority="248"/>
  </conditionalFormatting>
  <conditionalFormatting sqref="F251:F253 F248">
    <cfRule type="duplicateValues" dxfId="122" priority="249"/>
  </conditionalFormatting>
  <conditionalFormatting sqref="F305:F325">
    <cfRule type="duplicateValues" dxfId="121" priority="250"/>
  </conditionalFormatting>
  <conditionalFormatting sqref="I20:I29">
    <cfRule type="duplicateValues" dxfId="120" priority="251"/>
  </conditionalFormatting>
  <conditionalFormatting sqref="F1:F678 F761:F1048576">
    <cfRule type="duplicateValues" dxfId="119" priority="8"/>
  </conditionalFormatting>
  <conditionalFormatting sqref="F589:F668">
    <cfRule type="duplicateValues" dxfId="118" priority="252"/>
  </conditionalFormatting>
  <conditionalFormatting sqref="F677:F678">
    <cfRule type="duplicateValues" dxfId="117" priority="253"/>
  </conditionalFormatting>
  <conditionalFormatting sqref="I234:I243">
    <cfRule type="duplicateValues" dxfId="116" priority="254"/>
  </conditionalFormatting>
  <conditionalFormatting sqref="I118:I138 I1:I106 I157:I389">
    <cfRule type="duplicateValues" dxfId="115" priority="255"/>
  </conditionalFormatting>
  <conditionalFormatting sqref="I437:I438">
    <cfRule type="duplicateValues" dxfId="114" priority="256"/>
  </conditionalFormatting>
  <conditionalFormatting sqref="E1:E247">
    <cfRule type="duplicateValues" dxfId="113" priority="257"/>
  </conditionalFormatting>
  <conditionalFormatting sqref="E1:E261">
    <cfRule type="duplicateValues" dxfId="112" priority="258"/>
  </conditionalFormatting>
  <conditionalFormatting sqref="A1:A261">
    <cfRule type="duplicateValues" dxfId="111" priority="259"/>
  </conditionalFormatting>
  <conditionalFormatting sqref="F1:F389">
    <cfRule type="duplicateValues" dxfId="110" priority="260"/>
    <cfRule type="duplicateValues" dxfId="109" priority="261"/>
  </conditionalFormatting>
  <conditionalFormatting sqref="F1:F389">
    <cfRule type="duplicateValues" dxfId="108" priority="262"/>
  </conditionalFormatting>
  <conditionalFormatting sqref="E1:E389">
    <cfRule type="duplicateValues" dxfId="107" priority="263"/>
  </conditionalFormatting>
  <conditionalFormatting sqref="E679:E760">
    <cfRule type="duplicateValues" dxfId="106" priority="6"/>
  </conditionalFormatting>
  <conditionalFormatting sqref="F679:F760">
    <cfRule type="duplicateValues" dxfId="105" priority="5"/>
  </conditionalFormatting>
  <conditionalFormatting sqref="F679:F760">
    <cfRule type="duplicateValues" dxfId="104" priority="7"/>
  </conditionalFormatting>
  <conditionalFormatting sqref="F679:F760">
    <cfRule type="duplicateValues" dxfId="103" priority="4"/>
  </conditionalFormatting>
  <conditionalFormatting sqref="F679:F760">
    <cfRule type="duplicateValues" dxfId="102" priority="3"/>
  </conditionalFormatting>
  <conditionalFormatting sqref="F1:F1048576">
    <cfRule type="duplicateValues" dxfId="101" priority="1"/>
    <cfRule type="duplicateValues" dxfId="100" priority="2"/>
  </conditionalFormatting>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25"/>
  <sheetViews>
    <sheetView workbookViewId="0">
      <selection activeCell="F111" sqref="F111"/>
    </sheetView>
  </sheetViews>
  <sheetFormatPr defaultRowHeight="13.5"/>
  <cols>
    <col min="1" max="2" width="9" style="154"/>
    <col min="3" max="3" width="18.375" style="154" customWidth="1"/>
    <col min="4" max="4" width="12.25" style="154" customWidth="1"/>
    <col min="5" max="5" width="18.75" style="154" customWidth="1"/>
    <col min="6" max="8" width="9" style="154"/>
    <col min="9" max="9" width="9.5" style="154" bestFit="1" customWidth="1"/>
    <col min="10" max="10" width="27.375" style="154" customWidth="1"/>
    <col min="11" max="11" width="14.375" style="154" customWidth="1"/>
    <col min="12" max="12" width="9.125" style="154" bestFit="1" customWidth="1"/>
    <col min="13" max="13" width="21" style="330" customWidth="1"/>
    <col min="14" max="14" width="12.5" style="154" customWidth="1"/>
    <col min="15" max="15" width="9" style="154"/>
  </cols>
  <sheetData>
    <row r="1" spans="1:15" ht="27">
      <c r="A1" s="150" t="s">
        <v>798</v>
      </c>
      <c r="B1" s="150" t="s">
        <v>4301</v>
      </c>
      <c r="C1" s="150" t="s">
        <v>799</v>
      </c>
      <c r="D1" s="150" t="s">
        <v>800</v>
      </c>
      <c r="E1" s="150" t="s">
        <v>801</v>
      </c>
      <c r="F1" s="150" t="s">
        <v>802</v>
      </c>
      <c r="G1" s="150" t="s">
        <v>803</v>
      </c>
      <c r="H1" s="315" t="s">
        <v>804</v>
      </c>
      <c r="I1" s="150" t="s">
        <v>4302</v>
      </c>
      <c r="J1" s="150" t="s">
        <v>4894</v>
      </c>
      <c r="K1" s="150" t="s">
        <v>4304</v>
      </c>
      <c r="L1" s="174" t="s">
        <v>103</v>
      </c>
      <c r="M1" s="316" t="s">
        <v>4895</v>
      </c>
      <c r="N1" s="317" t="s">
        <v>4896</v>
      </c>
      <c r="O1" s="150" t="s">
        <v>798</v>
      </c>
    </row>
    <row r="2" spans="1:15" ht="40.5" hidden="1">
      <c r="A2" s="315" t="s">
        <v>1474</v>
      </c>
      <c r="B2" s="150"/>
      <c r="C2" s="150" t="s">
        <v>1468</v>
      </c>
      <c r="D2" s="150"/>
      <c r="E2" s="150" t="s">
        <v>1475</v>
      </c>
      <c r="F2" s="150" t="s">
        <v>1476</v>
      </c>
      <c r="G2" s="150" t="s">
        <v>996</v>
      </c>
      <c r="H2" s="150" t="s">
        <v>1469</v>
      </c>
      <c r="I2" s="150">
        <v>71033009</v>
      </c>
      <c r="J2" s="150" t="s">
        <v>1477</v>
      </c>
      <c r="K2" s="318">
        <v>43493</v>
      </c>
      <c r="L2" s="174"/>
      <c r="M2" s="319" t="s">
        <v>1813</v>
      </c>
      <c r="N2" s="51" t="str">
        <f>LEFT(M2,5)</f>
        <v>安徽代表处</v>
      </c>
      <c r="O2" s="315" t="s">
        <v>1474</v>
      </c>
    </row>
    <row r="3" spans="1:15" ht="40.5" hidden="1">
      <c r="A3" s="320" t="s">
        <v>1478</v>
      </c>
      <c r="B3" s="173"/>
      <c r="C3" s="173" t="s">
        <v>1468</v>
      </c>
      <c r="D3" s="173"/>
      <c r="E3" s="173" t="s">
        <v>1479</v>
      </c>
      <c r="F3" s="173"/>
      <c r="G3" s="173" t="s">
        <v>996</v>
      </c>
      <c r="H3" s="173" t="s">
        <v>1469</v>
      </c>
      <c r="I3" s="321">
        <v>71033003</v>
      </c>
      <c r="J3" s="321" t="s">
        <v>1480</v>
      </c>
      <c r="K3" s="174"/>
      <c r="L3" s="174"/>
      <c r="M3" s="319" t="s">
        <v>1814</v>
      </c>
      <c r="N3" s="51" t="str">
        <f t="shared" ref="N3:N66" si="0">LEFT(M3,5)</f>
        <v>安徽代表处</v>
      </c>
      <c r="O3" s="320" t="s">
        <v>1478</v>
      </c>
    </row>
    <row r="4" spans="1:15" ht="54" hidden="1">
      <c r="A4" s="315" t="s">
        <v>1061</v>
      </c>
      <c r="B4" s="315"/>
      <c r="C4" s="150" t="s">
        <v>1050</v>
      </c>
      <c r="D4" s="150"/>
      <c r="E4" s="150" t="s">
        <v>1062</v>
      </c>
      <c r="F4" s="150" t="s">
        <v>1864</v>
      </c>
      <c r="G4" s="150" t="s">
        <v>817</v>
      </c>
      <c r="H4" s="150" t="s">
        <v>818</v>
      </c>
      <c r="I4" s="150">
        <v>71032003</v>
      </c>
      <c r="J4" s="150" t="s">
        <v>1063</v>
      </c>
      <c r="K4" s="318">
        <v>43495</v>
      </c>
      <c r="L4" s="174"/>
      <c r="M4" s="319" t="s">
        <v>1815</v>
      </c>
      <c r="N4" s="51" t="str">
        <f t="shared" si="0"/>
        <v>北京代表处</v>
      </c>
      <c r="O4" s="315" t="s">
        <v>1061</v>
      </c>
    </row>
    <row r="5" spans="1:15" ht="40.5" hidden="1">
      <c r="A5" s="315" t="s">
        <v>1067</v>
      </c>
      <c r="B5" s="315"/>
      <c r="C5" s="150" t="s">
        <v>1050</v>
      </c>
      <c r="D5" s="150"/>
      <c r="E5" s="150" t="s">
        <v>1068</v>
      </c>
      <c r="F5" s="150" t="s">
        <v>1865</v>
      </c>
      <c r="G5" s="150" t="s">
        <v>817</v>
      </c>
      <c r="H5" s="150" t="s">
        <v>818</v>
      </c>
      <c r="I5" s="150">
        <v>71032011</v>
      </c>
      <c r="J5" s="150" t="s">
        <v>1069</v>
      </c>
      <c r="K5" s="318">
        <v>43495</v>
      </c>
      <c r="L5" s="174"/>
      <c r="M5" s="319" t="s">
        <v>1069</v>
      </c>
      <c r="N5" s="51" t="str">
        <f t="shared" si="0"/>
        <v>北京代表处</v>
      </c>
      <c r="O5" s="315" t="s">
        <v>1067</v>
      </c>
    </row>
    <row r="6" spans="1:15" ht="40.5" hidden="1">
      <c r="A6" s="315" t="s">
        <v>1057</v>
      </c>
      <c r="B6" s="150"/>
      <c r="C6" s="150" t="s">
        <v>1050</v>
      </c>
      <c r="D6" s="150"/>
      <c r="E6" s="150" t="s">
        <v>1058</v>
      </c>
      <c r="F6" s="150" t="s">
        <v>1059</v>
      </c>
      <c r="G6" s="150" t="s">
        <v>817</v>
      </c>
      <c r="H6" s="150" t="s">
        <v>818</v>
      </c>
      <c r="I6" s="150">
        <v>71032004</v>
      </c>
      <c r="J6" s="150" t="s">
        <v>1060</v>
      </c>
      <c r="K6" s="318">
        <v>43493</v>
      </c>
      <c r="L6" s="174"/>
      <c r="M6" s="319" t="s">
        <v>1816</v>
      </c>
      <c r="N6" s="51" t="str">
        <f t="shared" si="0"/>
        <v>北京代表处</v>
      </c>
      <c r="O6" s="315" t="s">
        <v>1057</v>
      </c>
    </row>
    <row r="7" spans="1:15" ht="27" hidden="1">
      <c r="A7" s="322" t="s">
        <v>2560</v>
      </c>
      <c r="B7" s="322"/>
      <c r="C7" s="150" t="s">
        <v>1050</v>
      </c>
      <c r="D7" s="150"/>
      <c r="E7" s="150" t="s">
        <v>1065</v>
      </c>
      <c r="F7" s="150" t="s">
        <v>1866</v>
      </c>
      <c r="G7" s="150" t="s">
        <v>817</v>
      </c>
      <c r="H7" s="150" t="s">
        <v>818</v>
      </c>
      <c r="I7" s="150">
        <v>71032010</v>
      </c>
      <c r="J7" s="150" t="s">
        <v>1066</v>
      </c>
      <c r="K7" s="318">
        <v>43510</v>
      </c>
      <c r="L7" s="174"/>
      <c r="M7" s="319" t="s">
        <v>1066</v>
      </c>
      <c r="N7" s="51" t="str">
        <f t="shared" si="0"/>
        <v>北京代表处</v>
      </c>
      <c r="O7" s="322" t="s">
        <v>2560</v>
      </c>
    </row>
    <row r="8" spans="1:15" ht="27" hidden="1">
      <c r="A8" s="322" t="s">
        <v>1257</v>
      </c>
      <c r="B8" s="322"/>
      <c r="C8" s="150" t="s">
        <v>1547</v>
      </c>
      <c r="D8" s="150"/>
      <c r="E8" s="150" t="s">
        <v>1556</v>
      </c>
      <c r="F8" s="150" t="s">
        <v>1848</v>
      </c>
      <c r="G8" s="150" t="s">
        <v>996</v>
      </c>
      <c r="H8" s="150" t="s">
        <v>1548</v>
      </c>
      <c r="I8" s="150">
        <v>72037003</v>
      </c>
      <c r="J8" s="150" t="s">
        <v>1557</v>
      </c>
      <c r="K8" s="318">
        <v>43510</v>
      </c>
      <c r="L8" s="174"/>
      <c r="M8" s="319" t="s">
        <v>1557</v>
      </c>
      <c r="N8" s="51" t="str">
        <f t="shared" si="0"/>
        <v>福建代表处</v>
      </c>
      <c r="O8" s="322" t="s">
        <v>1257</v>
      </c>
    </row>
    <row r="9" spans="1:15" hidden="1">
      <c r="A9" s="315" t="s">
        <v>1256</v>
      </c>
      <c r="B9" s="150"/>
      <c r="C9" s="150" t="s">
        <v>1547</v>
      </c>
      <c r="D9" s="150"/>
      <c r="E9" s="150" t="s">
        <v>1553</v>
      </c>
      <c r="F9" s="150" t="s">
        <v>1867</v>
      </c>
      <c r="G9" s="150" t="s">
        <v>817</v>
      </c>
      <c r="H9" s="323" t="s">
        <v>1548</v>
      </c>
      <c r="I9" s="150">
        <v>72037002</v>
      </c>
      <c r="J9" s="150" t="s">
        <v>1554</v>
      </c>
      <c r="K9" s="318"/>
      <c r="L9" s="174"/>
      <c r="M9" s="319" t="s">
        <v>1554</v>
      </c>
      <c r="N9" s="51" t="str">
        <f t="shared" si="0"/>
        <v>福建代表处</v>
      </c>
      <c r="O9" s="315" t="s">
        <v>1256</v>
      </c>
    </row>
    <row r="10" spans="1:15" ht="27" hidden="1">
      <c r="A10" s="315" t="s">
        <v>1245</v>
      </c>
      <c r="B10" s="150"/>
      <c r="C10" s="150" t="s">
        <v>1236</v>
      </c>
      <c r="D10" s="150"/>
      <c r="E10" s="150" t="s">
        <v>1246</v>
      </c>
      <c r="F10" s="150" t="s">
        <v>1247</v>
      </c>
      <c r="G10" s="150" t="s">
        <v>817</v>
      </c>
      <c r="H10" s="150" t="s">
        <v>1248</v>
      </c>
      <c r="I10" s="150">
        <v>71037010</v>
      </c>
      <c r="J10" s="150" t="s">
        <v>1249</v>
      </c>
      <c r="K10" s="318">
        <v>43493</v>
      </c>
      <c r="L10" s="174"/>
      <c r="M10" s="319" t="s">
        <v>776</v>
      </c>
      <c r="N10" s="51" t="str">
        <f t="shared" si="0"/>
        <v>甘肃代表处</v>
      </c>
      <c r="O10" s="315" t="s">
        <v>1245</v>
      </c>
    </row>
    <row r="11" spans="1:15" ht="40.5" hidden="1">
      <c r="A11" s="322" t="s">
        <v>961</v>
      </c>
      <c r="B11" s="322"/>
      <c r="C11" s="150" t="s">
        <v>3869</v>
      </c>
      <c r="D11" s="150"/>
      <c r="E11" s="150" t="s">
        <v>1243</v>
      </c>
      <c r="F11" s="150" t="s">
        <v>1849</v>
      </c>
      <c r="G11" s="150" t="s">
        <v>996</v>
      </c>
      <c r="H11" s="150" t="s">
        <v>1237</v>
      </c>
      <c r="I11" s="150">
        <v>71037005</v>
      </c>
      <c r="J11" s="150" t="s">
        <v>1244</v>
      </c>
      <c r="K11" s="318">
        <v>43510</v>
      </c>
      <c r="L11" s="174"/>
      <c r="M11" s="319" t="s">
        <v>774</v>
      </c>
      <c r="N11" s="51" t="str">
        <f t="shared" si="0"/>
        <v>甘肃代表处</v>
      </c>
      <c r="O11" s="322" t="s">
        <v>961</v>
      </c>
    </row>
    <row r="12" spans="1:15" ht="27" hidden="1">
      <c r="A12" s="322" t="s">
        <v>963</v>
      </c>
      <c r="B12" s="322"/>
      <c r="C12" s="150" t="s">
        <v>3869</v>
      </c>
      <c r="D12" s="150"/>
      <c r="E12" s="150" t="s">
        <v>1251</v>
      </c>
      <c r="F12" s="150" t="s">
        <v>1850</v>
      </c>
      <c r="G12" s="150" t="s">
        <v>996</v>
      </c>
      <c r="H12" s="150" t="s">
        <v>1253</v>
      </c>
      <c r="I12" s="150">
        <v>71037009</v>
      </c>
      <c r="J12" s="150" t="s">
        <v>1254</v>
      </c>
      <c r="K12" s="318">
        <v>43510</v>
      </c>
      <c r="L12" s="174"/>
      <c r="M12" s="319" t="s">
        <v>1787</v>
      </c>
      <c r="N12" s="51" t="str">
        <f t="shared" si="0"/>
        <v>甘肃代表处</v>
      </c>
      <c r="O12" s="322" t="s">
        <v>963</v>
      </c>
    </row>
    <row r="13" spans="1:15" ht="27" hidden="1">
      <c r="A13" s="315" t="s">
        <v>1028</v>
      </c>
      <c r="B13" s="315"/>
      <c r="C13" s="150" t="s">
        <v>1017</v>
      </c>
      <c r="D13" s="150"/>
      <c r="E13" s="150" t="s">
        <v>1029</v>
      </c>
      <c r="F13" s="150" t="s">
        <v>1786</v>
      </c>
      <c r="G13" s="150" t="s">
        <v>817</v>
      </c>
      <c r="H13" s="150" t="s">
        <v>1018</v>
      </c>
      <c r="I13" s="150">
        <v>71035012</v>
      </c>
      <c r="J13" s="150" t="s">
        <v>1030</v>
      </c>
      <c r="K13" s="318">
        <v>43495</v>
      </c>
      <c r="L13" s="174"/>
      <c r="M13" s="319" t="s">
        <v>1030</v>
      </c>
      <c r="N13" s="51" t="str">
        <f t="shared" si="0"/>
        <v>广东代表处</v>
      </c>
      <c r="O13" s="315" t="s">
        <v>1028</v>
      </c>
    </row>
    <row r="14" spans="1:15" ht="27" hidden="1">
      <c r="A14" s="315" t="s">
        <v>1031</v>
      </c>
      <c r="B14" s="315"/>
      <c r="C14" s="150" t="s">
        <v>1017</v>
      </c>
      <c r="D14" s="150"/>
      <c r="E14" s="150" t="s">
        <v>1032</v>
      </c>
      <c r="F14" s="150" t="s">
        <v>1868</v>
      </c>
      <c r="G14" s="150" t="s">
        <v>817</v>
      </c>
      <c r="H14" s="150" t="s">
        <v>1018</v>
      </c>
      <c r="I14" s="150">
        <v>71035003</v>
      </c>
      <c r="J14" s="150" t="s">
        <v>1033</v>
      </c>
      <c r="K14" s="318">
        <v>43495</v>
      </c>
      <c r="L14" s="174"/>
      <c r="M14" s="319" t="s">
        <v>1782</v>
      </c>
      <c r="N14" s="51" t="str">
        <f t="shared" si="0"/>
        <v>广东代表处</v>
      </c>
      <c r="O14" s="315" t="s">
        <v>1031</v>
      </c>
    </row>
    <row r="15" spans="1:15" ht="27" hidden="1">
      <c r="A15" s="315" t="s">
        <v>1034</v>
      </c>
      <c r="B15" s="315"/>
      <c r="C15" s="150" t="s">
        <v>1017</v>
      </c>
      <c r="D15" s="150"/>
      <c r="E15" s="150" t="s">
        <v>1035</v>
      </c>
      <c r="F15" s="150" t="s">
        <v>1869</v>
      </c>
      <c r="G15" s="150" t="s">
        <v>817</v>
      </c>
      <c r="H15" s="150" t="s">
        <v>1018</v>
      </c>
      <c r="I15" s="150">
        <v>71035006</v>
      </c>
      <c r="J15" s="150" t="s">
        <v>1036</v>
      </c>
      <c r="K15" s="318">
        <v>43495</v>
      </c>
      <c r="L15" s="174"/>
      <c r="M15" s="319" t="s">
        <v>1783</v>
      </c>
      <c r="N15" s="51" t="str">
        <f t="shared" si="0"/>
        <v>广东代表处</v>
      </c>
      <c r="O15" s="315" t="s">
        <v>1034</v>
      </c>
    </row>
    <row r="16" spans="1:15" ht="27" hidden="1">
      <c r="A16" s="315" t="s">
        <v>1037</v>
      </c>
      <c r="B16" s="315"/>
      <c r="C16" s="150" t="s">
        <v>1017</v>
      </c>
      <c r="D16" s="150"/>
      <c r="E16" s="150" t="s">
        <v>1038</v>
      </c>
      <c r="F16" s="150" t="s">
        <v>1870</v>
      </c>
      <c r="G16" s="150" t="s">
        <v>817</v>
      </c>
      <c r="H16" s="150" t="s">
        <v>1018</v>
      </c>
      <c r="I16" s="150">
        <v>71035002</v>
      </c>
      <c r="J16" s="150" t="s">
        <v>1039</v>
      </c>
      <c r="K16" s="318">
        <v>43495</v>
      </c>
      <c r="L16" s="174"/>
      <c r="M16" s="319" t="s">
        <v>1784</v>
      </c>
      <c r="N16" s="51" t="str">
        <f t="shared" si="0"/>
        <v>广东代表处</v>
      </c>
      <c r="O16" s="315" t="s">
        <v>1037</v>
      </c>
    </row>
    <row r="17" spans="1:15" ht="27" hidden="1">
      <c r="A17" s="315" t="s">
        <v>1024</v>
      </c>
      <c r="B17" s="150"/>
      <c r="C17" s="150" t="s">
        <v>1017</v>
      </c>
      <c r="D17" s="150"/>
      <c r="E17" s="150" t="s">
        <v>1025</v>
      </c>
      <c r="F17" s="150" t="s">
        <v>1026</v>
      </c>
      <c r="G17" s="150" t="s">
        <v>817</v>
      </c>
      <c r="H17" s="150" t="s">
        <v>1018</v>
      </c>
      <c r="I17" s="150">
        <v>71035011</v>
      </c>
      <c r="J17" s="150" t="s">
        <v>1027</v>
      </c>
      <c r="K17" s="318">
        <v>43493</v>
      </c>
      <c r="L17" s="174"/>
      <c r="M17" s="319" t="s">
        <v>1785</v>
      </c>
      <c r="N17" s="51" t="str">
        <f t="shared" si="0"/>
        <v>广东代表处</v>
      </c>
      <c r="O17" s="315" t="s">
        <v>1024</v>
      </c>
    </row>
    <row r="18" spans="1:15" ht="40.5" hidden="1">
      <c r="A18" s="315" t="s">
        <v>1175</v>
      </c>
      <c r="B18" s="150"/>
      <c r="C18" s="150" t="s">
        <v>1165</v>
      </c>
      <c r="D18" s="150"/>
      <c r="E18" s="150" t="s">
        <v>1176</v>
      </c>
      <c r="F18" s="150" t="s">
        <v>1177</v>
      </c>
      <c r="G18" s="150" t="s">
        <v>817</v>
      </c>
      <c r="H18" s="150" t="s">
        <v>1166</v>
      </c>
      <c r="I18" s="150">
        <v>71035004</v>
      </c>
      <c r="J18" s="150" t="s">
        <v>1178</v>
      </c>
      <c r="K18" s="318">
        <v>43493</v>
      </c>
      <c r="L18" s="174"/>
      <c r="M18" s="319" t="s">
        <v>1817</v>
      </c>
      <c r="N18" s="51" t="str">
        <f t="shared" si="0"/>
        <v>广西代表处</v>
      </c>
      <c r="O18" s="315" t="s">
        <v>1175</v>
      </c>
    </row>
    <row r="19" spans="1:15" ht="54" hidden="1">
      <c r="A19" s="315" t="s">
        <v>1179</v>
      </c>
      <c r="B19" s="150"/>
      <c r="C19" s="150" t="s">
        <v>1165</v>
      </c>
      <c r="D19" s="150"/>
      <c r="E19" s="150" t="s">
        <v>1180</v>
      </c>
      <c r="F19" s="150" t="s">
        <v>1181</v>
      </c>
      <c r="G19" s="150" t="s">
        <v>817</v>
      </c>
      <c r="H19" s="150" t="s">
        <v>1166</v>
      </c>
      <c r="I19" s="150">
        <v>71035010</v>
      </c>
      <c r="J19" s="150" t="s">
        <v>1182</v>
      </c>
      <c r="K19" s="318">
        <v>43493</v>
      </c>
      <c r="L19" s="174"/>
      <c r="M19" s="319" t="s">
        <v>1788</v>
      </c>
      <c r="N19" s="51" t="str">
        <f t="shared" si="0"/>
        <v>广西代表处</v>
      </c>
      <c r="O19" s="315" t="s">
        <v>1179</v>
      </c>
    </row>
    <row r="20" spans="1:15" ht="40.5" hidden="1">
      <c r="A20" s="315" t="s">
        <v>2609</v>
      </c>
      <c r="B20" s="150"/>
      <c r="C20" s="150" t="s">
        <v>1165</v>
      </c>
      <c r="D20" s="150"/>
      <c r="E20" s="150" t="s">
        <v>1172</v>
      </c>
      <c r="F20" s="150" t="s">
        <v>1871</v>
      </c>
      <c r="G20" s="150" t="s">
        <v>817</v>
      </c>
      <c r="H20" s="323" t="s">
        <v>933</v>
      </c>
      <c r="I20" s="150">
        <v>71035007</v>
      </c>
      <c r="J20" s="150" t="s">
        <v>4897</v>
      </c>
      <c r="K20" s="174"/>
      <c r="L20" s="174"/>
      <c r="M20" s="319" t="s">
        <v>1789</v>
      </c>
      <c r="N20" s="51" t="str">
        <f t="shared" si="0"/>
        <v>广西代表处</v>
      </c>
      <c r="O20" s="315" t="s">
        <v>2609</v>
      </c>
    </row>
    <row r="21" spans="1:15" ht="27" hidden="1">
      <c r="A21" s="322" t="s">
        <v>1146</v>
      </c>
      <c r="B21" s="322"/>
      <c r="C21" s="150" t="s">
        <v>1434</v>
      </c>
      <c r="D21" s="150"/>
      <c r="E21" s="150" t="s">
        <v>1440</v>
      </c>
      <c r="F21" s="150" t="s">
        <v>1851</v>
      </c>
      <c r="G21" s="150" t="s">
        <v>817</v>
      </c>
      <c r="H21" s="150" t="s">
        <v>1435</v>
      </c>
      <c r="I21" s="150">
        <v>71034005</v>
      </c>
      <c r="J21" s="150" t="s">
        <v>1442</v>
      </c>
      <c r="K21" s="318">
        <v>43510</v>
      </c>
      <c r="L21" s="174"/>
      <c r="M21" s="319" t="s">
        <v>1818</v>
      </c>
      <c r="N21" s="51" t="str">
        <f t="shared" si="0"/>
        <v>贵州代表处</v>
      </c>
      <c r="O21" s="322" t="s">
        <v>1146</v>
      </c>
    </row>
    <row r="22" spans="1:15" ht="27" hidden="1">
      <c r="A22" s="322" t="s">
        <v>1147</v>
      </c>
      <c r="B22" s="322"/>
      <c r="C22" s="150" t="s">
        <v>3879</v>
      </c>
      <c r="D22" s="150"/>
      <c r="E22" s="150" t="s">
        <v>1444</v>
      </c>
      <c r="F22" s="150" t="s">
        <v>1852</v>
      </c>
      <c r="G22" s="150" t="s">
        <v>996</v>
      </c>
      <c r="H22" s="150" t="s">
        <v>1435</v>
      </c>
      <c r="I22" s="150">
        <v>71034008</v>
      </c>
      <c r="J22" s="150" t="s">
        <v>1445</v>
      </c>
      <c r="K22" s="318">
        <v>43510</v>
      </c>
      <c r="L22" s="174"/>
      <c r="M22" s="319" t="s">
        <v>1445</v>
      </c>
      <c r="N22" s="51" t="str">
        <f t="shared" si="0"/>
        <v>贵州代表处</v>
      </c>
      <c r="O22" s="322" t="s">
        <v>1147</v>
      </c>
    </row>
    <row r="23" spans="1:15" ht="27" hidden="1">
      <c r="A23" s="315" t="s">
        <v>1286</v>
      </c>
      <c r="B23" s="315"/>
      <c r="C23" s="150" t="s">
        <v>1280</v>
      </c>
      <c r="D23" s="150"/>
      <c r="E23" s="150" t="s">
        <v>1287</v>
      </c>
      <c r="F23" s="150" t="s">
        <v>1853</v>
      </c>
      <c r="G23" s="150" t="s">
        <v>817</v>
      </c>
      <c r="H23" s="150" t="s">
        <v>1281</v>
      </c>
      <c r="I23" s="150">
        <v>71032007</v>
      </c>
      <c r="J23" s="150" t="s">
        <v>1288</v>
      </c>
      <c r="K23" s="318">
        <v>43495</v>
      </c>
      <c r="L23" s="174"/>
      <c r="M23" s="319" t="s">
        <v>1819</v>
      </c>
      <c r="N23" s="51" t="str">
        <f t="shared" si="0"/>
        <v>河北代表处</v>
      </c>
      <c r="O23" s="315" t="s">
        <v>1286</v>
      </c>
    </row>
    <row r="24" spans="1:15" hidden="1">
      <c r="A24" s="174" t="s">
        <v>1004</v>
      </c>
      <c r="B24" s="174"/>
      <c r="C24" s="174" t="s">
        <v>3871</v>
      </c>
      <c r="D24" s="174"/>
      <c r="E24" s="174" t="s">
        <v>1290</v>
      </c>
      <c r="F24" s="150" t="s">
        <v>1854</v>
      </c>
      <c r="G24" s="174" t="s">
        <v>996</v>
      </c>
      <c r="H24" s="174" t="s">
        <v>1281</v>
      </c>
      <c r="I24" s="150">
        <v>71032006</v>
      </c>
      <c r="J24" s="150" t="s">
        <v>1291</v>
      </c>
      <c r="K24" s="318">
        <v>43495</v>
      </c>
      <c r="L24" s="174"/>
      <c r="M24" s="319" t="s">
        <v>1820</v>
      </c>
      <c r="N24" s="51" t="str">
        <f t="shared" si="0"/>
        <v>河北代表处</v>
      </c>
      <c r="O24" s="174" t="s">
        <v>1004</v>
      </c>
    </row>
    <row r="25" spans="1:15" ht="27" hidden="1">
      <c r="A25" s="315" t="s">
        <v>1007</v>
      </c>
      <c r="B25" s="150"/>
      <c r="C25" s="150" t="s">
        <v>1280</v>
      </c>
      <c r="D25" s="150"/>
      <c r="E25" s="150" t="s">
        <v>1293</v>
      </c>
      <c r="F25" s="150" t="s">
        <v>863</v>
      </c>
      <c r="G25" s="150" t="s">
        <v>817</v>
      </c>
      <c r="H25" s="323" t="s">
        <v>1281</v>
      </c>
      <c r="I25" s="150">
        <v>71032008</v>
      </c>
      <c r="J25" s="150" t="s">
        <v>1294</v>
      </c>
      <c r="K25" s="318"/>
      <c r="L25" s="174"/>
      <c r="M25" s="319" t="s">
        <v>1821</v>
      </c>
      <c r="N25" s="51" t="str">
        <f t="shared" si="0"/>
        <v>河北代表处</v>
      </c>
      <c r="O25" s="315" t="s">
        <v>1007</v>
      </c>
    </row>
    <row r="26" spans="1:15" ht="40.5" hidden="1">
      <c r="A26" s="315" t="s">
        <v>1365</v>
      </c>
      <c r="B26" s="150"/>
      <c r="C26" s="150" t="s">
        <v>1360</v>
      </c>
      <c r="D26" s="150"/>
      <c r="E26" s="150" t="s">
        <v>1366</v>
      </c>
      <c r="F26" s="150" t="s">
        <v>1367</v>
      </c>
      <c r="G26" s="150" t="s">
        <v>817</v>
      </c>
      <c r="H26" s="174" t="s">
        <v>1368</v>
      </c>
      <c r="I26" s="150">
        <v>71030004</v>
      </c>
      <c r="J26" s="150" t="s">
        <v>1369</v>
      </c>
      <c r="K26" s="318">
        <v>43493</v>
      </c>
      <c r="L26" s="174"/>
      <c r="M26" s="319" t="s">
        <v>1822</v>
      </c>
      <c r="N26" s="51" t="str">
        <f t="shared" si="0"/>
        <v>河南代表处</v>
      </c>
      <c r="O26" s="315" t="s">
        <v>1365</v>
      </c>
    </row>
    <row r="27" spans="1:15" ht="27" hidden="1">
      <c r="A27" s="315" t="s">
        <v>1370</v>
      </c>
      <c r="B27" s="150"/>
      <c r="C27" s="150" t="s">
        <v>1360</v>
      </c>
      <c r="D27" s="150"/>
      <c r="E27" s="150" t="s">
        <v>1371</v>
      </c>
      <c r="F27" s="150" t="s">
        <v>1372</v>
      </c>
      <c r="G27" s="150" t="s">
        <v>817</v>
      </c>
      <c r="H27" s="174" t="s">
        <v>1368</v>
      </c>
      <c r="I27" s="150">
        <v>71030007</v>
      </c>
      <c r="J27" s="150" t="s">
        <v>1373</v>
      </c>
      <c r="K27" s="318">
        <v>43493</v>
      </c>
      <c r="L27" s="174"/>
      <c r="M27" s="319" t="s">
        <v>1790</v>
      </c>
      <c r="N27" s="51" t="str">
        <f t="shared" si="0"/>
        <v>河南代表处</v>
      </c>
      <c r="O27" s="315" t="s">
        <v>1370</v>
      </c>
    </row>
    <row r="28" spans="1:15" ht="40.5" hidden="1">
      <c r="A28" s="315" t="s">
        <v>1374</v>
      </c>
      <c r="B28" s="150"/>
      <c r="C28" s="150" t="s">
        <v>1360</v>
      </c>
      <c r="D28" s="150"/>
      <c r="E28" s="150" t="s">
        <v>1375</v>
      </c>
      <c r="F28" s="150" t="s">
        <v>1376</v>
      </c>
      <c r="G28" s="150" t="s">
        <v>817</v>
      </c>
      <c r="H28" s="174" t="s">
        <v>1368</v>
      </c>
      <c r="I28" s="150">
        <v>71030005</v>
      </c>
      <c r="J28" s="150" t="s">
        <v>1377</v>
      </c>
      <c r="K28" s="318">
        <v>43493</v>
      </c>
      <c r="L28" s="174"/>
      <c r="M28" s="319" t="s">
        <v>1791</v>
      </c>
      <c r="N28" s="51" t="str">
        <f t="shared" si="0"/>
        <v>河南代表处</v>
      </c>
      <c r="O28" s="315" t="s">
        <v>1374</v>
      </c>
    </row>
    <row r="29" spans="1:15" ht="40.5" hidden="1">
      <c r="A29" s="315" t="s">
        <v>1349</v>
      </c>
      <c r="B29" s="150"/>
      <c r="C29" s="150" t="s">
        <v>1343</v>
      </c>
      <c r="D29" s="150"/>
      <c r="E29" s="150" t="s">
        <v>1350</v>
      </c>
      <c r="F29" s="150" t="s">
        <v>1351</v>
      </c>
      <c r="G29" s="150" t="s">
        <v>817</v>
      </c>
      <c r="H29" s="174" t="s">
        <v>1344</v>
      </c>
      <c r="I29" s="150">
        <v>71031002</v>
      </c>
      <c r="J29" s="150" t="s">
        <v>4898</v>
      </c>
      <c r="K29" s="318">
        <v>43493</v>
      </c>
      <c r="L29" s="174"/>
      <c r="M29" s="319" t="s">
        <v>1823</v>
      </c>
      <c r="N29" s="51" t="str">
        <f>LEFT(M29,6)</f>
        <v>黑龙江代表处</v>
      </c>
      <c r="O29" s="315" t="s">
        <v>1349</v>
      </c>
    </row>
    <row r="30" spans="1:15" ht="40.5" hidden="1">
      <c r="A30" s="320" t="s">
        <v>1353</v>
      </c>
      <c r="B30" s="173"/>
      <c r="C30" s="173" t="s">
        <v>1343</v>
      </c>
      <c r="D30" s="173"/>
      <c r="E30" s="173" t="s">
        <v>1354</v>
      </c>
      <c r="F30" s="173"/>
      <c r="G30" s="173" t="s">
        <v>817</v>
      </c>
      <c r="H30" s="179" t="s">
        <v>1355</v>
      </c>
      <c r="I30" s="321">
        <v>71031003</v>
      </c>
      <c r="J30" s="321" t="s">
        <v>1356</v>
      </c>
      <c r="K30" s="174"/>
      <c r="L30" s="174"/>
      <c r="M30" s="319" t="s">
        <v>1792</v>
      </c>
      <c r="N30" s="51" t="str">
        <f>LEFT(M30,6)</f>
        <v>黑龙江代表处</v>
      </c>
      <c r="O30" s="320" t="s">
        <v>1353</v>
      </c>
    </row>
    <row r="31" spans="1:15" ht="81" hidden="1">
      <c r="A31" s="315" t="s">
        <v>998</v>
      </c>
      <c r="B31" s="315"/>
      <c r="C31" s="150" t="s">
        <v>980</v>
      </c>
      <c r="D31" s="150"/>
      <c r="E31" s="150" t="s">
        <v>999</v>
      </c>
      <c r="F31" s="150" t="s">
        <v>1872</v>
      </c>
      <c r="G31" s="150" t="s">
        <v>996</v>
      </c>
      <c r="H31" s="150" t="s">
        <v>960</v>
      </c>
      <c r="I31" s="150">
        <v>71029003</v>
      </c>
      <c r="J31" s="150" t="s">
        <v>1000</v>
      </c>
      <c r="K31" s="318">
        <v>43495</v>
      </c>
      <c r="L31" s="174"/>
      <c r="M31" s="319" t="s">
        <v>753</v>
      </c>
      <c r="N31" s="51" t="str">
        <f t="shared" si="0"/>
        <v>湖北代表处</v>
      </c>
      <c r="O31" s="315" t="s">
        <v>998</v>
      </c>
    </row>
    <row r="32" spans="1:15" ht="81" hidden="1">
      <c r="A32" s="315" t="s">
        <v>1001</v>
      </c>
      <c r="B32" s="315"/>
      <c r="C32" s="150" t="s">
        <v>980</v>
      </c>
      <c r="D32" s="150"/>
      <c r="E32" s="150" t="s">
        <v>1002</v>
      </c>
      <c r="F32" s="150" t="s">
        <v>1873</v>
      </c>
      <c r="G32" s="150" t="s">
        <v>996</v>
      </c>
      <c r="H32" s="150" t="s">
        <v>960</v>
      </c>
      <c r="I32" s="150">
        <v>71029004</v>
      </c>
      <c r="J32" s="150" t="s">
        <v>1003</v>
      </c>
      <c r="K32" s="318">
        <v>43495</v>
      </c>
      <c r="L32" s="174"/>
      <c r="M32" s="319" t="s">
        <v>1793</v>
      </c>
      <c r="N32" s="51" t="str">
        <f t="shared" si="0"/>
        <v>湖北代表处</v>
      </c>
      <c r="O32" s="315" t="s">
        <v>1001</v>
      </c>
    </row>
    <row r="33" spans="1:15" ht="94.5" hidden="1">
      <c r="A33" s="315" t="s">
        <v>1004</v>
      </c>
      <c r="B33" s="315"/>
      <c r="C33" s="150" t="s">
        <v>980</v>
      </c>
      <c r="D33" s="150"/>
      <c r="E33" s="150" t="s">
        <v>1005</v>
      </c>
      <c r="F33" s="150" t="s">
        <v>1874</v>
      </c>
      <c r="G33" s="150" t="s">
        <v>996</v>
      </c>
      <c r="H33" s="150" t="s">
        <v>960</v>
      </c>
      <c r="I33" s="150">
        <v>71029007</v>
      </c>
      <c r="J33" s="150" t="s">
        <v>1006</v>
      </c>
      <c r="K33" s="318">
        <v>43495</v>
      </c>
      <c r="L33" s="174"/>
      <c r="M33" s="319" t="s">
        <v>1794</v>
      </c>
      <c r="N33" s="51" t="str">
        <f t="shared" si="0"/>
        <v>湖北代表处</v>
      </c>
      <c r="O33" s="315" t="s">
        <v>1004</v>
      </c>
    </row>
    <row r="34" spans="1:15" ht="40.5" hidden="1">
      <c r="A34" s="315" t="s">
        <v>1007</v>
      </c>
      <c r="B34" s="315"/>
      <c r="C34" s="150" t="s">
        <v>980</v>
      </c>
      <c r="D34" s="150"/>
      <c r="E34" s="150" t="s">
        <v>1008</v>
      </c>
      <c r="F34" s="150" t="s">
        <v>1875</v>
      </c>
      <c r="G34" s="150" t="s">
        <v>996</v>
      </c>
      <c r="H34" s="150" t="s">
        <v>960</v>
      </c>
      <c r="I34" s="150">
        <v>71029005</v>
      </c>
      <c r="J34" s="150" t="s">
        <v>1009</v>
      </c>
      <c r="K34" s="318">
        <v>43495</v>
      </c>
      <c r="L34" s="174"/>
      <c r="M34" s="319" t="s">
        <v>1795</v>
      </c>
      <c r="N34" s="51" t="str">
        <f t="shared" si="0"/>
        <v>湖北代表处</v>
      </c>
      <c r="O34" s="315" t="s">
        <v>1007</v>
      </c>
    </row>
    <row r="35" spans="1:15" ht="67.5" hidden="1">
      <c r="A35" s="315" t="s">
        <v>993</v>
      </c>
      <c r="B35" s="150"/>
      <c r="C35" s="150" t="s">
        <v>980</v>
      </c>
      <c r="D35" s="150"/>
      <c r="E35" s="150" t="s">
        <v>994</v>
      </c>
      <c r="F35" s="150" t="s">
        <v>995</v>
      </c>
      <c r="G35" s="150" t="s">
        <v>996</v>
      </c>
      <c r="H35" s="150" t="s">
        <v>960</v>
      </c>
      <c r="I35" s="150">
        <v>71029009</v>
      </c>
      <c r="J35" s="150" t="s">
        <v>997</v>
      </c>
      <c r="K35" s="318">
        <v>43493</v>
      </c>
      <c r="L35" s="174"/>
      <c r="M35" s="319" t="s">
        <v>1796</v>
      </c>
      <c r="N35" s="51" t="str">
        <f t="shared" si="0"/>
        <v>湖北代表处</v>
      </c>
      <c r="O35" s="315" t="s">
        <v>993</v>
      </c>
    </row>
    <row r="36" spans="1:15" ht="27" hidden="1">
      <c r="A36" s="315" t="s">
        <v>1229</v>
      </c>
      <c r="B36" s="315"/>
      <c r="C36" s="150" t="s">
        <v>1215</v>
      </c>
      <c r="D36" s="150"/>
      <c r="E36" s="150" t="s">
        <v>1230</v>
      </c>
      <c r="F36" s="150" t="s">
        <v>1876</v>
      </c>
      <c r="G36" s="150" t="s">
        <v>817</v>
      </c>
      <c r="H36" s="150" t="s">
        <v>1216</v>
      </c>
      <c r="I36" s="150">
        <v>71034003</v>
      </c>
      <c r="J36" s="150" t="s">
        <v>1231</v>
      </c>
      <c r="K36" s="318">
        <v>43495</v>
      </c>
      <c r="L36" s="174"/>
      <c r="M36" s="319" t="s">
        <v>1797</v>
      </c>
      <c r="N36" s="51" t="str">
        <f t="shared" si="0"/>
        <v>湖南代表处</v>
      </c>
      <c r="O36" s="315" t="s">
        <v>1229</v>
      </c>
    </row>
    <row r="37" spans="1:15" ht="40.5" hidden="1">
      <c r="A37" s="322" t="s">
        <v>945</v>
      </c>
      <c r="B37" s="322"/>
      <c r="C37" s="150" t="s">
        <v>3868</v>
      </c>
      <c r="D37" s="150"/>
      <c r="E37" s="150" t="s">
        <v>1222</v>
      </c>
      <c r="F37" s="150" t="s">
        <v>1855</v>
      </c>
      <c r="G37" s="150" t="s">
        <v>996</v>
      </c>
      <c r="H37" s="150" t="s">
        <v>1224</v>
      </c>
      <c r="I37" s="150">
        <v>71034002</v>
      </c>
      <c r="J37" s="150" t="s">
        <v>1225</v>
      </c>
      <c r="K37" s="318">
        <v>43510</v>
      </c>
      <c r="L37" s="174"/>
      <c r="M37" s="319" t="s">
        <v>762</v>
      </c>
      <c r="N37" s="51" t="str">
        <f t="shared" si="0"/>
        <v>湖南代表处</v>
      </c>
      <c r="O37" s="322" t="s">
        <v>945</v>
      </c>
    </row>
    <row r="38" spans="1:15" ht="27" hidden="1">
      <c r="A38" s="315" t="s">
        <v>948</v>
      </c>
      <c r="B38" s="150"/>
      <c r="C38" s="150" t="s">
        <v>1215</v>
      </c>
      <c r="D38" s="150"/>
      <c r="E38" s="150" t="s">
        <v>1227</v>
      </c>
      <c r="F38" s="150" t="s">
        <v>1223</v>
      </c>
      <c r="G38" s="150" t="s">
        <v>817</v>
      </c>
      <c r="H38" s="323" t="s">
        <v>1216</v>
      </c>
      <c r="I38" s="150">
        <v>71034007</v>
      </c>
      <c r="J38" s="150" t="s">
        <v>1228</v>
      </c>
      <c r="K38" s="318"/>
      <c r="L38" s="174"/>
      <c r="M38" s="319" t="s">
        <v>1798</v>
      </c>
      <c r="N38" s="51" t="str">
        <f t="shared" si="0"/>
        <v>湖南代表处</v>
      </c>
      <c r="O38" s="315" t="s">
        <v>948</v>
      </c>
    </row>
    <row r="39" spans="1:15" ht="27" hidden="1">
      <c r="A39" s="315" t="s">
        <v>1508</v>
      </c>
      <c r="B39" s="150"/>
      <c r="C39" s="150" t="s">
        <v>1502</v>
      </c>
      <c r="D39" s="150"/>
      <c r="E39" s="150" t="s">
        <v>1509</v>
      </c>
      <c r="F39" s="150" t="s">
        <v>1510</v>
      </c>
      <c r="G39" s="150" t="s">
        <v>817</v>
      </c>
      <c r="H39" s="150" t="s">
        <v>1503</v>
      </c>
      <c r="I39" s="150">
        <v>71031008</v>
      </c>
      <c r="J39" s="150" t="s">
        <v>1511</v>
      </c>
      <c r="K39" s="318">
        <v>43493</v>
      </c>
      <c r="L39" s="174"/>
      <c r="M39" s="319" t="s">
        <v>1511</v>
      </c>
      <c r="N39" s="51" t="str">
        <f t="shared" si="0"/>
        <v>吉林代表处</v>
      </c>
      <c r="O39" s="315" t="s">
        <v>1508</v>
      </c>
    </row>
    <row r="40" spans="1:15" ht="40.5" hidden="1">
      <c r="A40" s="315" t="s">
        <v>1512</v>
      </c>
      <c r="B40" s="150"/>
      <c r="C40" s="150" t="s">
        <v>1502</v>
      </c>
      <c r="D40" s="150"/>
      <c r="E40" s="150" t="s">
        <v>1513</v>
      </c>
      <c r="F40" s="150" t="s">
        <v>1514</v>
      </c>
      <c r="G40" s="150" t="s">
        <v>817</v>
      </c>
      <c r="H40" s="150" t="s">
        <v>1515</v>
      </c>
      <c r="I40" s="150">
        <v>71031005</v>
      </c>
      <c r="J40" s="150" t="s">
        <v>1516</v>
      </c>
      <c r="K40" s="318">
        <v>43493</v>
      </c>
      <c r="L40" s="174"/>
      <c r="M40" s="319" t="s">
        <v>1799</v>
      </c>
      <c r="N40" s="51" t="str">
        <f t="shared" si="0"/>
        <v>吉林代表处</v>
      </c>
      <c r="O40" s="315" t="s">
        <v>1512</v>
      </c>
    </row>
    <row r="41" spans="1:15" hidden="1">
      <c r="A41" s="315" t="s">
        <v>1135</v>
      </c>
      <c r="B41" s="150"/>
      <c r="C41" s="150" t="s">
        <v>1129</v>
      </c>
      <c r="D41" s="150"/>
      <c r="E41" s="150" t="s">
        <v>1136</v>
      </c>
      <c r="F41" s="150" t="s">
        <v>1137</v>
      </c>
      <c r="G41" s="150" t="s">
        <v>996</v>
      </c>
      <c r="H41" s="150" t="s">
        <v>1130</v>
      </c>
      <c r="I41" s="150">
        <v>71029006</v>
      </c>
      <c r="J41" s="150" t="s">
        <v>1138</v>
      </c>
      <c r="K41" s="318">
        <v>43493</v>
      </c>
      <c r="L41" s="174"/>
      <c r="M41" s="319" t="s">
        <v>1825</v>
      </c>
      <c r="N41" s="51" t="str">
        <f t="shared" si="0"/>
        <v>江苏代表处</v>
      </c>
      <c r="O41" s="315" t="s">
        <v>1135</v>
      </c>
    </row>
    <row r="42" spans="1:15" ht="27" hidden="1">
      <c r="A42" s="315" t="s">
        <v>1459</v>
      </c>
      <c r="B42" s="315"/>
      <c r="C42" s="150" t="s">
        <v>1449</v>
      </c>
      <c r="D42" s="150"/>
      <c r="E42" s="150" t="s">
        <v>1460</v>
      </c>
      <c r="F42" s="150" t="s">
        <v>1877</v>
      </c>
      <c r="G42" s="150" t="s">
        <v>817</v>
      </c>
      <c r="H42" s="150" t="s">
        <v>1450</v>
      </c>
      <c r="I42" s="150">
        <v>71034006</v>
      </c>
      <c r="J42" s="150" t="s">
        <v>1461</v>
      </c>
      <c r="K42" s="318">
        <v>43495</v>
      </c>
      <c r="L42" s="174"/>
      <c r="M42" s="319" t="s">
        <v>1826</v>
      </c>
      <c r="N42" s="51" t="str">
        <f t="shared" si="0"/>
        <v>江西代表处</v>
      </c>
      <c r="O42" s="315" t="s">
        <v>1459</v>
      </c>
    </row>
    <row r="43" spans="1:15" ht="40.5" hidden="1">
      <c r="A43" s="315" t="s">
        <v>1455</v>
      </c>
      <c r="B43" s="150"/>
      <c r="C43" s="150" t="s">
        <v>1449</v>
      </c>
      <c r="D43" s="150"/>
      <c r="E43" s="150" t="s">
        <v>1456</v>
      </c>
      <c r="F43" s="150" t="s">
        <v>1457</v>
      </c>
      <c r="G43" s="150" t="s">
        <v>817</v>
      </c>
      <c r="H43" s="150" t="s">
        <v>1450</v>
      </c>
      <c r="I43" s="150">
        <v>71034004</v>
      </c>
      <c r="J43" s="150" t="s">
        <v>1458</v>
      </c>
      <c r="K43" s="318">
        <v>43493</v>
      </c>
      <c r="L43" s="174"/>
      <c r="M43" s="319" t="s">
        <v>764</v>
      </c>
      <c r="N43" s="51" t="str">
        <f t="shared" si="0"/>
        <v>江西代表处</v>
      </c>
      <c r="O43" s="315" t="s">
        <v>1455</v>
      </c>
    </row>
    <row r="44" spans="1:15" ht="40.5" hidden="1">
      <c r="A44" s="315" t="s">
        <v>1491</v>
      </c>
      <c r="B44" s="150"/>
      <c r="C44" s="150" t="s">
        <v>1486</v>
      </c>
      <c r="D44" s="150"/>
      <c r="E44" s="150" t="s">
        <v>1492</v>
      </c>
      <c r="F44" s="150" t="s">
        <v>1493</v>
      </c>
      <c r="G44" s="150" t="s">
        <v>817</v>
      </c>
      <c r="H44" s="150" t="s">
        <v>1487</v>
      </c>
      <c r="I44" s="150">
        <v>71031006</v>
      </c>
      <c r="J44" s="150" t="s">
        <v>1494</v>
      </c>
      <c r="K44" s="318">
        <v>43493</v>
      </c>
      <c r="L44" s="174"/>
      <c r="M44" s="319" t="s">
        <v>1827</v>
      </c>
      <c r="N44" s="51" t="str">
        <f t="shared" si="0"/>
        <v>辽宁代表处</v>
      </c>
      <c r="O44" s="315" t="s">
        <v>1491</v>
      </c>
    </row>
    <row r="45" spans="1:15" ht="40.5" hidden="1">
      <c r="A45" s="315" t="s">
        <v>1495</v>
      </c>
      <c r="B45" s="150"/>
      <c r="C45" s="150" t="s">
        <v>1486</v>
      </c>
      <c r="D45" s="150"/>
      <c r="E45" s="150" t="s">
        <v>1496</v>
      </c>
      <c r="F45" s="150" t="s">
        <v>1497</v>
      </c>
      <c r="G45" s="150" t="s">
        <v>817</v>
      </c>
      <c r="H45" s="150" t="s">
        <v>1487</v>
      </c>
      <c r="I45" s="150">
        <v>71031004</v>
      </c>
      <c r="J45" s="150" t="s">
        <v>1498</v>
      </c>
      <c r="K45" s="318">
        <v>43493</v>
      </c>
      <c r="L45" s="174"/>
      <c r="M45" s="319" t="s">
        <v>1828</v>
      </c>
      <c r="N45" s="51" t="str">
        <f t="shared" si="0"/>
        <v>辽宁代表处</v>
      </c>
      <c r="O45" s="315" t="s">
        <v>1495</v>
      </c>
    </row>
    <row r="46" spans="1:15" ht="27" hidden="1">
      <c r="A46" s="315" t="s">
        <v>1114</v>
      </c>
      <c r="B46" s="315"/>
      <c r="C46" s="150" t="s">
        <v>1107</v>
      </c>
      <c r="D46" s="150"/>
      <c r="E46" s="150" t="s">
        <v>1115</v>
      </c>
      <c r="F46" s="150" t="s">
        <v>1878</v>
      </c>
      <c r="G46" s="150" t="s">
        <v>817</v>
      </c>
      <c r="H46" s="150" t="s">
        <v>1108</v>
      </c>
      <c r="I46" s="150">
        <v>71037007</v>
      </c>
      <c r="J46" s="150" t="s">
        <v>1116</v>
      </c>
      <c r="K46" s="318">
        <v>43495</v>
      </c>
      <c r="L46" s="174"/>
      <c r="M46" s="319" t="s">
        <v>1829</v>
      </c>
      <c r="N46" s="51" t="str">
        <f t="shared" si="0"/>
        <v>内蒙代表处</v>
      </c>
      <c r="O46" s="315" t="s">
        <v>1114</v>
      </c>
    </row>
    <row r="47" spans="1:15" ht="27" hidden="1">
      <c r="A47" s="315" t="s">
        <v>1120</v>
      </c>
      <c r="B47" s="150"/>
      <c r="C47" s="150" t="s">
        <v>1107</v>
      </c>
      <c r="D47" s="150"/>
      <c r="E47" s="150" t="s">
        <v>1121</v>
      </c>
      <c r="F47" s="150" t="s">
        <v>1122</v>
      </c>
      <c r="G47" s="150" t="s">
        <v>817</v>
      </c>
      <c r="H47" s="150" t="s">
        <v>1108</v>
      </c>
      <c r="I47" s="150">
        <v>71037003</v>
      </c>
      <c r="J47" s="150" t="s">
        <v>1123</v>
      </c>
      <c r="K47" s="318">
        <v>43493</v>
      </c>
      <c r="L47" s="150"/>
      <c r="M47" s="319" t="s">
        <v>1830</v>
      </c>
      <c r="N47" s="51" t="str">
        <f t="shared" si="0"/>
        <v>内蒙代表处</v>
      </c>
      <c r="O47" s="315" t="s">
        <v>1120</v>
      </c>
    </row>
    <row r="48" spans="1:15" ht="40.5" hidden="1">
      <c r="A48" s="322" t="s">
        <v>2583</v>
      </c>
      <c r="B48" s="322"/>
      <c r="C48" s="150" t="s">
        <v>1107</v>
      </c>
      <c r="D48" s="150"/>
      <c r="E48" s="150" t="s">
        <v>1118</v>
      </c>
      <c r="F48" s="150" t="s">
        <v>1879</v>
      </c>
      <c r="G48" s="150" t="s">
        <v>817</v>
      </c>
      <c r="H48" s="150" t="s">
        <v>1108</v>
      </c>
      <c r="I48" s="150">
        <v>71037002</v>
      </c>
      <c r="J48" s="150" t="s">
        <v>1119</v>
      </c>
      <c r="K48" s="318">
        <v>43510</v>
      </c>
      <c r="L48" s="150"/>
      <c r="M48" s="319" t="s">
        <v>1831</v>
      </c>
      <c r="N48" s="51" t="str">
        <f t="shared" si="0"/>
        <v>内蒙代表处</v>
      </c>
      <c r="O48" s="322" t="s">
        <v>2583</v>
      </c>
    </row>
    <row r="49" spans="1:15" hidden="1">
      <c r="A49" s="315" t="s">
        <v>1525</v>
      </c>
      <c r="B49" s="315"/>
      <c r="C49" s="150" t="s">
        <v>1520</v>
      </c>
      <c r="D49" s="150"/>
      <c r="E49" s="150" t="s">
        <v>1526</v>
      </c>
      <c r="F49" s="150" t="s">
        <v>1856</v>
      </c>
      <c r="G49" s="150" t="s">
        <v>817</v>
      </c>
      <c r="H49" s="150" t="s">
        <v>1521</v>
      </c>
      <c r="I49" s="150">
        <v>71037006</v>
      </c>
      <c r="J49" s="150" t="s">
        <v>1527</v>
      </c>
      <c r="K49" s="318">
        <v>43495</v>
      </c>
      <c r="L49" s="174"/>
      <c r="M49" s="319" t="s">
        <v>1832</v>
      </c>
      <c r="N49" s="51" t="str">
        <f t="shared" si="0"/>
        <v>宁夏代表处</v>
      </c>
      <c r="O49" s="315" t="s">
        <v>1525</v>
      </c>
    </row>
    <row r="50" spans="1:15" ht="27" hidden="1">
      <c r="A50" s="322" t="s">
        <v>1232</v>
      </c>
      <c r="B50" s="322"/>
      <c r="C50" s="150" t="s">
        <v>3884</v>
      </c>
      <c r="D50" s="150"/>
      <c r="E50" s="150" t="s">
        <v>1529</v>
      </c>
      <c r="F50" s="150" t="s">
        <v>1857</v>
      </c>
      <c r="G50" s="150" t="s">
        <v>996</v>
      </c>
      <c r="H50" s="150" t="s">
        <v>1521</v>
      </c>
      <c r="I50" s="150">
        <v>71037012</v>
      </c>
      <c r="J50" s="150" t="s">
        <v>1530</v>
      </c>
      <c r="K50" s="318">
        <v>43510</v>
      </c>
      <c r="L50" s="174"/>
      <c r="M50" s="319" t="s">
        <v>1530</v>
      </c>
      <c r="N50" s="51" t="str">
        <f t="shared" si="0"/>
        <v>宁夏代表处</v>
      </c>
      <c r="O50" s="322" t="s">
        <v>1232</v>
      </c>
    </row>
    <row r="51" spans="1:15" ht="27" hidden="1">
      <c r="A51" s="315" t="s">
        <v>1404</v>
      </c>
      <c r="B51" s="315"/>
      <c r="C51" s="150" t="s">
        <v>1398</v>
      </c>
      <c r="D51" s="150"/>
      <c r="E51" s="150" t="s">
        <v>1405</v>
      </c>
      <c r="F51" s="150" t="s">
        <v>1880</v>
      </c>
      <c r="G51" s="150" t="s">
        <v>817</v>
      </c>
      <c r="H51" s="174" t="s">
        <v>1399</v>
      </c>
      <c r="I51" s="150">
        <v>71037004</v>
      </c>
      <c r="J51" s="150" t="s">
        <v>1406</v>
      </c>
      <c r="K51" s="318">
        <v>43495</v>
      </c>
      <c r="L51" s="174"/>
      <c r="M51" s="319" t="s">
        <v>1833</v>
      </c>
      <c r="N51" s="51" t="str">
        <f t="shared" si="0"/>
        <v>青海代表处</v>
      </c>
      <c r="O51" s="315" t="s">
        <v>1404</v>
      </c>
    </row>
    <row r="52" spans="1:15" ht="40.5" hidden="1">
      <c r="A52" s="315" t="s">
        <v>1407</v>
      </c>
      <c r="B52" s="150"/>
      <c r="C52" s="150" t="s">
        <v>1398</v>
      </c>
      <c r="D52" s="150"/>
      <c r="E52" s="150" t="s">
        <v>1408</v>
      </c>
      <c r="F52" s="150" t="s">
        <v>1409</v>
      </c>
      <c r="G52" s="150" t="s">
        <v>817</v>
      </c>
      <c r="H52" s="174" t="s">
        <v>1399</v>
      </c>
      <c r="I52" s="150">
        <v>71037011</v>
      </c>
      <c r="J52" s="150" t="s">
        <v>1410</v>
      </c>
      <c r="K52" s="318">
        <v>43493</v>
      </c>
      <c r="L52" s="174"/>
      <c r="M52" s="319" t="s">
        <v>1410</v>
      </c>
      <c r="N52" s="51" t="str">
        <f t="shared" si="0"/>
        <v>青海代表处</v>
      </c>
      <c r="O52" s="315" t="s">
        <v>1407</v>
      </c>
    </row>
    <row r="53" spans="1:15" ht="40.5" hidden="1">
      <c r="A53" s="315" t="s">
        <v>1083</v>
      </c>
      <c r="B53" s="150"/>
      <c r="C53" s="150" t="s">
        <v>1076</v>
      </c>
      <c r="D53" s="150"/>
      <c r="E53" s="150" t="s">
        <v>1084</v>
      </c>
      <c r="F53" s="150" t="s">
        <v>1085</v>
      </c>
      <c r="G53" s="150" t="s">
        <v>996</v>
      </c>
      <c r="H53" s="150" t="s">
        <v>1077</v>
      </c>
      <c r="I53" s="150">
        <v>71030002</v>
      </c>
      <c r="J53" s="150" t="s">
        <v>1086</v>
      </c>
      <c r="K53" s="318">
        <v>43493</v>
      </c>
      <c r="L53" s="174"/>
      <c r="M53" s="319" t="s">
        <v>1834</v>
      </c>
      <c r="N53" s="51" t="str">
        <f t="shared" si="0"/>
        <v>山东代表处</v>
      </c>
      <c r="O53" s="315" t="s">
        <v>1083</v>
      </c>
    </row>
    <row r="54" spans="1:15" hidden="1">
      <c r="A54" s="315" t="s">
        <v>1087</v>
      </c>
      <c r="B54" s="150"/>
      <c r="C54" s="150" t="s">
        <v>1076</v>
      </c>
      <c r="D54" s="150"/>
      <c r="E54" s="150" t="s">
        <v>1088</v>
      </c>
      <c r="F54" s="150" t="s">
        <v>1089</v>
      </c>
      <c r="G54" s="150" t="s">
        <v>996</v>
      </c>
      <c r="H54" s="150" t="s">
        <v>1077</v>
      </c>
      <c r="I54" s="150">
        <v>71030006</v>
      </c>
      <c r="J54" s="150" t="s">
        <v>1090</v>
      </c>
      <c r="K54" s="318">
        <v>43493</v>
      </c>
      <c r="L54" s="174"/>
      <c r="M54" s="319" t="s">
        <v>1800</v>
      </c>
      <c r="N54" s="51" t="str">
        <f t="shared" si="0"/>
        <v>山东代表处</v>
      </c>
      <c r="O54" s="315" t="s">
        <v>1087</v>
      </c>
    </row>
    <row r="55" spans="1:15" ht="27" hidden="1">
      <c r="A55" s="315" t="s">
        <v>1091</v>
      </c>
      <c r="B55" s="150"/>
      <c r="C55" s="150" t="s">
        <v>1076</v>
      </c>
      <c r="D55" s="150"/>
      <c r="E55" s="150" t="s">
        <v>1092</v>
      </c>
      <c r="F55" s="150" t="s">
        <v>1093</v>
      </c>
      <c r="G55" s="150" t="s">
        <v>996</v>
      </c>
      <c r="H55" s="150" t="s">
        <v>1077</v>
      </c>
      <c r="I55" s="150">
        <v>71030003</v>
      </c>
      <c r="J55" s="150" t="s">
        <v>1094</v>
      </c>
      <c r="K55" s="318">
        <v>43493</v>
      </c>
      <c r="L55" s="174"/>
      <c r="M55" s="319" t="s">
        <v>1801</v>
      </c>
      <c r="N55" s="51" t="str">
        <f t="shared" si="0"/>
        <v>山东代表处</v>
      </c>
      <c r="O55" s="315" t="s">
        <v>1091</v>
      </c>
    </row>
    <row r="56" spans="1:15" hidden="1">
      <c r="A56" s="315" t="s">
        <v>1095</v>
      </c>
      <c r="B56" s="150"/>
      <c r="C56" s="150" t="s">
        <v>1076</v>
      </c>
      <c r="D56" s="150"/>
      <c r="E56" s="150" t="s">
        <v>1096</v>
      </c>
      <c r="F56" s="150" t="s">
        <v>1097</v>
      </c>
      <c r="G56" s="150" t="s">
        <v>996</v>
      </c>
      <c r="H56" s="150" t="s">
        <v>1077</v>
      </c>
      <c r="I56" s="150">
        <v>71030008</v>
      </c>
      <c r="J56" s="150" t="s">
        <v>1098</v>
      </c>
      <c r="K56" s="318">
        <v>43493</v>
      </c>
      <c r="L56" s="174"/>
      <c r="M56" s="319" t="s">
        <v>1098</v>
      </c>
      <c r="N56" s="51" t="str">
        <f t="shared" si="0"/>
        <v>山东代表处</v>
      </c>
      <c r="O56" s="315" t="s">
        <v>1095</v>
      </c>
    </row>
    <row r="57" spans="1:15" ht="27" hidden="1">
      <c r="A57" s="315" t="s">
        <v>1566</v>
      </c>
      <c r="B57" s="150"/>
      <c r="C57" s="150" t="s">
        <v>1561</v>
      </c>
      <c r="D57" s="150"/>
      <c r="E57" s="150" t="s">
        <v>1567</v>
      </c>
      <c r="F57" s="150" t="s">
        <v>1568</v>
      </c>
      <c r="G57" s="150" t="s">
        <v>817</v>
      </c>
      <c r="H57" s="150" t="s">
        <v>1562</v>
      </c>
      <c r="I57" s="150">
        <v>71038006</v>
      </c>
      <c r="J57" s="150" t="s">
        <v>1569</v>
      </c>
      <c r="K57" s="318">
        <v>43493</v>
      </c>
      <c r="L57" s="174"/>
      <c r="M57" s="319" t="s">
        <v>1835</v>
      </c>
      <c r="N57" s="51" t="str">
        <f t="shared" si="0"/>
        <v>山西代表处</v>
      </c>
      <c r="O57" s="315" t="s">
        <v>1566</v>
      </c>
    </row>
    <row r="58" spans="1:15" ht="40.5" hidden="1">
      <c r="A58" s="315" t="s">
        <v>1570</v>
      </c>
      <c r="B58" s="150"/>
      <c r="C58" s="150" t="s">
        <v>1561</v>
      </c>
      <c r="D58" s="150"/>
      <c r="E58" s="150" t="s">
        <v>1571</v>
      </c>
      <c r="F58" s="150" t="s">
        <v>1572</v>
      </c>
      <c r="G58" s="150" t="s">
        <v>817</v>
      </c>
      <c r="H58" s="150" t="s">
        <v>1562</v>
      </c>
      <c r="I58" s="150">
        <v>71038007</v>
      </c>
      <c r="J58" s="150" t="s">
        <v>1573</v>
      </c>
      <c r="K58" s="318">
        <v>43493</v>
      </c>
      <c r="L58" s="174"/>
      <c r="M58" s="319" t="s">
        <v>1836</v>
      </c>
      <c r="N58" s="51" t="str">
        <f t="shared" si="0"/>
        <v>山西代表处</v>
      </c>
      <c r="O58" s="315" t="s">
        <v>1570</v>
      </c>
    </row>
    <row r="59" spans="1:15" ht="27" hidden="1">
      <c r="A59" s="315" t="s">
        <v>1148</v>
      </c>
      <c r="B59" s="315"/>
      <c r="C59" s="150" t="s">
        <v>1141</v>
      </c>
      <c r="D59" s="150"/>
      <c r="E59" s="150" t="s">
        <v>1149</v>
      </c>
      <c r="F59" s="150" t="s">
        <v>1881</v>
      </c>
      <c r="G59" s="150" t="s">
        <v>817</v>
      </c>
      <c r="H59" s="150" t="s">
        <v>1142</v>
      </c>
      <c r="I59" s="150">
        <v>71038004</v>
      </c>
      <c r="J59" s="150" t="s">
        <v>1150</v>
      </c>
      <c r="K59" s="318">
        <v>43495</v>
      </c>
      <c r="L59" s="174"/>
      <c r="M59" s="319" t="s">
        <v>1909</v>
      </c>
      <c r="N59" s="51" t="str">
        <f t="shared" si="0"/>
        <v>陕西代表处</v>
      </c>
      <c r="O59" s="315" t="s">
        <v>1148</v>
      </c>
    </row>
    <row r="60" spans="1:15" ht="27" hidden="1">
      <c r="A60" s="315" t="s">
        <v>1151</v>
      </c>
      <c r="B60" s="315"/>
      <c r="C60" s="150" t="s">
        <v>1141</v>
      </c>
      <c r="D60" s="150"/>
      <c r="E60" s="150" t="s">
        <v>1152</v>
      </c>
      <c r="F60" s="150" t="s">
        <v>1882</v>
      </c>
      <c r="G60" s="150" t="s">
        <v>817</v>
      </c>
      <c r="H60" s="150" t="s">
        <v>1142</v>
      </c>
      <c r="I60" s="150">
        <v>71038010</v>
      </c>
      <c r="J60" s="150" t="s">
        <v>1153</v>
      </c>
      <c r="K60" s="318">
        <v>43495</v>
      </c>
      <c r="L60" s="174"/>
      <c r="M60" s="319" t="s">
        <v>4899</v>
      </c>
      <c r="N60" s="51" t="str">
        <f t="shared" si="0"/>
        <v>陕西代表处</v>
      </c>
      <c r="O60" s="315" t="s">
        <v>1151</v>
      </c>
    </row>
    <row r="61" spans="1:15" ht="27" hidden="1">
      <c r="A61" s="315" t="s">
        <v>1154</v>
      </c>
      <c r="B61" s="315"/>
      <c r="C61" s="150" t="s">
        <v>1141</v>
      </c>
      <c r="D61" s="150"/>
      <c r="E61" s="150" t="s">
        <v>1155</v>
      </c>
      <c r="F61" s="150" t="s">
        <v>1858</v>
      </c>
      <c r="G61" s="150" t="s">
        <v>817</v>
      </c>
      <c r="H61" s="150" t="s">
        <v>1142</v>
      </c>
      <c r="I61" s="150">
        <v>71038008</v>
      </c>
      <c r="J61" s="150" t="s">
        <v>1156</v>
      </c>
      <c r="K61" s="318">
        <v>43495</v>
      </c>
      <c r="L61" s="174"/>
      <c r="M61" s="319" t="s">
        <v>4900</v>
      </c>
      <c r="N61" s="51" t="str">
        <f t="shared" si="0"/>
        <v>陕西代表处</v>
      </c>
      <c r="O61" s="315" t="s">
        <v>1154</v>
      </c>
    </row>
    <row r="62" spans="1:15" hidden="1">
      <c r="A62" s="315" t="s">
        <v>1388</v>
      </c>
      <c r="B62" s="150"/>
      <c r="C62" s="150" t="s">
        <v>1383</v>
      </c>
      <c r="D62" s="150"/>
      <c r="E62" s="150" t="s">
        <v>1389</v>
      </c>
      <c r="F62" s="150" t="s">
        <v>1390</v>
      </c>
      <c r="G62" s="150" t="s">
        <v>996</v>
      </c>
      <c r="H62" s="174" t="s">
        <v>1384</v>
      </c>
      <c r="I62" s="150">
        <v>71033004</v>
      </c>
      <c r="J62" s="150" t="s">
        <v>1391</v>
      </c>
      <c r="K62" s="318">
        <v>43493</v>
      </c>
      <c r="L62" s="174"/>
      <c r="M62" s="319" t="s">
        <v>1837</v>
      </c>
      <c r="N62" s="51" t="str">
        <f t="shared" si="0"/>
        <v>上海代表处</v>
      </c>
      <c r="O62" s="315" t="s">
        <v>1388</v>
      </c>
    </row>
    <row r="63" spans="1:15" ht="27" hidden="1">
      <c r="A63" s="315" t="s">
        <v>1392</v>
      </c>
      <c r="B63" s="150"/>
      <c r="C63" s="150" t="s">
        <v>1383</v>
      </c>
      <c r="D63" s="150"/>
      <c r="E63" s="150" t="s">
        <v>1393</v>
      </c>
      <c r="F63" s="150" t="s">
        <v>1394</v>
      </c>
      <c r="G63" s="150" t="s">
        <v>996</v>
      </c>
      <c r="H63" s="174" t="s">
        <v>1384</v>
      </c>
      <c r="I63" s="150">
        <v>71033005</v>
      </c>
      <c r="J63" s="150" t="s">
        <v>1395</v>
      </c>
      <c r="K63" s="318">
        <v>43493</v>
      </c>
      <c r="L63" s="174"/>
      <c r="M63" s="319" t="s">
        <v>1805</v>
      </c>
      <c r="N63" s="51" t="str">
        <f t="shared" si="0"/>
        <v>上海代表处</v>
      </c>
      <c r="O63" s="315" t="s">
        <v>1392</v>
      </c>
    </row>
    <row r="64" spans="1:15" ht="54" hidden="1">
      <c r="A64" s="315" t="s">
        <v>1268</v>
      </c>
      <c r="B64" s="315"/>
      <c r="C64" s="150" t="s">
        <v>1259</v>
      </c>
      <c r="D64" s="150"/>
      <c r="E64" s="150" t="s">
        <v>1269</v>
      </c>
      <c r="F64" s="150" t="s">
        <v>1883</v>
      </c>
      <c r="G64" s="150" t="s">
        <v>817</v>
      </c>
      <c r="H64" s="150" t="s">
        <v>1260</v>
      </c>
      <c r="I64" s="150">
        <v>71036002</v>
      </c>
      <c r="J64" s="150" t="s">
        <v>1270</v>
      </c>
      <c r="K64" s="318">
        <v>43495</v>
      </c>
      <c r="L64" s="174"/>
      <c r="M64" s="319" t="s">
        <v>1838</v>
      </c>
      <c r="N64" s="51" t="str">
        <f t="shared" si="0"/>
        <v>四川代表处</v>
      </c>
      <c r="O64" s="315" t="s">
        <v>1268</v>
      </c>
    </row>
    <row r="65" spans="1:15" ht="81" hidden="1">
      <c r="A65" s="315" t="s">
        <v>1265</v>
      </c>
      <c r="B65" s="150"/>
      <c r="C65" s="150" t="s">
        <v>1259</v>
      </c>
      <c r="D65" s="150"/>
      <c r="E65" s="150" t="s">
        <v>1266</v>
      </c>
      <c r="F65" s="150" t="s">
        <v>1267</v>
      </c>
      <c r="G65" s="150" t="s">
        <v>996</v>
      </c>
      <c r="H65" s="150" t="s">
        <v>1260</v>
      </c>
      <c r="I65" s="150">
        <v>71036006</v>
      </c>
      <c r="J65" s="150" t="s">
        <v>433</v>
      </c>
      <c r="K65" s="318">
        <v>43493</v>
      </c>
      <c r="L65" s="174"/>
      <c r="M65" s="319" t="s">
        <v>1806</v>
      </c>
      <c r="N65" s="51" t="str">
        <f t="shared" si="0"/>
        <v>四川代表处</v>
      </c>
      <c r="O65" s="315" t="s">
        <v>1265</v>
      </c>
    </row>
    <row r="66" spans="1:15" ht="67.5" hidden="1">
      <c r="A66" s="315" t="s">
        <v>1271</v>
      </c>
      <c r="B66" s="150"/>
      <c r="C66" s="150" t="s">
        <v>1259</v>
      </c>
      <c r="D66" s="150"/>
      <c r="E66" s="150" t="s">
        <v>1272</v>
      </c>
      <c r="F66" s="150" t="s">
        <v>1273</v>
      </c>
      <c r="G66" s="150" t="s">
        <v>996</v>
      </c>
      <c r="H66" s="150" t="s">
        <v>1260</v>
      </c>
      <c r="I66" s="150">
        <v>71036003</v>
      </c>
      <c r="J66" s="150" t="s">
        <v>1274</v>
      </c>
      <c r="K66" s="318">
        <v>43493</v>
      </c>
      <c r="L66" s="174"/>
      <c r="M66" s="319" t="s">
        <v>1807</v>
      </c>
      <c r="N66" s="51" t="str">
        <f t="shared" si="0"/>
        <v>四川代表处</v>
      </c>
      <c r="O66" s="315" t="s">
        <v>1271</v>
      </c>
    </row>
    <row r="67" spans="1:15" ht="40.5" hidden="1">
      <c r="A67" s="324" t="s">
        <v>979</v>
      </c>
      <c r="B67" s="173"/>
      <c r="C67" s="173" t="s">
        <v>3870</v>
      </c>
      <c r="D67" s="173"/>
      <c r="E67" s="150" t="s">
        <v>1887</v>
      </c>
      <c r="F67" s="173" t="s">
        <v>1203</v>
      </c>
      <c r="G67" s="173" t="s">
        <v>996</v>
      </c>
      <c r="H67" s="173" t="s">
        <v>1260</v>
      </c>
      <c r="I67" s="150">
        <v>71036012</v>
      </c>
      <c r="J67" s="150" t="s">
        <v>1839</v>
      </c>
      <c r="K67" s="174"/>
      <c r="L67" s="174">
        <v>4000</v>
      </c>
      <c r="M67" s="319" t="s">
        <v>1839</v>
      </c>
      <c r="N67" s="51" t="str">
        <f t="shared" ref="N67:N82" si="1">LEFT(M67,5)</f>
        <v>四川代表处</v>
      </c>
      <c r="O67" s="324" t="s">
        <v>979</v>
      </c>
    </row>
    <row r="68" spans="1:15" ht="40.5" hidden="1">
      <c r="A68" s="315" t="s">
        <v>1586</v>
      </c>
      <c r="B68" s="150"/>
      <c r="C68" s="150" t="s">
        <v>1580</v>
      </c>
      <c r="D68" s="150"/>
      <c r="E68" s="150" t="s">
        <v>1587</v>
      </c>
      <c r="F68" s="150" t="s">
        <v>1588</v>
      </c>
      <c r="G68" s="150" t="s">
        <v>817</v>
      </c>
      <c r="H68" s="150" t="s">
        <v>1581</v>
      </c>
      <c r="I68" s="150">
        <v>71032009</v>
      </c>
      <c r="J68" s="150" t="s">
        <v>1589</v>
      </c>
      <c r="K68" s="318">
        <v>43493</v>
      </c>
      <c r="L68" s="174">
        <v>3000</v>
      </c>
      <c r="M68" s="319" t="s">
        <v>1840</v>
      </c>
      <c r="N68" s="51" t="str">
        <f t="shared" si="1"/>
        <v>天津代表处</v>
      </c>
      <c r="O68" s="315" t="s">
        <v>1586</v>
      </c>
    </row>
    <row r="69" spans="1:15" ht="40.5" hidden="1">
      <c r="A69" s="315" t="s">
        <v>1590</v>
      </c>
      <c r="B69" s="150"/>
      <c r="C69" s="150" t="s">
        <v>1580</v>
      </c>
      <c r="D69" s="150"/>
      <c r="E69" s="150" t="s">
        <v>1591</v>
      </c>
      <c r="F69" s="150" t="s">
        <v>1592</v>
      </c>
      <c r="G69" s="150" t="s">
        <v>817</v>
      </c>
      <c r="H69" s="150" t="s">
        <v>1581</v>
      </c>
      <c r="I69" s="150">
        <v>71032005</v>
      </c>
      <c r="J69" s="150" t="s">
        <v>1593</v>
      </c>
      <c r="K69" s="318">
        <v>43493</v>
      </c>
      <c r="L69" s="174">
        <v>2300</v>
      </c>
      <c r="M69" s="319" t="s">
        <v>1841</v>
      </c>
      <c r="N69" s="51" t="str">
        <f t="shared" si="1"/>
        <v>天津代表处</v>
      </c>
      <c r="O69" s="315" t="s">
        <v>1590</v>
      </c>
    </row>
    <row r="70" spans="1:15" hidden="1">
      <c r="A70" s="322" t="s">
        <v>1301</v>
      </c>
      <c r="B70" s="322"/>
      <c r="C70" s="150" t="s">
        <v>1596</v>
      </c>
      <c r="D70" s="150"/>
      <c r="E70" s="150" t="s">
        <v>1601</v>
      </c>
      <c r="F70" s="150" t="s">
        <v>1859</v>
      </c>
      <c r="G70" s="150" t="s">
        <v>996</v>
      </c>
      <c r="H70" s="150" t="s">
        <v>1597</v>
      </c>
      <c r="I70" s="150">
        <v>71036005</v>
      </c>
      <c r="J70" s="150" t="s">
        <v>1603</v>
      </c>
      <c r="K70" s="318">
        <v>43510</v>
      </c>
      <c r="L70" s="174">
        <v>3000</v>
      </c>
      <c r="M70" s="319" t="s">
        <v>1842</v>
      </c>
      <c r="N70" s="51" t="str">
        <f t="shared" si="1"/>
        <v>西藏代表处</v>
      </c>
      <c r="O70" s="322" t="s">
        <v>1301</v>
      </c>
    </row>
    <row r="71" spans="1:15" ht="81" hidden="1">
      <c r="A71" s="315" t="s">
        <v>1329</v>
      </c>
      <c r="B71" s="150"/>
      <c r="C71" s="150" t="s">
        <v>1323</v>
      </c>
      <c r="D71" s="150"/>
      <c r="E71" s="150" t="s">
        <v>1330</v>
      </c>
      <c r="F71" s="150" t="s">
        <v>1331</v>
      </c>
      <c r="G71" s="150" t="s">
        <v>817</v>
      </c>
      <c r="H71" s="174" t="s">
        <v>1324</v>
      </c>
      <c r="I71" s="150">
        <v>71038003</v>
      </c>
      <c r="J71" s="150" t="s">
        <v>1332</v>
      </c>
      <c r="K71" s="318">
        <v>43493</v>
      </c>
      <c r="L71" s="174">
        <v>2500</v>
      </c>
      <c r="M71" s="319" t="s">
        <v>1843</v>
      </c>
      <c r="N71" s="51" t="str">
        <f t="shared" si="1"/>
        <v>新疆代表处</v>
      </c>
      <c r="O71" s="315" t="s">
        <v>1329</v>
      </c>
    </row>
    <row r="72" spans="1:15" ht="67.5" hidden="1">
      <c r="A72" s="322" t="s">
        <v>1040</v>
      </c>
      <c r="B72" s="322"/>
      <c r="C72" s="150" t="s">
        <v>3873</v>
      </c>
      <c r="D72" s="150"/>
      <c r="E72" s="150" t="s">
        <v>1334</v>
      </c>
      <c r="F72" s="150" t="s">
        <v>1884</v>
      </c>
      <c r="G72" s="150" t="s">
        <v>996</v>
      </c>
      <c r="H72" s="174" t="s">
        <v>1324</v>
      </c>
      <c r="I72" s="150">
        <v>71038011</v>
      </c>
      <c r="J72" s="150" t="s">
        <v>1335</v>
      </c>
      <c r="K72" s="318">
        <v>43510</v>
      </c>
      <c r="L72" s="174"/>
      <c r="M72" s="319" t="s">
        <v>1808</v>
      </c>
      <c r="N72" s="51" t="str">
        <f t="shared" si="1"/>
        <v>新疆代表处</v>
      </c>
      <c r="O72" s="322" t="s">
        <v>1040</v>
      </c>
    </row>
    <row r="73" spans="1:15" ht="81" hidden="1">
      <c r="A73" s="322" t="s">
        <v>1041</v>
      </c>
      <c r="B73" s="322"/>
      <c r="C73" s="150" t="s">
        <v>3873</v>
      </c>
      <c r="D73" s="150"/>
      <c r="E73" s="150" t="s">
        <v>1337</v>
      </c>
      <c r="F73" s="150" t="s">
        <v>1860</v>
      </c>
      <c r="G73" s="150" t="s">
        <v>996</v>
      </c>
      <c r="H73" s="174" t="s">
        <v>1324</v>
      </c>
      <c r="I73" s="150">
        <v>71038002</v>
      </c>
      <c r="J73" s="150" t="s">
        <v>1338</v>
      </c>
      <c r="K73" s="318">
        <v>43510</v>
      </c>
      <c r="L73" s="174"/>
      <c r="M73" s="319" t="s">
        <v>1809</v>
      </c>
      <c r="N73" s="51" t="str">
        <f t="shared" si="1"/>
        <v>新疆代表处</v>
      </c>
      <c r="O73" s="322" t="s">
        <v>1041</v>
      </c>
    </row>
    <row r="74" spans="1:15" ht="67.5" hidden="1">
      <c r="A74" s="315" t="s">
        <v>1197</v>
      </c>
      <c r="B74" s="150"/>
      <c r="C74" s="150" t="s">
        <v>1191</v>
      </c>
      <c r="D74" s="150"/>
      <c r="E74" s="150" t="s">
        <v>1198</v>
      </c>
      <c r="F74" s="150" t="s">
        <v>1199</v>
      </c>
      <c r="G74" s="150" t="s">
        <v>817</v>
      </c>
      <c r="H74" s="150" t="s">
        <v>1192</v>
      </c>
      <c r="I74" s="150">
        <v>71036007</v>
      </c>
      <c r="J74" s="150" t="s">
        <v>1200</v>
      </c>
      <c r="K74" s="318">
        <v>43493</v>
      </c>
      <c r="L74" s="174"/>
      <c r="M74" s="319" t="s">
        <v>1810</v>
      </c>
      <c r="N74" s="51" t="str">
        <f t="shared" si="1"/>
        <v>云南代表处</v>
      </c>
      <c r="O74" s="315" t="s">
        <v>1197</v>
      </c>
    </row>
    <row r="75" spans="1:15" ht="54" hidden="1">
      <c r="A75" s="322" t="s">
        <v>2616</v>
      </c>
      <c r="B75" s="322"/>
      <c r="C75" s="150" t="s">
        <v>1191</v>
      </c>
      <c r="D75" s="150"/>
      <c r="E75" s="150" t="s">
        <v>1202</v>
      </c>
      <c r="F75" s="150" t="s">
        <v>1885</v>
      </c>
      <c r="G75" s="150" t="s">
        <v>817</v>
      </c>
      <c r="H75" s="150" t="s">
        <v>1192</v>
      </c>
      <c r="I75" s="150">
        <v>71036008</v>
      </c>
      <c r="J75" s="150" t="s">
        <v>1204</v>
      </c>
      <c r="K75" s="318">
        <v>43510</v>
      </c>
      <c r="L75" s="174"/>
      <c r="M75" s="319" t="s">
        <v>1811</v>
      </c>
      <c r="N75" s="51" t="str">
        <f t="shared" si="1"/>
        <v>云南代表处</v>
      </c>
      <c r="O75" s="322" t="s">
        <v>2616</v>
      </c>
    </row>
    <row r="76" spans="1:15" ht="54" hidden="1">
      <c r="A76" s="322" t="s">
        <v>2617</v>
      </c>
      <c r="B76" s="322"/>
      <c r="C76" s="150" t="s">
        <v>3867</v>
      </c>
      <c r="D76" s="150"/>
      <c r="E76" s="150" t="s">
        <v>1206</v>
      </c>
      <c r="F76" s="150" t="s">
        <v>1861</v>
      </c>
      <c r="G76" s="150" t="s">
        <v>996</v>
      </c>
      <c r="H76" s="150" t="s">
        <v>1192</v>
      </c>
      <c r="I76" s="150">
        <v>71036004</v>
      </c>
      <c r="J76" s="150" t="s">
        <v>1207</v>
      </c>
      <c r="K76" s="318">
        <v>43510</v>
      </c>
      <c r="L76" s="174"/>
      <c r="M76" s="319" t="s">
        <v>1844</v>
      </c>
      <c r="N76" s="51" t="str">
        <f t="shared" si="1"/>
        <v>云南代表处</v>
      </c>
      <c r="O76" s="322" t="s">
        <v>2617</v>
      </c>
    </row>
    <row r="77" spans="1:15" hidden="1">
      <c r="A77" s="322" t="s">
        <v>1020</v>
      </c>
      <c r="B77" s="322"/>
      <c r="C77" s="322" t="s">
        <v>1302</v>
      </c>
      <c r="D77" s="322"/>
      <c r="E77" s="322" t="s">
        <v>1309</v>
      </c>
      <c r="F77" s="150" t="s">
        <v>1313</v>
      </c>
      <c r="G77" s="322" t="s">
        <v>817</v>
      </c>
      <c r="H77" s="322" t="s">
        <v>1303</v>
      </c>
      <c r="I77" s="150">
        <v>71033002</v>
      </c>
      <c r="J77" s="150" t="s">
        <v>1310</v>
      </c>
      <c r="K77" s="318">
        <v>43496</v>
      </c>
      <c r="L77" s="150"/>
      <c r="M77" s="319" t="s">
        <v>1845</v>
      </c>
      <c r="N77" s="51" t="str">
        <f t="shared" si="1"/>
        <v>浙江代表处</v>
      </c>
      <c r="O77" s="322" t="s">
        <v>1020</v>
      </c>
    </row>
    <row r="78" spans="1:15" ht="27" hidden="1">
      <c r="A78" s="322" t="s">
        <v>1021</v>
      </c>
      <c r="B78" s="322"/>
      <c r="C78" s="322" t="s">
        <v>1302</v>
      </c>
      <c r="D78" s="322"/>
      <c r="E78" s="322" t="s">
        <v>1312</v>
      </c>
      <c r="F78" s="150" t="s">
        <v>1317</v>
      </c>
      <c r="G78" s="322" t="s">
        <v>817</v>
      </c>
      <c r="H78" s="322" t="s">
        <v>1303</v>
      </c>
      <c r="I78" s="150">
        <v>71033007</v>
      </c>
      <c r="J78" s="150" t="s">
        <v>1314</v>
      </c>
      <c r="K78" s="318">
        <v>43496</v>
      </c>
      <c r="L78" s="150"/>
      <c r="M78" s="319" t="s">
        <v>1812</v>
      </c>
      <c r="N78" s="51" t="str">
        <f t="shared" si="1"/>
        <v>浙江代表处</v>
      </c>
      <c r="O78" s="322" t="s">
        <v>1021</v>
      </c>
    </row>
    <row r="79" spans="1:15" hidden="1">
      <c r="A79" s="322" t="s">
        <v>1022</v>
      </c>
      <c r="B79" s="322"/>
      <c r="C79" s="322" t="s">
        <v>1302</v>
      </c>
      <c r="D79" s="322"/>
      <c r="E79" s="322" t="s">
        <v>1316</v>
      </c>
      <c r="F79" s="150" t="s">
        <v>1862</v>
      </c>
      <c r="G79" s="322" t="s">
        <v>817</v>
      </c>
      <c r="H79" s="322" t="s">
        <v>1303</v>
      </c>
      <c r="I79" s="150">
        <v>71033010</v>
      </c>
      <c r="J79" s="150" t="s">
        <v>1318</v>
      </c>
      <c r="K79" s="318">
        <v>43496</v>
      </c>
      <c r="L79" s="150"/>
      <c r="M79" s="319" t="s">
        <v>1318</v>
      </c>
      <c r="N79" s="51" t="str">
        <f t="shared" si="1"/>
        <v>浙江代表处</v>
      </c>
      <c r="O79" s="322" t="s">
        <v>1022</v>
      </c>
    </row>
    <row r="80" spans="1:15" ht="81" hidden="1">
      <c r="A80" s="322" t="s">
        <v>1132</v>
      </c>
      <c r="B80" s="322"/>
      <c r="C80" s="150" t="s">
        <v>1418</v>
      </c>
      <c r="D80" s="150"/>
      <c r="E80" s="150" t="s">
        <v>1425</v>
      </c>
      <c r="F80" s="150" t="s">
        <v>1863</v>
      </c>
      <c r="G80" s="150" t="s">
        <v>996</v>
      </c>
      <c r="H80" s="174" t="s">
        <v>1419</v>
      </c>
      <c r="I80" s="150">
        <v>71029002</v>
      </c>
      <c r="J80" s="150" t="s">
        <v>1427</v>
      </c>
      <c r="K80" s="318">
        <v>43510</v>
      </c>
      <c r="L80" s="174"/>
      <c r="M80" s="319" t="s">
        <v>1846</v>
      </c>
      <c r="N80" s="51" t="str">
        <f t="shared" si="1"/>
        <v>重庆代表处</v>
      </c>
      <c r="O80" s="322" t="s">
        <v>1132</v>
      </c>
    </row>
    <row r="81" spans="1:15" ht="27" hidden="1">
      <c r="A81" s="315" t="s">
        <v>1134</v>
      </c>
      <c r="B81" s="150"/>
      <c r="C81" s="150" t="s">
        <v>1418</v>
      </c>
      <c r="D81" s="150"/>
      <c r="E81" s="150" t="s">
        <v>1429</v>
      </c>
      <c r="F81" s="150" t="s">
        <v>1886</v>
      </c>
      <c r="G81" s="150" t="s">
        <v>817</v>
      </c>
      <c r="H81" s="323" t="s">
        <v>1419</v>
      </c>
      <c r="I81" s="150">
        <v>71029011</v>
      </c>
      <c r="J81" s="150" t="s">
        <v>759</v>
      </c>
      <c r="K81" s="318"/>
      <c r="L81" s="174"/>
      <c r="M81" s="319" t="s">
        <v>759</v>
      </c>
      <c r="N81" s="51" t="str">
        <f t="shared" si="1"/>
        <v>重庆代表处</v>
      </c>
      <c r="O81" s="315" t="s">
        <v>1134</v>
      </c>
    </row>
    <row r="82" spans="1:15" hidden="1">
      <c r="A82" s="320" t="s">
        <v>1542</v>
      </c>
      <c r="B82" s="173"/>
      <c r="C82" s="173" t="s">
        <v>1537</v>
      </c>
      <c r="D82" s="173"/>
      <c r="E82" s="173" t="s">
        <v>1541</v>
      </c>
      <c r="F82" s="173"/>
      <c r="G82" s="173" t="s">
        <v>817</v>
      </c>
      <c r="H82" s="173" t="s">
        <v>1538</v>
      </c>
      <c r="I82" s="321">
        <v>71035008</v>
      </c>
      <c r="J82" s="321" t="s">
        <v>1543</v>
      </c>
      <c r="K82" s="325"/>
      <c r="L82" s="325"/>
      <c r="M82" s="319" t="s">
        <v>1847</v>
      </c>
      <c r="N82" s="51" t="str">
        <f t="shared" si="1"/>
        <v>海南代表处</v>
      </c>
      <c r="O82" s="320" t="s">
        <v>1542</v>
      </c>
    </row>
    <row r="83" spans="1:15" hidden="1">
      <c r="A83" s="322" t="s">
        <v>812</v>
      </c>
      <c r="B83" s="174" t="s">
        <v>813</v>
      </c>
      <c r="C83" s="326" t="s">
        <v>814</v>
      </c>
      <c r="D83" s="326" t="s">
        <v>815</v>
      </c>
      <c r="E83" s="150"/>
      <c r="F83" s="150" t="s">
        <v>816</v>
      </c>
      <c r="G83" s="326" t="s">
        <v>817</v>
      </c>
      <c r="H83" s="150" t="s">
        <v>818</v>
      </c>
      <c r="I83" s="150">
        <v>72011010</v>
      </c>
      <c r="J83" s="150" t="s">
        <v>821</v>
      </c>
      <c r="K83" s="318">
        <v>43493</v>
      </c>
      <c r="L83" s="174"/>
      <c r="M83" s="319" t="s">
        <v>1741</v>
      </c>
      <c r="N83" s="51" t="str">
        <f t="shared" ref="N83:N125" si="2">LEFT(M83,5)</f>
        <v>第二事业部</v>
      </c>
      <c r="O83" s="322" t="s">
        <v>812</v>
      </c>
    </row>
    <row r="84" spans="1:15" hidden="1">
      <c r="A84" s="322" t="s">
        <v>822</v>
      </c>
      <c r="B84" s="174" t="s">
        <v>813</v>
      </c>
      <c r="C84" s="326" t="s">
        <v>814</v>
      </c>
      <c r="D84" s="326" t="s">
        <v>815</v>
      </c>
      <c r="E84" s="150"/>
      <c r="F84" s="150" t="s">
        <v>823</v>
      </c>
      <c r="G84" s="326" t="s">
        <v>817</v>
      </c>
      <c r="H84" s="150" t="s">
        <v>818</v>
      </c>
      <c r="I84" s="150">
        <v>72011011</v>
      </c>
      <c r="J84" s="150" t="s">
        <v>825</v>
      </c>
      <c r="K84" s="318">
        <v>43493</v>
      </c>
      <c r="L84" s="174"/>
      <c r="M84" s="319" t="s">
        <v>1742</v>
      </c>
      <c r="N84" s="51" t="str">
        <f t="shared" si="2"/>
        <v>第二事业部</v>
      </c>
      <c r="O84" s="322" t="s">
        <v>822</v>
      </c>
    </row>
    <row r="85" spans="1:15" hidden="1">
      <c r="A85" s="322" t="s">
        <v>826</v>
      </c>
      <c r="B85" s="174" t="s">
        <v>813</v>
      </c>
      <c r="C85" s="326" t="s">
        <v>814</v>
      </c>
      <c r="D85" s="326" t="s">
        <v>815</v>
      </c>
      <c r="E85" s="150"/>
      <c r="F85" s="174" t="s">
        <v>827</v>
      </c>
      <c r="G85" s="326" t="s">
        <v>817</v>
      </c>
      <c r="H85" s="150" t="s">
        <v>818</v>
      </c>
      <c r="I85" s="150">
        <v>72011012</v>
      </c>
      <c r="J85" s="150" t="s">
        <v>1888</v>
      </c>
      <c r="K85" s="327">
        <v>43493</v>
      </c>
      <c r="L85" s="174"/>
      <c r="M85" s="319" t="s">
        <v>1743</v>
      </c>
      <c r="N85" s="51" t="str">
        <f t="shared" si="2"/>
        <v>第二事业部</v>
      </c>
      <c r="O85" s="322" t="s">
        <v>826</v>
      </c>
    </row>
    <row r="86" spans="1:15" hidden="1">
      <c r="A86" s="322" t="s">
        <v>830</v>
      </c>
      <c r="B86" s="174" t="s">
        <v>813</v>
      </c>
      <c r="C86" s="326" t="s">
        <v>814</v>
      </c>
      <c r="D86" s="326" t="s">
        <v>815</v>
      </c>
      <c r="E86" s="150"/>
      <c r="F86" s="150" t="s">
        <v>831</v>
      </c>
      <c r="G86" s="326" t="s">
        <v>817</v>
      </c>
      <c r="H86" s="150" t="s">
        <v>818</v>
      </c>
      <c r="I86" s="150">
        <v>72011013</v>
      </c>
      <c r="J86" s="150" t="s">
        <v>1889</v>
      </c>
      <c r="K86" s="327">
        <v>43493</v>
      </c>
      <c r="L86" s="174"/>
      <c r="M86" s="319" t="s">
        <v>1744</v>
      </c>
      <c r="N86" s="51" t="str">
        <f t="shared" si="2"/>
        <v>第二事业部</v>
      </c>
      <c r="O86" s="322" t="s">
        <v>830</v>
      </c>
    </row>
    <row r="87" spans="1:15" hidden="1">
      <c r="A87" s="322" t="s">
        <v>830</v>
      </c>
      <c r="B87" s="322"/>
      <c r="C87" s="326" t="s">
        <v>814</v>
      </c>
      <c r="D87" s="150" t="s">
        <v>815</v>
      </c>
      <c r="E87" s="150"/>
      <c r="F87" s="150" t="s">
        <v>1746</v>
      </c>
      <c r="G87" s="326" t="s">
        <v>817</v>
      </c>
      <c r="H87" s="150" t="s">
        <v>818</v>
      </c>
      <c r="I87" s="150">
        <v>72011019</v>
      </c>
      <c r="J87" s="150" t="s">
        <v>1745</v>
      </c>
      <c r="K87" s="174"/>
      <c r="L87" s="174"/>
      <c r="M87" s="319" t="s">
        <v>1745</v>
      </c>
      <c r="N87" s="51" t="str">
        <f t="shared" si="2"/>
        <v>第二事业部</v>
      </c>
      <c r="O87" s="322" t="s">
        <v>830</v>
      </c>
    </row>
    <row r="88" spans="1:15" hidden="1">
      <c r="A88" s="322" t="s">
        <v>874</v>
      </c>
      <c r="B88" s="174" t="s">
        <v>813</v>
      </c>
      <c r="C88" s="150" t="s">
        <v>870</v>
      </c>
      <c r="D88" s="174" t="s">
        <v>840</v>
      </c>
      <c r="E88" s="150"/>
      <c r="F88" s="150" t="s">
        <v>875</v>
      </c>
      <c r="G88" s="326" t="s">
        <v>817</v>
      </c>
      <c r="H88" s="150" t="s">
        <v>687</v>
      </c>
      <c r="I88" s="150">
        <v>71041003</v>
      </c>
      <c r="J88" s="150" t="s">
        <v>877</v>
      </c>
      <c r="K88" s="318">
        <v>43493</v>
      </c>
      <c r="L88" s="174"/>
      <c r="M88" s="319" t="s">
        <v>4431</v>
      </c>
      <c r="N88" s="51" t="str">
        <f t="shared" si="2"/>
        <v>第九事业部</v>
      </c>
      <c r="O88" s="322" t="s">
        <v>874</v>
      </c>
    </row>
    <row r="89" spans="1:15" hidden="1">
      <c r="A89" s="315" t="s">
        <v>872</v>
      </c>
      <c r="B89" s="150"/>
      <c r="C89" s="150" t="s">
        <v>870</v>
      </c>
      <c r="D89" s="150" t="s">
        <v>815</v>
      </c>
      <c r="E89" s="150"/>
      <c r="F89" s="150" t="s">
        <v>1762</v>
      </c>
      <c r="G89" s="150" t="s">
        <v>817</v>
      </c>
      <c r="H89" s="323" t="s">
        <v>818</v>
      </c>
      <c r="I89" s="150">
        <v>71041004</v>
      </c>
      <c r="J89" s="150" t="s">
        <v>1764</v>
      </c>
      <c r="K89" s="318">
        <v>43523</v>
      </c>
      <c r="L89" s="174"/>
      <c r="M89" s="319" t="s">
        <v>4667</v>
      </c>
      <c r="N89" s="51" t="str">
        <f t="shared" si="2"/>
        <v>第九事业部</v>
      </c>
      <c r="O89" s="315" t="s">
        <v>872</v>
      </c>
    </row>
    <row r="90" spans="1:15" hidden="1">
      <c r="A90" s="170"/>
      <c r="B90" s="170"/>
      <c r="C90" s="150" t="s">
        <v>870</v>
      </c>
      <c r="D90" s="174" t="s">
        <v>840</v>
      </c>
      <c r="E90" s="170"/>
      <c r="F90" s="170"/>
      <c r="G90" s="174" t="s">
        <v>817</v>
      </c>
      <c r="H90" s="170"/>
      <c r="I90" s="170">
        <v>71041008</v>
      </c>
      <c r="J90" s="169" t="s">
        <v>1765</v>
      </c>
      <c r="K90" s="318">
        <v>43493</v>
      </c>
      <c r="L90" s="174"/>
      <c r="M90" s="319" t="s">
        <v>1765</v>
      </c>
      <c r="N90" s="51" t="str">
        <f t="shared" si="2"/>
        <v>第九事业部</v>
      </c>
      <c r="O90" s="170"/>
    </row>
    <row r="91" spans="1:15" hidden="1">
      <c r="A91" s="170"/>
      <c r="B91" s="170"/>
      <c r="C91" s="150" t="s">
        <v>870</v>
      </c>
      <c r="D91" s="150" t="s">
        <v>815</v>
      </c>
      <c r="E91" s="170"/>
      <c r="F91" s="170"/>
      <c r="G91" s="150" t="s">
        <v>817</v>
      </c>
      <c r="H91" s="170"/>
      <c r="I91" s="170">
        <v>71041009</v>
      </c>
      <c r="J91" s="169" t="s">
        <v>1766</v>
      </c>
      <c r="K91" s="327">
        <v>43495</v>
      </c>
      <c r="L91" s="174"/>
      <c r="M91" s="319" t="s">
        <v>1766</v>
      </c>
      <c r="N91" s="51" t="str">
        <f t="shared" si="2"/>
        <v>第九事业部</v>
      </c>
      <c r="O91" s="170"/>
    </row>
    <row r="92" spans="1:15" ht="40.5" hidden="1">
      <c r="A92" s="322" t="s">
        <v>903</v>
      </c>
      <c r="B92" s="150" t="s">
        <v>883</v>
      </c>
      <c r="C92" s="174" t="s">
        <v>898</v>
      </c>
      <c r="D92" s="174" t="s">
        <v>815</v>
      </c>
      <c r="E92" s="150"/>
      <c r="F92" s="150" t="s">
        <v>904</v>
      </c>
      <c r="G92" s="174" t="s">
        <v>900</v>
      </c>
      <c r="H92" s="174" t="s">
        <v>901</v>
      </c>
      <c r="I92" s="150">
        <v>71040005</v>
      </c>
      <c r="J92" s="150" t="s">
        <v>752</v>
      </c>
      <c r="K92" s="327">
        <v>43495</v>
      </c>
      <c r="L92" s="174"/>
      <c r="M92" s="319" t="s">
        <v>4435</v>
      </c>
      <c r="N92" s="51" t="str">
        <f t="shared" si="2"/>
        <v>第七事业部</v>
      </c>
      <c r="O92" s="322" t="s">
        <v>903</v>
      </c>
    </row>
    <row r="93" spans="1:15" ht="40.5" hidden="1">
      <c r="A93" s="322" t="s">
        <v>897</v>
      </c>
      <c r="B93" s="150" t="s">
        <v>883</v>
      </c>
      <c r="C93" s="174" t="s">
        <v>898</v>
      </c>
      <c r="D93" s="174" t="s">
        <v>815</v>
      </c>
      <c r="E93" s="150"/>
      <c r="F93" s="150" t="s">
        <v>899</v>
      </c>
      <c r="G93" s="174" t="s">
        <v>900</v>
      </c>
      <c r="H93" s="174" t="s">
        <v>901</v>
      </c>
      <c r="I93" s="150">
        <v>71040008</v>
      </c>
      <c r="J93" s="150" t="s">
        <v>1890</v>
      </c>
      <c r="K93" s="174"/>
      <c r="L93" s="174"/>
      <c r="M93" s="319" t="s">
        <v>1890</v>
      </c>
      <c r="N93" s="51" t="str">
        <f t="shared" si="2"/>
        <v>第七事业部</v>
      </c>
      <c r="O93" s="322" t="s">
        <v>897</v>
      </c>
    </row>
    <row r="94" spans="1:15" ht="40.5" hidden="1">
      <c r="A94" s="322" t="s">
        <v>907</v>
      </c>
      <c r="B94" s="150" t="s">
        <v>883</v>
      </c>
      <c r="C94" s="174" t="s">
        <v>898</v>
      </c>
      <c r="D94" s="174" t="s">
        <v>815</v>
      </c>
      <c r="E94" s="150"/>
      <c r="F94" s="150" t="s">
        <v>908</v>
      </c>
      <c r="G94" s="174" t="s">
        <v>900</v>
      </c>
      <c r="H94" s="174" t="s">
        <v>909</v>
      </c>
      <c r="I94" s="150">
        <v>71040009</v>
      </c>
      <c r="J94" s="150" t="s">
        <v>1727</v>
      </c>
      <c r="K94" s="318">
        <v>43493</v>
      </c>
      <c r="L94" s="174"/>
      <c r="M94" s="319" t="s">
        <v>1727</v>
      </c>
      <c r="N94" s="51" t="str">
        <f t="shared" si="2"/>
        <v>第七事业部</v>
      </c>
      <c r="O94" s="322" t="s">
        <v>907</v>
      </c>
    </row>
    <row r="95" spans="1:15" hidden="1">
      <c r="A95" s="322" t="s">
        <v>897</v>
      </c>
      <c r="B95" s="322"/>
      <c r="C95" s="174" t="s">
        <v>898</v>
      </c>
      <c r="D95" s="150" t="s">
        <v>815</v>
      </c>
      <c r="E95" s="150"/>
      <c r="F95" s="169" t="s">
        <v>1729</v>
      </c>
      <c r="G95" s="174" t="s">
        <v>900</v>
      </c>
      <c r="H95" s="150" t="s">
        <v>1018</v>
      </c>
      <c r="I95" s="150">
        <v>71040010</v>
      </c>
      <c r="J95" s="150" t="s">
        <v>1891</v>
      </c>
      <c r="K95" s="318">
        <v>43493</v>
      </c>
      <c r="L95" s="174"/>
      <c r="M95" s="319" t="s">
        <v>1728</v>
      </c>
      <c r="N95" s="51" t="str">
        <f t="shared" si="2"/>
        <v>第七事业部</v>
      </c>
      <c r="O95" s="322" t="s">
        <v>897</v>
      </c>
    </row>
    <row r="96" spans="1:15" hidden="1">
      <c r="A96" s="315" t="s">
        <v>878</v>
      </c>
      <c r="B96" s="150"/>
      <c r="C96" s="150" t="s">
        <v>4888</v>
      </c>
      <c r="D96" s="150" t="s">
        <v>815</v>
      </c>
      <c r="E96" s="150"/>
      <c r="F96" s="150" t="s">
        <v>1773</v>
      </c>
      <c r="G96" s="150" t="s">
        <v>817</v>
      </c>
      <c r="H96" s="323" t="s">
        <v>818</v>
      </c>
      <c r="I96" s="150">
        <v>72025003</v>
      </c>
      <c r="J96" s="150" t="s">
        <v>1775</v>
      </c>
      <c r="K96" s="318">
        <v>43525</v>
      </c>
      <c r="L96" s="174"/>
      <c r="M96" s="319" t="s">
        <v>4669</v>
      </c>
      <c r="N96" s="51" t="str">
        <f t="shared" si="2"/>
        <v>第十一事业</v>
      </c>
      <c r="O96" s="315" t="s">
        <v>878</v>
      </c>
    </row>
    <row r="97" spans="1:15" hidden="1">
      <c r="A97" s="315" t="s">
        <v>880</v>
      </c>
      <c r="B97" s="150"/>
      <c r="C97" s="150" t="s">
        <v>4888</v>
      </c>
      <c r="D97" s="150" t="s">
        <v>815</v>
      </c>
      <c r="E97" s="150"/>
      <c r="F97" s="150" t="s">
        <v>1774</v>
      </c>
      <c r="G97" s="150" t="s">
        <v>817</v>
      </c>
      <c r="H97" s="323" t="s">
        <v>818</v>
      </c>
      <c r="I97" s="150">
        <v>72025004</v>
      </c>
      <c r="J97" s="150" t="s">
        <v>1776</v>
      </c>
      <c r="K97" s="318">
        <v>43493</v>
      </c>
      <c r="L97" s="174"/>
      <c r="M97" s="319" t="s">
        <v>4671</v>
      </c>
      <c r="N97" s="51" t="str">
        <f t="shared" si="2"/>
        <v>第十一事业</v>
      </c>
      <c r="O97" s="315" t="s">
        <v>880</v>
      </c>
    </row>
    <row r="98" spans="1:15" hidden="1">
      <c r="A98" s="170"/>
      <c r="B98" s="170"/>
      <c r="C98" s="150" t="s">
        <v>4888</v>
      </c>
      <c r="D98" s="150" t="s">
        <v>815</v>
      </c>
      <c r="E98" s="170"/>
      <c r="F98" s="170"/>
      <c r="G98" s="174" t="s">
        <v>817</v>
      </c>
      <c r="H98" s="170"/>
      <c r="I98" s="170">
        <v>72025005</v>
      </c>
      <c r="J98" s="169" t="s">
        <v>1777</v>
      </c>
      <c r="K98" s="318">
        <v>43518</v>
      </c>
      <c r="L98" s="174"/>
      <c r="M98" s="319" t="s">
        <v>1777</v>
      </c>
      <c r="N98" s="51" t="str">
        <f t="shared" si="2"/>
        <v>第十一事业</v>
      </c>
      <c r="O98" s="170"/>
    </row>
    <row r="99" spans="1:15" hidden="1">
      <c r="A99" s="170"/>
      <c r="B99" s="170"/>
      <c r="C99" s="150" t="s">
        <v>4888</v>
      </c>
      <c r="D99" s="150" t="s">
        <v>815</v>
      </c>
      <c r="E99" s="170"/>
      <c r="F99" s="170"/>
      <c r="G99" s="150" t="s">
        <v>817</v>
      </c>
      <c r="H99" s="170"/>
      <c r="I99" s="170">
        <v>72025007</v>
      </c>
      <c r="J99" s="169" t="s">
        <v>1778</v>
      </c>
      <c r="K99" s="318">
        <v>43519</v>
      </c>
      <c r="L99" s="174"/>
      <c r="M99" s="319" t="s">
        <v>1778</v>
      </c>
      <c r="N99" s="51" t="str">
        <f t="shared" si="2"/>
        <v>第十一事业</v>
      </c>
      <c r="O99" s="170"/>
    </row>
    <row r="100" spans="1:15" hidden="1">
      <c r="A100" s="322" t="s">
        <v>853</v>
      </c>
      <c r="B100" s="174" t="s">
        <v>813</v>
      </c>
      <c r="C100" s="174" t="s">
        <v>854</v>
      </c>
      <c r="D100" s="174" t="s">
        <v>815</v>
      </c>
      <c r="E100" s="150"/>
      <c r="F100" s="150" t="s">
        <v>855</v>
      </c>
      <c r="G100" s="326" t="s">
        <v>817</v>
      </c>
      <c r="H100" s="150" t="s">
        <v>818</v>
      </c>
      <c r="I100" s="150">
        <v>71008007</v>
      </c>
      <c r="J100" s="150" t="s">
        <v>858</v>
      </c>
      <c r="K100" s="318">
        <v>43493</v>
      </c>
      <c r="L100" s="174"/>
      <c r="M100" s="319" t="s">
        <v>4430</v>
      </c>
      <c r="N100" s="51" t="str">
        <f t="shared" si="2"/>
        <v>第四事业部</v>
      </c>
      <c r="O100" s="322" t="s">
        <v>853</v>
      </c>
    </row>
    <row r="101" spans="1:15" hidden="1">
      <c r="A101" s="170"/>
      <c r="B101" s="170"/>
      <c r="C101" s="174" t="s">
        <v>854</v>
      </c>
      <c r="D101" s="174" t="s">
        <v>815</v>
      </c>
      <c r="E101" s="170"/>
      <c r="F101" s="170"/>
      <c r="G101" s="174" t="s">
        <v>817</v>
      </c>
      <c r="H101" s="170"/>
      <c r="I101" s="170">
        <v>71008003</v>
      </c>
      <c r="J101" s="169" t="s">
        <v>1750</v>
      </c>
      <c r="K101" s="318">
        <v>43493</v>
      </c>
      <c r="L101" s="174"/>
      <c r="M101" s="319" t="s">
        <v>1750</v>
      </c>
      <c r="N101" s="51" t="str">
        <f t="shared" si="2"/>
        <v>第四事业部</v>
      </c>
      <c r="O101" s="170"/>
    </row>
    <row r="102" spans="1:15" hidden="1">
      <c r="A102" s="170"/>
      <c r="B102" s="170"/>
      <c r="C102" s="174" t="s">
        <v>854</v>
      </c>
      <c r="D102" s="174" t="s">
        <v>815</v>
      </c>
      <c r="E102" s="170"/>
      <c r="F102" s="170"/>
      <c r="G102" s="150" t="s">
        <v>817</v>
      </c>
      <c r="H102" s="170"/>
      <c r="I102" s="170">
        <v>71008006</v>
      </c>
      <c r="J102" s="169" t="s">
        <v>1751</v>
      </c>
      <c r="K102" s="318">
        <v>43515</v>
      </c>
      <c r="L102" s="174"/>
      <c r="M102" s="319" t="s">
        <v>1751</v>
      </c>
      <c r="N102" s="51" t="str">
        <f t="shared" si="2"/>
        <v>第四事业部</v>
      </c>
      <c r="O102" s="170"/>
    </row>
    <row r="103" spans="1:15" hidden="1">
      <c r="A103" s="315" t="s">
        <v>862</v>
      </c>
      <c r="B103" s="150"/>
      <c r="C103" s="150" t="s">
        <v>4889</v>
      </c>
      <c r="D103" s="150" t="s">
        <v>815</v>
      </c>
      <c r="E103" s="150"/>
      <c r="F103" s="150" t="s">
        <v>1747</v>
      </c>
      <c r="G103" s="150" t="s">
        <v>817</v>
      </c>
      <c r="H103" s="323" t="s">
        <v>818</v>
      </c>
      <c r="I103" s="150">
        <v>71008004</v>
      </c>
      <c r="J103" s="150" t="s">
        <v>1752</v>
      </c>
      <c r="K103" s="318">
        <v>43493</v>
      </c>
      <c r="L103" s="174"/>
      <c r="M103" s="319" t="s">
        <v>4662</v>
      </c>
      <c r="N103" s="51" t="str">
        <f t="shared" si="2"/>
        <v>第四事业部</v>
      </c>
      <c r="O103" s="315" t="s">
        <v>862</v>
      </c>
    </row>
    <row r="104" spans="1:15" hidden="1">
      <c r="A104" s="315" t="s">
        <v>859</v>
      </c>
      <c r="B104" s="150"/>
      <c r="C104" s="150" t="s">
        <v>4889</v>
      </c>
      <c r="D104" s="150" t="s">
        <v>815</v>
      </c>
      <c r="E104" s="150"/>
      <c r="F104" s="150" t="s">
        <v>1748</v>
      </c>
      <c r="G104" s="150" t="s">
        <v>817</v>
      </c>
      <c r="H104" s="323" t="s">
        <v>818</v>
      </c>
      <c r="I104" s="150">
        <v>71008009</v>
      </c>
      <c r="J104" s="150" t="s">
        <v>1753</v>
      </c>
      <c r="K104" s="318">
        <v>43493</v>
      </c>
      <c r="L104" s="174"/>
      <c r="M104" s="319" t="s">
        <v>4661</v>
      </c>
      <c r="N104" s="51" t="str">
        <f t="shared" si="2"/>
        <v>第四事业部</v>
      </c>
      <c r="O104" s="315" t="s">
        <v>859</v>
      </c>
    </row>
    <row r="105" spans="1:15" hidden="1">
      <c r="A105" s="170"/>
      <c r="B105" s="170"/>
      <c r="C105" s="150" t="s">
        <v>4889</v>
      </c>
      <c r="D105" s="150" t="s">
        <v>815</v>
      </c>
      <c r="E105" s="170"/>
      <c r="F105" s="170"/>
      <c r="G105" s="174" t="s">
        <v>817</v>
      </c>
      <c r="H105" s="170"/>
      <c r="I105" s="170">
        <v>71008016</v>
      </c>
      <c r="J105" s="169" t="s">
        <v>1754</v>
      </c>
      <c r="K105" s="318">
        <v>43526</v>
      </c>
      <c r="L105" s="174"/>
      <c r="M105" s="319" t="s">
        <v>1754</v>
      </c>
      <c r="N105" s="51" t="str">
        <f t="shared" si="2"/>
        <v>第四事业部</v>
      </c>
      <c r="O105" s="170"/>
    </row>
    <row r="106" spans="1:15" hidden="1">
      <c r="A106" s="322" t="s">
        <v>841</v>
      </c>
      <c r="B106" s="174" t="s">
        <v>813</v>
      </c>
      <c r="C106" s="174" t="s">
        <v>839</v>
      </c>
      <c r="D106" s="174" t="s">
        <v>840</v>
      </c>
      <c r="E106" s="150"/>
      <c r="F106" s="150" t="s">
        <v>842</v>
      </c>
      <c r="G106" s="326" t="s">
        <v>817</v>
      </c>
      <c r="H106" s="174" t="s">
        <v>687</v>
      </c>
      <c r="I106" s="150">
        <v>72012004</v>
      </c>
      <c r="J106" s="150" t="s">
        <v>844</v>
      </c>
      <c r="K106" s="318">
        <v>43493</v>
      </c>
      <c r="L106" s="174">
        <v>3000</v>
      </c>
      <c r="M106" s="319" t="s">
        <v>4429</v>
      </c>
      <c r="N106" s="51" t="str">
        <f t="shared" si="2"/>
        <v>第五事业部</v>
      </c>
      <c r="O106" s="322" t="s">
        <v>841</v>
      </c>
    </row>
    <row r="107" spans="1:15" hidden="1">
      <c r="A107" s="315" t="s">
        <v>2193</v>
      </c>
      <c r="B107" s="150"/>
      <c r="C107" s="150" t="s">
        <v>4890</v>
      </c>
      <c r="D107" s="150" t="s">
        <v>815</v>
      </c>
      <c r="E107" s="150"/>
      <c r="F107" s="150" t="s">
        <v>1760</v>
      </c>
      <c r="G107" s="150" t="s">
        <v>817</v>
      </c>
      <c r="H107" s="323" t="s">
        <v>818</v>
      </c>
      <c r="I107" s="150">
        <v>72012005</v>
      </c>
      <c r="J107" s="150" t="s">
        <v>1758</v>
      </c>
      <c r="K107" s="318">
        <v>43493</v>
      </c>
      <c r="L107" s="174">
        <v>5000</v>
      </c>
      <c r="M107" s="319" t="s">
        <v>4659</v>
      </c>
      <c r="N107" s="51" t="str">
        <f t="shared" si="2"/>
        <v>第五事业部</v>
      </c>
      <c r="O107" s="315" t="s">
        <v>2193</v>
      </c>
    </row>
    <row r="108" spans="1:15" hidden="1">
      <c r="A108" s="170"/>
      <c r="B108" s="170"/>
      <c r="C108" s="150" t="s">
        <v>4890</v>
      </c>
      <c r="D108" s="150" t="s">
        <v>815</v>
      </c>
      <c r="E108" s="170"/>
      <c r="F108" s="170"/>
      <c r="G108" s="150" t="s">
        <v>817</v>
      </c>
      <c r="H108" s="170"/>
      <c r="I108" s="170">
        <v>72012006</v>
      </c>
      <c r="J108" s="169" t="s">
        <v>1756</v>
      </c>
      <c r="K108" s="318">
        <v>43528</v>
      </c>
      <c r="L108" s="174">
        <v>5000</v>
      </c>
      <c r="M108" s="319" t="s">
        <v>1756</v>
      </c>
      <c r="N108" s="51" t="str">
        <f t="shared" si="2"/>
        <v>第五事业部</v>
      </c>
      <c r="O108" s="170"/>
    </row>
    <row r="109" spans="1:15" hidden="1">
      <c r="A109" s="322" t="s">
        <v>845</v>
      </c>
      <c r="B109" s="174" t="s">
        <v>813</v>
      </c>
      <c r="C109" s="174" t="s">
        <v>839</v>
      </c>
      <c r="D109" s="174" t="s">
        <v>840</v>
      </c>
      <c r="E109" s="150"/>
      <c r="F109" s="150" t="s">
        <v>846</v>
      </c>
      <c r="G109" s="326" t="s">
        <v>817</v>
      </c>
      <c r="H109" s="174" t="s">
        <v>687</v>
      </c>
      <c r="I109" s="150">
        <v>72012007</v>
      </c>
      <c r="J109" s="150" t="s">
        <v>848</v>
      </c>
      <c r="K109" s="170"/>
      <c r="L109" s="170"/>
      <c r="M109" s="316" t="s">
        <v>1997</v>
      </c>
      <c r="N109" s="51" t="str">
        <f t="shared" si="2"/>
        <v>第五事业部</v>
      </c>
      <c r="O109" s="322" t="s">
        <v>845</v>
      </c>
    </row>
    <row r="110" spans="1:15">
      <c r="A110" s="315" t="s">
        <v>882</v>
      </c>
      <c r="B110" s="150"/>
      <c r="C110" s="150" t="s">
        <v>891</v>
      </c>
      <c r="D110" s="150" t="s">
        <v>815</v>
      </c>
      <c r="E110" s="150"/>
      <c r="F110" s="150" t="s">
        <v>1726</v>
      </c>
      <c r="G110" s="150" t="s">
        <v>817</v>
      </c>
      <c r="H110" s="323" t="s">
        <v>818</v>
      </c>
      <c r="I110" s="150">
        <v>71005007</v>
      </c>
      <c r="J110" s="150" t="s">
        <v>1893</v>
      </c>
      <c r="K110" s="170"/>
      <c r="L110" s="170"/>
      <c r="M110" s="316" t="s">
        <v>1998</v>
      </c>
      <c r="N110" s="51" t="str">
        <f t="shared" si="2"/>
        <v>第一事业部</v>
      </c>
      <c r="O110" s="315" t="s">
        <v>882</v>
      </c>
    </row>
    <row r="111" spans="1:15">
      <c r="A111" s="170"/>
      <c r="B111" s="170"/>
      <c r="C111" s="150" t="s">
        <v>891</v>
      </c>
      <c r="D111" s="150" t="s">
        <v>815</v>
      </c>
      <c r="E111" s="170"/>
      <c r="F111" s="170"/>
      <c r="G111" s="174" t="s">
        <v>817</v>
      </c>
      <c r="H111" s="170"/>
      <c r="I111" s="170">
        <v>71005003</v>
      </c>
      <c r="J111" s="169" t="s">
        <v>1999</v>
      </c>
      <c r="K111" s="170"/>
      <c r="L111" s="170"/>
      <c r="M111" s="316" t="s">
        <v>1999</v>
      </c>
      <c r="N111" s="51" t="str">
        <f t="shared" si="2"/>
        <v>第一事业部</v>
      </c>
      <c r="O111" s="170"/>
    </row>
    <row r="112" spans="1:15" ht="40.5">
      <c r="A112" s="322" t="s">
        <v>887</v>
      </c>
      <c r="B112" s="150" t="s">
        <v>883</v>
      </c>
      <c r="C112" s="150" t="s">
        <v>891</v>
      </c>
      <c r="D112" s="150" t="s">
        <v>815</v>
      </c>
      <c r="E112" s="150"/>
      <c r="F112" s="150" t="s">
        <v>795</v>
      </c>
      <c r="G112" s="150" t="s">
        <v>817</v>
      </c>
      <c r="H112" s="150" t="s">
        <v>818</v>
      </c>
      <c r="I112" s="150">
        <v>71005005</v>
      </c>
      <c r="J112" s="150" t="s">
        <v>889</v>
      </c>
      <c r="K112" s="170"/>
      <c r="L112" s="170"/>
      <c r="M112" s="316" t="s">
        <v>794</v>
      </c>
      <c r="N112" s="51" t="str">
        <f t="shared" si="2"/>
        <v>第一事业部</v>
      </c>
      <c r="O112" s="322" t="s">
        <v>887</v>
      </c>
    </row>
    <row r="113" spans="1:15" ht="40.5">
      <c r="A113" s="322" t="s">
        <v>893</v>
      </c>
      <c r="B113" s="150" t="s">
        <v>883</v>
      </c>
      <c r="C113" s="150" t="s">
        <v>884</v>
      </c>
      <c r="D113" s="150" t="s">
        <v>815</v>
      </c>
      <c r="E113" s="150"/>
      <c r="F113" s="150" t="s">
        <v>894</v>
      </c>
      <c r="G113" s="150" t="s">
        <v>817</v>
      </c>
      <c r="H113" s="150" t="s">
        <v>818</v>
      </c>
      <c r="I113" s="150">
        <v>71005002</v>
      </c>
      <c r="J113" s="150" t="s">
        <v>896</v>
      </c>
      <c r="K113" s="170"/>
      <c r="L113" s="170"/>
      <c r="M113" s="316" t="s">
        <v>796</v>
      </c>
      <c r="N113" s="51" t="str">
        <f t="shared" si="2"/>
        <v>第一事业部</v>
      </c>
      <c r="O113" s="322" t="s">
        <v>893</v>
      </c>
    </row>
    <row r="114" spans="1:15">
      <c r="A114" s="170"/>
      <c r="B114" s="170"/>
      <c r="C114" s="150" t="s">
        <v>884</v>
      </c>
      <c r="D114" s="150" t="s">
        <v>815</v>
      </c>
      <c r="E114" s="170"/>
      <c r="F114" s="170"/>
      <c r="G114" s="150" t="s">
        <v>817</v>
      </c>
      <c r="H114" s="170"/>
      <c r="I114" s="170">
        <v>71005014</v>
      </c>
      <c r="J114" s="169" t="s">
        <v>797</v>
      </c>
      <c r="K114" s="170"/>
      <c r="L114" s="170"/>
      <c r="M114" s="316" t="s">
        <v>797</v>
      </c>
      <c r="N114" s="51" t="str">
        <f t="shared" si="2"/>
        <v>第一事业部</v>
      </c>
      <c r="O114" s="170"/>
    </row>
    <row r="115" spans="1:15" ht="40.5" hidden="1">
      <c r="A115" s="322" t="s">
        <v>934</v>
      </c>
      <c r="B115" s="150" t="s">
        <v>930</v>
      </c>
      <c r="C115" s="150" t="s">
        <v>931</v>
      </c>
      <c r="D115" s="174" t="s">
        <v>840</v>
      </c>
      <c r="E115" s="150"/>
      <c r="F115" s="150" t="s">
        <v>743</v>
      </c>
      <c r="G115" s="174" t="s">
        <v>817</v>
      </c>
      <c r="H115" s="150" t="s">
        <v>687</v>
      </c>
      <c r="I115" s="150">
        <v>72014025</v>
      </c>
      <c r="J115" s="150" t="s">
        <v>739</v>
      </c>
      <c r="K115" s="170"/>
      <c r="L115" s="170"/>
      <c r="M115" s="316" t="s">
        <v>2000</v>
      </c>
      <c r="N115" s="51" t="str">
        <f t="shared" si="2"/>
        <v>网安事业部</v>
      </c>
      <c r="O115" s="322" t="s">
        <v>934</v>
      </c>
    </row>
    <row r="116" spans="1:15" ht="40.5" hidden="1">
      <c r="A116" s="322" t="s">
        <v>938</v>
      </c>
      <c r="B116" s="150" t="s">
        <v>930</v>
      </c>
      <c r="C116" s="150" t="s">
        <v>931</v>
      </c>
      <c r="D116" s="174" t="s">
        <v>840</v>
      </c>
      <c r="E116" s="150"/>
      <c r="F116" s="150" t="s">
        <v>939</v>
      </c>
      <c r="G116" s="174" t="s">
        <v>817</v>
      </c>
      <c r="H116" s="150" t="s">
        <v>818</v>
      </c>
      <c r="I116" s="150">
        <v>72014026</v>
      </c>
      <c r="J116" s="150" t="s">
        <v>740</v>
      </c>
      <c r="K116" s="170"/>
      <c r="L116" s="170"/>
      <c r="M116" s="316" t="s">
        <v>2001</v>
      </c>
      <c r="N116" s="51" t="str">
        <f t="shared" si="2"/>
        <v>网安事业部</v>
      </c>
      <c r="O116" s="322" t="s">
        <v>938</v>
      </c>
    </row>
    <row r="117" spans="1:15" hidden="1">
      <c r="A117" s="315" t="s">
        <v>2481</v>
      </c>
      <c r="B117" s="150"/>
      <c r="C117" s="150" t="s">
        <v>1724</v>
      </c>
      <c r="D117" s="150" t="s">
        <v>815</v>
      </c>
      <c r="E117" s="150"/>
      <c r="F117" s="150" t="s">
        <v>1739</v>
      </c>
      <c r="G117" s="150" t="s">
        <v>817</v>
      </c>
      <c r="H117" s="323" t="s">
        <v>1166</v>
      </c>
      <c r="I117" s="150">
        <v>72014014</v>
      </c>
      <c r="J117" s="150" t="s">
        <v>1894</v>
      </c>
      <c r="K117" s="170"/>
      <c r="L117" s="170"/>
      <c r="M117" s="316" t="s">
        <v>2002</v>
      </c>
      <c r="N117" s="51" t="str">
        <f t="shared" si="2"/>
        <v>网安事业部</v>
      </c>
      <c r="O117" s="315" t="s">
        <v>2481</v>
      </c>
    </row>
    <row r="118" spans="1:15" hidden="1">
      <c r="A118" s="170"/>
      <c r="B118" s="170"/>
      <c r="C118" s="150" t="s">
        <v>1724</v>
      </c>
      <c r="D118" s="150" t="s">
        <v>815</v>
      </c>
      <c r="E118" s="170"/>
      <c r="F118" s="170"/>
      <c r="G118" s="150" t="s">
        <v>817</v>
      </c>
      <c r="H118" s="170"/>
      <c r="I118" s="170">
        <v>72014013</v>
      </c>
      <c r="J118" s="169" t="s">
        <v>2003</v>
      </c>
      <c r="K118" s="170"/>
      <c r="L118" s="170"/>
      <c r="M118" s="316" t="s">
        <v>2003</v>
      </c>
      <c r="N118" s="51" t="str">
        <f t="shared" si="2"/>
        <v>网安事业部</v>
      </c>
      <c r="O118" s="170"/>
    </row>
    <row r="119" spans="1:15" hidden="1">
      <c r="A119" s="170"/>
      <c r="B119" s="170"/>
      <c r="C119" s="169" t="s">
        <v>913</v>
      </c>
      <c r="D119" s="150" t="s">
        <v>815</v>
      </c>
      <c r="E119" s="170"/>
      <c r="F119" s="170"/>
      <c r="G119" s="174" t="s">
        <v>817</v>
      </c>
      <c r="H119" s="170"/>
      <c r="I119" s="170">
        <v>71002019</v>
      </c>
      <c r="J119" s="169" t="s">
        <v>4891</v>
      </c>
      <c r="K119" s="318">
        <v>43493</v>
      </c>
      <c r="L119" s="174"/>
      <c r="M119" s="328" t="s">
        <v>1895</v>
      </c>
      <c r="N119" s="51" t="str">
        <f t="shared" si="2"/>
        <v>第十事业部</v>
      </c>
      <c r="O119" s="170"/>
    </row>
    <row r="120" spans="1:15" ht="40.5" hidden="1">
      <c r="A120" s="322" t="s">
        <v>912</v>
      </c>
      <c r="B120" s="150" t="s">
        <v>883</v>
      </c>
      <c r="C120" s="329" t="s">
        <v>913</v>
      </c>
      <c r="D120" s="329" t="s">
        <v>815</v>
      </c>
      <c r="E120" s="150"/>
      <c r="F120" s="150" t="s">
        <v>914</v>
      </c>
      <c r="G120" s="150" t="s">
        <v>817</v>
      </c>
      <c r="H120" s="174" t="s">
        <v>818</v>
      </c>
      <c r="I120" s="150">
        <v>71002020</v>
      </c>
      <c r="J120" s="150" t="s">
        <v>916</v>
      </c>
      <c r="K120" s="170"/>
      <c r="L120" s="170"/>
      <c r="M120" s="319" t="s">
        <v>1896</v>
      </c>
      <c r="N120" s="51" t="str">
        <f t="shared" si="2"/>
        <v>第十事业部</v>
      </c>
      <c r="O120" s="322" t="s">
        <v>912</v>
      </c>
    </row>
    <row r="121" spans="1:15" hidden="1">
      <c r="A121" s="170"/>
      <c r="B121" s="170"/>
      <c r="C121" s="169" t="s">
        <v>913</v>
      </c>
      <c r="D121" s="150" t="s">
        <v>815</v>
      </c>
      <c r="E121" s="170"/>
      <c r="F121" s="170"/>
      <c r="G121" s="150" t="s">
        <v>817</v>
      </c>
      <c r="H121" s="170"/>
      <c r="I121" s="170">
        <v>71002025</v>
      </c>
      <c r="J121" s="169" t="s">
        <v>4892</v>
      </c>
      <c r="K121" s="318">
        <v>43493</v>
      </c>
      <c r="L121" s="174"/>
      <c r="M121" s="328" t="s">
        <v>1897</v>
      </c>
      <c r="N121" s="51" t="str">
        <f t="shared" si="2"/>
        <v>第十事业部</v>
      </c>
      <c r="O121" s="170"/>
    </row>
    <row r="122" spans="1:15" ht="40.5" hidden="1">
      <c r="A122" s="322" t="s">
        <v>925</v>
      </c>
      <c r="B122" s="150" t="s">
        <v>883</v>
      </c>
      <c r="C122" s="329" t="s">
        <v>913</v>
      </c>
      <c r="D122" s="329" t="s">
        <v>815</v>
      </c>
      <c r="E122" s="150"/>
      <c r="F122" s="150" t="s">
        <v>926</v>
      </c>
      <c r="G122" s="150" t="s">
        <v>817</v>
      </c>
      <c r="H122" s="174" t="s">
        <v>818</v>
      </c>
      <c r="I122" s="150">
        <v>71002028</v>
      </c>
      <c r="J122" s="150" t="s">
        <v>928</v>
      </c>
      <c r="K122" s="170"/>
      <c r="L122" s="170"/>
      <c r="M122" s="319" t="s">
        <v>1898</v>
      </c>
      <c r="N122" s="51" t="str">
        <f t="shared" si="2"/>
        <v>第十事业部</v>
      </c>
      <c r="O122" s="322" t="s">
        <v>925</v>
      </c>
    </row>
    <row r="123" spans="1:15" ht="40.5" hidden="1">
      <c r="A123" s="322" t="s">
        <v>917</v>
      </c>
      <c r="B123" s="150" t="s">
        <v>883</v>
      </c>
      <c r="C123" s="329" t="s">
        <v>913</v>
      </c>
      <c r="D123" s="329" t="s">
        <v>815</v>
      </c>
      <c r="E123" s="150"/>
      <c r="F123" s="150" t="s">
        <v>918</v>
      </c>
      <c r="G123" s="150" t="s">
        <v>817</v>
      </c>
      <c r="H123" s="174" t="s">
        <v>818</v>
      </c>
      <c r="I123" s="150">
        <v>71002032</v>
      </c>
      <c r="J123" s="150" t="s">
        <v>920</v>
      </c>
      <c r="K123" s="170"/>
      <c r="L123" s="170"/>
      <c r="M123" s="319" t="s">
        <v>1892</v>
      </c>
      <c r="N123" s="51" t="str">
        <f t="shared" si="2"/>
        <v>第十事业部</v>
      </c>
      <c r="O123" s="322" t="s">
        <v>917</v>
      </c>
    </row>
    <row r="124" spans="1:15" hidden="1">
      <c r="A124" s="170"/>
      <c r="B124" s="170"/>
      <c r="C124" s="169" t="s">
        <v>913</v>
      </c>
      <c r="D124" s="150" t="s">
        <v>815</v>
      </c>
      <c r="E124" s="170"/>
      <c r="F124" s="170"/>
      <c r="G124" s="174" t="s">
        <v>817</v>
      </c>
      <c r="H124" s="170"/>
      <c r="I124" s="170">
        <v>71002033</v>
      </c>
      <c r="J124" s="169" t="s">
        <v>4893</v>
      </c>
      <c r="K124" s="318">
        <v>43524</v>
      </c>
      <c r="L124" s="174"/>
      <c r="M124" s="328" t="s">
        <v>1899</v>
      </c>
      <c r="N124" s="51" t="str">
        <f t="shared" si="2"/>
        <v>第十事业部</v>
      </c>
      <c r="O124" s="170"/>
    </row>
    <row r="125" spans="1:15" ht="40.5" hidden="1">
      <c r="A125" s="322" t="s">
        <v>921</v>
      </c>
      <c r="B125" s="150" t="s">
        <v>883</v>
      </c>
      <c r="C125" s="329" t="s">
        <v>913</v>
      </c>
      <c r="D125" s="329" t="s">
        <v>815</v>
      </c>
      <c r="E125" s="150"/>
      <c r="F125" s="150" t="s">
        <v>922</v>
      </c>
      <c r="G125" s="150" t="s">
        <v>817</v>
      </c>
      <c r="H125" s="174" t="s">
        <v>818</v>
      </c>
      <c r="I125" s="150">
        <v>71002027</v>
      </c>
      <c r="J125" s="150" t="s">
        <v>924</v>
      </c>
      <c r="K125" s="170"/>
      <c r="L125" s="170"/>
      <c r="M125" s="319" t="s">
        <v>1900</v>
      </c>
      <c r="N125" s="51" t="str">
        <f t="shared" si="2"/>
        <v>第十事业部</v>
      </c>
      <c r="O125" s="322" t="s">
        <v>921</v>
      </c>
    </row>
  </sheetData>
  <autoFilter ref="A1:O125">
    <filterColumn colId="12">
      <filters>
        <filter val="第一事业部-销售1"/>
        <filter val="第一事业部-销售2"/>
        <filter val="第一事业部-销售3"/>
        <filter val="第一事业部-销售4"/>
        <filter val="第一事业部-销售5"/>
      </filters>
    </filterColumn>
  </autoFilter>
  <phoneticPr fontId="15" type="noConversion"/>
  <conditionalFormatting sqref="F4">
    <cfRule type="duplicateValues" dxfId="99" priority="82"/>
  </conditionalFormatting>
  <conditionalFormatting sqref="F5">
    <cfRule type="duplicateValues" dxfId="98" priority="81"/>
  </conditionalFormatting>
  <conditionalFormatting sqref="F6">
    <cfRule type="duplicateValues" dxfId="97" priority="80"/>
  </conditionalFormatting>
  <conditionalFormatting sqref="F7">
    <cfRule type="duplicateValues" dxfId="96" priority="79"/>
  </conditionalFormatting>
  <conditionalFormatting sqref="F81 F1:F2 F4:F29 F31:F71">
    <cfRule type="duplicateValues" dxfId="95" priority="78"/>
  </conditionalFormatting>
  <conditionalFormatting sqref="F81 F1:F2 F4:F29 F31:F76">
    <cfRule type="duplicateValues" dxfId="94" priority="77"/>
  </conditionalFormatting>
  <conditionalFormatting sqref="E81 E1:E76">
    <cfRule type="duplicateValues" dxfId="93" priority="76"/>
  </conditionalFormatting>
  <conditionalFormatting sqref="I51">
    <cfRule type="duplicateValues" dxfId="92" priority="75"/>
  </conditionalFormatting>
  <conditionalFormatting sqref="F55:F58 F52">
    <cfRule type="duplicateValues" dxfId="91" priority="74"/>
  </conditionalFormatting>
  <conditionalFormatting sqref="I73">
    <cfRule type="duplicateValues" dxfId="90" priority="68"/>
  </conditionalFormatting>
  <conditionalFormatting sqref="I74">
    <cfRule type="duplicateValues" dxfId="89" priority="67"/>
  </conditionalFormatting>
  <conditionalFormatting sqref="I75">
    <cfRule type="duplicateValues" dxfId="88" priority="64"/>
    <cfRule type="duplicateValues" dxfId="87" priority="65"/>
  </conditionalFormatting>
  <conditionalFormatting sqref="I75">
    <cfRule type="duplicateValues" dxfId="86" priority="66"/>
  </conditionalFormatting>
  <conditionalFormatting sqref="I76">
    <cfRule type="duplicateValues" dxfId="85" priority="62"/>
  </conditionalFormatting>
  <conditionalFormatting sqref="I76">
    <cfRule type="duplicateValues" dxfId="84" priority="63"/>
  </conditionalFormatting>
  <conditionalFormatting sqref="I72">
    <cfRule type="duplicateValues" dxfId="83" priority="60"/>
  </conditionalFormatting>
  <conditionalFormatting sqref="I72">
    <cfRule type="duplicateValues" dxfId="82" priority="61"/>
  </conditionalFormatting>
  <conditionalFormatting sqref="F72:F76">
    <cfRule type="duplicateValues" dxfId="81" priority="69"/>
  </conditionalFormatting>
  <conditionalFormatting sqref="A72:A76">
    <cfRule type="duplicateValues" dxfId="80" priority="70"/>
  </conditionalFormatting>
  <conditionalFormatting sqref="F72:F76">
    <cfRule type="duplicateValues" dxfId="79" priority="71"/>
    <cfRule type="duplicateValues" dxfId="78" priority="72"/>
  </conditionalFormatting>
  <conditionalFormatting sqref="E72:E76">
    <cfRule type="duplicateValues" dxfId="77" priority="73"/>
  </conditionalFormatting>
  <conditionalFormatting sqref="F79">
    <cfRule type="duplicateValues" dxfId="76" priority="59"/>
  </conditionalFormatting>
  <conditionalFormatting sqref="F80">
    <cfRule type="duplicateValues" dxfId="75" priority="58"/>
  </conditionalFormatting>
  <conditionalFormatting sqref="I77:J81">
    <cfRule type="duplicateValues" dxfId="74" priority="56"/>
  </conditionalFormatting>
  <conditionalFormatting sqref="I77:J81">
    <cfRule type="duplicateValues" dxfId="73" priority="57"/>
  </conditionalFormatting>
  <conditionalFormatting sqref="M79">
    <cfRule type="duplicateValues" dxfId="72" priority="54"/>
  </conditionalFormatting>
  <conditionalFormatting sqref="M79">
    <cfRule type="duplicateValues" dxfId="71" priority="55"/>
  </conditionalFormatting>
  <conditionalFormatting sqref="M77:M78">
    <cfRule type="duplicateValues" dxfId="70" priority="52"/>
  </conditionalFormatting>
  <conditionalFormatting sqref="M77:M78">
    <cfRule type="duplicateValues" dxfId="69" priority="53"/>
  </conditionalFormatting>
  <conditionalFormatting sqref="M81">
    <cfRule type="duplicateValues" dxfId="68" priority="50"/>
  </conditionalFormatting>
  <conditionalFormatting sqref="M81">
    <cfRule type="duplicateValues" dxfId="67" priority="51"/>
  </conditionalFormatting>
  <conditionalFormatting sqref="M80">
    <cfRule type="duplicateValues" dxfId="66" priority="48"/>
  </conditionalFormatting>
  <conditionalFormatting sqref="M80">
    <cfRule type="duplicateValues" dxfId="65" priority="49"/>
  </conditionalFormatting>
  <conditionalFormatting sqref="F31:F66 F1:F2 F4:F29">
    <cfRule type="duplicateValues" dxfId="64" priority="83"/>
    <cfRule type="duplicateValues" dxfId="63" priority="84"/>
  </conditionalFormatting>
  <conditionalFormatting sqref="F31:F66 F1:F2 F4:F29">
    <cfRule type="duplicateValues" dxfId="62" priority="85"/>
  </conditionalFormatting>
  <conditionalFormatting sqref="I31:I66 I1:I2 I4:I29 G30 G3">
    <cfRule type="duplicateValues" dxfId="61" priority="86"/>
  </conditionalFormatting>
  <conditionalFormatting sqref="F67:F71">
    <cfRule type="duplicateValues" dxfId="60" priority="87"/>
  </conditionalFormatting>
  <conditionalFormatting sqref="A67:A71">
    <cfRule type="duplicateValues" dxfId="59" priority="88"/>
  </conditionalFormatting>
  <conditionalFormatting sqref="I67:I71">
    <cfRule type="duplicateValues" dxfId="58" priority="89"/>
  </conditionalFormatting>
  <conditionalFormatting sqref="F67:F71">
    <cfRule type="duplicateValues" dxfId="57" priority="90"/>
    <cfRule type="duplicateValues" dxfId="56" priority="91"/>
  </conditionalFormatting>
  <conditionalFormatting sqref="E67:E71">
    <cfRule type="duplicateValues" dxfId="55" priority="92"/>
  </conditionalFormatting>
  <conditionalFormatting sqref="F31:F81 F1:F2 F4:F29">
    <cfRule type="duplicateValues" dxfId="54" priority="93"/>
  </conditionalFormatting>
  <conditionalFormatting sqref="I1:I2 I4:I7 G3">
    <cfRule type="duplicateValues" dxfId="53" priority="94"/>
  </conditionalFormatting>
  <conditionalFormatting sqref="A1:A46">
    <cfRule type="duplicateValues" dxfId="52" priority="95"/>
  </conditionalFormatting>
  <conditionalFormatting sqref="E1:E46">
    <cfRule type="duplicateValues" dxfId="51" priority="96"/>
  </conditionalFormatting>
  <conditionalFormatting sqref="A1:A48">
    <cfRule type="duplicateValues" dxfId="50" priority="97"/>
  </conditionalFormatting>
  <conditionalFormatting sqref="E1:E48">
    <cfRule type="duplicateValues" dxfId="49" priority="98"/>
  </conditionalFormatting>
  <conditionalFormatting sqref="E1:E51">
    <cfRule type="duplicateValues" dxfId="48" priority="99"/>
  </conditionalFormatting>
  <conditionalFormatting sqref="E1:E66">
    <cfRule type="duplicateValues" dxfId="47" priority="100"/>
  </conditionalFormatting>
  <conditionalFormatting sqref="A1:A66">
    <cfRule type="duplicateValues" dxfId="46" priority="101"/>
  </conditionalFormatting>
  <conditionalFormatting sqref="F85">
    <cfRule type="duplicateValues" dxfId="45" priority="32"/>
  </conditionalFormatting>
  <conditionalFormatting sqref="F86">
    <cfRule type="duplicateValues" dxfId="44" priority="31"/>
  </conditionalFormatting>
  <conditionalFormatting sqref="F87">
    <cfRule type="duplicateValues" dxfId="43" priority="30"/>
  </conditionalFormatting>
  <conditionalFormatting sqref="F88">
    <cfRule type="duplicateValues" dxfId="42" priority="29"/>
  </conditionalFormatting>
  <conditionalFormatting sqref="F89:F91">
    <cfRule type="duplicateValues" dxfId="41" priority="28"/>
  </conditionalFormatting>
  <conditionalFormatting sqref="F92">
    <cfRule type="duplicateValues" dxfId="40" priority="27"/>
  </conditionalFormatting>
  <conditionalFormatting sqref="F93">
    <cfRule type="duplicateValues" dxfId="39" priority="26"/>
  </conditionalFormatting>
  <conditionalFormatting sqref="F94">
    <cfRule type="duplicateValues" dxfId="38" priority="25"/>
  </conditionalFormatting>
  <conditionalFormatting sqref="F95">
    <cfRule type="duplicateValues" dxfId="37" priority="24"/>
  </conditionalFormatting>
  <conditionalFormatting sqref="F97">
    <cfRule type="duplicateValues" dxfId="36" priority="23"/>
  </conditionalFormatting>
  <conditionalFormatting sqref="F83:F111">
    <cfRule type="duplicateValues" dxfId="35" priority="22"/>
  </conditionalFormatting>
  <conditionalFormatting sqref="F83:F111">
    <cfRule type="duplicateValues" dxfId="34" priority="21"/>
  </conditionalFormatting>
  <conditionalFormatting sqref="I83:I98">
    <cfRule type="duplicateValues" dxfId="33" priority="33"/>
  </conditionalFormatting>
  <conditionalFormatting sqref="E83:E111">
    <cfRule type="duplicateValues" dxfId="32" priority="20"/>
  </conditionalFormatting>
  <conditionalFormatting sqref="A83:A108">
    <cfRule type="duplicateValues" dxfId="31" priority="34"/>
  </conditionalFormatting>
  <conditionalFormatting sqref="E83:E108">
    <cfRule type="duplicateValues" dxfId="30" priority="35"/>
  </conditionalFormatting>
  <conditionalFormatting sqref="A83:A108">
    <cfRule type="duplicateValues" dxfId="29" priority="36"/>
  </conditionalFormatting>
  <conditionalFormatting sqref="E83:E108">
    <cfRule type="duplicateValues" dxfId="28" priority="37"/>
  </conditionalFormatting>
  <conditionalFormatting sqref="E83:E108">
    <cfRule type="duplicateValues" dxfId="27" priority="38"/>
  </conditionalFormatting>
  <conditionalFormatting sqref="F83:F108">
    <cfRule type="duplicateValues" dxfId="26" priority="39"/>
    <cfRule type="duplicateValues" dxfId="25" priority="40"/>
  </conditionalFormatting>
  <conditionalFormatting sqref="F83:F108">
    <cfRule type="duplicateValues" dxfId="24" priority="41"/>
  </conditionalFormatting>
  <conditionalFormatting sqref="E83:E108">
    <cfRule type="duplicateValues" dxfId="23" priority="42"/>
  </conditionalFormatting>
  <conditionalFormatting sqref="A83:A108">
    <cfRule type="duplicateValues" dxfId="22" priority="43"/>
  </conditionalFormatting>
  <conditionalFormatting sqref="I83:I108">
    <cfRule type="duplicateValues" dxfId="21" priority="44"/>
  </conditionalFormatting>
  <conditionalFormatting sqref="F83:F111">
    <cfRule type="duplicateValues" dxfId="20" priority="45"/>
  </conditionalFormatting>
  <conditionalFormatting sqref="F109:F111">
    <cfRule type="duplicateValues" dxfId="19" priority="14"/>
  </conditionalFormatting>
  <conditionalFormatting sqref="A109:A111">
    <cfRule type="duplicateValues" dxfId="18" priority="13"/>
  </conditionalFormatting>
  <conditionalFormatting sqref="I109:I111">
    <cfRule type="duplicateValues" dxfId="17" priority="12"/>
  </conditionalFormatting>
  <conditionalFormatting sqref="F109:F111">
    <cfRule type="duplicateValues" dxfId="16" priority="15"/>
    <cfRule type="duplicateValues" dxfId="15" priority="16"/>
  </conditionalFormatting>
  <conditionalFormatting sqref="F109:F111">
    <cfRule type="duplicateValues" dxfId="14" priority="17"/>
  </conditionalFormatting>
  <conditionalFormatting sqref="E109:E111">
    <cfRule type="duplicateValues" dxfId="13" priority="18"/>
  </conditionalFormatting>
  <conditionalFormatting sqref="I109:I111">
    <cfRule type="duplicateValues" dxfId="12" priority="19"/>
  </conditionalFormatting>
  <conditionalFormatting sqref="M1:M1048576">
    <cfRule type="duplicateValues" dxfId="11" priority="11"/>
  </conditionalFormatting>
  <conditionalFormatting sqref="F1:F1048576">
    <cfRule type="duplicateValues" dxfId="10" priority="10"/>
  </conditionalFormatting>
  <conditionalFormatting sqref="M82">
    <cfRule type="duplicateValues" dxfId="9" priority="273"/>
  </conditionalFormatting>
  <conditionalFormatting sqref="O72:O76">
    <cfRule type="duplicateValues" dxfId="8" priority="5"/>
  </conditionalFormatting>
  <conditionalFormatting sqref="O67:O71">
    <cfRule type="duplicateValues" dxfId="7" priority="6"/>
  </conditionalFormatting>
  <conditionalFormatting sqref="O1:O46">
    <cfRule type="duplicateValues" dxfId="6" priority="7"/>
  </conditionalFormatting>
  <conditionalFormatting sqref="O1:O48">
    <cfRule type="duplicateValues" dxfId="5" priority="8"/>
  </conditionalFormatting>
  <conditionalFormatting sqref="O1:O66">
    <cfRule type="duplicateValues" dxfId="4" priority="9"/>
  </conditionalFormatting>
  <conditionalFormatting sqref="O83:O108">
    <cfRule type="duplicateValues" dxfId="3" priority="2"/>
  </conditionalFormatting>
  <conditionalFormatting sqref="O83:O108">
    <cfRule type="duplicateValues" dxfId="2" priority="3"/>
  </conditionalFormatting>
  <conditionalFormatting sqref="O83:O108">
    <cfRule type="duplicateValues" dxfId="1" priority="4"/>
  </conditionalFormatting>
  <conditionalFormatting sqref="O109:O111">
    <cfRule type="duplicateValues" dxfId="0" priority="1"/>
  </conditionalFormatting>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9" sqref="D9"/>
    </sheetView>
  </sheetViews>
  <sheetFormatPr defaultRowHeight="13.5"/>
  <cols>
    <col min="1" max="1" width="4.5" style="450" customWidth="1"/>
    <col min="2" max="2" width="22.5" style="438" customWidth="1"/>
    <col min="3" max="3" width="9.75" style="438" customWidth="1"/>
    <col min="4" max="4" width="79" style="438" customWidth="1"/>
    <col min="5" max="6" width="15.5" style="438" customWidth="1"/>
    <col min="7" max="7" width="13.375" style="438" customWidth="1"/>
    <col min="8" max="8" width="13.875" style="438" customWidth="1"/>
    <col min="9" max="9" width="18.125" style="438" customWidth="1"/>
    <col min="10" max="16384" width="9" style="438"/>
  </cols>
  <sheetData>
    <row r="1" spans="1:4">
      <c r="A1" s="435" t="s">
        <v>5209</v>
      </c>
      <c r="B1" s="436" t="s">
        <v>5210</v>
      </c>
      <c r="C1" s="436" t="s">
        <v>5211</v>
      </c>
      <c r="D1" s="437" t="s">
        <v>5212</v>
      </c>
    </row>
    <row r="2" spans="1:4" s="443" customFormat="1" ht="48">
      <c r="A2" s="439">
        <v>1</v>
      </c>
      <c r="B2" s="440" t="s">
        <v>5213</v>
      </c>
      <c r="C2" s="441">
        <v>168930</v>
      </c>
      <c r="D2" s="442" t="s">
        <v>5214</v>
      </c>
    </row>
    <row r="3" spans="1:4" s="443" customFormat="1" ht="48">
      <c r="A3" s="439">
        <v>2</v>
      </c>
      <c r="B3" s="444" t="s">
        <v>5215</v>
      </c>
      <c r="C3" s="441">
        <v>28290</v>
      </c>
      <c r="D3" s="442" t="s">
        <v>5216</v>
      </c>
    </row>
    <row r="4" spans="1:4" s="443" customFormat="1" ht="48">
      <c r="A4" s="439">
        <v>3</v>
      </c>
      <c r="B4" s="445" t="s">
        <v>5217</v>
      </c>
      <c r="C4" s="441">
        <v>889280.4</v>
      </c>
      <c r="D4" s="442" t="s">
        <v>5218</v>
      </c>
    </row>
    <row r="5" spans="1:4" s="443" customFormat="1" ht="24">
      <c r="A5" s="439">
        <v>4</v>
      </c>
      <c r="B5" s="446" t="s">
        <v>5219</v>
      </c>
      <c r="C5" s="447">
        <v>72000</v>
      </c>
      <c r="D5" s="448" t="s">
        <v>5220</v>
      </c>
    </row>
    <row r="6" spans="1:4" s="443" customFormat="1" ht="24">
      <c r="A6" s="439">
        <v>5</v>
      </c>
      <c r="B6" s="445" t="s">
        <v>5221</v>
      </c>
      <c r="C6" s="441">
        <v>44800</v>
      </c>
      <c r="D6" s="442" t="s">
        <v>5222</v>
      </c>
    </row>
    <row r="7" spans="1:4">
      <c r="A7" s="532" t="s">
        <v>5223</v>
      </c>
      <c r="B7" s="532"/>
      <c r="C7" s="449">
        <v>1203300.3999999999</v>
      </c>
    </row>
  </sheetData>
  <mergeCells count="1">
    <mergeCell ref="A7:B7"/>
  </mergeCells>
  <phoneticPr fontId="15"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
  <sheetViews>
    <sheetView workbookViewId="0">
      <selection activeCell="J28" sqref="J28"/>
    </sheetView>
  </sheetViews>
  <sheetFormatPr defaultRowHeight="13.5"/>
  <cols>
    <col min="1" max="1" width="4.75" style="522" bestFit="1" customWidth="1"/>
    <col min="2" max="2" width="15.25" style="522" bestFit="1" customWidth="1"/>
    <col min="3" max="3" width="8" style="522" bestFit="1" customWidth="1"/>
    <col min="4" max="4" width="20.375" style="522" bestFit="1" customWidth="1"/>
    <col min="5" max="5" width="11.375" style="522" bestFit="1" customWidth="1"/>
    <col min="6" max="6" width="41.375" style="522" customWidth="1"/>
    <col min="7" max="7" width="8.75" style="522" bestFit="1" customWidth="1"/>
    <col min="8" max="8" width="12.375" style="522" customWidth="1"/>
    <col min="9" max="9" width="16.25" style="522" customWidth="1"/>
    <col min="10" max="16384" width="9" style="522"/>
  </cols>
  <sheetData>
    <row r="1" spans="1:9" s="481" customFormat="1" ht="33">
      <c r="A1" s="476" t="s">
        <v>5245</v>
      </c>
      <c r="B1" s="477" t="s">
        <v>5246</v>
      </c>
      <c r="C1" s="478" t="s">
        <v>5247</v>
      </c>
      <c r="D1" s="478" t="s">
        <v>5248</v>
      </c>
      <c r="E1" s="478" t="s">
        <v>5249</v>
      </c>
      <c r="F1" s="478" t="s">
        <v>5250</v>
      </c>
      <c r="G1" s="478" t="s">
        <v>5251</v>
      </c>
      <c r="H1" s="479" t="s">
        <v>5252</v>
      </c>
      <c r="I1" s="480" t="s">
        <v>5253</v>
      </c>
    </row>
    <row r="2" spans="1:9" s="487" customFormat="1" ht="33.75" thickBot="1">
      <c r="A2" s="482">
        <v>1</v>
      </c>
      <c r="B2" s="483" t="s">
        <v>5254</v>
      </c>
      <c r="C2" s="484"/>
      <c r="D2" s="484" t="s">
        <v>5255</v>
      </c>
      <c r="E2" s="484" t="s">
        <v>5256</v>
      </c>
      <c r="F2" s="484" t="s">
        <v>5257</v>
      </c>
      <c r="G2" s="485"/>
      <c r="H2" s="486" t="s">
        <v>5258</v>
      </c>
      <c r="I2" s="482"/>
    </row>
    <row r="3" spans="1:9" s="492" customFormat="1" ht="16.5">
      <c r="A3" s="488">
        <v>2</v>
      </c>
      <c r="B3" s="489" t="s">
        <v>5259</v>
      </c>
      <c r="C3" s="490"/>
      <c r="D3" s="490" t="s">
        <v>5260</v>
      </c>
      <c r="E3" s="490"/>
      <c r="F3" s="490"/>
      <c r="G3" s="491"/>
      <c r="H3" s="488" t="s">
        <v>5261</v>
      </c>
      <c r="I3" s="488"/>
    </row>
    <row r="4" spans="1:9" s="492" customFormat="1" ht="17.25" thickBot="1">
      <c r="A4" s="488">
        <v>3</v>
      </c>
      <c r="B4" s="493" t="s">
        <v>5262</v>
      </c>
      <c r="C4" s="494"/>
      <c r="D4" s="494" t="s">
        <v>5260</v>
      </c>
      <c r="E4" s="494"/>
      <c r="F4" s="494" t="s">
        <v>5263</v>
      </c>
      <c r="G4" s="495">
        <v>300</v>
      </c>
      <c r="H4" s="496" t="s">
        <v>5258</v>
      </c>
      <c r="I4" s="497"/>
    </row>
    <row r="5" spans="1:9" s="492" customFormat="1" ht="33.75" thickBot="1">
      <c r="A5" s="488">
        <v>4</v>
      </c>
      <c r="B5" s="493" t="s">
        <v>5264</v>
      </c>
      <c r="C5" s="494"/>
      <c r="D5" s="494" t="s">
        <v>5265</v>
      </c>
      <c r="E5" s="494"/>
      <c r="F5" s="494" t="s">
        <v>5266</v>
      </c>
      <c r="G5" s="495">
        <v>200</v>
      </c>
      <c r="H5" s="488" t="s">
        <v>5261</v>
      </c>
      <c r="I5" s="497" t="s">
        <v>5303</v>
      </c>
    </row>
    <row r="6" spans="1:9" s="492" customFormat="1" ht="33.75" thickBot="1">
      <c r="A6" s="488">
        <v>5</v>
      </c>
      <c r="B6" s="493" t="s">
        <v>5267</v>
      </c>
      <c r="C6" s="494"/>
      <c r="D6" s="494" t="s">
        <v>5265</v>
      </c>
      <c r="E6" s="494"/>
      <c r="F6" s="494" t="s">
        <v>5268</v>
      </c>
      <c r="G6" s="495"/>
      <c r="H6" s="488" t="s">
        <v>5261</v>
      </c>
      <c r="I6" s="497"/>
    </row>
    <row r="7" spans="1:9" s="492" customFormat="1" ht="33.75" thickBot="1">
      <c r="A7" s="488">
        <v>6</v>
      </c>
      <c r="B7" s="493" t="s">
        <v>5269</v>
      </c>
      <c r="C7" s="494"/>
      <c r="D7" s="494" t="s">
        <v>5265</v>
      </c>
      <c r="E7" s="494"/>
      <c r="F7" s="494" t="s">
        <v>5268</v>
      </c>
      <c r="G7" s="495"/>
      <c r="H7" s="488" t="s">
        <v>5261</v>
      </c>
      <c r="I7" s="497"/>
    </row>
    <row r="8" spans="1:9" s="492" customFormat="1" ht="50.25" thickBot="1">
      <c r="A8" s="488">
        <v>7</v>
      </c>
      <c r="B8" s="498" t="s">
        <v>5270</v>
      </c>
      <c r="C8" s="499"/>
      <c r="D8" s="500" t="s">
        <v>5271</v>
      </c>
      <c r="E8" s="499"/>
      <c r="F8" s="499" t="s">
        <v>5272</v>
      </c>
      <c r="G8" s="501">
        <v>50</v>
      </c>
      <c r="H8" s="502" t="s">
        <v>5261</v>
      </c>
      <c r="I8" s="503"/>
    </row>
    <row r="9" spans="1:9" s="492" customFormat="1" ht="50.25" thickBot="1">
      <c r="A9" s="488">
        <v>8</v>
      </c>
      <c r="B9" s="493" t="s">
        <v>5273</v>
      </c>
      <c r="C9" s="494"/>
      <c r="D9" s="504" t="s">
        <v>5265</v>
      </c>
      <c r="E9" s="494"/>
      <c r="F9" s="494" t="s">
        <v>5274</v>
      </c>
      <c r="G9" s="495">
        <v>50</v>
      </c>
      <c r="H9" s="505" t="s">
        <v>5258</v>
      </c>
      <c r="I9" s="488"/>
    </row>
    <row r="10" spans="1:9" s="492" customFormat="1" ht="33.75" thickBot="1">
      <c r="A10" s="488">
        <v>9</v>
      </c>
      <c r="B10" s="493" t="s">
        <v>5275</v>
      </c>
      <c r="C10" s="494"/>
      <c r="D10" s="504" t="s">
        <v>5260</v>
      </c>
      <c r="E10" s="494"/>
      <c r="F10" s="494" t="s">
        <v>5276</v>
      </c>
      <c r="G10" s="495">
        <v>1</v>
      </c>
      <c r="H10" s="505" t="s">
        <v>5261</v>
      </c>
      <c r="I10" s="488"/>
    </row>
    <row r="11" spans="1:9" s="492" customFormat="1" ht="16.5">
      <c r="A11" s="488">
        <v>10</v>
      </c>
      <c r="B11" s="506" t="s">
        <v>5277</v>
      </c>
      <c r="C11" s="507"/>
      <c r="D11" s="507" t="s">
        <v>5278</v>
      </c>
      <c r="E11" s="507" t="s">
        <v>5279</v>
      </c>
      <c r="F11" s="507" t="s">
        <v>5280</v>
      </c>
      <c r="G11" s="508">
        <v>30</v>
      </c>
      <c r="H11" s="509" t="s">
        <v>5281</v>
      </c>
      <c r="I11" s="488"/>
    </row>
    <row r="12" spans="1:9" s="492" customFormat="1" ht="33">
      <c r="A12" s="488">
        <v>11</v>
      </c>
      <c r="B12" s="489" t="s">
        <v>5282</v>
      </c>
      <c r="C12" s="490"/>
      <c r="D12" s="490" t="s">
        <v>5260</v>
      </c>
      <c r="E12" s="490" t="s">
        <v>5283</v>
      </c>
      <c r="F12" s="490" t="s">
        <v>5284</v>
      </c>
      <c r="G12" s="491">
        <v>80</v>
      </c>
      <c r="H12" s="510" t="s">
        <v>5285</v>
      </c>
      <c r="I12" s="490"/>
    </row>
    <row r="13" spans="1:9" s="492" customFormat="1" ht="16.5">
      <c r="A13" s="488">
        <v>12</v>
      </c>
      <c r="B13" s="489" t="s">
        <v>5286</v>
      </c>
      <c r="C13" s="490"/>
      <c r="D13" s="490" t="s">
        <v>5287</v>
      </c>
      <c r="E13" s="490" t="s">
        <v>5288</v>
      </c>
      <c r="F13" s="490" t="s">
        <v>5289</v>
      </c>
      <c r="G13" s="491">
        <v>2</v>
      </c>
      <c r="H13" s="511" t="s">
        <v>5285</v>
      </c>
      <c r="I13" s="488"/>
    </row>
    <row r="14" spans="1:9" s="492" customFormat="1" ht="16.5">
      <c r="A14" s="488">
        <v>13</v>
      </c>
      <c r="B14" s="489" t="s">
        <v>5290</v>
      </c>
      <c r="C14" s="490"/>
      <c r="D14" s="490" t="s">
        <v>5260</v>
      </c>
      <c r="E14" s="490" t="s">
        <v>2754</v>
      </c>
      <c r="F14" s="490" t="s">
        <v>5289</v>
      </c>
      <c r="G14" s="491">
        <v>2</v>
      </c>
      <c r="H14" s="510" t="s">
        <v>5281</v>
      </c>
      <c r="I14" s="488"/>
    </row>
    <row r="15" spans="1:9" s="492" customFormat="1" ht="16.5">
      <c r="A15" s="488">
        <v>14</v>
      </c>
      <c r="B15" s="489" t="s">
        <v>5291</v>
      </c>
      <c r="C15" s="490"/>
      <c r="D15" s="490" t="s">
        <v>5260</v>
      </c>
      <c r="E15" s="490" t="s">
        <v>5292</v>
      </c>
      <c r="F15" s="490" t="s">
        <v>5289</v>
      </c>
      <c r="G15" s="491">
        <v>2</v>
      </c>
      <c r="H15" s="511" t="s">
        <v>5285</v>
      </c>
      <c r="I15" s="488"/>
    </row>
    <row r="16" spans="1:9" s="492" customFormat="1" ht="17.25" thickBot="1">
      <c r="A16" s="488">
        <v>15</v>
      </c>
      <c r="B16" s="512" t="s">
        <v>5293</v>
      </c>
      <c r="C16" s="504"/>
      <c r="D16" s="504" t="s">
        <v>5260</v>
      </c>
      <c r="E16" s="504" t="s">
        <v>5292</v>
      </c>
      <c r="F16" s="504" t="s">
        <v>5289</v>
      </c>
      <c r="G16" s="513">
        <v>2</v>
      </c>
      <c r="H16" s="505" t="s">
        <v>5285</v>
      </c>
      <c r="I16" s="488"/>
    </row>
    <row r="17" spans="1:9" s="492" customFormat="1" ht="33">
      <c r="A17" s="488">
        <v>16</v>
      </c>
      <c r="B17" s="514" t="s">
        <v>5294</v>
      </c>
      <c r="C17" s="515"/>
      <c r="D17" s="516" t="s">
        <v>5260</v>
      </c>
      <c r="E17" s="515"/>
      <c r="F17" s="515" t="s">
        <v>5295</v>
      </c>
      <c r="G17" s="517"/>
      <c r="H17" s="518" t="s">
        <v>5261</v>
      </c>
      <c r="I17" s="519"/>
    </row>
    <row r="18" spans="1:9">
      <c r="A18" s="365"/>
      <c r="B18" s="520" t="s">
        <v>5296</v>
      </c>
      <c r="C18" s="365"/>
      <c r="D18" s="365"/>
      <c r="E18" s="365"/>
      <c r="F18" s="365"/>
      <c r="G18" s="521">
        <f>SUM(G2:G17)</f>
        <v>719</v>
      </c>
      <c r="H18" s="365"/>
      <c r="I18" s="365"/>
    </row>
  </sheetData>
  <phoneticPr fontId="15" type="noConversion"/>
  <pageMargins left="0.7" right="0.7" top="0.75" bottom="0.75" header="0.3" footer="0.3"/>
  <pageSetup paperSize="9" orientation="portrait" r:id="rId1"/>
  <legacy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3" sqref="D13"/>
    </sheetView>
  </sheetViews>
  <sheetFormatPr defaultRowHeight="13.5"/>
  <cols>
    <col min="1" max="1" width="10.625" customWidth="1"/>
    <col min="2" max="3" width="20.75" bestFit="1" customWidth="1"/>
    <col min="4" max="4" width="13.875" bestFit="1" customWidth="1"/>
  </cols>
  <sheetData>
    <row r="1" spans="1:4">
      <c r="A1" s="371"/>
      <c r="B1" s="371" t="s">
        <v>5304</v>
      </c>
      <c r="C1" s="371" t="s">
        <v>806</v>
      </c>
    </row>
    <row r="2" spans="1:4">
      <c r="A2" s="454" t="s">
        <v>5308</v>
      </c>
      <c r="B2" s="527">
        <f>SUM(B3:B5)</f>
        <v>100259610.33608741</v>
      </c>
      <c r="C2" s="527">
        <f>SUM(C3:C5)</f>
        <v>290034929.89924562</v>
      </c>
      <c r="D2" s="159"/>
    </row>
    <row r="3" spans="1:4">
      <c r="A3" s="371" t="s">
        <v>5305</v>
      </c>
      <c r="B3" s="373">
        <f>6246583.2/2</f>
        <v>3123291.6</v>
      </c>
      <c r="C3" s="373">
        <f>15676000/2</f>
        <v>7838000</v>
      </c>
    </row>
    <row r="4" spans="1:4">
      <c r="A4" s="371" t="s">
        <v>5306</v>
      </c>
      <c r="B4" s="373">
        <f>B3/($B$3+$C$3)*-7000000</f>
        <v>-1994567.9759126196</v>
      </c>
      <c r="C4" s="373">
        <f>C3/($B$3+$C$3)*-7000000</f>
        <v>-5005432.0240873806</v>
      </c>
    </row>
    <row r="5" spans="1:4">
      <c r="A5" s="371" t="s">
        <v>5307</v>
      </c>
      <c r="B5" s="373">
        <v>99130886.712000027</v>
      </c>
      <c r="C5" s="373">
        <v>287202361.92333299</v>
      </c>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74</vt:i4>
      </vt:variant>
    </vt:vector>
  </HeadingPairs>
  <TitlesOfParts>
    <vt:vector size="74" baseType="lpstr">
      <vt:lpstr>公司</vt:lpstr>
      <vt:lpstr>BG级</vt:lpstr>
      <vt:lpstr>网络安全装备-管理</vt:lpstr>
      <vt:lpstr>一事</vt:lpstr>
      <vt:lpstr>七事</vt:lpstr>
      <vt:lpstr>十事</vt:lpstr>
      <vt:lpstr>大数据-管理</vt:lpstr>
      <vt:lpstr>网安</vt:lpstr>
      <vt:lpstr>二事</vt:lpstr>
      <vt:lpstr>四事</vt:lpstr>
      <vt:lpstr>五事</vt:lpstr>
      <vt:lpstr>九事</vt:lpstr>
      <vt:lpstr>十一事</vt:lpstr>
      <vt:lpstr>代表处管理中心</vt:lpstr>
      <vt:lpstr>湖北</vt:lpstr>
      <vt:lpstr>广东</vt:lpstr>
      <vt:lpstr>北京</vt:lpstr>
      <vt:lpstr>山东</vt:lpstr>
      <vt:lpstr>内蒙</vt:lpstr>
      <vt:lpstr>陕西</vt:lpstr>
      <vt:lpstr>河北</vt:lpstr>
      <vt:lpstr>广西</vt:lpstr>
      <vt:lpstr>湖南</vt:lpstr>
      <vt:lpstr>甘肃</vt:lpstr>
      <vt:lpstr>四川</vt:lpstr>
      <vt:lpstr>浙江</vt:lpstr>
      <vt:lpstr>新疆</vt:lpstr>
      <vt:lpstr>江苏</vt:lpstr>
      <vt:lpstr>河南</vt:lpstr>
      <vt:lpstr>上海</vt:lpstr>
      <vt:lpstr>青海</vt:lpstr>
      <vt:lpstr>重庆</vt:lpstr>
      <vt:lpstr>天津</vt:lpstr>
      <vt:lpstr>吉林</vt:lpstr>
      <vt:lpstr>云南</vt:lpstr>
      <vt:lpstr>黑龙江</vt:lpstr>
      <vt:lpstr>江西</vt:lpstr>
      <vt:lpstr>安徽</vt:lpstr>
      <vt:lpstr>辽宁</vt:lpstr>
      <vt:lpstr>贵州</vt:lpstr>
      <vt:lpstr>宁夏</vt:lpstr>
      <vt:lpstr>海南</vt:lpstr>
      <vt:lpstr>福建</vt:lpstr>
      <vt:lpstr>山西</vt:lpstr>
      <vt:lpstr>西藏</vt:lpstr>
      <vt:lpstr>财务</vt:lpstr>
      <vt:lpstr>人力</vt:lpstr>
      <vt:lpstr>有机体</vt:lpstr>
      <vt:lpstr>战略部</vt:lpstr>
      <vt:lpstr>市场部</vt:lpstr>
      <vt:lpstr>工程中心</vt:lpstr>
      <vt:lpstr>UED</vt:lpstr>
      <vt:lpstr>研究院</vt:lpstr>
      <vt:lpstr>开发中心</vt:lpstr>
      <vt:lpstr>测试中心</vt:lpstr>
      <vt:lpstr>数据平台</vt:lpstr>
      <vt:lpstr>总体部</vt:lpstr>
      <vt:lpstr>运营</vt:lpstr>
      <vt:lpstr>总办</vt:lpstr>
      <vt:lpstr>法务与保密</vt:lpstr>
      <vt:lpstr>服务中心</vt:lpstr>
      <vt:lpstr>采购</vt:lpstr>
      <vt:lpstr>管理层</vt:lpstr>
      <vt:lpstr>人员规划</vt:lpstr>
      <vt:lpstr>费用分摊</vt:lpstr>
      <vt:lpstr>业绩净利</vt:lpstr>
      <vt:lpstr>独占</vt:lpstr>
      <vt:lpstr>表头名称</vt:lpstr>
      <vt:lpstr>市场费</vt:lpstr>
      <vt:lpstr>调职</vt:lpstr>
      <vt:lpstr>销售新旧对应</vt:lpstr>
      <vt:lpstr>知识产权</vt:lpstr>
      <vt:lpstr>特殊激励</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2019-09-05T07:46:03Z</dcterms:modified>
</cp:coreProperties>
</file>