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DD16F967_2529_41DF_ADEB_FA063BBA3C8A_.wvu.FilterData">Data!$B$1:$E$1220</definedName>
    <definedName hidden="1" localSheetId="2" name="Z_B5232FDB_BF6A_4763_B805_C1AC8A5F6543_.wvu.FilterData">Data!$B$1:$E$1220</definedName>
  </definedNames>
  <calcPr/>
  <customWorkbookViews>
    <customWorkbookView activeSheetId="0" maximized="1" tabRatio="600" windowHeight="0" windowWidth="0" guid="{B5232FDB-BF6A-4763-B805-C1AC8A5F6543}" name="Filter 2"/>
    <customWorkbookView activeSheetId="0" maximized="1" tabRatio="600" windowHeight="0" windowWidth="0" guid="{DD16F967-2529-41DF-ADEB-FA063BBA3C8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<sst xmlns="http://schemas.openxmlformats.org/spreadsheetml/2006/main" count="2474" uniqueCount="33">
  <si>
    <t>Report &amp; Chart Settings:</t>
  </si>
  <si>
    <t>Timestamp</t>
  </si>
  <si>
    <t>Timepoint</t>
  </si>
  <si>
    <t>SG</t>
  </si>
  <si>
    <t>Temp</t>
  </si>
  <si>
    <t>Color</t>
  </si>
  <si>
    <t>Beer</t>
  </si>
  <si>
    <t>Comment</t>
  </si>
  <si>
    <t>BLUE</t>
  </si>
  <si>
    <t>Tap 6 Clone (12/29/2019)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</si>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</sst>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1" fillId="2" fontId="2" numFmtId="165" xfId="0" applyAlignment="1" applyBorder="1" applyFont="1" applyNumberFormat="1">
      <alignment horizontal="center"/>
    </xf>
    <xf borderId="0" fillId="0" fontId="3" numFmtId="0" xfId="0" applyAlignment="1" applyFont="1">
      <alignment vertical="bottom"/>
    </xf>
    <xf borderId="1" fillId="2" fontId="2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1" numFmtId="0" xfId="0" applyAlignment="1" applyBorder="1" applyFont="1">
      <alignment horizontal="right" readingOrder="0" vertical="bottom"/>
    </xf>
    <xf borderId="1" fillId="2" fontId="3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3" numFmtId="165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3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3" numFmtId="166" xfId="0" applyAlignment="1" applyBorder="1" applyFont="1" applyNumberFormat="1">
      <alignment horizontal="center" vertical="bottom"/>
    </xf>
    <xf borderId="8" fillId="0" fontId="3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3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3" numFmtId="10" xfId="0" applyAlignment="1" applyBorder="1" applyFont="1" applyNumberFormat="1">
      <alignment horizontal="center" vertical="bottom"/>
    </xf>
    <xf borderId="12" fillId="4" fontId="1" numFmtId="164" xfId="0" applyAlignment="1" applyBorder="1" applyFont="1" applyNumberFormat="1">
      <alignment horizontal="right" vertical="bottom"/>
    </xf>
    <xf borderId="13" fillId="4" fontId="3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1191865903"/>
        <c:axId val="955678588"/>
      </c:lineChart>
      <c:catAx>
        <c:axId val="1191865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5678588"/>
      </c:catAx>
      <c:valAx>
        <c:axId val="955678588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1865903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560162377"/>
        <c:axId val="536304872"/>
      </c:lineChart>
      <c:catAx>
        <c:axId val="1560162377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6304872"/>
      </c:catAx>
      <c:valAx>
        <c:axId val="536304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0162377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7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0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43828.88225</v>
      </c>
      <c r="C2" s="17">
        <f>IFERROR(__xludf.DUMMYFUNCTION("""COMPUTED_VALUE"""),43841.5997537847)</f>
        <v>43841.59975</v>
      </c>
      <c r="D2" s="18">
        <f>IFERROR(__xludf.DUMMYFUNCTION("""COMPUTED_VALUE"""),1.016)</f>
        <v>1.016</v>
      </c>
      <c r="E2" s="19">
        <f>IFERROR(__xludf.DUMMYFUNCTION("""COMPUTED_VALUE"""),62.0)</f>
        <v>62</v>
      </c>
      <c r="F2" s="20" t="str">
        <f>IFERROR(__xludf.DUMMYFUNCTION("""COMPUTED_VALUE"""),"BLUE")</f>
        <v>BLUE</v>
      </c>
      <c r="G2" t="str">
        <f>IFERROR(__xludf.DUMMYFUNCTION("""COMPUTED_VALUE"""),"Tap 6 Clone (12/29/2019)")</f>
        <v>Tap 6 Clone (12/29/2019)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43841.59975</v>
      </c>
      <c r="C3" s="17">
        <f>IFERROR(__xludf.DUMMYFUNCTION("""COMPUTED_VALUE"""),43841.589333449)</f>
        <v>43841.58933</v>
      </c>
      <c r="D3" s="23">
        <f>IFERROR(__xludf.DUMMYFUNCTION("""COMPUTED_VALUE"""),1.016)</f>
        <v>1.016</v>
      </c>
      <c r="E3" s="24">
        <f>IFERROR(__xludf.DUMMYFUNCTION("""COMPUTED_VALUE"""),62.0)</f>
        <v>62</v>
      </c>
      <c r="F3" s="20" t="str">
        <f>IFERROR(__xludf.DUMMYFUNCTION("""COMPUTED_VALUE"""),"BLUE")</f>
        <v>BLUE</v>
      </c>
      <c r="G3" t="str">
        <f>IFERROR(__xludf.DUMMYFUNCTION("""COMPUTED_VALUE"""),"Tap 6 Clone (12/29/2019)")</f>
        <v>Tap 6 Clone (12/29/2019)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IFERROR(__xludf.DUMMYFUNCTION("""COMPUTED_VALUE"""),43841.5789120254)</f>
        <v>43841.57891</v>
      </c>
      <c r="D4" s="23">
        <f>IFERROR(__xludf.DUMMYFUNCTION("""COMPUTED_VALUE"""),1.016)</f>
        <v>1.016</v>
      </c>
      <c r="E4" s="24">
        <f>IFERROR(__xludf.DUMMYFUNCTION("""COMPUTED_VALUE"""),62.0)</f>
        <v>62</v>
      </c>
      <c r="F4" s="27" t="str">
        <f>IFERROR(__xludf.DUMMYFUNCTION("""COMPUTED_VALUE"""),"BLUE")</f>
        <v>BLUE</v>
      </c>
      <c r="G4" s="28" t="str">
        <f>IFERROR(__xludf.DUMMYFUNCTION("""COMPUTED_VALUE"""),"Tap 6 Clone (12/29/2019)")</f>
        <v>Tap 6 Clone (12/29/2019)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IFERROR(__xludf.DUMMYFUNCTION("""COMPUTED_VALUE"""),43841.568491574)</f>
        <v>43841.56849</v>
      </c>
      <c r="D5" s="23">
        <f>IFERROR(__xludf.DUMMYFUNCTION("""COMPUTED_VALUE"""),1.016)</f>
        <v>1.016</v>
      </c>
      <c r="E5" s="24">
        <f>IFERROR(__xludf.DUMMYFUNCTION("""COMPUTED_VALUE"""),62.0)</f>
        <v>62</v>
      </c>
      <c r="F5" s="27" t="str">
        <f>IFERROR(__xludf.DUMMYFUNCTION("""COMPUTED_VALUE"""),"BLUE")</f>
        <v>BLUE</v>
      </c>
      <c r="G5" s="28" t="str">
        <f>IFERROR(__xludf.DUMMYFUNCTION("""COMPUTED_VALUE"""),"Tap 6 Clone (12/29/2019)")</f>
        <v>Tap 6 Clone (12/29/2019)</v>
      </c>
      <c r="H5" s="27" t="str">
        <f>IFERROR(__xludf.DUMMYFUNCTION("""COMPUTED_VALUE"""),"")</f>
        <v/>
      </c>
    </row>
    <row r="6">
      <c r="A6" s="29" t="s">
        <v>16</v>
      </c>
      <c r="B6" s="30" t="s">
        <v>3</v>
      </c>
      <c r="C6" s="17">
        <f>IFERROR(__xludf.DUMMYFUNCTION("""COMPUTED_VALUE"""),43841.5580595717)</f>
        <v>43841.55806</v>
      </c>
      <c r="D6" s="23">
        <f>IFERROR(__xludf.DUMMYFUNCTION("""COMPUTED_VALUE"""),1.016)</f>
        <v>1.016</v>
      </c>
      <c r="E6" s="24">
        <f>IFERROR(__xludf.DUMMYFUNCTION("""COMPUTED_VALUE"""),62.0)</f>
        <v>62</v>
      </c>
      <c r="F6" s="27" t="str">
        <f>IFERROR(__xludf.DUMMYFUNCTION("""COMPUTED_VALUE"""),"BLUE")</f>
        <v>BLUE</v>
      </c>
      <c r="G6" s="28" t="str">
        <f>IFERROR(__xludf.DUMMYFUNCTION("""COMPUTED_VALUE"""),"Tap 6 Clone (12/29/2019)")</f>
        <v>Tap 6 Clone (12/29/2019)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IFERROR(__xludf.DUMMYFUNCTION("""COMPUTED_VALUE"""),43841.54764103)</f>
        <v>43841.54764</v>
      </c>
      <c r="D7" s="23">
        <f>IFERROR(__xludf.DUMMYFUNCTION("""COMPUTED_VALUE"""),1.016)</f>
        <v>1.016</v>
      </c>
      <c r="E7" s="24">
        <f>IFERROR(__xludf.DUMMYFUNCTION("""COMPUTED_VALUE"""),62.0)</f>
        <v>62</v>
      </c>
      <c r="F7" s="27" t="str">
        <f>IFERROR(__xludf.DUMMYFUNCTION("""COMPUTED_VALUE"""),"BLUE")</f>
        <v>BLUE</v>
      </c>
      <c r="G7" s="28" t="str">
        <f>IFERROR(__xludf.DUMMYFUNCTION("""COMPUTED_VALUE"""),"Tap 6 Clone (12/29/2019)")</f>
        <v>Tap 6 Clone (12/29/2019)</v>
      </c>
      <c r="H7" s="27" t="str">
        <f>IFERROR(__xludf.DUMMYFUNCTION("""COMPUTED_VALUE"""),"")</f>
        <v/>
      </c>
    </row>
    <row r="8">
      <c r="A8" s="34" t="s">
        <v>24</v>
      </c>
      <c r="B8" s="35">
        <f>D2</f>
        <v>1.016</v>
      </c>
      <c r="C8" s="17">
        <f>IFERROR(__xludf.DUMMYFUNCTION("""COMPUTED_VALUE"""),43841.5372203009)</f>
        <v>43841.53722</v>
      </c>
      <c r="D8" s="23">
        <f>IFERROR(__xludf.DUMMYFUNCTION("""COMPUTED_VALUE"""),1.016)</f>
        <v>1.016</v>
      </c>
      <c r="E8" s="24">
        <f>IFERROR(__xludf.DUMMYFUNCTION("""COMPUTED_VALUE"""),62.0)</f>
        <v>62</v>
      </c>
      <c r="F8" s="27" t="str">
        <f>IFERROR(__xludf.DUMMYFUNCTION("""COMPUTED_VALUE"""),"BLUE")</f>
        <v>BLUE</v>
      </c>
      <c r="G8" s="28" t="str">
        <f>IFERROR(__xludf.DUMMYFUNCTION("""COMPUTED_VALUE"""),"Tap 6 Clone (12/29/2019)")</f>
        <v>Tap 6 Clone (12/29/2019)</v>
      </c>
      <c r="H8" s="27" t="str">
        <f>IFERROR(__xludf.DUMMYFUNCTION("""COMPUTED_VALUE"""),"")</f>
        <v/>
      </c>
    </row>
    <row r="9">
      <c r="A9" s="36" t="s">
        <v>25</v>
      </c>
      <c r="B9" s="37">
        <f>IFERROR(slope(D:D,C:C),"more data needed")</f>
        <v>-0.003950333528</v>
      </c>
      <c r="C9" s="17">
        <f>IFERROR(__xludf.DUMMYFUNCTION("""COMPUTED_VALUE"""),43841.526798912)</f>
        <v>43841.5268</v>
      </c>
      <c r="D9" s="23">
        <f>IFERROR(__xludf.DUMMYFUNCTION("""COMPUTED_VALUE"""),1.016)</f>
        <v>1.016</v>
      </c>
      <c r="E9" s="24">
        <f>IFERROR(__xludf.DUMMYFUNCTION("""COMPUTED_VALUE"""),62.0)</f>
        <v>62</v>
      </c>
      <c r="F9" s="27" t="str">
        <f>IFERROR(__xludf.DUMMYFUNCTION("""COMPUTED_VALUE"""),"BLUE")</f>
        <v>BLUE</v>
      </c>
      <c r="G9" s="28" t="str">
        <f>IFERROR(__xludf.DUMMYFUNCTION("""COMPUTED_VALUE"""),"Tap 6 Clone (12/29/2019)")</f>
        <v>Tap 6 Clone (12/29/2019)</v>
      </c>
      <c r="H9" s="27" t="str">
        <f>IFERROR(__xludf.DUMMYFUNCTION("""COMPUTED_VALUE"""),"")</f>
        <v/>
      </c>
    </row>
    <row r="10">
      <c r="A10" s="34" t="s">
        <v>26</v>
      </c>
      <c r="B10" s="35">
        <f>B3-B2</f>
        <v>12.71750417</v>
      </c>
      <c r="C10" s="17">
        <f>IFERROR(__xludf.DUMMYFUNCTION("""COMPUTED_VALUE"""),43841.5163775231)</f>
        <v>43841.51638</v>
      </c>
      <c r="D10" s="23">
        <f>IFERROR(__xludf.DUMMYFUNCTION("""COMPUTED_VALUE"""),1.016)</f>
        <v>1.016</v>
      </c>
      <c r="E10" s="19">
        <f>IFERROR(__xludf.DUMMYFUNCTION("""COMPUTED_VALUE"""),62.0)</f>
        <v>62</v>
      </c>
      <c r="F10" s="20" t="str">
        <f>IFERROR(__xludf.DUMMYFUNCTION("""COMPUTED_VALUE"""),"BLUE")</f>
        <v>BLUE</v>
      </c>
      <c r="G10" s="38" t="str">
        <f>IFERROR(__xludf.DUMMYFUNCTION("""COMPUTED_VALUE"""),"Tap 6 Clone (12/29/2019)")</f>
        <v>Tap 6 Clone (12/29/2019)</v>
      </c>
      <c r="H10" s="20" t="str">
        <f>IFERROR(__xludf.DUMMYFUNCTION("""COMPUTED_VALUE"""),"")</f>
        <v/>
      </c>
    </row>
    <row r="11">
      <c r="A11" s="34" t="s">
        <v>27</v>
      </c>
      <c r="B11" s="35">
        <f>percentile(D:D,0.99)</f>
        <v>1.059</v>
      </c>
      <c r="C11" s="17">
        <f>IFERROR(__xludf.DUMMYFUNCTION("""COMPUTED_VALUE"""),43841.5059554051)</f>
        <v>43841.50596</v>
      </c>
      <c r="D11" s="23">
        <f>IFERROR(__xludf.DUMMYFUNCTION("""COMPUTED_VALUE"""),1.016)</f>
        <v>1.016</v>
      </c>
      <c r="E11" s="19">
        <f>IFERROR(__xludf.DUMMYFUNCTION("""COMPUTED_VALUE"""),62.0)</f>
        <v>62</v>
      </c>
      <c r="F11" s="27" t="str">
        <f>IFERROR(__xludf.DUMMYFUNCTION("""COMPUTED_VALUE"""),"BLUE")</f>
        <v>BLUE</v>
      </c>
      <c r="G11" s="28" t="str">
        <f>IFERROR(__xludf.DUMMYFUNCTION("""COMPUTED_VALUE"""),"Tap 6 Clone (12/29/2019)")</f>
        <v>Tap 6 Clone (12/29/2019)</v>
      </c>
      <c r="H11" s="27" t="str">
        <f>IFERROR(__xludf.DUMMYFUNCTION("""COMPUTED_VALUE"""),"")</f>
        <v/>
      </c>
    </row>
    <row r="12">
      <c r="A12" s="39" t="s">
        <v>28</v>
      </c>
      <c r="B12" s="40">
        <f>percentile(D:D,0.01)</f>
        <v>1.016</v>
      </c>
      <c r="C12" s="17">
        <f>IFERROR(__xludf.DUMMYFUNCTION("""COMPUTED_VALUE"""),43841.4955332986)</f>
        <v>43841.49553</v>
      </c>
      <c r="D12" s="23">
        <f>IFERROR(__xludf.DUMMYFUNCTION("""COMPUTED_VALUE"""),1.016)</f>
        <v>1.016</v>
      </c>
      <c r="E12" s="19">
        <f>IFERROR(__xludf.DUMMYFUNCTION("""COMPUTED_VALUE"""),62.0)</f>
        <v>62</v>
      </c>
      <c r="F12" s="27" t="str">
        <f>IFERROR(__xludf.DUMMYFUNCTION("""COMPUTED_VALUE"""),"BLUE")</f>
        <v>BLUE</v>
      </c>
      <c r="G12" s="28" t="str">
        <f>IFERROR(__xludf.DUMMYFUNCTION("""COMPUTED_VALUE"""),"Tap 6 Clone (12/29/2019)")</f>
        <v>Tap 6 Clone (12/29/2019)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IFERROR(__xludf.DUMMYFUNCTION("""COMPUTED_VALUE"""),43841.485113831)</f>
        <v>43841.48511</v>
      </c>
      <c r="D13" s="23">
        <f>IFERROR(__xludf.DUMMYFUNCTION("""COMPUTED_VALUE"""),1.016)</f>
        <v>1.016</v>
      </c>
      <c r="E13" s="24">
        <f>IFERROR(__xludf.DUMMYFUNCTION("""COMPUTED_VALUE"""),62.0)</f>
        <v>62</v>
      </c>
      <c r="F13" s="27" t="str">
        <f>IFERROR(__xludf.DUMMYFUNCTION("""COMPUTED_VALUE"""),"BLUE")</f>
        <v>BLUE</v>
      </c>
      <c r="G13" s="28" t="str">
        <f>IFERROR(__xludf.DUMMYFUNCTION("""COMPUTED_VALUE"""),"Tap 6 Clone (12/29/2019)")</f>
        <v>Tap 6 Clone (12/29/2019)</v>
      </c>
      <c r="H13" s="27" t="str">
        <f>IFERROR(__xludf.DUMMYFUNCTION("""COMPUTED_VALUE"""),"")</f>
        <v/>
      </c>
    </row>
    <row r="14">
      <c r="A14" s="42" t="s">
        <v>24</v>
      </c>
      <c r="B14" s="43">
        <f>E2</f>
        <v>62</v>
      </c>
      <c r="C14" s="17">
        <f>IFERROR(__xludf.DUMMYFUNCTION("""COMPUTED_VALUE"""),43841.4746917939)</f>
        <v>43841.47469</v>
      </c>
      <c r="D14" s="23">
        <f>IFERROR(__xludf.DUMMYFUNCTION("""COMPUTED_VALUE"""),1.016)</f>
        <v>1.016</v>
      </c>
      <c r="E14" s="24">
        <f>IFERROR(__xludf.DUMMYFUNCTION("""COMPUTED_VALUE"""),62.0)</f>
        <v>62</v>
      </c>
      <c r="F14" s="27" t="str">
        <f>IFERROR(__xludf.DUMMYFUNCTION("""COMPUTED_VALUE"""),"BLUE")</f>
        <v>BLUE</v>
      </c>
      <c r="G14" s="28" t="str">
        <f>IFERROR(__xludf.DUMMYFUNCTION("""COMPUTED_VALUE"""),"Tap 6 Clone (12/29/2019)")</f>
        <v>Tap 6 Clone (12/29/2019)</v>
      </c>
      <c r="H14" s="27" t="str">
        <f>IFERROR(__xludf.DUMMYFUNCTION("""COMPUTED_VALUE"""),"")</f>
        <v/>
      </c>
    </row>
    <row r="15">
      <c r="A15" s="34" t="s">
        <v>29</v>
      </c>
      <c r="B15" s="44">
        <f>average(E:E)</f>
        <v>62.82772765</v>
      </c>
      <c r="C15" s="17">
        <f>IFERROR(__xludf.DUMMYFUNCTION("""COMPUTED_VALUE"""),43841.4642714467)</f>
        <v>43841.46427</v>
      </c>
      <c r="D15" s="23">
        <f>IFERROR(__xludf.DUMMYFUNCTION("""COMPUTED_VALUE"""),1.016)</f>
        <v>1.016</v>
      </c>
      <c r="E15" s="24">
        <f>IFERROR(__xludf.DUMMYFUNCTION("""COMPUTED_VALUE"""),62.0)</f>
        <v>62</v>
      </c>
      <c r="F15" s="27" t="str">
        <f>IFERROR(__xludf.DUMMYFUNCTION("""COMPUTED_VALUE"""),"BLUE")</f>
        <v>BLUE</v>
      </c>
      <c r="G15" s="28" t="str">
        <f>IFERROR(__xludf.DUMMYFUNCTION("""COMPUTED_VALUE"""),"Tap 6 Clone (12/29/2019)")</f>
        <v>Tap 6 Clone (12/29/2019)</v>
      </c>
      <c r="H15" s="27" t="str">
        <f>IFERROR(__xludf.DUMMYFUNCTION("""COMPUTED_VALUE"""),"")</f>
        <v/>
      </c>
    </row>
    <row r="16">
      <c r="A16" s="34" t="s">
        <v>26</v>
      </c>
      <c r="B16" s="35">
        <f>B3-B2</f>
        <v>12.71750417</v>
      </c>
      <c r="C16" s="17">
        <f>IFERROR(__xludf.DUMMYFUNCTION("""COMPUTED_VALUE"""),43841.4538509837)</f>
        <v>43841.45385</v>
      </c>
      <c r="D16" s="23">
        <f>IFERROR(__xludf.DUMMYFUNCTION("""COMPUTED_VALUE"""),1.016)</f>
        <v>1.016</v>
      </c>
      <c r="E16" s="24">
        <f>IFERROR(__xludf.DUMMYFUNCTION("""COMPUTED_VALUE"""),62.0)</f>
        <v>62</v>
      </c>
      <c r="F16" s="27" t="str">
        <f>IFERROR(__xludf.DUMMYFUNCTION("""COMPUTED_VALUE"""),"BLUE")</f>
        <v>BLUE</v>
      </c>
      <c r="G16" s="28" t="str">
        <f>IFERROR(__xludf.DUMMYFUNCTION("""COMPUTED_VALUE"""),"Tap 6 Clone (12/29/2019)")</f>
        <v>Tap 6 Clone (12/29/2019)</v>
      </c>
      <c r="H16" s="27" t="str">
        <f>IFERROR(__xludf.DUMMYFUNCTION("""COMPUTED_VALUE"""),"")</f>
        <v/>
      </c>
    </row>
    <row r="17">
      <c r="A17" s="34" t="s">
        <v>27</v>
      </c>
      <c r="B17" s="44">
        <f>percentile(E:E,0.99)</f>
        <v>66</v>
      </c>
      <c r="C17" s="45">
        <f>IFERROR(__xludf.DUMMYFUNCTION("""COMPUTED_VALUE"""),43841.4434294213)</f>
        <v>43841.44343</v>
      </c>
      <c r="D17" s="23">
        <f>IFERROR(__xludf.DUMMYFUNCTION("""COMPUTED_VALUE"""),1.016)</f>
        <v>1.016</v>
      </c>
      <c r="E17" s="24">
        <f>IFERROR(__xludf.DUMMYFUNCTION("""COMPUTED_VALUE"""),62.0)</f>
        <v>62</v>
      </c>
      <c r="F17" s="27" t="str">
        <f>IFERROR(__xludf.DUMMYFUNCTION("""COMPUTED_VALUE"""),"BLUE")</f>
        <v>BLUE</v>
      </c>
      <c r="G17" s="28" t="str">
        <f>IFERROR(__xludf.DUMMYFUNCTION("""COMPUTED_VALUE"""),"Tap 6 Clone (12/29/2019)")</f>
        <v>Tap 6 Clone (12/29/2019)</v>
      </c>
      <c r="H17" s="27" t="str">
        <f>IFERROR(__xludf.DUMMYFUNCTION("""COMPUTED_VALUE"""),"")</f>
        <v/>
      </c>
    </row>
    <row r="18">
      <c r="A18" s="39" t="s">
        <v>28</v>
      </c>
      <c r="B18" s="46">
        <f>percentile(E:E,0.01)</f>
        <v>62</v>
      </c>
      <c r="C18" s="17">
        <f>IFERROR(__xludf.DUMMYFUNCTION("""COMPUTED_VALUE"""),43841.4330072338)</f>
        <v>43841.43301</v>
      </c>
      <c r="D18" s="23">
        <f>IFERROR(__xludf.DUMMYFUNCTION("""COMPUTED_VALUE"""),1.016)</f>
        <v>1.016</v>
      </c>
      <c r="E18" s="24">
        <f>IFERROR(__xludf.DUMMYFUNCTION("""COMPUTED_VALUE"""),62.0)</f>
        <v>62</v>
      </c>
      <c r="F18" s="27" t="str">
        <f>IFERROR(__xludf.DUMMYFUNCTION("""COMPUTED_VALUE"""),"BLUE")</f>
        <v>BLUE</v>
      </c>
      <c r="G18" s="28" t="str">
        <f>IFERROR(__xludf.DUMMYFUNCTION("""COMPUTED_VALUE"""),"Tap 6 Clone (12/29/2019)")</f>
        <v>Tap 6 Clone (12/29/2019)</v>
      </c>
      <c r="H18" s="27" t="str">
        <f>IFERROR(__xludf.DUMMYFUNCTION("""COMPUTED_VALUE"""),"")</f>
        <v/>
      </c>
    </row>
    <row r="19">
      <c r="A19" s="47" t="s">
        <v>30</v>
      </c>
      <c r="B19" s="48"/>
      <c r="C19" s="17">
        <f>IFERROR(__xludf.DUMMYFUNCTION("""COMPUTED_VALUE"""),43841.4225886342)</f>
        <v>43841.42259</v>
      </c>
      <c r="D19" s="23">
        <f>IFERROR(__xludf.DUMMYFUNCTION("""COMPUTED_VALUE"""),1.016)</f>
        <v>1.016</v>
      </c>
      <c r="E19" s="24">
        <f>IFERROR(__xludf.DUMMYFUNCTION("""COMPUTED_VALUE"""),62.0)</f>
        <v>62</v>
      </c>
      <c r="F19" s="27" t="str">
        <f>IFERROR(__xludf.DUMMYFUNCTION("""COMPUTED_VALUE"""),"BLUE")</f>
        <v>BLUE</v>
      </c>
      <c r="G19" s="28" t="str">
        <f>IFERROR(__xludf.DUMMYFUNCTION("""COMPUTED_VALUE"""),"Tap 6 Clone (12/29/2019)")</f>
        <v>Tap 6 Clone (12/29/2019)</v>
      </c>
      <c r="H19" s="27" t="str">
        <f>IFERROR(__xludf.DUMMYFUNCTION("""COMPUTED_VALUE"""),"")</f>
        <v/>
      </c>
    </row>
    <row r="20">
      <c r="A20" s="49" t="s">
        <v>31</v>
      </c>
      <c r="B20" s="50">
        <f>IF(D1="SG",(B11-B8)/(B11-1),"must use SG units")</f>
        <v>0.7288135593</v>
      </c>
      <c r="C20" s="17">
        <f>IFERROR(__xludf.DUMMYFUNCTION("""COMPUTED_VALUE"""),43841.4121672916)</f>
        <v>43841.41217</v>
      </c>
      <c r="D20" s="23">
        <f>IFERROR(__xludf.DUMMYFUNCTION("""COMPUTED_VALUE"""),1.016)</f>
        <v>1.016</v>
      </c>
      <c r="E20" s="24">
        <f>IFERROR(__xludf.DUMMYFUNCTION("""COMPUTED_VALUE"""),62.0)</f>
        <v>62</v>
      </c>
      <c r="F20" s="27" t="str">
        <f>IFERROR(__xludf.DUMMYFUNCTION("""COMPUTED_VALUE"""),"BLUE")</f>
        <v>BLUE</v>
      </c>
      <c r="G20" s="28" t="str">
        <f>IFERROR(__xludf.DUMMYFUNCTION("""COMPUTED_VALUE"""),"Tap 6 Clone (12/29/2019)")</f>
        <v>Tap 6 Clone (12/29/2019)</v>
      </c>
      <c r="H20" s="27" t="str">
        <f>IFERROR(__xludf.DUMMYFUNCTION("""COMPUTED_VALUE"""),"")</f>
        <v/>
      </c>
    </row>
    <row r="21">
      <c r="A21" s="51" t="s">
        <v>32</v>
      </c>
      <c r="B21" s="52">
        <f>IF(D1="SG",(B11-B8)*1.3125,"must use SG units")</f>
        <v>0.0564375</v>
      </c>
      <c r="C21" s="17">
        <f>IFERROR(__xludf.DUMMYFUNCTION("""COMPUTED_VALUE"""),43841.401746574)</f>
        <v>43841.40175</v>
      </c>
      <c r="D21" s="23">
        <f>IFERROR(__xludf.DUMMYFUNCTION("""COMPUTED_VALUE"""),1.016)</f>
        <v>1.016</v>
      </c>
      <c r="E21" s="24">
        <f>IFERROR(__xludf.DUMMYFUNCTION("""COMPUTED_VALUE"""),62.0)</f>
        <v>62</v>
      </c>
      <c r="F21" s="27" t="str">
        <f>IFERROR(__xludf.DUMMYFUNCTION("""COMPUTED_VALUE"""),"BLUE")</f>
        <v>BLUE</v>
      </c>
      <c r="G21" s="28" t="str">
        <f>IFERROR(__xludf.DUMMYFUNCTION("""COMPUTED_VALUE"""),"Tap 6 Clone (12/29/2019)")</f>
        <v>Tap 6 Clone (12/29/2019)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IFERROR(__xludf.DUMMYFUNCTION("""COMPUTED_VALUE"""),43841.3913264004)</f>
        <v>43841.39133</v>
      </c>
      <c r="D22" s="23">
        <f>IFERROR(__xludf.DUMMYFUNCTION("""COMPUTED_VALUE"""),1.016)</f>
        <v>1.016</v>
      </c>
      <c r="E22" s="24">
        <f>IFERROR(__xludf.DUMMYFUNCTION("""COMPUTED_VALUE"""),62.0)</f>
        <v>62</v>
      </c>
      <c r="F22" s="27" t="str">
        <f>IFERROR(__xludf.DUMMYFUNCTION("""COMPUTED_VALUE"""),"BLUE")</f>
        <v>BLUE</v>
      </c>
      <c r="G22" s="28" t="str">
        <f>IFERROR(__xludf.DUMMYFUNCTION("""COMPUTED_VALUE"""),"Tap 6 Clone (12/29/2019)")</f>
        <v>Tap 6 Clone (12/29/2019)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IFERROR(__xludf.DUMMYFUNCTION("""COMPUTED_VALUE"""),43841.3808936689)</f>
        <v>43841.38089</v>
      </c>
      <c r="D23" s="23">
        <f>IFERROR(__xludf.DUMMYFUNCTION("""COMPUTED_VALUE"""),1.016)</f>
        <v>1.016</v>
      </c>
      <c r="E23" s="24">
        <f>IFERROR(__xludf.DUMMYFUNCTION("""COMPUTED_VALUE"""),62.0)</f>
        <v>62</v>
      </c>
      <c r="F23" s="27" t="str">
        <f>IFERROR(__xludf.DUMMYFUNCTION("""COMPUTED_VALUE"""),"BLUE")</f>
        <v>BLUE</v>
      </c>
      <c r="G23" s="28" t="str">
        <f>IFERROR(__xludf.DUMMYFUNCTION("""COMPUTED_VALUE"""),"Tap 6 Clone (12/29/2019)")</f>
        <v>Tap 6 Clone (12/29/2019)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IFERROR(__xludf.DUMMYFUNCTION("""COMPUTED_VALUE"""),43841.3704623495)</f>
        <v>43841.37046</v>
      </c>
      <c r="D24" s="23">
        <f>IFERROR(__xludf.DUMMYFUNCTION("""COMPUTED_VALUE"""),1.016)</f>
        <v>1.016</v>
      </c>
      <c r="E24" s="24">
        <f>IFERROR(__xludf.DUMMYFUNCTION("""COMPUTED_VALUE"""),62.0)</f>
        <v>62</v>
      </c>
      <c r="F24" s="27" t="str">
        <f>IFERROR(__xludf.DUMMYFUNCTION("""COMPUTED_VALUE"""),"BLUE")</f>
        <v>BLUE</v>
      </c>
      <c r="G24" s="28" t="str">
        <f>IFERROR(__xludf.DUMMYFUNCTION("""COMPUTED_VALUE"""),"Tap 6 Clone (12/29/2019)")</f>
        <v>Tap 6 Clone (12/29/2019)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IFERROR(__xludf.DUMMYFUNCTION("""COMPUTED_VALUE"""),43841.3600417824)</f>
        <v>43841.36004</v>
      </c>
      <c r="D25" s="23">
        <f>IFERROR(__xludf.DUMMYFUNCTION("""COMPUTED_VALUE"""),1.016)</f>
        <v>1.016</v>
      </c>
      <c r="E25" s="24">
        <f>IFERROR(__xludf.DUMMYFUNCTION("""COMPUTED_VALUE"""),62.0)</f>
        <v>62</v>
      </c>
      <c r="F25" s="27" t="str">
        <f>IFERROR(__xludf.DUMMYFUNCTION("""COMPUTED_VALUE"""),"BLUE")</f>
        <v>BLUE</v>
      </c>
      <c r="G25" s="28" t="str">
        <f>IFERROR(__xludf.DUMMYFUNCTION("""COMPUTED_VALUE"""),"Tap 6 Clone (12/29/2019)")</f>
        <v>Tap 6 Clone (12/29/2019)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IFERROR(__xludf.DUMMYFUNCTION("""COMPUTED_VALUE"""),43841.3496219791)</f>
        <v>43841.34962</v>
      </c>
      <c r="D26" s="23">
        <f>IFERROR(__xludf.DUMMYFUNCTION("""COMPUTED_VALUE"""),1.016)</f>
        <v>1.016</v>
      </c>
      <c r="E26" s="24">
        <f>IFERROR(__xludf.DUMMYFUNCTION("""COMPUTED_VALUE"""),62.0)</f>
        <v>62</v>
      </c>
      <c r="F26" s="27" t="str">
        <f>IFERROR(__xludf.DUMMYFUNCTION("""COMPUTED_VALUE"""),"BLUE")</f>
        <v>BLUE</v>
      </c>
      <c r="G26" s="28" t="str">
        <f>IFERROR(__xludf.DUMMYFUNCTION("""COMPUTED_VALUE"""),"Tap 6 Clone (12/29/2019)")</f>
        <v>Tap 6 Clone (12/29/2019)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IFERROR(__xludf.DUMMYFUNCTION("""COMPUTED_VALUE"""),43841.3392013541)</f>
        <v>43841.3392</v>
      </c>
      <c r="D27" s="23">
        <f>IFERROR(__xludf.DUMMYFUNCTION("""COMPUTED_VALUE"""),1.016)</f>
        <v>1.016</v>
      </c>
      <c r="E27" s="24">
        <f>IFERROR(__xludf.DUMMYFUNCTION("""COMPUTED_VALUE"""),62.0)</f>
        <v>62</v>
      </c>
      <c r="F27" s="27" t="str">
        <f>IFERROR(__xludf.DUMMYFUNCTION("""COMPUTED_VALUE"""),"BLUE")</f>
        <v>BLUE</v>
      </c>
      <c r="G27" s="28" t="str">
        <f>IFERROR(__xludf.DUMMYFUNCTION("""COMPUTED_VALUE"""),"Tap 6 Clone (12/29/2019)")</f>
        <v>Tap 6 Clone (12/29/2019)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IFERROR(__xludf.DUMMYFUNCTION("""COMPUTED_VALUE"""),43841.3287800231)</f>
        <v>43841.32878</v>
      </c>
      <c r="D28" s="23">
        <f>IFERROR(__xludf.DUMMYFUNCTION("""COMPUTED_VALUE"""),1.016)</f>
        <v>1.016</v>
      </c>
      <c r="E28" s="24">
        <f>IFERROR(__xludf.DUMMYFUNCTION("""COMPUTED_VALUE"""),62.0)</f>
        <v>62</v>
      </c>
      <c r="F28" s="27" t="str">
        <f>IFERROR(__xludf.DUMMYFUNCTION("""COMPUTED_VALUE"""),"BLUE")</f>
        <v>BLUE</v>
      </c>
      <c r="G28" s="28" t="str">
        <f>IFERROR(__xludf.DUMMYFUNCTION("""COMPUTED_VALUE"""),"Tap 6 Clone (12/29/2019)")</f>
        <v>Tap 6 Clone (12/29/2019)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IFERROR(__xludf.DUMMYFUNCTION("""COMPUTED_VALUE"""),43841.3183582986)</f>
        <v>43841.31836</v>
      </c>
      <c r="D29" s="23">
        <f>IFERROR(__xludf.DUMMYFUNCTION("""COMPUTED_VALUE"""),1.016)</f>
        <v>1.016</v>
      </c>
      <c r="E29" s="24">
        <f>IFERROR(__xludf.DUMMYFUNCTION("""COMPUTED_VALUE"""),62.0)</f>
        <v>62</v>
      </c>
      <c r="F29" s="27" t="str">
        <f>IFERROR(__xludf.DUMMYFUNCTION("""COMPUTED_VALUE"""),"BLUE")</f>
        <v>BLUE</v>
      </c>
      <c r="G29" s="28" t="str">
        <f>IFERROR(__xludf.DUMMYFUNCTION("""COMPUTED_VALUE"""),"Tap 6 Clone (12/29/2019)")</f>
        <v>Tap 6 Clone (12/29/2019)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IFERROR(__xludf.DUMMYFUNCTION("""COMPUTED_VALUE"""),43841.3079364351)</f>
        <v>43841.30794</v>
      </c>
      <c r="D30" s="23">
        <f>IFERROR(__xludf.DUMMYFUNCTION("""COMPUTED_VALUE"""),1.016)</f>
        <v>1.016</v>
      </c>
      <c r="E30" s="24">
        <f>IFERROR(__xludf.DUMMYFUNCTION("""COMPUTED_VALUE"""),62.0)</f>
        <v>62</v>
      </c>
      <c r="F30" s="27" t="str">
        <f>IFERROR(__xludf.DUMMYFUNCTION("""COMPUTED_VALUE"""),"BLUE")</f>
        <v>BLUE</v>
      </c>
      <c r="G30" s="28" t="str">
        <f>IFERROR(__xludf.DUMMYFUNCTION("""COMPUTED_VALUE"""),"Tap 6 Clone (12/29/2019)")</f>
        <v>Tap 6 Clone (12/29/2019)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IFERROR(__xludf.DUMMYFUNCTION("""COMPUTED_VALUE"""),43841.2975159837)</f>
        <v>43841.29752</v>
      </c>
      <c r="D31" s="23">
        <f>IFERROR(__xludf.DUMMYFUNCTION("""COMPUTED_VALUE"""),1.016)</f>
        <v>1.016</v>
      </c>
      <c r="E31" s="24">
        <f>IFERROR(__xludf.DUMMYFUNCTION("""COMPUTED_VALUE"""),62.0)</f>
        <v>62</v>
      </c>
      <c r="F31" s="27" t="str">
        <f>IFERROR(__xludf.DUMMYFUNCTION("""COMPUTED_VALUE"""),"BLUE")</f>
        <v>BLUE</v>
      </c>
      <c r="G31" s="28" t="str">
        <f>IFERROR(__xludf.DUMMYFUNCTION("""COMPUTED_VALUE"""),"Tap 6 Clone (12/29/2019)")</f>
        <v>Tap 6 Clone (12/29/2019)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IFERROR(__xludf.DUMMYFUNCTION("""COMPUTED_VALUE"""),43841.2870945138)</f>
        <v>43841.28709</v>
      </c>
      <c r="D32" s="23">
        <f>IFERROR(__xludf.DUMMYFUNCTION("""COMPUTED_VALUE"""),1.016)</f>
        <v>1.016</v>
      </c>
      <c r="E32" s="24">
        <f>IFERROR(__xludf.DUMMYFUNCTION("""COMPUTED_VALUE"""),62.0)</f>
        <v>62</v>
      </c>
      <c r="F32" s="27" t="str">
        <f>IFERROR(__xludf.DUMMYFUNCTION("""COMPUTED_VALUE"""),"BLUE")</f>
        <v>BLUE</v>
      </c>
      <c r="G32" s="28" t="str">
        <f>IFERROR(__xludf.DUMMYFUNCTION("""COMPUTED_VALUE"""),"Tap 6 Clone (12/29/2019)")</f>
        <v>Tap 6 Clone (12/29/2019)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IFERROR(__xludf.DUMMYFUNCTION("""COMPUTED_VALUE"""),43841.2766737962)</f>
        <v>43841.27667</v>
      </c>
      <c r="D33" s="23">
        <f>IFERROR(__xludf.DUMMYFUNCTION("""COMPUTED_VALUE"""),1.016)</f>
        <v>1.016</v>
      </c>
      <c r="E33" s="24">
        <f>IFERROR(__xludf.DUMMYFUNCTION("""COMPUTED_VALUE"""),62.0)</f>
        <v>62</v>
      </c>
      <c r="F33" s="27" t="str">
        <f>IFERROR(__xludf.DUMMYFUNCTION("""COMPUTED_VALUE"""),"BLUE")</f>
        <v>BLUE</v>
      </c>
      <c r="G33" s="28" t="str">
        <f>IFERROR(__xludf.DUMMYFUNCTION("""COMPUTED_VALUE"""),"Tap 6 Clone (12/29/2019)")</f>
        <v>Tap 6 Clone (12/29/2019)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IFERROR(__xludf.DUMMYFUNCTION("""COMPUTED_VALUE"""),43841.2662537037)</f>
        <v>43841.26625</v>
      </c>
      <c r="D34" s="23">
        <f>IFERROR(__xludf.DUMMYFUNCTION("""COMPUTED_VALUE"""),1.016)</f>
        <v>1.016</v>
      </c>
      <c r="E34" s="24">
        <f>IFERROR(__xludf.DUMMYFUNCTION("""COMPUTED_VALUE"""),62.0)</f>
        <v>62</v>
      </c>
      <c r="F34" s="27" t="str">
        <f>IFERROR(__xludf.DUMMYFUNCTION("""COMPUTED_VALUE"""),"BLUE")</f>
        <v>BLUE</v>
      </c>
      <c r="G34" s="28" t="str">
        <f>IFERROR(__xludf.DUMMYFUNCTION("""COMPUTED_VALUE"""),"Tap 6 Clone (12/29/2019)")</f>
        <v>Tap 6 Clone (12/29/2019)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IFERROR(__xludf.DUMMYFUNCTION("""COMPUTED_VALUE"""),43841.2558207754)</f>
        <v>43841.25582</v>
      </c>
      <c r="D35" s="23">
        <f>IFERROR(__xludf.DUMMYFUNCTION("""COMPUTED_VALUE"""),1.016)</f>
        <v>1.016</v>
      </c>
      <c r="E35" s="24">
        <f>IFERROR(__xludf.DUMMYFUNCTION("""COMPUTED_VALUE"""),62.0)</f>
        <v>62</v>
      </c>
      <c r="F35" s="27" t="str">
        <f>IFERROR(__xludf.DUMMYFUNCTION("""COMPUTED_VALUE"""),"BLUE")</f>
        <v>BLUE</v>
      </c>
      <c r="G35" s="28" t="str">
        <f>IFERROR(__xludf.DUMMYFUNCTION("""COMPUTED_VALUE"""),"Tap 6 Clone (12/29/2019)")</f>
        <v>Tap 6 Clone (12/29/2019)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IFERROR(__xludf.DUMMYFUNCTION("""COMPUTED_VALUE"""),43841.245398912)</f>
        <v>43841.2454</v>
      </c>
      <c r="D36" s="23">
        <f>IFERROR(__xludf.DUMMYFUNCTION("""COMPUTED_VALUE"""),1.016)</f>
        <v>1.016</v>
      </c>
      <c r="E36" s="24">
        <f>IFERROR(__xludf.DUMMYFUNCTION("""COMPUTED_VALUE"""),62.0)</f>
        <v>62</v>
      </c>
      <c r="F36" s="27" t="str">
        <f>IFERROR(__xludf.DUMMYFUNCTION("""COMPUTED_VALUE"""),"BLUE")</f>
        <v>BLUE</v>
      </c>
      <c r="G36" s="28" t="str">
        <f>IFERROR(__xludf.DUMMYFUNCTION("""COMPUTED_VALUE"""),"Tap 6 Clone (12/29/2019)")</f>
        <v>Tap 6 Clone (12/29/2019)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IFERROR(__xludf.DUMMYFUNCTION("""COMPUTED_VALUE"""),43841.2349786111)</f>
        <v>43841.23498</v>
      </c>
      <c r="D37" s="23">
        <f>IFERROR(__xludf.DUMMYFUNCTION("""COMPUTED_VALUE"""),1.016)</f>
        <v>1.016</v>
      </c>
      <c r="E37" s="24">
        <f>IFERROR(__xludf.DUMMYFUNCTION("""COMPUTED_VALUE"""),62.0)</f>
        <v>62</v>
      </c>
      <c r="F37" s="27" t="str">
        <f>IFERROR(__xludf.DUMMYFUNCTION("""COMPUTED_VALUE"""),"BLUE")</f>
        <v>BLUE</v>
      </c>
      <c r="G37" s="28" t="str">
        <f>IFERROR(__xludf.DUMMYFUNCTION("""COMPUTED_VALUE"""),"Tap 6 Clone (12/29/2019)")</f>
        <v>Tap 6 Clone (12/29/2019)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IFERROR(__xludf.DUMMYFUNCTION("""COMPUTED_VALUE"""),43841.2245465162)</f>
        <v>43841.22455</v>
      </c>
      <c r="D38" s="23">
        <f>IFERROR(__xludf.DUMMYFUNCTION("""COMPUTED_VALUE"""),1.016)</f>
        <v>1.016</v>
      </c>
      <c r="E38" s="24">
        <f>IFERROR(__xludf.DUMMYFUNCTION("""COMPUTED_VALUE"""),62.0)</f>
        <v>62</v>
      </c>
      <c r="F38" s="27" t="str">
        <f>IFERROR(__xludf.DUMMYFUNCTION("""COMPUTED_VALUE"""),"BLUE")</f>
        <v>BLUE</v>
      </c>
      <c r="G38" s="28" t="str">
        <f>IFERROR(__xludf.DUMMYFUNCTION("""COMPUTED_VALUE"""),"Tap 6 Clone (12/29/2019)")</f>
        <v>Tap 6 Clone (12/29/2019)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IFERROR(__xludf.DUMMYFUNCTION("""COMPUTED_VALUE"""),43841.2141252546)</f>
        <v>43841.21413</v>
      </c>
      <c r="D39" s="23">
        <f>IFERROR(__xludf.DUMMYFUNCTION("""COMPUTED_VALUE"""),1.016)</f>
        <v>1.016</v>
      </c>
      <c r="E39" s="24">
        <f>IFERROR(__xludf.DUMMYFUNCTION("""COMPUTED_VALUE"""),62.0)</f>
        <v>62</v>
      </c>
      <c r="F39" s="27" t="str">
        <f>IFERROR(__xludf.DUMMYFUNCTION("""COMPUTED_VALUE"""),"BLUE")</f>
        <v>BLUE</v>
      </c>
      <c r="G39" s="28" t="str">
        <f>IFERROR(__xludf.DUMMYFUNCTION("""COMPUTED_VALUE"""),"Tap 6 Clone (12/29/2019)")</f>
        <v>Tap 6 Clone (12/29/2019)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IFERROR(__xludf.DUMMYFUNCTION("""COMPUTED_VALUE"""),43841.2037035185)</f>
        <v>43841.2037</v>
      </c>
      <c r="D40" s="23">
        <f>IFERROR(__xludf.DUMMYFUNCTION("""COMPUTED_VALUE"""),1.016)</f>
        <v>1.016</v>
      </c>
      <c r="E40" s="24">
        <f>IFERROR(__xludf.DUMMYFUNCTION("""COMPUTED_VALUE"""),62.0)</f>
        <v>62</v>
      </c>
      <c r="F40" s="27" t="str">
        <f>IFERROR(__xludf.DUMMYFUNCTION("""COMPUTED_VALUE"""),"BLUE")</f>
        <v>BLUE</v>
      </c>
      <c r="G40" s="28" t="str">
        <f>IFERROR(__xludf.DUMMYFUNCTION("""COMPUTED_VALUE"""),"Tap 6 Clone (12/29/2019)")</f>
        <v>Tap 6 Clone (12/29/2019)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IFERROR(__xludf.DUMMYFUNCTION("""COMPUTED_VALUE"""),43841.1932818171)</f>
        <v>43841.19328</v>
      </c>
      <c r="D41" s="23">
        <f>IFERROR(__xludf.DUMMYFUNCTION("""COMPUTED_VALUE"""),1.016)</f>
        <v>1.016</v>
      </c>
      <c r="E41" s="24">
        <f>IFERROR(__xludf.DUMMYFUNCTION("""COMPUTED_VALUE"""),62.0)</f>
        <v>62</v>
      </c>
      <c r="F41" s="27" t="str">
        <f>IFERROR(__xludf.DUMMYFUNCTION("""COMPUTED_VALUE"""),"BLUE")</f>
        <v>BLUE</v>
      </c>
      <c r="G41" s="28" t="str">
        <f>IFERROR(__xludf.DUMMYFUNCTION("""COMPUTED_VALUE"""),"Tap 6 Clone (12/29/2019)")</f>
        <v>Tap 6 Clone (12/29/2019)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IFERROR(__xludf.DUMMYFUNCTION("""COMPUTED_VALUE"""),43841.1828603935)</f>
        <v>43841.18286</v>
      </c>
      <c r="D42" s="23">
        <f>IFERROR(__xludf.DUMMYFUNCTION("""COMPUTED_VALUE"""),1.016)</f>
        <v>1.016</v>
      </c>
      <c r="E42" s="24">
        <f>IFERROR(__xludf.DUMMYFUNCTION("""COMPUTED_VALUE"""),62.0)</f>
        <v>62</v>
      </c>
      <c r="F42" s="27" t="str">
        <f>IFERROR(__xludf.DUMMYFUNCTION("""COMPUTED_VALUE"""),"BLUE")</f>
        <v>BLUE</v>
      </c>
      <c r="G42" s="28" t="str">
        <f>IFERROR(__xludf.DUMMYFUNCTION("""COMPUTED_VALUE"""),"Tap 6 Clone (12/29/2019)")</f>
        <v>Tap 6 Clone (12/29/2019)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IFERROR(__xludf.DUMMYFUNCTION("""COMPUTED_VALUE"""),43841.1724403356)</f>
        <v>43841.17244</v>
      </c>
      <c r="D43" s="23">
        <f>IFERROR(__xludf.DUMMYFUNCTION("""COMPUTED_VALUE"""),1.016)</f>
        <v>1.016</v>
      </c>
      <c r="E43" s="24">
        <f>IFERROR(__xludf.DUMMYFUNCTION("""COMPUTED_VALUE"""),62.0)</f>
        <v>62</v>
      </c>
      <c r="F43" s="27" t="str">
        <f>IFERROR(__xludf.DUMMYFUNCTION("""COMPUTED_VALUE"""),"BLUE")</f>
        <v>BLUE</v>
      </c>
      <c r="G43" s="28" t="str">
        <f>IFERROR(__xludf.DUMMYFUNCTION("""COMPUTED_VALUE"""),"Tap 6 Clone (12/29/2019)")</f>
        <v>Tap 6 Clone (12/29/2019)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IFERROR(__xludf.DUMMYFUNCTION("""COMPUTED_VALUE"""),43841.1620211342)</f>
        <v>43841.16202</v>
      </c>
      <c r="D44" s="23">
        <f>IFERROR(__xludf.DUMMYFUNCTION("""COMPUTED_VALUE"""),1.016)</f>
        <v>1.016</v>
      </c>
      <c r="E44" s="24">
        <f>IFERROR(__xludf.DUMMYFUNCTION("""COMPUTED_VALUE"""),62.0)</f>
        <v>62</v>
      </c>
      <c r="F44" s="27" t="str">
        <f>IFERROR(__xludf.DUMMYFUNCTION("""COMPUTED_VALUE"""),"BLUE")</f>
        <v>BLUE</v>
      </c>
      <c r="G44" s="28" t="str">
        <f>IFERROR(__xludf.DUMMYFUNCTION("""COMPUTED_VALUE"""),"Tap 6 Clone (12/29/2019)")</f>
        <v>Tap 6 Clone (12/29/2019)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IFERROR(__xludf.DUMMYFUNCTION("""COMPUTED_VALUE"""),43841.1516012268)</f>
        <v>43841.1516</v>
      </c>
      <c r="D45" s="23">
        <f>IFERROR(__xludf.DUMMYFUNCTION("""COMPUTED_VALUE"""),1.016)</f>
        <v>1.016</v>
      </c>
      <c r="E45" s="24">
        <f>IFERROR(__xludf.DUMMYFUNCTION("""COMPUTED_VALUE"""),62.0)</f>
        <v>62</v>
      </c>
      <c r="F45" s="27" t="str">
        <f>IFERROR(__xludf.DUMMYFUNCTION("""COMPUTED_VALUE"""),"BLUE")</f>
        <v>BLUE</v>
      </c>
      <c r="G45" s="28" t="str">
        <f>IFERROR(__xludf.DUMMYFUNCTION("""COMPUTED_VALUE"""),"Tap 6 Clone (12/29/2019)")</f>
        <v>Tap 6 Clone (12/29/2019)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IFERROR(__xludf.DUMMYFUNCTION("""COMPUTED_VALUE"""),43841.1411796527)</f>
        <v>43841.14118</v>
      </c>
      <c r="D46" s="23">
        <f>IFERROR(__xludf.DUMMYFUNCTION("""COMPUTED_VALUE"""),1.016)</f>
        <v>1.016</v>
      </c>
      <c r="E46" s="24">
        <f>IFERROR(__xludf.DUMMYFUNCTION("""COMPUTED_VALUE"""),62.0)</f>
        <v>62</v>
      </c>
      <c r="F46" s="27" t="str">
        <f>IFERROR(__xludf.DUMMYFUNCTION("""COMPUTED_VALUE"""),"BLUE")</f>
        <v>BLUE</v>
      </c>
      <c r="G46" s="28" t="str">
        <f>IFERROR(__xludf.DUMMYFUNCTION("""COMPUTED_VALUE"""),"Tap 6 Clone (12/29/2019)")</f>
        <v>Tap 6 Clone (12/29/2019)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IFERROR(__xludf.DUMMYFUNCTION("""COMPUTED_VALUE"""),43841.1307590509)</f>
        <v>43841.13076</v>
      </c>
      <c r="D47" s="23">
        <f>IFERROR(__xludf.DUMMYFUNCTION("""COMPUTED_VALUE"""),1.016)</f>
        <v>1.016</v>
      </c>
      <c r="E47" s="24">
        <f>IFERROR(__xludf.DUMMYFUNCTION("""COMPUTED_VALUE"""),62.0)</f>
        <v>62</v>
      </c>
      <c r="F47" s="27" t="str">
        <f>IFERROR(__xludf.DUMMYFUNCTION("""COMPUTED_VALUE"""),"BLUE")</f>
        <v>BLUE</v>
      </c>
      <c r="G47" s="28" t="str">
        <f>IFERROR(__xludf.DUMMYFUNCTION("""COMPUTED_VALUE"""),"Tap 6 Clone (12/29/2019)")</f>
        <v>Tap 6 Clone (12/29/2019)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IFERROR(__xludf.DUMMYFUNCTION("""COMPUTED_VALUE"""),43841.1203385648)</f>
        <v>43841.12034</v>
      </c>
      <c r="D48" s="23">
        <f>IFERROR(__xludf.DUMMYFUNCTION("""COMPUTED_VALUE"""),1.016)</f>
        <v>1.016</v>
      </c>
      <c r="E48" s="24">
        <f>IFERROR(__xludf.DUMMYFUNCTION("""COMPUTED_VALUE"""),62.0)</f>
        <v>62</v>
      </c>
      <c r="F48" s="27" t="str">
        <f>IFERROR(__xludf.DUMMYFUNCTION("""COMPUTED_VALUE"""),"BLUE")</f>
        <v>BLUE</v>
      </c>
      <c r="G48" s="28" t="str">
        <f>IFERROR(__xludf.DUMMYFUNCTION("""COMPUTED_VALUE"""),"Tap 6 Clone (12/29/2019)")</f>
        <v>Tap 6 Clone (12/29/2019)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IFERROR(__xludf.DUMMYFUNCTION("""COMPUTED_VALUE"""),43841.1099178472)</f>
        <v>43841.10992</v>
      </c>
      <c r="D49" s="23">
        <f>IFERROR(__xludf.DUMMYFUNCTION("""COMPUTED_VALUE"""),1.017)</f>
        <v>1.017</v>
      </c>
      <c r="E49" s="24">
        <f>IFERROR(__xludf.DUMMYFUNCTION("""COMPUTED_VALUE"""),62.0)</f>
        <v>62</v>
      </c>
      <c r="F49" s="27" t="str">
        <f>IFERROR(__xludf.DUMMYFUNCTION("""COMPUTED_VALUE"""),"BLUE")</f>
        <v>BLUE</v>
      </c>
      <c r="G49" s="28" t="str">
        <f>IFERROR(__xludf.DUMMYFUNCTION("""COMPUTED_VALUE"""),"Tap 6 Clone (12/29/2019)")</f>
        <v>Tap 6 Clone (12/29/2019)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IFERROR(__xludf.DUMMYFUNCTION("""COMPUTED_VALUE"""),43841.0994958449)</f>
        <v>43841.0995</v>
      </c>
      <c r="D50" s="23">
        <f>IFERROR(__xludf.DUMMYFUNCTION("""COMPUTED_VALUE"""),1.016)</f>
        <v>1.016</v>
      </c>
      <c r="E50" s="24">
        <f>IFERROR(__xludf.DUMMYFUNCTION("""COMPUTED_VALUE"""),62.0)</f>
        <v>62</v>
      </c>
      <c r="F50" s="27" t="str">
        <f>IFERROR(__xludf.DUMMYFUNCTION("""COMPUTED_VALUE"""),"BLUE")</f>
        <v>BLUE</v>
      </c>
      <c r="G50" s="28" t="str">
        <f>IFERROR(__xludf.DUMMYFUNCTION("""COMPUTED_VALUE"""),"Tap 6 Clone (12/29/2019)")</f>
        <v>Tap 6 Clone (12/29/2019)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IFERROR(__xludf.DUMMYFUNCTION("""COMPUTED_VALUE"""),43841.0890753819)</f>
        <v>43841.08908</v>
      </c>
      <c r="D51" s="23">
        <f>IFERROR(__xludf.DUMMYFUNCTION("""COMPUTED_VALUE"""),1.017)</f>
        <v>1.017</v>
      </c>
      <c r="E51" s="24">
        <f>IFERROR(__xludf.DUMMYFUNCTION("""COMPUTED_VALUE"""),62.0)</f>
        <v>62</v>
      </c>
      <c r="F51" s="27" t="str">
        <f>IFERROR(__xludf.DUMMYFUNCTION("""COMPUTED_VALUE"""),"BLUE")</f>
        <v>BLUE</v>
      </c>
      <c r="G51" s="28" t="str">
        <f>IFERROR(__xludf.DUMMYFUNCTION("""COMPUTED_VALUE"""),"Tap 6 Clone (12/29/2019)")</f>
        <v>Tap 6 Clone (12/29/2019)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IFERROR(__xludf.DUMMYFUNCTION("""COMPUTED_VALUE"""),43841.0786562268)</f>
        <v>43841.07866</v>
      </c>
      <c r="D52" s="23">
        <f>IFERROR(__xludf.DUMMYFUNCTION("""COMPUTED_VALUE"""),1.016)</f>
        <v>1.016</v>
      </c>
      <c r="E52" s="24">
        <f>IFERROR(__xludf.DUMMYFUNCTION("""COMPUTED_VALUE"""),62.0)</f>
        <v>62</v>
      </c>
      <c r="F52" s="27" t="str">
        <f>IFERROR(__xludf.DUMMYFUNCTION("""COMPUTED_VALUE"""),"BLUE")</f>
        <v>BLUE</v>
      </c>
      <c r="G52" s="28" t="str">
        <f>IFERROR(__xludf.DUMMYFUNCTION("""COMPUTED_VALUE"""),"Tap 6 Clone (12/29/2019)")</f>
        <v>Tap 6 Clone (12/29/2019)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IFERROR(__xludf.DUMMYFUNCTION("""COMPUTED_VALUE"""),43841.068223287)</f>
        <v>43841.06822</v>
      </c>
      <c r="D53" s="23">
        <f>IFERROR(__xludf.DUMMYFUNCTION("""COMPUTED_VALUE"""),1.016)</f>
        <v>1.016</v>
      </c>
      <c r="E53" s="24">
        <f>IFERROR(__xludf.DUMMYFUNCTION("""COMPUTED_VALUE"""),62.0)</f>
        <v>62</v>
      </c>
      <c r="F53" s="27" t="str">
        <f>IFERROR(__xludf.DUMMYFUNCTION("""COMPUTED_VALUE"""),"BLUE")</f>
        <v>BLUE</v>
      </c>
      <c r="G53" s="28" t="str">
        <f>IFERROR(__xludf.DUMMYFUNCTION("""COMPUTED_VALUE"""),"Tap 6 Clone (12/29/2019)")</f>
        <v>Tap 6 Clone (12/29/2019)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IFERROR(__xludf.DUMMYFUNCTION("""COMPUTED_VALUE"""),43841.0578016782)</f>
        <v>43841.0578</v>
      </c>
      <c r="D54" s="23">
        <f>IFERROR(__xludf.DUMMYFUNCTION("""COMPUTED_VALUE"""),1.016)</f>
        <v>1.016</v>
      </c>
      <c r="E54" s="24">
        <f>IFERROR(__xludf.DUMMYFUNCTION("""COMPUTED_VALUE"""),62.0)</f>
        <v>62</v>
      </c>
      <c r="F54" s="27" t="str">
        <f>IFERROR(__xludf.DUMMYFUNCTION("""COMPUTED_VALUE"""),"BLUE")</f>
        <v>BLUE</v>
      </c>
      <c r="G54" s="28" t="str">
        <f>IFERROR(__xludf.DUMMYFUNCTION("""COMPUTED_VALUE"""),"Tap 6 Clone (12/29/2019)")</f>
        <v>Tap 6 Clone (12/29/2019)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IFERROR(__xludf.DUMMYFUNCTION("""COMPUTED_VALUE"""),43841.0473796759)</f>
        <v>43841.04738</v>
      </c>
      <c r="D55" s="23">
        <f>IFERROR(__xludf.DUMMYFUNCTION("""COMPUTED_VALUE"""),1.016)</f>
        <v>1.016</v>
      </c>
      <c r="E55" s="24">
        <f>IFERROR(__xludf.DUMMYFUNCTION("""COMPUTED_VALUE"""),62.0)</f>
        <v>62</v>
      </c>
      <c r="F55" s="27" t="str">
        <f>IFERROR(__xludf.DUMMYFUNCTION("""COMPUTED_VALUE"""),"BLUE")</f>
        <v>BLUE</v>
      </c>
      <c r="G55" s="28" t="str">
        <f>IFERROR(__xludf.DUMMYFUNCTION("""COMPUTED_VALUE"""),"Tap 6 Clone (12/29/2019)")</f>
        <v>Tap 6 Clone (12/29/2019)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IFERROR(__xludf.DUMMYFUNCTION("""COMPUTED_VALUE"""),43841.0369473379)</f>
        <v>43841.03695</v>
      </c>
      <c r="D56" s="23">
        <f>IFERROR(__xludf.DUMMYFUNCTION("""COMPUTED_VALUE"""),1.016)</f>
        <v>1.016</v>
      </c>
      <c r="E56" s="24">
        <f>IFERROR(__xludf.DUMMYFUNCTION("""COMPUTED_VALUE"""),62.0)</f>
        <v>62</v>
      </c>
      <c r="F56" s="27" t="str">
        <f>IFERROR(__xludf.DUMMYFUNCTION("""COMPUTED_VALUE"""),"BLUE")</f>
        <v>BLUE</v>
      </c>
      <c r="G56" s="28" t="str">
        <f>IFERROR(__xludf.DUMMYFUNCTION("""COMPUTED_VALUE"""),"Tap 6 Clone (12/29/2019)")</f>
        <v>Tap 6 Clone (12/29/2019)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IFERROR(__xludf.DUMMYFUNCTION("""COMPUTED_VALUE"""),43841.026525706)</f>
        <v>43841.02653</v>
      </c>
      <c r="D57" s="23">
        <f>IFERROR(__xludf.DUMMYFUNCTION("""COMPUTED_VALUE"""),1.016)</f>
        <v>1.016</v>
      </c>
      <c r="E57" s="24">
        <f>IFERROR(__xludf.DUMMYFUNCTION("""COMPUTED_VALUE"""),62.0)</f>
        <v>62</v>
      </c>
      <c r="F57" s="27" t="str">
        <f>IFERROR(__xludf.DUMMYFUNCTION("""COMPUTED_VALUE"""),"BLUE")</f>
        <v>BLUE</v>
      </c>
      <c r="G57" s="28" t="str">
        <f>IFERROR(__xludf.DUMMYFUNCTION("""COMPUTED_VALUE"""),"Tap 6 Clone (12/29/2019)")</f>
        <v>Tap 6 Clone (12/29/2019)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IFERROR(__xludf.DUMMYFUNCTION("""COMPUTED_VALUE"""),43841.0161040972)</f>
        <v>43841.0161</v>
      </c>
      <c r="D58" s="23">
        <f>IFERROR(__xludf.DUMMYFUNCTION("""COMPUTED_VALUE"""),1.016)</f>
        <v>1.016</v>
      </c>
      <c r="E58" s="24">
        <f>IFERROR(__xludf.DUMMYFUNCTION("""COMPUTED_VALUE"""),62.0)</f>
        <v>62</v>
      </c>
      <c r="F58" s="27" t="str">
        <f>IFERROR(__xludf.DUMMYFUNCTION("""COMPUTED_VALUE"""),"BLUE")</f>
        <v>BLUE</v>
      </c>
      <c r="G58" s="28" t="str">
        <f>IFERROR(__xludf.DUMMYFUNCTION("""COMPUTED_VALUE"""),"Tap 6 Clone (12/29/2019)")</f>
        <v>Tap 6 Clone (12/29/2019)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IFERROR(__xludf.DUMMYFUNCTION("""COMPUTED_VALUE"""),43841.00567103)</f>
        <v>43841.00567</v>
      </c>
      <c r="D59" s="23">
        <f>IFERROR(__xludf.DUMMYFUNCTION("""COMPUTED_VALUE"""),1.016)</f>
        <v>1.016</v>
      </c>
      <c r="E59" s="24">
        <f>IFERROR(__xludf.DUMMYFUNCTION("""COMPUTED_VALUE"""),62.0)</f>
        <v>62</v>
      </c>
      <c r="F59" s="27" t="str">
        <f>IFERROR(__xludf.DUMMYFUNCTION("""COMPUTED_VALUE"""),"BLUE")</f>
        <v>BLUE</v>
      </c>
      <c r="G59" s="28" t="str">
        <f>IFERROR(__xludf.DUMMYFUNCTION("""COMPUTED_VALUE"""),"Tap 6 Clone (12/29/2019)")</f>
        <v>Tap 6 Clone (12/29/2019)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IFERROR(__xludf.DUMMYFUNCTION("""COMPUTED_VALUE"""),43840.9952499189)</f>
        <v>43840.99525</v>
      </c>
      <c r="D60" s="23">
        <f>IFERROR(__xludf.DUMMYFUNCTION("""COMPUTED_VALUE"""),1.016)</f>
        <v>1.016</v>
      </c>
      <c r="E60" s="24">
        <f>IFERROR(__xludf.DUMMYFUNCTION("""COMPUTED_VALUE"""),62.0)</f>
        <v>62</v>
      </c>
      <c r="F60" s="27" t="str">
        <f>IFERROR(__xludf.DUMMYFUNCTION("""COMPUTED_VALUE"""),"BLUE")</f>
        <v>BLUE</v>
      </c>
      <c r="G60" s="28" t="str">
        <f>IFERROR(__xludf.DUMMYFUNCTION("""COMPUTED_VALUE"""),"Tap 6 Clone (12/29/2019)")</f>
        <v>Tap 6 Clone (12/29/2019)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IFERROR(__xludf.DUMMYFUNCTION("""COMPUTED_VALUE"""),43840.9848293402)</f>
        <v>43840.98483</v>
      </c>
      <c r="D61" s="23">
        <f>IFERROR(__xludf.DUMMYFUNCTION("""COMPUTED_VALUE"""),1.016)</f>
        <v>1.016</v>
      </c>
      <c r="E61" s="24">
        <f>IFERROR(__xludf.DUMMYFUNCTION("""COMPUTED_VALUE"""),62.0)</f>
        <v>62</v>
      </c>
      <c r="F61" s="27" t="str">
        <f>IFERROR(__xludf.DUMMYFUNCTION("""COMPUTED_VALUE"""),"BLUE")</f>
        <v>BLUE</v>
      </c>
      <c r="G61" s="28" t="str">
        <f>IFERROR(__xludf.DUMMYFUNCTION("""COMPUTED_VALUE"""),"Tap 6 Clone (12/29/2019)")</f>
        <v>Tap 6 Clone (12/29/2019)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IFERROR(__xludf.DUMMYFUNCTION("""COMPUTED_VALUE"""),43840.9639884259)</f>
        <v>43840.96399</v>
      </c>
      <c r="D62" s="23">
        <f>IFERROR(__xludf.DUMMYFUNCTION("""COMPUTED_VALUE"""),1.016)</f>
        <v>1.016</v>
      </c>
      <c r="E62" s="24">
        <f>IFERROR(__xludf.DUMMYFUNCTION("""COMPUTED_VALUE"""),62.0)</f>
        <v>62</v>
      </c>
      <c r="F62" s="27" t="str">
        <f>IFERROR(__xludf.DUMMYFUNCTION("""COMPUTED_VALUE"""),"BLUE")</f>
        <v>BLUE</v>
      </c>
      <c r="G62" s="28" t="str">
        <f>IFERROR(__xludf.DUMMYFUNCTION("""COMPUTED_VALUE"""),"Tap 6 Clone (12/29/2019)")</f>
        <v>Tap 6 Clone (12/29/2019)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IFERROR(__xludf.DUMMYFUNCTION("""COMPUTED_VALUE"""),43840.953567824)</f>
        <v>43840.95357</v>
      </c>
      <c r="D63" s="23">
        <f>IFERROR(__xludf.DUMMYFUNCTION("""COMPUTED_VALUE"""),1.016)</f>
        <v>1.016</v>
      </c>
      <c r="E63" s="24">
        <f>IFERROR(__xludf.DUMMYFUNCTION("""COMPUTED_VALUE"""),62.0)</f>
        <v>62</v>
      </c>
      <c r="F63" s="27" t="str">
        <f>IFERROR(__xludf.DUMMYFUNCTION("""COMPUTED_VALUE"""),"BLUE")</f>
        <v>BLUE</v>
      </c>
      <c r="G63" s="28" t="str">
        <f>IFERROR(__xludf.DUMMYFUNCTION("""COMPUTED_VALUE"""),"Tap 6 Clone (12/29/2019)")</f>
        <v>Tap 6 Clone (12/29/2019)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IFERROR(__xludf.DUMMYFUNCTION("""COMPUTED_VALUE"""),43840.943145787)</f>
        <v>43840.94315</v>
      </c>
      <c r="D64" s="23">
        <f>IFERROR(__xludf.DUMMYFUNCTION("""COMPUTED_VALUE"""),1.016)</f>
        <v>1.016</v>
      </c>
      <c r="E64" s="24">
        <f>IFERROR(__xludf.DUMMYFUNCTION("""COMPUTED_VALUE"""),62.0)</f>
        <v>62</v>
      </c>
      <c r="F64" s="27" t="str">
        <f>IFERROR(__xludf.DUMMYFUNCTION("""COMPUTED_VALUE"""),"BLUE")</f>
        <v>BLUE</v>
      </c>
      <c r="G64" s="28" t="str">
        <f>IFERROR(__xludf.DUMMYFUNCTION("""COMPUTED_VALUE"""),"Tap 6 Clone (12/29/2019)")</f>
        <v>Tap 6 Clone (12/29/2019)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IFERROR(__xludf.DUMMYFUNCTION("""COMPUTED_VALUE"""),43840.9327243055)</f>
        <v>43840.93272</v>
      </c>
      <c r="D65" s="23">
        <f>IFERROR(__xludf.DUMMYFUNCTION("""COMPUTED_VALUE"""),1.016)</f>
        <v>1.016</v>
      </c>
      <c r="E65" s="24">
        <f>IFERROR(__xludf.DUMMYFUNCTION("""COMPUTED_VALUE"""),62.0)</f>
        <v>62</v>
      </c>
      <c r="F65" s="27" t="str">
        <f>IFERROR(__xludf.DUMMYFUNCTION("""COMPUTED_VALUE"""),"BLUE")</f>
        <v>BLUE</v>
      </c>
      <c r="G65" s="28" t="str">
        <f>IFERROR(__xludf.DUMMYFUNCTION("""COMPUTED_VALUE"""),"Tap 6 Clone (12/29/2019)")</f>
        <v>Tap 6 Clone (12/29/2019)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IFERROR(__xludf.DUMMYFUNCTION("""COMPUTED_VALUE"""),43840.922304375)</f>
        <v>43840.9223</v>
      </c>
      <c r="D66" s="23">
        <f>IFERROR(__xludf.DUMMYFUNCTION("""COMPUTED_VALUE"""),1.016)</f>
        <v>1.016</v>
      </c>
      <c r="E66" s="24">
        <f>IFERROR(__xludf.DUMMYFUNCTION("""COMPUTED_VALUE"""),62.0)</f>
        <v>62</v>
      </c>
      <c r="F66" s="27" t="str">
        <f>IFERROR(__xludf.DUMMYFUNCTION("""COMPUTED_VALUE"""),"BLUE")</f>
        <v>BLUE</v>
      </c>
      <c r="G66" s="28" t="str">
        <f>IFERROR(__xludf.DUMMYFUNCTION("""COMPUTED_VALUE"""),"Tap 6 Clone (12/29/2019)")</f>
        <v>Tap 6 Clone (12/29/2019)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IFERROR(__xludf.DUMMYFUNCTION("""COMPUTED_VALUE"""),43840.9118820833)</f>
        <v>43840.91188</v>
      </c>
      <c r="D67" s="23">
        <f>IFERROR(__xludf.DUMMYFUNCTION("""COMPUTED_VALUE"""),1.016)</f>
        <v>1.016</v>
      </c>
      <c r="E67" s="24">
        <f>IFERROR(__xludf.DUMMYFUNCTION("""COMPUTED_VALUE"""),62.0)</f>
        <v>62</v>
      </c>
      <c r="F67" s="27" t="str">
        <f>IFERROR(__xludf.DUMMYFUNCTION("""COMPUTED_VALUE"""),"BLUE")</f>
        <v>BLUE</v>
      </c>
      <c r="G67" s="28" t="str">
        <f>IFERROR(__xludf.DUMMYFUNCTION("""COMPUTED_VALUE"""),"Tap 6 Clone (12/29/2019)")</f>
        <v>Tap 6 Clone (12/29/2019)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IFERROR(__xludf.DUMMYFUNCTION("""COMPUTED_VALUE"""),43840.9014596643)</f>
        <v>43840.90146</v>
      </c>
      <c r="D68" s="23">
        <f>IFERROR(__xludf.DUMMYFUNCTION("""COMPUTED_VALUE"""),1.016)</f>
        <v>1.016</v>
      </c>
      <c r="E68" s="24">
        <f>IFERROR(__xludf.DUMMYFUNCTION("""COMPUTED_VALUE"""),62.0)</f>
        <v>62</v>
      </c>
      <c r="F68" s="27" t="str">
        <f>IFERROR(__xludf.DUMMYFUNCTION("""COMPUTED_VALUE"""),"BLUE")</f>
        <v>BLUE</v>
      </c>
      <c r="G68" s="28" t="str">
        <f>IFERROR(__xludf.DUMMYFUNCTION("""COMPUTED_VALUE"""),"Tap 6 Clone (12/29/2019)")</f>
        <v>Tap 6 Clone (12/29/2019)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IFERROR(__xludf.DUMMYFUNCTION("""COMPUTED_VALUE"""),43840.8910395949)</f>
        <v>43840.89104</v>
      </c>
      <c r="D69" s="23">
        <f>IFERROR(__xludf.DUMMYFUNCTION("""COMPUTED_VALUE"""),1.016)</f>
        <v>1.016</v>
      </c>
      <c r="E69" s="24">
        <f>IFERROR(__xludf.DUMMYFUNCTION("""COMPUTED_VALUE"""),62.0)</f>
        <v>62</v>
      </c>
      <c r="F69" s="27" t="str">
        <f>IFERROR(__xludf.DUMMYFUNCTION("""COMPUTED_VALUE"""),"BLUE")</f>
        <v>BLUE</v>
      </c>
      <c r="G69" s="28" t="str">
        <f>IFERROR(__xludf.DUMMYFUNCTION("""COMPUTED_VALUE"""),"Tap 6 Clone (12/29/2019)")</f>
        <v>Tap 6 Clone (12/29/2019)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IFERROR(__xludf.DUMMYFUNCTION("""COMPUTED_VALUE"""),43840.8806179398)</f>
        <v>43840.88062</v>
      </c>
      <c r="D70" s="23">
        <f>IFERROR(__xludf.DUMMYFUNCTION("""COMPUTED_VALUE"""),1.016)</f>
        <v>1.016</v>
      </c>
      <c r="E70" s="24">
        <f>IFERROR(__xludf.DUMMYFUNCTION("""COMPUTED_VALUE"""),62.0)</f>
        <v>62</v>
      </c>
      <c r="F70" s="27" t="str">
        <f>IFERROR(__xludf.DUMMYFUNCTION("""COMPUTED_VALUE"""),"BLUE")</f>
        <v>BLUE</v>
      </c>
      <c r="G70" s="28" t="str">
        <f>IFERROR(__xludf.DUMMYFUNCTION("""COMPUTED_VALUE"""),"Tap 6 Clone (12/29/2019)")</f>
        <v>Tap 6 Clone (12/29/2019)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IFERROR(__xludf.DUMMYFUNCTION("""COMPUTED_VALUE"""),43840.8701985532)</f>
        <v>43840.8702</v>
      </c>
      <c r="D71" s="23">
        <f>IFERROR(__xludf.DUMMYFUNCTION("""COMPUTED_VALUE"""),1.016)</f>
        <v>1.016</v>
      </c>
      <c r="E71" s="24">
        <f>IFERROR(__xludf.DUMMYFUNCTION("""COMPUTED_VALUE"""),62.0)</f>
        <v>62</v>
      </c>
      <c r="F71" s="27" t="str">
        <f>IFERROR(__xludf.DUMMYFUNCTION("""COMPUTED_VALUE"""),"BLUE")</f>
        <v>BLUE</v>
      </c>
      <c r="G71" s="28" t="str">
        <f>IFERROR(__xludf.DUMMYFUNCTION("""COMPUTED_VALUE"""),"Tap 6 Clone (12/29/2019)")</f>
        <v>Tap 6 Clone (12/29/2019)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IFERROR(__xludf.DUMMYFUNCTION("""COMPUTED_VALUE"""),43840.8597557986)</f>
        <v>43840.85976</v>
      </c>
      <c r="D72" s="23">
        <f>IFERROR(__xludf.DUMMYFUNCTION("""COMPUTED_VALUE"""),1.016)</f>
        <v>1.016</v>
      </c>
      <c r="E72" s="24">
        <f>IFERROR(__xludf.DUMMYFUNCTION("""COMPUTED_VALUE"""),62.0)</f>
        <v>62</v>
      </c>
      <c r="F72" s="27" t="str">
        <f>IFERROR(__xludf.DUMMYFUNCTION("""COMPUTED_VALUE"""),"BLUE")</f>
        <v>BLUE</v>
      </c>
      <c r="G72" s="28" t="str">
        <f>IFERROR(__xludf.DUMMYFUNCTION("""COMPUTED_VALUE"""),"Tap 6 Clone (12/29/2019)")</f>
        <v>Tap 6 Clone (12/29/2019)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IFERROR(__xludf.DUMMYFUNCTION("""COMPUTED_VALUE"""),43840.8493233217)</f>
        <v>43840.84932</v>
      </c>
      <c r="D73" s="23">
        <f>IFERROR(__xludf.DUMMYFUNCTION("""COMPUTED_VALUE"""),1.016)</f>
        <v>1.016</v>
      </c>
      <c r="E73" s="24">
        <f>IFERROR(__xludf.DUMMYFUNCTION("""COMPUTED_VALUE"""),62.0)</f>
        <v>62</v>
      </c>
      <c r="F73" s="27" t="str">
        <f>IFERROR(__xludf.DUMMYFUNCTION("""COMPUTED_VALUE"""),"BLUE")</f>
        <v>BLUE</v>
      </c>
      <c r="G73" s="28" t="str">
        <f>IFERROR(__xludf.DUMMYFUNCTION("""COMPUTED_VALUE"""),"Tap 6 Clone (12/29/2019)")</f>
        <v>Tap 6 Clone (12/29/2019)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IFERROR(__xludf.DUMMYFUNCTION("""COMPUTED_VALUE"""),43840.8389021412)</f>
        <v>43840.8389</v>
      </c>
      <c r="D74" s="23">
        <f>IFERROR(__xludf.DUMMYFUNCTION("""COMPUTED_VALUE"""),1.016)</f>
        <v>1.016</v>
      </c>
      <c r="E74" s="24">
        <f>IFERROR(__xludf.DUMMYFUNCTION("""COMPUTED_VALUE"""),62.0)</f>
        <v>62</v>
      </c>
      <c r="F74" s="27" t="str">
        <f>IFERROR(__xludf.DUMMYFUNCTION("""COMPUTED_VALUE"""),"BLUE")</f>
        <v>BLUE</v>
      </c>
      <c r="G74" s="28" t="str">
        <f>IFERROR(__xludf.DUMMYFUNCTION("""COMPUTED_VALUE"""),"Tap 6 Clone (12/29/2019)")</f>
        <v>Tap 6 Clone (12/29/2019)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IFERROR(__xludf.DUMMYFUNCTION("""COMPUTED_VALUE"""),43840.828480868)</f>
        <v>43840.82848</v>
      </c>
      <c r="D75" s="23">
        <f>IFERROR(__xludf.DUMMYFUNCTION("""COMPUTED_VALUE"""),1.016)</f>
        <v>1.016</v>
      </c>
      <c r="E75" s="24">
        <f>IFERROR(__xludf.DUMMYFUNCTION("""COMPUTED_VALUE"""),62.0)</f>
        <v>62</v>
      </c>
      <c r="F75" s="27" t="str">
        <f>IFERROR(__xludf.DUMMYFUNCTION("""COMPUTED_VALUE"""),"BLUE")</f>
        <v>BLUE</v>
      </c>
      <c r="G75" s="28" t="str">
        <f>IFERROR(__xludf.DUMMYFUNCTION("""COMPUTED_VALUE"""),"Tap 6 Clone (12/29/2019)")</f>
        <v>Tap 6 Clone (12/29/2019)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IFERROR(__xludf.DUMMYFUNCTION("""COMPUTED_VALUE"""),43840.8180589467)</f>
        <v>43840.81806</v>
      </c>
      <c r="D76" s="23">
        <f>IFERROR(__xludf.DUMMYFUNCTION("""COMPUTED_VALUE"""),1.016)</f>
        <v>1.016</v>
      </c>
      <c r="E76" s="24">
        <f>IFERROR(__xludf.DUMMYFUNCTION("""COMPUTED_VALUE"""),62.0)</f>
        <v>62</v>
      </c>
      <c r="F76" s="27" t="str">
        <f>IFERROR(__xludf.DUMMYFUNCTION("""COMPUTED_VALUE"""),"BLUE")</f>
        <v>BLUE</v>
      </c>
      <c r="G76" s="28" t="str">
        <f>IFERROR(__xludf.DUMMYFUNCTION("""COMPUTED_VALUE"""),"Tap 6 Clone (12/29/2019)")</f>
        <v>Tap 6 Clone (12/29/2019)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IFERROR(__xludf.DUMMYFUNCTION("""COMPUTED_VALUE"""),43840.8076284375)</f>
        <v>43840.80763</v>
      </c>
      <c r="D77" s="23">
        <f>IFERROR(__xludf.DUMMYFUNCTION("""COMPUTED_VALUE"""),1.016)</f>
        <v>1.016</v>
      </c>
      <c r="E77" s="24">
        <f>IFERROR(__xludf.DUMMYFUNCTION("""COMPUTED_VALUE"""),62.0)</f>
        <v>62</v>
      </c>
      <c r="F77" s="27" t="str">
        <f>IFERROR(__xludf.DUMMYFUNCTION("""COMPUTED_VALUE"""),"BLUE")</f>
        <v>BLUE</v>
      </c>
      <c r="G77" s="28" t="str">
        <f>IFERROR(__xludf.DUMMYFUNCTION("""COMPUTED_VALUE"""),"Tap 6 Clone (12/29/2019)")</f>
        <v>Tap 6 Clone (12/29/2019)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IFERROR(__xludf.DUMMYFUNCTION("""COMPUTED_VALUE"""),43840.7972074652)</f>
        <v>43840.79721</v>
      </c>
      <c r="D78" s="23">
        <f>IFERROR(__xludf.DUMMYFUNCTION("""COMPUTED_VALUE"""),1.016)</f>
        <v>1.016</v>
      </c>
      <c r="E78" s="24">
        <f>IFERROR(__xludf.DUMMYFUNCTION("""COMPUTED_VALUE"""),62.0)</f>
        <v>62</v>
      </c>
      <c r="F78" s="27" t="str">
        <f>IFERROR(__xludf.DUMMYFUNCTION("""COMPUTED_VALUE"""),"BLUE")</f>
        <v>BLUE</v>
      </c>
      <c r="G78" s="28" t="str">
        <f>IFERROR(__xludf.DUMMYFUNCTION("""COMPUTED_VALUE"""),"Tap 6 Clone (12/29/2019)")</f>
        <v>Tap 6 Clone (12/29/2019)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IFERROR(__xludf.DUMMYFUNCTION("""COMPUTED_VALUE"""),43840.7867874537)</f>
        <v>43840.78679</v>
      </c>
      <c r="D79" s="23">
        <f>IFERROR(__xludf.DUMMYFUNCTION("""COMPUTED_VALUE"""),1.016)</f>
        <v>1.016</v>
      </c>
      <c r="E79" s="24">
        <f>IFERROR(__xludf.DUMMYFUNCTION("""COMPUTED_VALUE"""),62.0)</f>
        <v>62</v>
      </c>
      <c r="F79" s="27" t="str">
        <f>IFERROR(__xludf.DUMMYFUNCTION("""COMPUTED_VALUE"""),"BLUE")</f>
        <v>BLUE</v>
      </c>
      <c r="G79" s="28" t="str">
        <f>IFERROR(__xludf.DUMMYFUNCTION("""COMPUTED_VALUE"""),"Tap 6 Clone (12/29/2019)")</f>
        <v>Tap 6 Clone (12/29/2019)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IFERROR(__xludf.DUMMYFUNCTION("""COMPUTED_VALUE"""),43840.776354537)</f>
        <v>43840.77635</v>
      </c>
      <c r="D80" s="23">
        <f>IFERROR(__xludf.DUMMYFUNCTION("""COMPUTED_VALUE"""),1.016)</f>
        <v>1.016</v>
      </c>
      <c r="E80" s="24">
        <f>IFERROR(__xludf.DUMMYFUNCTION("""COMPUTED_VALUE"""),62.0)</f>
        <v>62</v>
      </c>
      <c r="F80" s="27" t="str">
        <f>IFERROR(__xludf.DUMMYFUNCTION("""COMPUTED_VALUE"""),"BLUE")</f>
        <v>BLUE</v>
      </c>
      <c r="G80" s="28" t="str">
        <f>IFERROR(__xludf.DUMMYFUNCTION("""COMPUTED_VALUE"""),"Tap 6 Clone (12/29/2019)")</f>
        <v>Tap 6 Clone (12/29/2019)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IFERROR(__xludf.DUMMYFUNCTION("""COMPUTED_VALUE"""),43840.7659326736)</f>
        <v>43840.76593</v>
      </c>
      <c r="D81" s="23">
        <f>IFERROR(__xludf.DUMMYFUNCTION("""COMPUTED_VALUE"""),1.016)</f>
        <v>1.016</v>
      </c>
      <c r="E81" s="24">
        <f>IFERROR(__xludf.DUMMYFUNCTION("""COMPUTED_VALUE"""),62.0)</f>
        <v>62</v>
      </c>
      <c r="F81" s="27" t="str">
        <f>IFERROR(__xludf.DUMMYFUNCTION("""COMPUTED_VALUE"""),"BLUE")</f>
        <v>BLUE</v>
      </c>
      <c r="G81" s="28" t="str">
        <f>IFERROR(__xludf.DUMMYFUNCTION("""COMPUTED_VALUE"""),"Tap 6 Clone (12/29/2019)")</f>
        <v>Tap 6 Clone (12/29/2019)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IFERROR(__xludf.DUMMYFUNCTION("""COMPUTED_VALUE"""),43840.7554989467)</f>
        <v>43840.7555</v>
      </c>
      <c r="D82" s="23">
        <f>IFERROR(__xludf.DUMMYFUNCTION("""COMPUTED_VALUE"""),1.016)</f>
        <v>1.016</v>
      </c>
      <c r="E82" s="24">
        <f>IFERROR(__xludf.DUMMYFUNCTION("""COMPUTED_VALUE"""),62.0)</f>
        <v>62</v>
      </c>
      <c r="F82" s="27" t="str">
        <f>IFERROR(__xludf.DUMMYFUNCTION("""COMPUTED_VALUE"""),"BLUE")</f>
        <v>BLUE</v>
      </c>
      <c r="G82" s="28" t="str">
        <f>IFERROR(__xludf.DUMMYFUNCTION("""COMPUTED_VALUE"""),"Tap 6 Clone (12/29/2019)")</f>
        <v>Tap 6 Clone (12/29/2019)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IFERROR(__xludf.DUMMYFUNCTION("""COMPUTED_VALUE"""),43840.7450775)</f>
        <v>43840.74508</v>
      </c>
      <c r="D83" s="23">
        <f>IFERROR(__xludf.DUMMYFUNCTION("""COMPUTED_VALUE"""),1.016)</f>
        <v>1.016</v>
      </c>
      <c r="E83" s="24">
        <f>IFERROR(__xludf.DUMMYFUNCTION("""COMPUTED_VALUE"""),62.0)</f>
        <v>62</v>
      </c>
      <c r="F83" s="27" t="str">
        <f>IFERROR(__xludf.DUMMYFUNCTION("""COMPUTED_VALUE"""),"BLUE")</f>
        <v>BLUE</v>
      </c>
      <c r="G83" s="28" t="str">
        <f>IFERROR(__xludf.DUMMYFUNCTION("""COMPUTED_VALUE"""),"Tap 6 Clone (12/29/2019)")</f>
        <v>Tap 6 Clone (12/29/2019)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IFERROR(__xludf.DUMMYFUNCTION("""COMPUTED_VALUE"""),43840.7346315972)</f>
        <v>43840.73463</v>
      </c>
      <c r="D84" s="23">
        <f>IFERROR(__xludf.DUMMYFUNCTION("""COMPUTED_VALUE"""),1.016)</f>
        <v>1.016</v>
      </c>
      <c r="E84" s="24">
        <f>IFERROR(__xludf.DUMMYFUNCTION("""COMPUTED_VALUE"""),62.0)</f>
        <v>62</v>
      </c>
      <c r="F84" s="27" t="str">
        <f>IFERROR(__xludf.DUMMYFUNCTION("""COMPUTED_VALUE"""),"BLUE")</f>
        <v>BLUE</v>
      </c>
      <c r="G84" s="28" t="str">
        <f>IFERROR(__xludf.DUMMYFUNCTION("""COMPUTED_VALUE"""),"Tap 6 Clone (12/29/2019)")</f>
        <v>Tap 6 Clone (12/29/2019)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IFERROR(__xludf.DUMMYFUNCTION("""COMPUTED_VALUE"""),43840.7242102199)</f>
        <v>43840.72421</v>
      </c>
      <c r="D85" s="23">
        <f>IFERROR(__xludf.DUMMYFUNCTION("""COMPUTED_VALUE"""),1.016)</f>
        <v>1.016</v>
      </c>
      <c r="E85" s="24">
        <f>IFERROR(__xludf.DUMMYFUNCTION("""COMPUTED_VALUE"""),62.0)</f>
        <v>62</v>
      </c>
      <c r="F85" s="27" t="str">
        <f>IFERROR(__xludf.DUMMYFUNCTION("""COMPUTED_VALUE"""),"BLUE")</f>
        <v>BLUE</v>
      </c>
      <c r="G85" s="28" t="str">
        <f>IFERROR(__xludf.DUMMYFUNCTION("""COMPUTED_VALUE"""),"Tap 6 Clone (12/29/2019)")</f>
        <v>Tap 6 Clone (12/29/2019)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IFERROR(__xludf.DUMMYFUNCTION("""COMPUTED_VALUE"""),43840.713787743)</f>
        <v>43840.71379</v>
      </c>
      <c r="D86" s="23">
        <f>IFERROR(__xludf.DUMMYFUNCTION("""COMPUTED_VALUE"""),1.016)</f>
        <v>1.016</v>
      </c>
      <c r="E86" s="24">
        <f>IFERROR(__xludf.DUMMYFUNCTION("""COMPUTED_VALUE"""),62.0)</f>
        <v>62</v>
      </c>
      <c r="F86" s="27" t="str">
        <f>IFERROR(__xludf.DUMMYFUNCTION("""COMPUTED_VALUE"""),"BLUE")</f>
        <v>BLUE</v>
      </c>
      <c r="G86" s="28" t="str">
        <f>IFERROR(__xludf.DUMMYFUNCTION("""COMPUTED_VALUE"""),"Tap 6 Clone (12/29/2019)")</f>
        <v>Tap 6 Clone (12/29/2019)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IFERROR(__xludf.DUMMYFUNCTION("""COMPUTED_VALUE"""),43840.7033677662)</f>
        <v>43840.70337</v>
      </c>
      <c r="D87" s="23">
        <f>IFERROR(__xludf.DUMMYFUNCTION("""COMPUTED_VALUE"""),1.017)</f>
        <v>1.017</v>
      </c>
      <c r="E87" s="24">
        <f>IFERROR(__xludf.DUMMYFUNCTION("""COMPUTED_VALUE"""),62.0)</f>
        <v>62</v>
      </c>
      <c r="F87" s="27" t="str">
        <f>IFERROR(__xludf.DUMMYFUNCTION("""COMPUTED_VALUE"""),"BLUE")</f>
        <v>BLUE</v>
      </c>
      <c r="G87" s="28" t="str">
        <f>IFERROR(__xludf.DUMMYFUNCTION("""COMPUTED_VALUE"""),"Tap 6 Clone (12/29/2019)")</f>
        <v>Tap 6 Clone (12/29/2019)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IFERROR(__xludf.DUMMYFUNCTION("""COMPUTED_VALUE"""),43840.692946655)</f>
        <v>43840.69295</v>
      </c>
      <c r="D88" s="23">
        <f>IFERROR(__xludf.DUMMYFUNCTION("""COMPUTED_VALUE"""),1.017)</f>
        <v>1.017</v>
      </c>
      <c r="E88" s="24">
        <f>IFERROR(__xludf.DUMMYFUNCTION("""COMPUTED_VALUE"""),62.0)</f>
        <v>62</v>
      </c>
      <c r="F88" s="27" t="str">
        <f>IFERROR(__xludf.DUMMYFUNCTION("""COMPUTED_VALUE"""),"BLUE")</f>
        <v>BLUE</v>
      </c>
      <c r="G88" s="28" t="str">
        <f>IFERROR(__xludf.DUMMYFUNCTION("""COMPUTED_VALUE"""),"Tap 6 Clone (12/29/2019)")</f>
        <v>Tap 6 Clone (12/29/2019)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IFERROR(__xludf.DUMMYFUNCTION("""COMPUTED_VALUE"""),43840.6825275925)</f>
        <v>43840.68253</v>
      </c>
      <c r="D89" s="23">
        <f>IFERROR(__xludf.DUMMYFUNCTION("""COMPUTED_VALUE"""),1.016)</f>
        <v>1.016</v>
      </c>
      <c r="E89" s="24">
        <f>IFERROR(__xludf.DUMMYFUNCTION("""COMPUTED_VALUE"""),62.0)</f>
        <v>62</v>
      </c>
      <c r="F89" s="27" t="str">
        <f>IFERROR(__xludf.DUMMYFUNCTION("""COMPUTED_VALUE"""),"BLUE")</f>
        <v>BLUE</v>
      </c>
      <c r="G89" s="28" t="str">
        <f>IFERROR(__xludf.DUMMYFUNCTION("""COMPUTED_VALUE"""),"Tap 6 Clone (12/29/2019)")</f>
        <v>Tap 6 Clone (12/29/2019)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IFERROR(__xludf.DUMMYFUNCTION("""COMPUTED_VALUE"""),43840.672105949)</f>
        <v>43840.67211</v>
      </c>
      <c r="D90" s="23">
        <f>IFERROR(__xludf.DUMMYFUNCTION("""COMPUTED_VALUE"""),1.016)</f>
        <v>1.016</v>
      </c>
      <c r="E90" s="24">
        <f>IFERROR(__xludf.DUMMYFUNCTION("""COMPUTED_VALUE"""),62.0)</f>
        <v>62</v>
      </c>
      <c r="F90" s="27" t="str">
        <f>IFERROR(__xludf.DUMMYFUNCTION("""COMPUTED_VALUE"""),"BLUE")</f>
        <v>BLUE</v>
      </c>
      <c r="G90" s="28" t="str">
        <f>IFERROR(__xludf.DUMMYFUNCTION("""COMPUTED_VALUE"""),"Tap 6 Clone (12/29/2019)")</f>
        <v>Tap 6 Clone (12/29/2019)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IFERROR(__xludf.DUMMYFUNCTION("""COMPUTED_VALUE"""),43840.6616847106)</f>
        <v>43840.66168</v>
      </c>
      <c r="D91" s="23">
        <f>IFERROR(__xludf.DUMMYFUNCTION("""COMPUTED_VALUE"""),1.017)</f>
        <v>1.017</v>
      </c>
      <c r="E91" s="24">
        <f>IFERROR(__xludf.DUMMYFUNCTION("""COMPUTED_VALUE"""),62.0)</f>
        <v>62</v>
      </c>
      <c r="F91" s="27" t="str">
        <f>IFERROR(__xludf.DUMMYFUNCTION("""COMPUTED_VALUE"""),"BLUE")</f>
        <v>BLUE</v>
      </c>
      <c r="G91" s="28" t="str">
        <f>IFERROR(__xludf.DUMMYFUNCTION("""COMPUTED_VALUE"""),"Tap 6 Clone (12/29/2019)")</f>
        <v>Tap 6 Clone (12/29/2019)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IFERROR(__xludf.DUMMYFUNCTION("""COMPUTED_VALUE"""),43840.6512522916)</f>
        <v>43840.65125</v>
      </c>
      <c r="D92" s="23">
        <f>IFERROR(__xludf.DUMMYFUNCTION("""COMPUTED_VALUE"""),1.016)</f>
        <v>1.016</v>
      </c>
      <c r="E92" s="24">
        <f>IFERROR(__xludf.DUMMYFUNCTION("""COMPUTED_VALUE"""),62.0)</f>
        <v>62</v>
      </c>
      <c r="F92" s="27" t="str">
        <f>IFERROR(__xludf.DUMMYFUNCTION("""COMPUTED_VALUE"""),"BLUE")</f>
        <v>BLUE</v>
      </c>
      <c r="G92" s="28" t="str">
        <f>IFERROR(__xludf.DUMMYFUNCTION("""COMPUTED_VALUE"""),"Tap 6 Clone (12/29/2019)")</f>
        <v>Tap 6 Clone (12/29/2019)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IFERROR(__xludf.DUMMYFUNCTION("""COMPUTED_VALUE"""),43840.6408297222)</f>
        <v>43840.64083</v>
      </c>
      <c r="D93" s="23">
        <f>IFERROR(__xludf.DUMMYFUNCTION("""COMPUTED_VALUE"""),1.017)</f>
        <v>1.017</v>
      </c>
      <c r="E93" s="24">
        <f>IFERROR(__xludf.DUMMYFUNCTION("""COMPUTED_VALUE"""),62.0)</f>
        <v>62</v>
      </c>
      <c r="F93" s="27" t="str">
        <f>IFERROR(__xludf.DUMMYFUNCTION("""COMPUTED_VALUE"""),"BLUE")</f>
        <v>BLUE</v>
      </c>
      <c r="G93" s="28" t="str">
        <f>IFERROR(__xludf.DUMMYFUNCTION("""COMPUTED_VALUE"""),"Tap 6 Clone (12/29/2019)")</f>
        <v>Tap 6 Clone (12/29/2019)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IFERROR(__xludf.DUMMYFUNCTION("""COMPUTED_VALUE"""),43840.6304092013)</f>
        <v>43840.63041</v>
      </c>
      <c r="D94" s="23">
        <f>IFERROR(__xludf.DUMMYFUNCTION("""COMPUTED_VALUE"""),1.017)</f>
        <v>1.017</v>
      </c>
      <c r="E94" s="24">
        <f>IFERROR(__xludf.DUMMYFUNCTION("""COMPUTED_VALUE"""),62.0)</f>
        <v>62</v>
      </c>
      <c r="F94" s="27" t="str">
        <f>IFERROR(__xludf.DUMMYFUNCTION("""COMPUTED_VALUE"""),"BLUE")</f>
        <v>BLUE</v>
      </c>
      <c r="G94" s="28" t="str">
        <f>IFERROR(__xludf.DUMMYFUNCTION("""COMPUTED_VALUE"""),"Tap 6 Clone (12/29/2019)")</f>
        <v>Tap 6 Clone (12/29/2019)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IFERROR(__xludf.DUMMYFUNCTION("""COMPUTED_VALUE"""),43840.6199870601)</f>
        <v>43840.61999</v>
      </c>
      <c r="D95" s="23">
        <f>IFERROR(__xludf.DUMMYFUNCTION("""COMPUTED_VALUE"""),1.017)</f>
        <v>1.017</v>
      </c>
      <c r="E95" s="24">
        <f>IFERROR(__xludf.DUMMYFUNCTION("""COMPUTED_VALUE"""),62.0)</f>
        <v>62</v>
      </c>
      <c r="F95" s="27" t="str">
        <f>IFERROR(__xludf.DUMMYFUNCTION("""COMPUTED_VALUE"""),"BLUE")</f>
        <v>BLUE</v>
      </c>
      <c r="G95" s="28" t="str">
        <f>IFERROR(__xludf.DUMMYFUNCTION("""COMPUTED_VALUE"""),"Tap 6 Clone (12/29/2019)")</f>
        <v>Tap 6 Clone (12/29/2019)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IFERROR(__xludf.DUMMYFUNCTION("""COMPUTED_VALUE"""),43840.6095658101)</f>
        <v>43840.60957</v>
      </c>
      <c r="D96" s="23">
        <f>IFERROR(__xludf.DUMMYFUNCTION("""COMPUTED_VALUE"""),1.016)</f>
        <v>1.016</v>
      </c>
      <c r="E96" s="24">
        <f>IFERROR(__xludf.DUMMYFUNCTION("""COMPUTED_VALUE"""),62.0)</f>
        <v>62</v>
      </c>
      <c r="F96" s="27" t="str">
        <f>IFERROR(__xludf.DUMMYFUNCTION("""COMPUTED_VALUE"""),"BLUE")</f>
        <v>BLUE</v>
      </c>
      <c r="G96" s="28" t="str">
        <f>IFERROR(__xludf.DUMMYFUNCTION("""COMPUTED_VALUE"""),"Tap 6 Clone (12/29/2019)")</f>
        <v>Tap 6 Clone (12/29/2019)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IFERROR(__xludf.DUMMYFUNCTION("""COMPUTED_VALUE"""),43840.5991321875)</f>
        <v>43840.59913</v>
      </c>
      <c r="D97" s="23">
        <f>IFERROR(__xludf.DUMMYFUNCTION("""COMPUTED_VALUE"""),1.016)</f>
        <v>1.016</v>
      </c>
      <c r="E97" s="24">
        <f>IFERROR(__xludf.DUMMYFUNCTION("""COMPUTED_VALUE"""),62.0)</f>
        <v>62</v>
      </c>
      <c r="F97" s="27" t="str">
        <f>IFERROR(__xludf.DUMMYFUNCTION("""COMPUTED_VALUE"""),"BLUE")</f>
        <v>BLUE</v>
      </c>
      <c r="G97" s="28" t="str">
        <f>IFERROR(__xludf.DUMMYFUNCTION("""COMPUTED_VALUE"""),"Tap 6 Clone (12/29/2019)")</f>
        <v>Tap 6 Clone (12/29/2019)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IFERROR(__xludf.DUMMYFUNCTION("""COMPUTED_VALUE"""),43840.5887116435)</f>
        <v>43840.58871</v>
      </c>
      <c r="D98" s="23">
        <f>IFERROR(__xludf.DUMMYFUNCTION("""COMPUTED_VALUE"""),1.017)</f>
        <v>1.017</v>
      </c>
      <c r="E98" s="24">
        <f>IFERROR(__xludf.DUMMYFUNCTION("""COMPUTED_VALUE"""),62.0)</f>
        <v>62</v>
      </c>
      <c r="F98" s="27" t="str">
        <f>IFERROR(__xludf.DUMMYFUNCTION("""COMPUTED_VALUE"""),"BLUE")</f>
        <v>BLUE</v>
      </c>
      <c r="G98" s="28" t="str">
        <f>IFERROR(__xludf.DUMMYFUNCTION("""COMPUTED_VALUE"""),"Tap 6 Clone (12/29/2019)")</f>
        <v>Tap 6 Clone (12/29/2019)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IFERROR(__xludf.DUMMYFUNCTION("""COMPUTED_VALUE"""),43840.5782911574)</f>
        <v>43840.57829</v>
      </c>
      <c r="D99" s="23">
        <f>IFERROR(__xludf.DUMMYFUNCTION("""COMPUTED_VALUE"""),1.017)</f>
        <v>1.017</v>
      </c>
      <c r="E99" s="24">
        <f>IFERROR(__xludf.DUMMYFUNCTION("""COMPUTED_VALUE"""),62.0)</f>
        <v>62</v>
      </c>
      <c r="F99" s="27" t="str">
        <f>IFERROR(__xludf.DUMMYFUNCTION("""COMPUTED_VALUE"""),"BLUE")</f>
        <v>BLUE</v>
      </c>
      <c r="G99" s="28" t="str">
        <f>IFERROR(__xludf.DUMMYFUNCTION("""COMPUTED_VALUE"""),"Tap 6 Clone (12/29/2019)")</f>
        <v>Tap 6 Clone (12/29/2019)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IFERROR(__xludf.DUMMYFUNCTION("""COMPUTED_VALUE"""),43840.5678700347)</f>
        <v>43840.56787</v>
      </c>
      <c r="D100" s="23">
        <f>IFERROR(__xludf.DUMMYFUNCTION("""COMPUTED_VALUE"""),1.017)</f>
        <v>1.017</v>
      </c>
      <c r="E100" s="24">
        <f>IFERROR(__xludf.DUMMYFUNCTION("""COMPUTED_VALUE"""),62.0)</f>
        <v>62</v>
      </c>
      <c r="F100" s="27" t="str">
        <f>IFERROR(__xludf.DUMMYFUNCTION("""COMPUTED_VALUE"""),"BLUE")</f>
        <v>BLUE</v>
      </c>
      <c r="G100" s="28" t="str">
        <f>IFERROR(__xludf.DUMMYFUNCTION("""COMPUTED_VALUE"""),"Tap 6 Clone (12/29/2019)")</f>
        <v>Tap 6 Clone (12/29/2019)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IFERROR(__xludf.DUMMYFUNCTION("""COMPUTED_VALUE"""),43840.5574022222)</f>
        <v>43840.5574</v>
      </c>
      <c r="D101" s="23">
        <f>IFERROR(__xludf.DUMMYFUNCTION("""COMPUTED_VALUE"""),1.017)</f>
        <v>1.017</v>
      </c>
      <c r="E101" s="24">
        <f>IFERROR(__xludf.DUMMYFUNCTION("""COMPUTED_VALUE"""),62.0)</f>
        <v>62</v>
      </c>
      <c r="F101" s="27" t="str">
        <f>IFERROR(__xludf.DUMMYFUNCTION("""COMPUTED_VALUE"""),"BLUE")</f>
        <v>BLUE</v>
      </c>
      <c r="G101" s="28" t="str">
        <f>IFERROR(__xludf.DUMMYFUNCTION("""COMPUTED_VALUE"""),"Tap 6 Clone (12/29/2019)")</f>
        <v>Tap 6 Clone (12/29/2019)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IFERROR(__xludf.DUMMYFUNCTION("""COMPUTED_VALUE"""),43840.5469695833)</f>
        <v>43840.54697</v>
      </c>
      <c r="D102" s="23">
        <f>IFERROR(__xludf.DUMMYFUNCTION("""COMPUTED_VALUE"""),1.017)</f>
        <v>1.017</v>
      </c>
      <c r="E102" s="24">
        <f>IFERROR(__xludf.DUMMYFUNCTION("""COMPUTED_VALUE"""),62.0)</f>
        <v>62</v>
      </c>
      <c r="F102" s="27" t="str">
        <f>IFERROR(__xludf.DUMMYFUNCTION("""COMPUTED_VALUE"""),"BLUE")</f>
        <v>BLUE</v>
      </c>
      <c r="G102" s="28" t="str">
        <f>IFERROR(__xludf.DUMMYFUNCTION("""COMPUTED_VALUE"""),"Tap 6 Clone (12/29/2019)")</f>
        <v>Tap 6 Clone (12/29/2019)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IFERROR(__xludf.DUMMYFUNCTION("""COMPUTED_VALUE"""),43840.5365484259)</f>
        <v>43840.53655</v>
      </c>
      <c r="D103" s="23">
        <f>IFERROR(__xludf.DUMMYFUNCTION("""COMPUTED_VALUE"""),1.016)</f>
        <v>1.016</v>
      </c>
      <c r="E103" s="24">
        <f>IFERROR(__xludf.DUMMYFUNCTION("""COMPUTED_VALUE"""),62.0)</f>
        <v>62</v>
      </c>
      <c r="F103" s="27" t="str">
        <f>IFERROR(__xludf.DUMMYFUNCTION("""COMPUTED_VALUE"""),"BLUE")</f>
        <v>BLUE</v>
      </c>
      <c r="G103" s="28" t="str">
        <f>IFERROR(__xludf.DUMMYFUNCTION("""COMPUTED_VALUE"""),"Tap 6 Clone (12/29/2019)")</f>
        <v>Tap 6 Clone (12/29/2019)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IFERROR(__xludf.DUMMYFUNCTION("""COMPUTED_VALUE"""),43840.5261147569)</f>
        <v>43840.52611</v>
      </c>
      <c r="D104" s="23">
        <f>IFERROR(__xludf.DUMMYFUNCTION("""COMPUTED_VALUE"""),1.016)</f>
        <v>1.016</v>
      </c>
      <c r="E104" s="24">
        <f>IFERROR(__xludf.DUMMYFUNCTION("""COMPUTED_VALUE"""),62.0)</f>
        <v>62</v>
      </c>
      <c r="F104" s="27" t="str">
        <f>IFERROR(__xludf.DUMMYFUNCTION("""COMPUTED_VALUE"""),"BLUE")</f>
        <v>BLUE</v>
      </c>
      <c r="G104" s="28" t="str">
        <f>IFERROR(__xludf.DUMMYFUNCTION("""COMPUTED_VALUE"""),"Tap 6 Clone (12/29/2019)")</f>
        <v>Tap 6 Clone (12/29/2019)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IFERROR(__xludf.DUMMYFUNCTION("""COMPUTED_VALUE"""),43840.5156954629)</f>
        <v>43840.5157</v>
      </c>
      <c r="D105" s="23">
        <f>IFERROR(__xludf.DUMMYFUNCTION("""COMPUTED_VALUE"""),1.017)</f>
        <v>1.017</v>
      </c>
      <c r="E105" s="24">
        <f>IFERROR(__xludf.DUMMYFUNCTION("""COMPUTED_VALUE"""),62.0)</f>
        <v>62</v>
      </c>
      <c r="F105" s="27" t="str">
        <f>IFERROR(__xludf.DUMMYFUNCTION("""COMPUTED_VALUE"""),"BLUE")</f>
        <v>BLUE</v>
      </c>
      <c r="G105" s="28" t="str">
        <f>IFERROR(__xludf.DUMMYFUNCTION("""COMPUTED_VALUE"""),"Tap 6 Clone (12/29/2019)")</f>
        <v>Tap 6 Clone (12/29/2019)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IFERROR(__xludf.DUMMYFUNCTION("""COMPUTED_VALUE"""),43840.505264699)</f>
        <v>43840.50526</v>
      </c>
      <c r="D106" s="23">
        <f>IFERROR(__xludf.DUMMYFUNCTION("""COMPUTED_VALUE"""),1.016)</f>
        <v>1.016</v>
      </c>
      <c r="E106" s="24">
        <f>IFERROR(__xludf.DUMMYFUNCTION("""COMPUTED_VALUE"""),62.0)</f>
        <v>62</v>
      </c>
      <c r="F106" s="27" t="str">
        <f>IFERROR(__xludf.DUMMYFUNCTION("""COMPUTED_VALUE"""),"BLUE")</f>
        <v>BLUE</v>
      </c>
      <c r="G106" s="28" t="str">
        <f>IFERROR(__xludf.DUMMYFUNCTION("""COMPUTED_VALUE"""),"Tap 6 Clone (12/29/2019)")</f>
        <v>Tap 6 Clone (12/29/2019)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IFERROR(__xludf.DUMMYFUNCTION("""COMPUTED_VALUE"""),43840.4948448495)</f>
        <v>43840.49484</v>
      </c>
      <c r="D107" s="23">
        <f>IFERROR(__xludf.DUMMYFUNCTION("""COMPUTED_VALUE"""),1.016)</f>
        <v>1.016</v>
      </c>
      <c r="E107" s="24">
        <f>IFERROR(__xludf.DUMMYFUNCTION("""COMPUTED_VALUE"""),62.0)</f>
        <v>62</v>
      </c>
      <c r="F107" s="27" t="str">
        <f>IFERROR(__xludf.DUMMYFUNCTION("""COMPUTED_VALUE"""),"BLUE")</f>
        <v>BLUE</v>
      </c>
      <c r="G107" s="28" t="str">
        <f>IFERROR(__xludf.DUMMYFUNCTION("""COMPUTED_VALUE"""),"Tap 6 Clone (12/29/2019)")</f>
        <v>Tap 6 Clone (12/29/2019)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IFERROR(__xludf.DUMMYFUNCTION("""COMPUTED_VALUE"""),43840.4844247916)</f>
        <v>43840.48442</v>
      </c>
      <c r="D108" s="23">
        <f>IFERROR(__xludf.DUMMYFUNCTION("""COMPUTED_VALUE"""),1.016)</f>
        <v>1.016</v>
      </c>
      <c r="E108" s="24">
        <f>IFERROR(__xludf.DUMMYFUNCTION("""COMPUTED_VALUE"""),62.0)</f>
        <v>62</v>
      </c>
      <c r="F108" s="27" t="str">
        <f>IFERROR(__xludf.DUMMYFUNCTION("""COMPUTED_VALUE"""),"BLUE")</f>
        <v>BLUE</v>
      </c>
      <c r="G108" s="28" t="str">
        <f>IFERROR(__xludf.DUMMYFUNCTION("""COMPUTED_VALUE"""),"Tap 6 Clone (12/29/2019)")</f>
        <v>Tap 6 Clone (12/29/2019)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IFERROR(__xludf.DUMMYFUNCTION("""COMPUTED_VALUE"""),43840.47399228)</f>
        <v>43840.47399</v>
      </c>
      <c r="D109" s="23">
        <f>IFERROR(__xludf.DUMMYFUNCTION("""COMPUTED_VALUE"""),1.017)</f>
        <v>1.017</v>
      </c>
      <c r="E109" s="24">
        <f>IFERROR(__xludf.DUMMYFUNCTION("""COMPUTED_VALUE"""),62.0)</f>
        <v>62</v>
      </c>
      <c r="F109" s="27" t="str">
        <f>IFERROR(__xludf.DUMMYFUNCTION("""COMPUTED_VALUE"""),"BLUE")</f>
        <v>BLUE</v>
      </c>
      <c r="G109" s="28" t="str">
        <f>IFERROR(__xludf.DUMMYFUNCTION("""COMPUTED_VALUE"""),"Tap 6 Clone (12/29/2019)")</f>
        <v>Tap 6 Clone (12/29/2019)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IFERROR(__xludf.DUMMYFUNCTION("""COMPUTED_VALUE"""),43840.4635716435)</f>
        <v>43840.46357</v>
      </c>
      <c r="D110" s="23">
        <f>IFERROR(__xludf.DUMMYFUNCTION("""COMPUTED_VALUE"""),1.016)</f>
        <v>1.016</v>
      </c>
      <c r="E110" s="24">
        <f>IFERROR(__xludf.DUMMYFUNCTION("""COMPUTED_VALUE"""),62.0)</f>
        <v>62</v>
      </c>
      <c r="F110" s="27" t="str">
        <f>IFERROR(__xludf.DUMMYFUNCTION("""COMPUTED_VALUE"""),"BLUE")</f>
        <v>BLUE</v>
      </c>
      <c r="G110" s="28" t="str">
        <f>IFERROR(__xludf.DUMMYFUNCTION("""COMPUTED_VALUE"""),"Tap 6 Clone (12/29/2019)")</f>
        <v>Tap 6 Clone (12/29/2019)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IFERROR(__xludf.DUMMYFUNCTION("""COMPUTED_VALUE"""),43840.4531391435)</f>
        <v>43840.45314</v>
      </c>
      <c r="D111" s="23">
        <f>IFERROR(__xludf.DUMMYFUNCTION("""COMPUTED_VALUE"""),1.016)</f>
        <v>1.016</v>
      </c>
      <c r="E111" s="24">
        <f>IFERROR(__xludf.DUMMYFUNCTION("""COMPUTED_VALUE"""),62.0)</f>
        <v>62</v>
      </c>
      <c r="F111" s="27" t="str">
        <f>IFERROR(__xludf.DUMMYFUNCTION("""COMPUTED_VALUE"""),"BLUE")</f>
        <v>BLUE</v>
      </c>
      <c r="G111" s="28" t="str">
        <f>IFERROR(__xludf.DUMMYFUNCTION("""COMPUTED_VALUE"""),"Tap 6 Clone (12/29/2019)")</f>
        <v>Tap 6 Clone (12/29/2019)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IFERROR(__xludf.DUMMYFUNCTION("""COMPUTED_VALUE"""),43840.442717743)</f>
        <v>43840.44272</v>
      </c>
      <c r="D112" s="23">
        <f>IFERROR(__xludf.DUMMYFUNCTION("""COMPUTED_VALUE"""),1.017)</f>
        <v>1.017</v>
      </c>
      <c r="E112" s="24">
        <f>IFERROR(__xludf.DUMMYFUNCTION("""COMPUTED_VALUE"""),62.0)</f>
        <v>62</v>
      </c>
      <c r="F112" s="27" t="str">
        <f>IFERROR(__xludf.DUMMYFUNCTION("""COMPUTED_VALUE"""),"BLUE")</f>
        <v>BLUE</v>
      </c>
      <c r="G112" s="28" t="str">
        <f>IFERROR(__xludf.DUMMYFUNCTION("""COMPUTED_VALUE"""),"Tap 6 Clone (12/29/2019)")</f>
        <v>Tap 6 Clone (12/29/2019)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IFERROR(__xludf.DUMMYFUNCTION("""COMPUTED_VALUE"""),43840.4322980902)</f>
        <v>43840.4323</v>
      </c>
      <c r="D113" s="23">
        <f>IFERROR(__xludf.DUMMYFUNCTION("""COMPUTED_VALUE"""),1.017)</f>
        <v>1.017</v>
      </c>
      <c r="E113" s="24">
        <f>IFERROR(__xludf.DUMMYFUNCTION("""COMPUTED_VALUE"""),62.0)</f>
        <v>62</v>
      </c>
      <c r="F113" s="27" t="str">
        <f>IFERROR(__xludf.DUMMYFUNCTION("""COMPUTED_VALUE"""),"BLUE")</f>
        <v>BLUE</v>
      </c>
      <c r="G113" s="28" t="str">
        <f>IFERROR(__xludf.DUMMYFUNCTION("""COMPUTED_VALUE"""),"Tap 6 Clone (12/29/2019)")</f>
        <v>Tap 6 Clone (12/29/2019)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IFERROR(__xludf.DUMMYFUNCTION("""COMPUTED_VALUE"""),43840.4218778935)</f>
        <v>43840.42188</v>
      </c>
      <c r="D114" s="23">
        <f>IFERROR(__xludf.DUMMYFUNCTION("""COMPUTED_VALUE"""),1.016)</f>
        <v>1.016</v>
      </c>
      <c r="E114" s="24">
        <f>IFERROR(__xludf.DUMMYFUNCTION("""COMPUTED_VALUE"""),62.0)</f>
        <v>62</v>
      </c>
      <c r="F114" s="27" t="str">
        <f>IFERROR(__xludf.DUMMYFUNCTION("""COMPUTED_VALUE"""),"BLUE")</f>
        <v>BLUE</v>
      </c>
      <c r="G114" s="28" t="str">
        <f>IFERROR(__xludf.DUMMYFUNCTION("""COMPUTED_VALUE"""),"Tap 6 Clone (12/29/2019)")</f>
        <v>Tap 6 Clone (12/29/2019)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IFERROR(__xludf.DUMMYFUNCTION("""COMPUTED_VALUE"""),43840.4114565625)</f>
        <v>43840.41146</v>
      </c>
      <c r="D115" s="23">
        <f>IFERROR(__xludf.DUMMYFUNCTION("""COMPUTED_VALUE"""),1.017)</f>
        <v>1.017</v>
      </c>
      <c r="E115" s="24">
        <f>IFERROR(__xludf.DUMMYFUNCTION("""COMPUTED_VALUE"""),62.0)</f>
        <v>62</v>
      </c>
      <c r="F115" s="27" t="str">
        <f>IFERROR(__xludf.DUMMYFUNCTION("""COMPUTED_VALUE"""),"BLUE")</f>
        <v>BLUE</v>
      </c>
      <c r="G115" s="28" t="str">
        <f>IFERROR(__xludf.DUMMYFUNCTION("""COMPUTED_VALUE"""),"Tap 6 Clone (12/29/2019)")</f>
        <v>Tap 6 Clone (12/29/2019)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IFERROR(__xludf.DUMMYFUNCTION("""COMPUTED_VALUE"""),43840.4010366203)</f>
        <v>43840.40104</v>
      </c>
      <c r="D116" s="23">
        <f>IFERROR(__xludf.DUMMYFUNCTION("""COMPUTED_VALUE"""),1.017)</f>
        <v>1.017</v>
      </c>
      <c r="E116" s="24">
        <f>IFERROR(__xludf.DUMMYFUNCTION("""COMPUTED_VALUE"""),62.0)</f>
        <v>62</v>
      </c>
      <c r="F116" s="27" t="str">
        <f>IFERROR(__xludf.DUMMYFUNCTION("""COMPUTED_VALUE"""),"BLUE")</f>
        <v>BLUE</v>
      </c>
      <c r="G116" s="28" t="str">
        <f>IFERROR(__xludf.DUMMYFUNCTION("""COMPUTED_VALUE"""),"Tap 6 Clone (12/29/2019)")</f>
        <v>Tap 6 Clone (12/29/2019)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IFERROR(__xludf.DUMMYFUNCTION("""COMPUTED_VALUE"""),43840.390614699)</f>
        <v>43840.39061</v>
      </c>
      <c r="D117" s="23">
        <f>IFERROR(__xludf.DUMMYFUNCTION("""COMPUTED_VALUE"""),1.016)</f>
        <v>1.016</v>
      </c>
      <c r="E117" s="24">
        <f>IFERROR(__xludf.DUMMYFUNCTION("""COMPUTED_VALUE"""),62.0)</f>
        <v>62</v>
      </c>
      <c r="F117" s="27" t="str">
        <f>IFERROR(__xludf.DUMMYFUNCTION("""COMPUTED_VALUE"""),"BLUE")</f>
        <v>BLUE</v>
      </c>
      <c r="G117" s="28" t="str">
        <f>IFERROR(__xludf.DUMMYFUNCTION("""COMPUTED_VALUE"""),"Tap 6 Clone (12/29/2019)")</f>
        <v>Tap 6 Clone (12/29/2019)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IFERROR(__xludf.DUMMYFUNCTION("""COMPUTED_VALUE"""),43840.380194375)</f>
        <v>43840.38019</v>
      </c>
      <c r="D118" s="23">
        <f>IFERROR(__xludf.DUMMYFUNCTION("""COMPUTED_VALUE"""),1.016)</f>
        <v>1.016</v>
      </c>
      <c r="E118" s="24">
        <f>IFERROR(__xludf.DUMMYFUNCTION("""COMPUTED_VALUE"""),62.0)</f>
        <v>62</v>
      </c>
      <c r="F118" s="27" t="str">
        <f>IFERROR(__xludf.DUMMYFUNCTION("""COMPUTED_VALUE"""),"BLUE")</f>
        <v>BLUE</v>
      </c>
      <c r="G118" s="28" t="str">
        <f>IFERROR(__xludf.DUMMYFUNCTION("""COMPUTED_VALUE"""),"Tap 6 Clone (12/29/2019)")</f>
        <v>Tap 6 Clone (12/29/2019)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IFERROR(__xludf.DUMMYFUNCTION("""COMPUTED_VALUE"""),43840.3697615856)</f>
        <v>43840.36976</v>
      </c>
      <c r="D119" s="23">
        <f>IFERROR(__xludf.DUMMYFUNCTION("""COMPUTED_VALUE"""),1.017)</f>
        <v>1.017</v>
      </c>
      <c r="E119" s="24">
        <f>IFERROR(__xludf.DUMMYFUNCTION("""COMPUTED_VALUE"""),62.0)</f>
        <v>62</v>
      </c>
      <c r="F119" s="27" t="str">
        <f>IFERROR(__xludf.DUMMYFUNCTION("""COMPUTED_VALUE"""),"BLUE")</f>
        <v>BLUE</v>
      </c>
      <c r="G119" s="28" t="str">
        <f>IFERROR(__xludf.DUMMYFUNCTION("""COMPUTED_VALUE"""),"Tap 6 Clone (12/29/2019)")</f>
        <v>Tap 6 Clone (12/29/2019)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IFERROR(__xludf.DUMMYFUNCTION("""COMPUTED_VALUE"""),43840.359340243)</f>
        <v>43840.35934</v>
      </c>
      <c r="D120" s="23">
        <f>IFERROR(__xludf.DUMMYFUNCTION("""COMPUTED_VALUE"""),1.016)</f>
        <v>1.016</v>
      </c>
      <c r="E120" s="24">
        <f>IFERROR(__xludf.DUMMYFUNCTION("""COMPUTED_VALUE"""),62.0)</f>
        <v>62</v>
      </c>
      <c r="F120" s="27" t="str">
        <f>IFERROR(__xludf.DUMMYFUNCTION("""COMPUTED_VALUE"""),"BLUE")</f>
        <v>BLUE</v>
      </c>
      <c r="G120" s="28" t="str">
        <f>IFERROR(__xludf.DUMMYFUNCTION("""COMPUTED_VALUE"""),"Tap 6 Clone (12/29/2019)")</f>
        <v>Tap 6 Clone (12/29/2019)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IFERROR(__xludf.DUMMYFUNCTION("""COMPUTED_VALUE"""),43840.3489203587)</f>
        <v>43840.34892</v>
      </c>
      <c r="D121" s="23">
        <f>IFERROR(__xludf.DUMMYFUNCTION("""COMPUTED_VALUE"""),1.016)</f>
        <v>1.016</v>
      </c>
      <c r="E121" s="24">
        <f>IFERROR(__xludf.DUMMYFUNCTION("""COMPUTED_VALUE"""),62.0)</f>
        <v>62</v>
      </c>
      <c r="F121" s="27" t="str">
        <f>IFERROR(__xludf.DUMMYFUNCTION("""COMPUTED_VALUE"""),"BLUE")</f>
        <v>BLUE</v>
      </c>
      <c r="G121" s="28" t="str">
        <f>IFERROR(__xludf.DUMMYFUNCTION("""COMPUTED_VALUE"""),"Tap 6 Clone (12/29/2019)")</f>
        <v>Tap 6 Clone (12/29/2019)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IFERROR(__xludf.DUMMYFUNCTION("""COMPUTED_VALUE"""),43840.3384989467)</f>
        <v>43840.3385</v>
      </c>
      <c r="D122" s="23">
        <f>IFERROR(__xludf.DUMMYFUNCTION("""COMPUTED_VALUE"""),1.017)</f>
        <v>1.017</v>
      </c>
      <c r="E122" s="24">
        <f>IFERROR(__xludf.DUMMYFUNCTION("""COMPUTED_VALUE"""),62.0)</f>
        <v>62</v>
      </c>
      <c r="F122" s="27" t="str">
        <f>IFERROR(__xludf.DUMMYFUNCTION("""COMPUTED_VALUE"""),"BLUE")</f>
        <v>BLUE</v>
      </c>
      <c r="G122" s="28" t="str">
        <f>IFERROR(__xludf.DUMMYFUNCTION("""COMPUTED_VALUE"""),"Tap 6 Clone (12/29/2019)")</f>
        <v>Tap 6 Clone (12/29/2019)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IFERROR(__xludf.DUMMYFUNCTION("""COMPUTED_VALUE"""),43840.3280774652)</f>
        <v>43840.32808</v>
      </c>
      <c r="D123" s="23">
        <f>IFERROR(__xludf.DUMMYFUNCTION("""COMPUTED_VALUE"""),1.017)</f>
        <v>1.017</v>
      </c>
      <c r="E123" s="24">
        <f>IFERROR(__xludf.DUMMYFUNCTION("""COMPUTED_VALUE"""),62.0)</f>
        <v>62</v>
      </c>
      <c r="F123" s="27" t="str">
        <f>IFERROR(__xludf.DUMMYFUNCTION("""COMPUTED_VALUE"""),"BLUE")</f>
        <v>BLUE</v>
      </c>
      <c r="G123" s="28" t="str">
        <f>IFERROR(__xludf.DUMMYFUNCTION("""COMPUTED_VALUE"""),"Tap 6 Clone (12/29/2019)")</f>
        <v>Tap 6 Clone (12/29/2019)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IFERROR(__xludf.DUMMYFUNCTION("""COMPUTED_VALUE"""),43840.3176551504)</f>
        <v>43840.31766</v>
      </c>
      <c r="D124" s="23">
        <f>IFERROR(__xludf.DUMMYFUNCTION("""COMPUTED_VALUE"""),1.017)</f>
        <v>1.017</v>
      </c>
      <c r="E124" s="24">
        <f>IFERROR(__xludf.DUMMYFUNCTION("""COMPUTED_VALUE"""),62.0)</f>
        <v>62</v>
      </c>
      <c r="F124" s="27" t="str">
        <f>IFERROR(__xludf.DUMMYFUNCTION("""COMPUTED_VALUE"""),"BLUE")</f>
        <v>BLUE</v>
      </c>
      <c r="G124" s="28" t="str">
        <f>IFERROR(__xludf.DUMMYFUNCTION("""COMPUTED_VALUE"""),"Tap 6 Clone (12/29/2019)")</f>
        <v>Tap 6 Clone (12/29/2019)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IFERROR(__xludf.DUMMYFUNCTION("""COMPUTED_VALUE"""),43840.3072359027)</f>
        <v>43840.30724</v>
      </c>
      <c r="D125" s="23">
        <f>IFERROR(__xludf.DUMMYFUNCTION("""COMPUTED_VALUE"""),1.016)</f>
        <v>1.016</v>
      </c>
      <c r="E125" s="24">
        <f>IFERROR(__xludf.DUMMYFUNCTION("""COMPUTED_VALUE"""),62.0)</f>
        <v>62</v>
      </c>
      <c r="F125" s="27" t="str">
        <f>IFERROR(__xludf.DUMMYFUNCTION("""COMPUTED_VALUE"""),"BLUE")</f>
        <v>BLUE</v>
      </c>
      <c r="G125" s="28" t="str">
        <f>IFERROR(__xludf.DUMMYFUNCTION("""COMPUTED_VALUE"""),"Tap 6 Clone (12/29/2019)")</f>
        <v>Tap 6 Clone (12/29/2019)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IFERROR(__xludf.DUMMYFUNCTION("""COMPUTED_VALUE"""),43840.2968148148)</f>
        <v>43840.29681</v>
      </c>
      <c r="D126" s="23">
        <f>IFERROR(__xludf.DUMMYFUNCTION("""COMPUTED_VALUE"""),1.017)</f>
        <v>1.017</v>
      </c>
      <c r="E126" s="24">
        <f>IFERROR(__xludf.DUMMYFUNCTION("""COMPUTED_VALUE"""),62.0)</f>
        <v>62</v>
      </c>
      <c r="F126" s="27" t="str">
        <f>IFERROR(__xludf.DUMMYFUNCTION("""COMPUTED_VALUE"""),"BLUE")</f>
        <v>BLUE</v>
      </c>
      <c r="G126" s="28" t="str">
        <f>IFERROR(__xludf.DUMMYFUNCTION("""COMPUTED_VALUE"""),"Tap 6 Clone (12/29/2019)")</f>
        <v>Tap 6 Clone (12/29/2019)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IFERROR(__xludf.DUMMYFUNCTION("""COMPUTED_VALUE"""),43840.2863942592)</f>
        <v>43840.28639</v>
      </c>
      <c r="D127" s="23">
        <f>IFERROR(__xludf.DUMMYFUNCTION("""COMPUTED_VALUE"""),1.017)</f>
        <v>1.017</v>
      </c>
      <c r="E127" s="24">
        <f>IFERROR(__xludf.DUMMYFUNCTION("""COMPUTED_VALUE"""),62.0)</f>
        <v>62</v>
      </c>
      <c r="F127" s="27" t="str">
        <f>IFERROR(__xludf.DUMMYFUNCTION("""COMPUTED_VALUE"""),"BLUE")</f>
        <v>BLUE</v>
      </c>
      <c r="G127" s="28" t="str">
        <f>IFERROR(__xludf.DUMMYFUNCTION("""COMPUTED_VALUE"""),"Tap 6 Clone (12/29/2019)")</f>
        <v>Tap 6 Clone (12/29/2019)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IFERROR(__xludf.DUMMYFUNCTION("""COMPUTED_VALUE"""),43840.2759716666)</f>
        <v>43840.27597</v>
      </c>
      <c r="D128" s="23">
        <f>IFERROR(__xludf.DUMMYFUNCTION("""COMPUTED_VALUE"""),1.017)</f>
        <v>1.017</v>
      </c>
      <c r="E128" s="24">
        <f>IFERROR(__xludf.DUMMYFUNCTION("""COMPUTED_VALUE"""),62.0)</f>
        <v>62</v>
      </c>
      <c r="F128" s="27" t="str">
        <f>IFERROR(__xludf.DUMMYFUNCTION("""COMPUTED_VALUE"""),"BLUE")</f>
        <v>BLUE</v>
      </c>
      <c r="G128" s="28" t="str">
        <f>IFERROR(__xludf.DUMMYFUNCTION("""COMPUTED_VALUE"""),"Tap 6 Clone (12/29/2019)")</f>
        <v>Tap 6 Clone (12/29/2019)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IFERROR(__xludf.DUMMYFUNCTION("""COMPUTED_VALUE"""),43840.2655518865)</f>
        <v>43840.26555</v>
      </c>
      <c r="D129" s="23">
        <f>IFERROR(__xludf.DUMMYFUNCTION("""COMPUTED_VALUE"""),1.016)</f>
        <v>1.016</v>
      </c>
      <c r="E129" s="24">
        <f>IFERROR(__xludf.DUMMYFUNCTION("""COMPUTED_VALUE"""),62.0)</f>
        <v>62</v>
      </c>
      <c r="F129" s="27" t="str">
        <f>IFERROR(__xludf.DUMMYFUNCTION("""COMPUTED_VALUE"""),"BLUE")</f>
        <v>BLUE</v>
      </c>
      <c r="G129" s="28" t="str">
        <f>IFERROR(__xludf.DUMMYFUNCTION("""COMPUTED_VALUE"""),"Tap 6 Clone (12/29/2019)")</f>
        <v>Tap 6 Clone (12/29/2019)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IFERROR(__xludf.DUMMYFUNCTION("""COMPUTED_VALUE"""),43840.2551306134)</f>
        <v>43840.25513</v>
      </c>
      <c r="D130" s="23">
        <f>IFERROR(__xludf.DUMMYFUNCTION("""COMPUTED_VALUE"""),1.016)</f>
        <v>1.016</v>
      </c>
      <c r="E130" s="24">
        <f>IFERROR(__xludf.DUMMYFUNCTION("""COMPUTED_VALUE"""),62.0)</f>
        <v>62</v>
      </c>
      <c r="F130" s="27" t="str">
        <f>IFERROR(__xludf.DUMMYFUNCTION("""COMPUTED_VALUE"""),"BLUE")</f>
        <v>BLUE</v>
      </c>
      <c r="G130" s="28" t="str">
        <f>IFERROR(__xludf.DUMMYFUNCTION("""COMPUTED_VALUE"""),"Tap 6 Clone (12/29/2019)")</f>
        <v>Tap 6 Clone (12/29/2019)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IFERROR(__xludf.DUMMYFUNCTION("""COMPUTED_VALUE"""),43840.2447119097)</f>
        <v>43840.24471</v>
      </c>
      <c r="D131" s="23">
        <f>IFERROR(__xludf.DUMMYFUNCTION("""COMPUTED_VALUE"""),1.017)</f>
        <v>1.017</v>
      </c>
      <c r="E131" s="24">
        <f>IFERROR(__xludf.DUMMYFUNCTION("""COMPUTED_VALUE"""),62.0)</f>
        <v>62</v>
      </c>
      <c r="F131" s="27" t="str">
        <f>IFERROR(__xludf.DUMMYFUNCTION("""COMPUTED_VALUE"""),"BLUE")</f>
        <v>BLUE</v>
      </c>
      <c r="G131" s="28" t="str">
        <f>IFERROR(__xludf.DUMMYFUNCTION("""COMPUTED_VALUE"""),"Tap 6 Clone (12/29/2019)")</f>
        <v>Tap 6 Clone (12/29/2019)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IFERROR(__xludf.DUMMYFUNCTION("""COMPUTED_VALUE"""),43840.2342899305)</f>
        <v>43840.23429</v>
      </c>
      <c r="D132" s="23">
        <f>IFERROR(__xludf.DUMMYFUNCTION("""COMPUTED_VALUE"""),1.016)</f>
        <v>1.016</v>
      </c>
      <c r="E132" s="24">
        <f>IFERROR(__xludf.DUMMYFUNCTION("""COMPUTED_VALUE"""),62.0)</f>
        <v>62</v>
      </c>
      <c r="F132" s="27" t="str">
        <f>IFERROR(__xludf.DUMMYFUNCTION("""COMPUTED_VALUE"""),"BLUE")</f>
        <v>BLUE</v>
      </c>
      <c r="G132" s="28" t="str">
        <f>IFERROR(__xludf.DUMMYFUNCTION("""COMPUTED_VALUE"""),"Tap 6 Clone (12/29/2019)")</f>
        <v>Tap 6 Clone (12/29/2019)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IFERROR(__xludf.DUMMYFUNCTION("""COMPUTED_VALUE"""),43840.2238693402)</f>
        <v>43840.22387</v>
      </c>
      <c r="D133" s="23">
        <f>IFERROR(__xludf.DUMMYFUNCTION("""COMPUTED_VALUE"""),1.017)</f>
        <v>1.017</v>
      </c>
      <c r="E133" s="24">
        <f>IFERROR(__xludf.DUMMYFUNCTION("""COMPUTED_VALUE"""),62.0)</f>
        <v>62</v>
      </c>
      <c r="F133" s="27" t="str">
        <f>IFERROR(__xludf.DUMMYFUNCTION("""COMPUTED_VALUE"""),"BLUE")</f>
        <v>BLUE</v>
      </c>
      <c r="G133" s="28" t="str">
        <f>IFERROR(__xludf.DUMMYFUNCTION("""COMPUTED_VALUE"""),"Tap 6 Clone (12/29/2019)")</f>
        <v>Tap 6 Clone (12/29/2019)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IFERROR(__xludf.DUMMYFUNCTION("""COMPUTED_VALUE"""),43840.2134464699)</f>
        <v>43840.21345</v>
      </c>
      <c r="D134" s="23">
        <f>IFERROR(__xludf.DUMMYFUNCTION("""COMPUTED_VALUE"""),1.017)</f>
        <v>1.017</v>
      </c>
      <c r="E134" s="24">
        <f>IFERROR(__xludf.DUMMYFUNCTION("""COMPUTED_VALUE"""),62.0)</f>
        <v>62</v>
      </c>
      <c r="F134" s="27" t="str">
        <f>IFERROR(__xludf.DUMMYFUNCTION("""COMPUTED_VALUE"""),"BLUE")</f>
        <v>BLUE</v>
      </c>
      <c r="G134" s="28" t="str">
        <f>IFERROR(__xludf.DUMMYFUNCTION("""COMPUTED_VALUE"""),"Tap 6 Clone (12/29/2019)")</f>
        <v>Tap 6 Clone (12/29/2019)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IFERROR(__xludf.DUMMYFUNCTION("""COMPUTED_VALUE"""),43840.2030249652)</f>
        <v>43840.20302</v>
      </c>
      <c r="D135" s="23">
        <f>IFERROR(__xludf.DUMMYFUNCTION("""COMPUTED_VALUE"""),1.017)</f>
        <v>1.017</v>
      </c>
      <c r="E135" s="24">
        <f>IFERROR(__xludf.DUMMYFUNCTION("""COMPUTED_VALUE"""),62.0)</f>
        <v>62</v>
      </c>
      <c r="F135" s="27" t="str">
        <f>IFERROR(__xludf.DUMMYFUNCTION("""COMPUTED_VALUE"""),"BLUE")</f>
        <v>BLUE</v>
      </c>
      <c r="G135" s="28" t="str">
        <f>IFERROR(__xludf.DUMMYFUNCTION("""COMPUTED_VALUE"""),"Tap 6 Clone (12/29/2019)")</f>
        <v>Tap 6 Clone (12/29/2019)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IFERROR(__xludf.DUMMYFUNCTION("""COMPUTED_VALUE"""),43840.1926036574)</f>
        <v>43840.1926</v>
      </c>
      <c r="D136" s="23">
        <f>IFERROR(__xludf.DUMMYFUNCTION("""COMPUTED_VALUE"""),1.017)</f>
        <v>1.017</v>
      </c>
      <c r="E136" s="24">
        <f>IFERROR(__xludf.DUMMYFUNCTION("""COMPUTED_VALUE"""),62.0)</f>
        <v>62</v>
      </c>
      <c r="F136" s="27" t="str">
        <f>IFERROR(__xludf.DUMMYFUNCTION("""COMPUTED_VALUE"""),"BLUE")</f>
        <v>BLUE</v>
      </c>
      <c r="G136" s="28" t="str">
        <f>IFERROR(__xludf.DUMMYFUNCTION("""COMPUTED_VALUE"""),"Tap 6 Clone (12/29/2019)")</f>
        <v>Tap 6 Clone (12/29/2019)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IFERROR(__xludf.DUMMYFUNCTION("""COMPUTED_VALUE"""),43840.1821830671)</f>
        <v>43840.18218</v>
      </c>
      <c r="D137" s="23">
        <f>IFERROR(__xludf.DUMMYFUNCTION("""COMPUTED_VALUE"""),1.016)</f>
        <v>1.016</v>
      </c>
      <c r="E137" s="24">
        <f>IFERROR(__xludf.DUMMYFUNCTION("""COMPUTED_VALUE"""),62.0)</f>
        <v>62</v>
      </c>
      <c r="F137" s="27" t="str">
        <f>IFERROR(__xludf.DUMMYFUNCTION("""COMPUTED_VALUE"""),"BLUE")</f>
        <v>BLUE</v>
      </c>
      <c r="G137" s="28" t="str">
        <f>IFERROR(__xludf.DUMMYFUNCTION("""COMPUTED_VALUE"""),"Tap 6 Clone (12/29/2019)")</f>
        <v>Tap 6 Clone (12/29/2019)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IFERROR(__xludf.DUMMYFUNCTION("""COMPUTED_VALUE"""),43840.1717615624)</f>
        <v>43840.17176</v>
      </c>
      <c r="D138" s="23">
        <f>IFERROR(__xludf.DUMMYFUNCTION("""COMPUTED_VALUE"""),1.016)</f>
        <v>1.016</v>
      </c>
      <c r="E138" s="24">
        <f>IFERROR(__xludf.DUMMYFUNCTION("""COMPUTED_VALUE"""),62.0)</f>
        <v>62</v>
      </c>
      <c r="F138" s="27" t="str">
        <f>IFERROR(__xludf.DUMMYFUNCTION("""COMPUTED_VALUE"""),"BLUE")</f>
        <v>BLUE</v>
      </c>
      <c r="G138" s="28" t="str">
        <f>IFERROR(__xludf.DUMMYFUNCTION("""COMPUTED_VALUE"""),"Tap 6 Clone (12/29/2019)")</f>
        <v>Tap 6 Clone (12/29/2019)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IFERROR(__xludf.DUMMYFUNCTION("""COMPUTED_VALUE"""),43840.1613404166)</f>
        <v>43840.16134</v>
      </c>
      <c r="D139" s="23">
        <f>IFERROR(__xludf.DUMMYFUNCTION("""COMPUTED_VALUE"""),1.016)</f>
        <v>1.016</v>
      </c>
      <c r="E139" s="24">
        <f>IFERROR(__xludf.DUMMYFUNCTION("""COMPUTED_VALUE"""),62.0)</f>
        <v>62</v>
      </c>
      <c r="F139" s="27" t="str">
        <f>IFERROR(__xludf.DUMMYFUNCTION("""COMPUTED_VALUE"""),"BLUE")</f>
        <v>BLUE</v>
      </c>
      <c r="G139" s="28" t="str">
        <f>IFERROR(__xludf.DUMMYFUNCTION("""COMPUTED_VALUE"""),"Tap 6 Clone (12/29/2019)")</f>
        <v>Tap 6 Clone (12/29/2019)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IFERROR(__xludf.DUMMYFUNCTION("""COMPUTED_VALUE"""),43840.1509076041)</f>
        <v>43840.15091</v>
      </c>
      <c r="D140" s="23">
        <f>IFERROR(__xludf.DUMMYFUNCTION("""COMPUTED_VALUE"""),1.017)</f>
        <v>1.017</v>
      </c>
      <c r="E140" s="24">
        <f>IFERROR(__xludf.DUMMYFUNCTION("""COMPUTED_VALUE"""),62.0)</f>
        <v>62</v>
      </c>
      <c r="F140" s="27" t="str">
        <f>IFERROR(__xludf.DUMMYFUNCTION("""COMPUTED_VALUE"""),"BLUE")</f>
        <v>BLUE</v>
      </c>
      <c r="G140" s="28" t="str">
        <f>IFERROR(__xludf.DUMMYFUNCTION("""COMPUTED_VALUE"""),"Tap 6 Clone (12/29/2019)")</f>
        <v>Tap 6 Clone (12/29/2019)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IFERROR(__xludf.DUMMYFUNCTION("""COMPUTED_VALUE"""),43840.1404870023)</f>
        <v>43840.14049</v>
      </c>
      <c r="D141" s="23">
        <f>IFERROR(__xludf.DUMMYFUNCTION("""COMPUTED_VALUE"""),1.017)</f>
        <v>1.017</v>
      </c>
      <c r="E141" s="24">
        <f>IFERROR(__xludf.DUMMYFUNCTION("""COMPUTED_VALUE"""),62.0)</f>
        <v>62</v>
      </c>
      <c r="F141" s="27" t="str">
        <f>IFERROR(__xludf.DUMMYFUNCTION("""COMPUTED_VALUE"""),"BLUE")</f>
        <v>BLUE</v>
      </c>
      <c r="G141" s="28" t="str">
        <f>IFERROR(__xludf.DUMMYFUNCTION("""COMPUTED_VALUE"""),"Tap 6 Clone (12/29/2019)")</f>
        <v>Tap 6 Clone (12/29/2019)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IFERROR(__xludf.DUMMYFUNCTION("""COMPUTED_VALUE"""),43840.1300662037)</f>
        <v>43840.13007</v>
      </c>
      <c r="D142" s="23">
        <f>IFERROR(__xludf.DUMMYFUNCTION("""COMPUTED_VALUE"""),1.017)</f>
        <v>1.017</v>
      </c>
      <c r="E142" s="24">
        <f>IFERROR(__xludf.DUMMYFUNCTION("""COMPUTED_VALUE"""),62.0)</f>
        <v>62</v>
      </c>
      <c r="F142" s="27" t="str">
        <f>IFERROR(__xludf.DUMMYFUNCTION("""COMPUTED_VALUE"""),"BLUE")</f>
        <v>BLUE</v>
      </c>
      <c r="G142" s="28" t="str">
        <f>IFERROR(__xludf.DUMMYFUNCTION("""COMPUTED_VALUE"""),"Tap 6 Clone (12/29/2019)")</f>
        <v>Tap 6 Clone (12/29/2019)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IFERROR(__xludf.DUMMYFUNCTION("""COMPUTED_VALUE"""),43840.1196470023)</f>
        <v>43840.11965</v>
      </c>
      <c r="D143" s="23">
        <f>IFERROR(__xludf.DUMMYFUNCTION("""COMPUTED_VALUE"""),1.017)</f>
        <v>1.017</v>
      </c>
      <c r="E143" s="24">
        <f>IFERROR(__xludf.DUMMYFUNCTION("""COMPUTED_VALUE"""),62.0)</f>
        <v>62</v>
      </c>
      <c r="F143" s="27" t="str">
        <f>IFERROR(__xludf.DUMMYFUNCTION("""COMPUTED_VALUE"""),"BLUE")</f>
        <v>BLUE</v>
      </c>
      <c r="G143" s="28" t="str">
        <f>IFERROR(__xludf.DUMMYFUNCTION("""COMPUTED_VALUE"""),"Tap 6 Clone (12/29/2019)")</f>
        <v>Tap 6 Clone (12/29/2019)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IFERROR(__xludf.DUMMYFUNCTION("""COMPUTED_VALUE"""),43840.1092256134)</f>
        <v>43840.10923</v>
      </c>
      <c r="D144" s="23">
        <f>IFERROR(__xludf.DUMMYFUNCTION("""COMPUTED_VALUE"""),1.016)</f>
        <v>1.016</v>
      </c>
      <c r="E144" s="24">
        <f>IFERROR(__xludf.DUMMYFUNCTION("""COMPUTED_VALUE"""),62.0)</f>
        <v>62</v>
      </c>
      <c r="F144" s="27" t="str">
        <f>IFERROR(__xludf.DUMMYFUNCTION("""COMPUTED_VALUE"""),"BLUE")</f>
        <v>BLUE</v>
      </c>
      <c r="G144" s="28" t="str">
        <f>IFERROR(__xludf.DUMMYFUNCTION("""COMPUTED_VALUE"""),"Tap 6 Clone (12/29/2019)")</f>
        <v>Tap 6 Clone (12/29/2019)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IFERROR(__xludf.DUMMYFUNCTION("""COMPUTED_VALUE"""),43840.0988027777)</f>
        <v>43840.0988</v>
      </c>
      <c r="D145" s="23">
        <f>IFERROR(__xludf.DUMMYFUNCTION("""COMPUTED_VALUE"""),1.016)</f>
        <v>1.016</v>
      </c>
      <c r="E145" s="24">
        <f>IFERROR(__xludf.DUMMYFUNCTION("""COMPUTED_VALUE"""),62.0)</f>
        <v>62</v>
      </c>
      <c r="F145" s="27" t="str">
        <f>IFERROR(__xludf.DUMMYFUNCTION("""COMPUTED_VALUE"""),"BLUE")</f>
        <v>BLUE</v>
      </c>
      <c r="G145" s="28" t="str">
        <f>IFERROR(__xludf.DUMMYFUNCTION("""COMPUTED_VALUE"""),"Tap 6 Clone (12/29/2019)")</f>
        <v>Tap 6 Clone (12/29/2019)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IFERROR(__xludf.DUMMYFUNCTION("""COMPUTED_VALUE"""),43840.0883697569)</f>
        <v>43840.08837</v>
      </c>
      <c r="D146" s="23">
        <f>IFERROR(__xludf.DUMMYFUNCTION("""COMPUTED_VALUE"""),1.017)</f>
        <v>1.017</v>
      </c>
      <c r="E146" s="24">
        <f>IFERROR(__xludf.DUMMYFUNCTION("""COMPUTED_VALUE"""),62.0)</f>
        <v>62</v>
      </c>
      <c r="F146" s="27" t="str">
        <f>IFERROR(__xludf.DUMMYFUNCTION("""COMPUTED_VALUE"""),"BLUE")</f>
        <v>BLUE</v>
      </c>
      <c r="G146" s="28" t="str">
        <f>IFERROR(__xludf.DUMMYFUNCTION("""COMPUTED_VALUE"""),"Tap 6 Clone (12/29/2019)")</f>
        <v>Tap 6 Clone (12/29/2019)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IFERROR(__xludf.DUMMYFUNCTION("""COMPUTED_VALUE"""),43840.0779504282)</f>
        <v>43840.07795</v>
      </c>
      <c r="D147" s="23">
        <f>IFERROR(__xludf.DUMMYFUNCTION("""COMPUTED_VALUE"""),1.016)</f>
        <v>1.016</v>
      </c>
      <c r="E147" s="24">
        <f>IFERROR(__xludf.DUMMYFUNCTION("""COMPUTED_VALUE"""),62.0)</f>
        <v>62</v>
      </c>
      <c r="F147" s="27" t="str">
        <f>IFERROR(__xludf.DUMMYFUNCTION("""COMPUTED_VALUE"""),"BLUE")</f>
        <v>BLUE</v>
      </c>
      <c r="G147" s="28" t="str">
        <f>IFERROR(__xludf.DUMMYFUNCTION("""COMPUTED_VALUE"""),"Tap 6 Clone (12/29/2019)")</f>
        <v>Tap 6 Clone (12/29/2019)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IFERROR(__xludf.DUMMYFUNCTION("""COMPUTED_VALUE"""),43840.0675290277)</f>
        <v>43840.06753</v>
      </c>
      <c r="D148" s="23">
        <f>IFERROR(__xludf.DUMMYFUNCTION("""COMPUTED_VALUE"""),1.016)</f>
        <v>1.016</v>
      </c>
      <c r="E148" s="24">
        <f>IFERROR(__xludf.DUMMYFUNCTION("""COMPUTED_VALUE"""),62.0)</f>
        <v>62</v>
      </c>
      <c r="F148" s="27" t="str">
        <f>IFERROR(__xludf.DUMMYFUNCTION("""COMPUTED_VALUE"""),"BLUE")</f>
        <v>BLUE</v>
      </c>
      <c r="G148" s="28" t="str">
        <f>IFERROR(__xludf.DUMMYFUNCTION("""COMPUTED_VALUE"""),"Tap 6 Clone (12/29/2019)")</f>
        <v>Tap 6 Clone (12/29/2019)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IFERROR(__xludf.DUMMYFUNCTION("""COMPUTED_VALUE"""),43840.0571069791)</f>
        <v>43840.05711</v>
      </c>
      <c r="D149" s="23">
        <f>IFERROR(__xludf.DUMMYFUNCTION("""COMPUTED_VALUE"""),1.016)</f>
        <v>1.016</v>
      </c>
      <c r="E149" s="24">
        <f>IFERROR(__xludf.DUMMYFUNCTION("""COMPUTED_VALUE"""),62.0)</f>
        <v>62</v>
      </c>
      <c r="F149" s="27" t="str">
        <f>IFERROR(__xludf.DUMMYFUNCTION("""COMPUTED_VALUE"""),"BLUE")</f>
        <v>BLUE</v>
      </c>
      <c r="G149" s="28" t="str">
        <f>IFERROR(__xludf.DUMMYFUNCTION("""COMPUTED_VALUE"""),"Tap 6 Clone (12/29/2019)")</f>
        <v>Tap 6 Clone (12/29/2019)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IFERROR(__xludf.DUMMYFUNCTION("""COMPUTED_VALUE"""),43840.0466858101)</f>
        <v>43840.04669</v>
      </c>
      <c r="D150" s="23">
        <f>IFERROR(__xludf.DUMMYFUNCTION("""COMPUTED_VALUE"""),1.017)</f>
        <v>1.017</v>
      </c>
      <c r="E150" s="24">
        <f>IFERROR(__xludf.DUMMYFUNCTION("""COMPUTED_VALUE"""),62.0)</f>
        <v>62</v>
      </c>
      <c r="F150" s="27" t="str">
        <f>IFERROR(__xludf.DUMMYFUNCTION("""COMPUTED_VALUE"""),"BLUE")</f>
        <v>BLUE</v>
      </c>
      <c r="G150" s="28" t="str">
        <f>IFERROR(__xludf.DUMMYFUNCTION("""COMPUTED_VALUE"""),"Tap 6 Clone (12/29/2019)")</f>
        <v>Tap 6 Clone (12/29/2019)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IFERROR(__xludf.DUMMYFUNCTION("""COMPUTED_VALUE"""),43840.0362654166)</f>
        <v>43840.03627</v>
      </c>
      <c r="D151" s="23">
        <f>IFERROR(__xludf.DUMMYFUNCTION("""COMPUTED_VALUE"""),1.016)</f>
        <v>1.016</v>
      </c>
      <c r="E151" s="24">
        <f>IFERROR(__xludf.DUMMYFUNCTION("""COMPUTED_VALUE"""),62.0)</f>
        <v>62</v>
      </c>
      <c r="F151" s="27" t="str">
        <f>IFERROR(__xludf.DUMMYFUNCTION("""COMPUTED_VALUE"""),"BLUE")</f>
        <v>BLUE</v>
      </c>
      <c r="G151" s="28" t="str">
        <f>IFERROR(__xludf.DUMMYFUNCTION("""COMPUTED_VALUE"""),"Tap 6 Clone (12/29/2019)")</f>
        <v>Tap 6 Clone (12/29/2019)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IFERROR(__xludf.DUMMYFUNCTION("""COMPUTED_VALUE"""),43840.025831956)</f>
        <v>43840.02583</v>
      </c>
      <c r="D152" s="23">
        <f>IFERROR(__xludf.DUMMYFUNCTION("""COMPUTED_VALUE"""),1.017)</f>
        <v>1.017</v>
      </c>
      <c r="E152" s="24">
        <f>IFERROR(__xludf.DUMMYFUNCTION("""COMPUTED_VALUE"""),62.0)</f>
        <v>62</v>
      </c>
      <c r="F152" s="27" t="str">
        <f>IFERROR(__xludf.DUMMYFUNCTION("""COMPUTED_VALUE"""),"BLUE")</f>
        <v>BLUE</v>
      </c>
      <c r="G152" s="28" t="str">
        <f>IFERROR(__xludf.DUMMYFUNCTION("""COMPUTED_VALUE"""),"Tap 6 Clone (12/29/2019)")</f>
        <v>Tap 6 Clone (12/29/2019)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IFERROR(__xludf.DUMMYFUNCTION("""COMPUTED_VALUE"""),43840.0154100347)</f>
        <v>43840.01541</v>
      </c>
      <c r="D153" s="23">
        <f>IFERROR(__xludf.DUMMYFUNCTION("""COMPUTED_VALUE"""),1.017)</f>
        <v>1.017</v>
      </c>
      <c r="E153" s="24">
        <f>IFERROR(__xludf.DUMMYFUNCTION("""COMPUTED_VALUE"""),62.0)</f>
        <v>62</v>
      </c>
      <c r="F153" s="27" t="str">
        <f>IFERROR(__xludf.DUMMYFUNCTION("""COMPUTED_VALUE"""),"BLUE")</f>
        <v>BLUE</v>
      </c>
      <c r="G153" s="28" t="str">
        <f>IFERROR(__xludf.DUMMYFUNCTION("""COMPUTED_VALUE"""),"Tap 6 Clone (12/29/2019)")</f>
        <v>Tap 6 Clone (12/29/2019)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IFERROR(__xludf.DUMMYFUNCTION("""COMPUTED_VALUE"""),43840.0049887152)</f>
        <v>43840.00499</v>
      </c>
      <c r="D154" s="23">
        <f>IFERROR(__xludf.DUMMYFUNCTION("""COMPUTED_VALUE"""),1.017)</f>
        <v>1.017</v>
      </c>
      <c r="E154" s="24">
        <f>IFERROR(__xludf.DUMMYFUNCTION("""COMPUTED_VALUE"""),62.0)</f>
        <v>62</v>
      </c>
      <c r="F154" s="27" t="str">
        <f>IFERROR(__xludf.DUMMYFUNCTION("""COMPUTED_VALUE"""),"BLUE")</f>
        <v>BLUE</v>
      </c>
      <c r="G154" s="28" t="str">
        <f>IFERROR(__xludf.DUMMYFUNCTION("""COMPUTED_VALUE"""),"Tap 6 Clone (12/29/2019)")</f>
        <v>Tap 6 Clone (12/29/2019)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IFERROR(__xludf.DUMMYFUNCTION("""COMPUTED_VALUE"""),43839.9945559143)</f>
        <v>43839.99456</v>
      </c>
      <c r="D155" s="23">
        <f>IFERROR(__xludf.DUMMYFUNCTION("""COMPUTED_VALUE"""),1.016)</f>
        <v>1.016</v>
      </c>
      <c r="E155" s="24">
        <f>IFERROR(__xludf.DUMMYFUNCTION("""COMPUTED_VALUE"""),62.0)</f>
        <v>62</v>
      </c>
      <c r="F155" s="27" t="str">
        <f>IFERROR(__xludf.DUMMYFUNCTION("""COMPUTED_VALUE"""),"BLUE")</f>
        <v>BLUE</v>
      </c>
      <c r="G155" s="28" t="str">
        <f>IFERROR(__xludf.DUMMYFUNCTION("""COMPUTED_VALUE"""),"Tap 6 Clone (12/29/2019)")</f>
        <v>Tap 6 Clone (12/29/2019)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IFERROR(__xludf.DUMMYFUNCTION("""COMPUTED_VALUE"""),43839.9841334374)</f>
        <v>43839.98413</v>
      </c>
      <c r="D156" s="23">
        <f>IFERROR(__xludf.DUMMYFUNCTION("""COMPUTED_VALUE"""),1.017)</f>
        <v>1.017</v>
      </c>
      <c r="E156" s="24">
        <f>IFERROR(__xludf.DUMMYFUNCTION("""COMPUTED_VALUE"""),62.0)</f>
        <v>62</v>
      </c>
      <c r="F156" s="27" t="str">
        <f>IFERROR(__xludf.DUMMYFUNCTION("""COMPUTED_VALUE"""),"BLUE")</f>
        <v>BLUE</v>
      </c>
      <c r="G156" s="28" t="str">
        <f>IFERROR(__xludf.DUMMYFUNCTION("""COMPUTED_VALUE"""),"Tap 6 Clone (12/29/2019)")</f>
        <v>Tap 6 Clone (12/29/2019)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IFERROR(__xludf.DUMMYFUNCTION("""COMPUTED_VALUE"""),43839.9736996296)</f>
        <v>43839.9737</v>
      </c>
      <c r="D157" s="23">
        <f>IFERROR(__xludf.DUMMYFUNCTION("""COMPUTED_VALUE"""),1.016)</f>
        <v>1.016</v>
      </c>
      <c r="E157" s="24">
        <f>IFERROR(__xludf.DUMMYFUNCTION("""COMPUTED_VALUE"""),62.0)</f>
        <v>62</v>
      </c>
      <c r="F157" s="27" t="str">
        <f>IFERROR(__xludf.DUMMYFUNCTION("""COMPUTED_VALUE"""),"BLUE")</f>
        <v>BLUE</v>
      </c>
      <c r="G157" s="28" t="str">
        <f>IFERROR(__xludf.DUMMYFUNCTION("""COMPUTED_VALUE"""),"Tap 6 Clone (12/29/2019)")</f>
        <v>Tap 6 Clone (12/29/2019)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IFERROR(__xludf.DUMMYFUNCTION("""COMPUTED_VALUE"""),43839.9632767245)</f>
        <v>43839.96328</v>
      </c>
      <c r="D158" s="23">
        <f>IFERROR(__xludf.DUMMYFUNCTION("""COMPUTED_VALUE"""),1.016)</f>
        <v>1.016</v>
      </c>
      <c r="E158" s="24">
        <f>IFERROR(__xludf.DUMMYFUNCTION("""COMPUTED_VALUE"""),62.0)</f>
        <v>62</v>
      </c>
      <c r="F158" s="27" t="str">
        <f>IFERROR(__xludf.DUMMYFUNCTION("""COMPUTED_VALUE"""),"BLUE")</f>
        <v>BLUE</v>
      </c>
      <c r="G158" s="28" t="str">
        <f>IFERROR(__xludf.DUMMYFUNCTION("""COMPUTED_VALUE"""),"Tap 6 Clone (12/29/2019)")</f>
        <v>Tap 6 Clone (12/29/2019)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IFERROR(__xludf.DUMMYFUNCTION("""COMPUTED_VALUE"""),43839.9528552314)</f>
        <v>43839.95286</v>
      </c>
      <c r="D159" s="23">
        <f>IFERROR(__xludf.DUMMYFUNCTION("""COMPUTED_VALUE"""),1.016)</f>
        <v>1.016</v>
      </c>
      <c r="E159" s="24">
        <f>IFERROR(__xludf.DUMMYFUNCTION("""COMPUTED_VALUE"""),62.0)</f>
        <v>62</v>
      </c>
      <c r="F159" s="27" t="str">
        <f>IFERROR(__xludf.DUMMYFUNCTION("""COMPUTED_VALUE"""),"BLUE")</f>
        <v>BLUE</v>
      </c>
      <c r="G159" s="28" t="str">
        <f>IFERROR(__xludf.DUMMYFUNCTION("""COMPUTED_VALUE"""),"Tap 6 Clone (12/29/2019)")</f>
        <v>Tap 6 Clone (12/29/2019)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IFERROR(__xludf.DUMMYFUNCTION("""COMPUTED_VALUE"""),43839.9424347222)</f>
        <v>43839.94243</v>
      </c>
      <c r="D160" s="23">
        <f>IFERROR(__xludf.DUMMYFUNCTION("""COMPUTED_VALUE"""),1.016)</f>
        <v>1.016</v>
      </c>
      <c r="E160" s="24">
        <f>IFERROR(__xludf.DUMMYFUNCTION("""COMPUTED_VALUE"""),62.0)</f>
        <v>62</v>
      </c>
      <c r="F160" s="27" t="str">
        <f>IFERROR(__xludf.DUMMYFUNCTION("""COMPUTED_VALUE"""),"BLUE")</f>
        <v>BLUE</v>
      </c>
      <c r="G160" s="28" t="str">
        <f>IFERROR(__xludf.DUMMYFUNCTION("""COMPUTED_VALUE"""),"Tap 6 Clone (12/29/2019)")</f>
        <v>Tap 6 Clone (12/29/2019)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IFERROR(__xludf.DUMMYFUNCTION("""COMPUTED_VALUE"""),43839.9320127777)</f>
        <v>43839.93201</v>
      </c>
      <c r="D161" s="23">
        <f>IFERROR(__xludf.DUMMYFUNCTION("""COMPUTED_VALUE"""),1.016)</f>
        <v>1.016</v>
      </c>
      <c r="E161" s="24">
        <f>IFERROR(__xludf.DUMMYFUNCTION("""COMPUTED_VALUE"""),62.0)</f>
        <v>62</v>
      </c>
      <c r="F161" s="27" t="str">
        <f>IFERROR(__xludf.DUMMYFUNCTION("""COMPUTED_VALUE"""),"BLUE")</f>
        <v>BLUE</v>
      </c>
      <c r="G161" s="28" t="str">
        <f>IFERROR(__xludf.DUMMYFUNCTION("""COMPUTED_VALUE"""),"Tap 6 Clone (12/29/2019)")</f>
        <v>Tap 6 Clone (12/29/2019)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IFERROR(__xludf.DUMMYFUNCTION("""COMPUTED_VALUE"""),43839.9215917476)</f>
        <v>43839.92159</v>
      </c>
      <c r="D162" s="23">
        <f>IFERROR(__xludf.DUMMYFUNCTION("""COMPUTED_VALUE"""),1.016)</f>
        <v>1.016</v>
      </c>
      <c r="E162" s="24">
        <f>IFERROR(__xludf.DUMMYFUNCTION("""COMPUTED_VALUE"""),62.0)</f>
        <v>62</v>
      </c>
      <c r="F162" s="27" t="str">
        <f>IFERROR(__xludf.DUMMYFUNCTION("""COMPUTED_VALUE"""),"BLUE")</f>
        <v>BLUE</v>
      </c>
      <c r="G162" s="28" t="str">
        <f>IFERROR(__xludf.DUMMYFUNCTION("""COMPUTED_VALUE"""),"Tap 6 Clone (12/29/2019)")</f>
        <v>Tap 6 Clone (12/29/2019)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IFERROR(__xludf.DUMMYFUNCTION("""COMPUTED_VALUE"""),43839.9111700347)</f>
        <v>43839.91117</v>
      </c>
      <c r="D163" s="23">
        <f>IFERROR(__xludf.DUMMYFUNCTION("""COMPUTED_VALUE"""),1.016)</f>
        <v>1.016</v>
      </c>
      <c r="E163" s="24">
        <f>IFERROR(__xludf.DUMMYFUNCTION("""COMPUTED_VALUE"""),62.0)</f>
        <v>62</v>
      </c>
      <c r="F163" s="27" t="str">
        <f>IFERROR(__xludf.DUMMYFUNCTION("""COMPUTED_VALUE"""),"BLUE")</f>
        <v>BLUE</v>
      </c>
      <c r="G163" s="28" t="str">
        <f>IFERROR(__xludf.DUMMYFUNCTION("""COMPUTED_VALUE"""),"Tap 6 Clone (12/29/2019)")</f>
        <v>Tap 6 Clone (12/29/2019)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IFERROR(__xludf.DUMMYFUNCTION("""COMPUTED_VALUE"""),43839.9007379282)</f>
        <v>43839.90074</v>
      </c>
      <c r="D164" s="23">
        <f>IFERROR(__xludf.DUMMYFUNCTION("""COMPUTED_VALUE"""),1.016)</f>
        <v>1.016</v>
      </c>
      <c r="E164" s="24">
        <f>IFERROR(__xludf.DUMMYFUNCTION("""COMPUTED_VALUE"""),62.0)</f>
        <v>62</v>
      </c>
      <c r="F164" s="27" t="str">
        <f>IFERROR(__xludf.DUMMYFUNCTION("""COMPUTED_VALUE"""),"BLUE")</f>
        <v>BLUE</v>
      </c>
      <c r="G164" s="28" t="str">
        <f>IFERROR(__xludf.DUMMYFUNCTION("""COMPUTED_VALUE"""),"Tap 6 Clone (12/29/2019)")</f>
        <v>Tap 6 Clone (12/29/2019)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IFERROR(__xludf.DUMMYFUNCTION("""COMPUTED_VALUE"""),43839.890316956)</f>
        <v>43839.89032</v>
      </c>
      <c r="D165" s="23">
        <f>IFERROR(__xludf.DUMMYFUNCTION("""COMPUTED_VALUE"""),1.017)</f>
        <v>1.017</v>
      </c>
      <c r="E165" s="24">
        <f>IFERROR(__xludf.DUMMYFUNCTION("""COMPUTED_VALUE"""),62.0)</f>
        <v>62</v>
      </c>
      <c r="F165" s="27" t="str">
        <f>IFERROR(__xludf.DUMMYFUNCTION("""COMPUTED_VALUE"""),"BLUE")</f>
        <v>BLUE</v>
      </c>
      <c r="G165" s="28" t="str">
        <f>IFERROR(__xludf.DUMMYFUNCTION("""COMPUTED_VALUE"""),"Tap 6 Clone (12/29/2019)")</f>
        <v>Tap 6 Clone (12/29/2019)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IFERROR(__xludf.DUMMYFUNCTION("""COMPUTED_VALUE"""),43839.8798973842)</f>
        <v>43839.8799</v>
      </c>
      <c r="D166" s="23">
        <f>IFERROR(__xludf.DUMMYFUNCTION("""COMPUTED_VALUE"""),1.017)</f>
        <v>1.017</v>
      </c>
      <c r="E166" s="24">
        <f>IFERROR(__xludf.DUMMYFUNCTION("""COMPUTED_VALUE"""),62.0)</f>
        <v>62</v>
      </c>
      <c r="F166" s="27" t="str">
        <f>IFERROR(__xludf.DUMMYFUNCTION("""COMPUTED_VALUE"""),"BLUE")</f>
        <v>BLUE</v>
      </c>
      <c r="G166" s="28" t="str">
        <f>IFERROR(__xludf.DUMMYFUNCTION("""COMPUTED_VALUE"""),"Tap 6 Clone (12/29/2019)")</f>
        <v>Tap 6 Clone (12/29/2019)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IFERROR(__xludf.DUMMYFUNCTION("""COMPUTED_VALUE"""),43839.8694754166)</f>
        <v>43839.86948</v>
      </c>
      <c r="D167" s="23">
        <f>IFERROR(__xludf.DUMMYFUNCTION("""COMPUTED_VALUE"""),1.016)</f>
        <v>1.016</v>
      </c>
      <c r="E167" s="24">
        <f>IFERROR(__xludf.DUMMYFUNCTION("""COMPUTED_VALUE"""),62.0)</f>
        <v>62</v>
      </c>
      <c r="F167" s="27" t="str">
        <f>IFERROR(__xludf.DUMMYFUNCTION("""COMPUTED_VALUE"""),"BLUE")</f>
        <v>BLUE</v>
      </c>
      <c r="G167" s="28" t="str">
        <f>IFERROR(__xludf.DUMMYFUNCTION("""COMPUTED_VALUE"""),"Tap 6 Clone (12/29/2019)")</f>
        <v>Tap 6 Clone (12/29/2019)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IFERROR(__xludf.DUMMYFUNCTION("""COMPUTED_VALUE"""),43839.8590532986)</f>
        <v>43839.85905</v>
      </c>
      <c r="D168" s="23">
        <f>IFERROR(__xludf.DUMMYFUNCTION("""COMPUTED_VALUE"""),1.016)</f>
        <v>1.016</v>
      </c>
      <c r="E168" s="24">
        <f>IFERROR(__xludf.DUMMYFUNCTION("""COMPUTED_VALUE"""),62.0)</f>
        <v>62</v>
      </c>
      <c r="F168" s="27" t="str">
        <f>IFERROR(__xludf.DUMMYFUNCTION("""COMPUTED_VALUE"""),"BLUE")</f>
        <v>BLUE</v>
      </c>
      <c r="G168" s="28" t="str">
        <f>IFERROR(__xludf.DUMMYFUNCTION("""COMPUTED_VALUE"""),"Tap 6 Clone (12/29/2019)")</f>
        <v>Tap 6 Clone (12/29/2019)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IFERROR(__xludf.DUMMYFUNCTION("""COMPUTED_VALUE"""),43839.8486320833)</f>
        <v>43839.84863</v>
      </c>
      <c r="D169" s="23">
        <f>IFERROR(__xludf.DUMMYFUNCTION("""COMPUTED_VALUE"""),1.017)</f>
        <v>1.017</v>
      </c>
      <c r="E169" s="24">
        <f>IFERROR(__xludf.DUMMYFUNCTION("""COMPUTED_VALUE"""),62.0)</f>
        <v>62</v>
      </c>
      <c r="F169" s="27" t="str">
        <f>IFERROR(__xludf.DUMMYFUNCTION("""COMPUTED_VALUE"""),"BLUE")</f>
        <v>BLUE</v>
      </c>
      <c r="G169" s="28" t="str">
        <f>IFERROR(__xludf.DUMMYFUNCTION("""COMPUTED_VALUE"""),"Tap 6 Clone (12/29/2019)")</f>
        <v>Tap 6 Clone (12/29/2019)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IFERROR(__xludf.DUMMYFUNCTION("""COMPUTED_VALUE"""),43839.8382115509)</f>
        <v>43839.83821</v>
      </c>
      <c r="D170" s="23">
        <f>IFERROR(__xludf.DUMMYFUNCTION("""COMPUTED_VALUE"""),1.017)</f>
        <v>1.017</v>
      </c>
      <c r="E170" s="24">
        <f>IFERROR(__xludf.DUMMYFUNCTION("""COMPUTED_VALUE"""),62.0)</f>
        <v>62</v>
      </c>
      <c r="F170" s="27" t="str">
        <f>IFERROR(__xludf.DUMMYFUNCTION("""COMPUTED_VALUE"""),"BLUE")</f>
        <v>BLUE</v>
      </c>
      <c r="G170" s="28" t="str">
        <f>IFERROR(__xludf.DUMMYFUNCTION("""COMPUTED_VALUE"""),"Tap 6 Clone (12/29/2019)")</f>
        <v>Tap 6 Clone (12/29/2019)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IFERROR(__xludf.DUMMYFUNCTION("""COMPUTED_VALUE"""),43839.8277904861)</f>
        <v>43839.82779</v>
      </c>
      <c r="D171" s="23">
        <f>IFERROR(__xludf.DUMMYFUNCTION("""COMPUTED_VALUE"""),1.017)</f>
        <v>1.017</v>
      </c>
      <c r="E171" s="24">
        <f>IFERROR(__xludf.DUMMYFUNCTION("""COMPUTED_VALUE"""),62.0)</f>
        <v>62</v>
      </c>
      <c r="F171" s="27" t="str">
        <f>IFERROR(__xludf.DUMMYFUNCTION("""COMPUTED_VALUE"""),"BLUE")</f>
        <v>BLUE</v>
      </c>
      <c r="G171" s="28" t="str">
        <f>IFERROR(__xludf.DUMMYFUNCTION("""COMPUTED_VALUE"""),"Tap 6 Clone (12/29/2019)")</f>
        <v>Tap 6 Clone (12/29/2019)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IFERROR(__xludf.DUMMYFUNCTION("""COMPUTED_VALUE"""),43839.8173702662)</f>
        <v>43839.81737</v>
      </c>
      <c r="D172" s="23">
        <f>IFERROR(__xludf.DUMMYFUNCTION("""COMPUTED_VALUE"""),1.017)</f>
        <v>1.017</v>
      </c>
      <c r="E172" s="24">
        <f>IFERROR(__xludf.DUMMYFUNCTION("""COMPUTED_VALUE"""),62.0)</f>
        <v>62</v>
      </c>
      <c r="F172" s="27" t="str">
        <f>IFERROR(__xludf.DUMMYFUNCTION("""COMPUTED_VALUE"""),"BLUE")</f>
        <v>BLUE</v>
      </c>
      <c r="G172" s="28" t="str">
        <f>IFERROR(__xludf.DUMMYFUNCTION("""COMPUTED_VALUE"""),"Tap 6 Clone (12/29/2019)")</f>
        <v>Tap 6 Clone (12/29/2019)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IFERROR(__xludf.DUMMYFUNCTION("""COMPUTED_VALUE"""),43839.8069477662)</f>
        <v>43839.80695</v>
      </c>
      <c r="D173" s="23">
        <f>IFERROR(__xludf.DUMMYFUNCTION("""COMPUTED_VALUE"""),1.017)</f>
        <v>1.017</v>
      </c>
      <c r="E173" s="24">
        <f>IFERROR(__xludf.DUMMYFUNCTION("""COMPUTED_VALUE"""),62.0)</f>
        <v>62</v>
      </c>
      <c r="F173" s="27" t="str">
        <f>IFERROR(__xludf.DUMMYFUNCTION("""COMPUTED_VALUE"""),"BLUE")</f>
        <v>BLUE</v>
      </c>
      <c r="G173" s="28" t="str">
        <f>IFERROR(__xludf.DUMMYFUNCTION("""COMPUTED_VALUE"""),"Tap 6 Clone (12/29/2019)")</f>
        <v>Tap 6 Clone (12/29/2019)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IFERROR(__xludf.DUMMYFUNCTION("""COMPUTED_VALUE"""),43839.796525787)</f>
        <v>43839.79653</v>
      </c>
      <c r="D174" s="23">
        <f>IFERROR(__xludf.DUMMYFUNCTION("""COMPUTED_VALUE"""),1.017)</f>
        <v>1.017</v>
      </c>
      <c r="E174" s="24">
        <f>IFERROR(__xludf.DUMMYFUNCTION("""COMPUTED_VALUE"""),62.0)</f>
        <v>62</v>
      </c>
      <c r="F174" s="27" t="str">
        <f>IFERROR(__xludf.DUMMYFUNCTION("""COMPUTED_VALUE"""),"BLUE")</f>
        <v>BLUE</v>
      </c>
      <c r="G174" s="28" t="str">
        <f>IFERROR(__xludf.DUMMYFUNCTION("""COMPUTED_VALUE"""),"Tap 6 Clone (12/29/2019)")</f>
        <v>Tap 6 Clone (12/29/2019)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IFERROR(__xludf.DUMMYFUNCTION("""COMPUTED_VALUE"""),43839.7861053703)</f>
        <v>43839.78611</v>
      </c>
      <c r="D175" s="23">
        <f>IFERROR(__xludf.DUMMYFUNCTION("""COMPUTED_VALUE"""),1.017)</f>
        <v>1.017</v>
      </c>
      <c r="E175" s="24">
        <f>IFERROR(__xludf.DUMMYFUNCTION("""COMPUTED_VALUE"""),62.0)</f>
        <v>62</v>
      </c>
      <c r="F175" s="27" t="str">
        <f>IFERROR(__xludf.DUMMYFUNCTION("""COMPUTED_VALUE"""),"BLUE")</f>
        <v>BLUE</v>
      </c>
      <c r="G175" s="28" t="str">
        <f>IFERROR(__xludf.DUMMYFUNCTION("""COMPUTED_VALUE"""),"Tap 6 Clone (12/29/2019)")</f>
        <v>Tap 6 Clone (12/29/2019)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IFERROR(__xludf.DUMMYFUNCTION("""COMPUTED_VALUE"""),43839.7756727546)</f>
        <v>43839.77567</v>
      </c>
      <c r="D176" s="23">
        <f>IFERROR(__xludf.DUMMYFUNCTION("""COMPUTED_VALUE"""),1.017)</f>
        <v>1.017</v>
      </c>
      <c r="E176" s="24">
        <f>IFERROR(__xludf.DUMMYFUNCTION("""COMPUTED_VALUE"""),62.0)</f>
        <v>62</v>
      </c>
      <c r="F176" s="27" t="str">
        <f>IFERROR(__xludf.DUMMYFUNCTION("""COMPUTED_VALUE"""),"BLUE")</f>
        <v>BLUE</v>
      </c>
      <c r="G176" s="28" t="str">
        <f>IFERROR(__xludf.DUMMYFUNCTION("""COMPUTED_VALUE"""),"Tap 6 Clone (12/29/2019)")</f>
        <v>Tap 6 Clone (12/29/2019)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IFERROR(__xludf.DUMMYFUNCTION("""COMPUTED_VALUE"""),43839.7652526736)</f>
        <v>43839.76525</v>
      </c>
      <c r="D177" s="23">
        <f>IFERROR(__xludf.DUMMYFUNCTION("""COMPUTED_VALUE"""),1.017)</f>
        <v>1.017</v>
      </c>
      <c r="E177" s="24">
        <f>IFERROR(__xludf.DUMMYFUNCTION("""COMPUTED_VALUE"""),62.0)</f>
        <v>62</v>
      </c>
      <c r="F177" s="27" t="str">
        <f>IFERROR(__xludf.DUMMYFUNCTION("""COMPUTED_VALUE"""),"BLUE")</f>
        <v>BLUE</v>
      </c>
      <c r="G177" s="28" t="str">
        <f>IFERROR(__xludf.DUMMYFUNCTION("""COMPUTED_VALUE"""),"Tap 6 Clone (12/29/2019)")</f>
        <v>Tap 6 Clone (12/29/2019)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IFERROR(__xludf.DUMMYFUNCTION("""COMPUTED_VALUE"""),43839.7548314583)</f>
        <v>43839.75483</v>
      </c>
      <c r="D178" s="23">
        <f>IFERROR(__xludf.DUMMYFUNCTION("""COMPUTED_VALUE"""),1.017)</f>
        <v>1.017</v>
      </c>
      <c r="E178" s="24">
        <f>IFERROR(__xludf.DUMMYFUNCTION("""COMPUTED_VALUE"""),62.0)</f>
        <v>62</v>
      </c>
      <c r="F178" s="27" t="str">
        <f>IFERROR(__xludf.DUMMYFUNCTION("""COMPUTED_VALUE"""),"BLUE")</f>
        <v>BLUE</v>
      </c>
      <c r="G178" s="28" t="str">
        <f>IFERROR(__xludf.DUMMYFUNCTION("""COMPUTED_VALUE"""),"Tap 6 Clone (12/29/2019)")</f>
        <v>Tap 6 Clone (12/29/2019)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IFERROR(__xludf.DUMMYFUNCTION("""COMPUTED_VALUE"""),43839.7444105092)</f>
        <v>43839.74441</v>
      </c>
      <c r="D179" s="23">
        <f>IFERROR(__xludf.DUMMYFUNCTION("""COMPUTED_VALUE"""),1.017)</f>
        <v>1.017</v>
      </c>
      <c r="E179" s="24">
        <f>IFERROR(__xludf.DUMMYFUNCTION("""COMPUTED_VALUE"""),62.0)</f>
        <v>62</v>
      </c>
      <c r="F179" s="27" t="str">
        <f>IFERROR(__xludf.DUMMYFUNCTION("""COMPUTED_VALUE"""),"BLUE")</f>
        <v>BLUE</v>
      </c>
      <c r="G179" s="28" t="str">
        <f>IFERROR(__xludf.DUMMYFUNCTION("""COMPUTED_VALUE"""),"Tap 6 Clone (12/29/2019)")</f>
        <v>Tap 6 Clone (12/29/2019)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IFERROR(__xludf.DUMMYFUNCTION("""COMPUTED_VALUE"""),43839.7339888657)</f>
        <v>43839.73399</v>
      </c>
      <c r="D180" s="23">
        <f>IFERROR(__xludf.DUMMYFUNCTION("""COMPUTED_VALUE"""),1.017)</f>
        <v>1.017</v>
      </c>
      <c r="E180" s="24">
        <f>IFERROR(__xludf.DUMMYFUNCTION("""COMPUTED_VALUE"""),62.0)</f>
        <v>62</v>
      </c>
      <c r="F180" s="27" t="str">
        <f>IFERROR(__xludf.DUMMYFUNCTION("""COMPUTED_VALUE"""),"BLUE")</f>
        <v>BLUE</v>
      </c>
      <c r="G180" s="28" t="str">
        <f>IFERROR(__xludf.DUMMYFUNCTION("""COMPUTED_VALUE"""),"Tap 6 Clone (12/29/2019)")</f>
        <v>Tap 6 Clone (12/29/2019)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IFERROR(__xludf.DUMMYFUNCTION("""COMPUTED_VALUE"""),43839.7235682986)</f>
        <v>43839.72357</v>
      </c>
      <c r="D181" s="23">
        <f>IFERROR(__xludf.DUMMYFUNCTION("""COMPUTED_VALUE"""),1.017)</f>
        <v>1.017</v>
      </c>
      <c r="E181" s="24">
        <f>IFERROR(__xludf.DUMMYFUNCTION("""COMPUTED_VALUE"""),62.0)</f>
        <v>62</v>
      </c>
      <c r="F181" s="27" t="str">
        <f>IFERROR(__xludf.DUMMYFUNCTION("""COMPUTED_VALUE"""),"BLUE")</f>
        <v>BLUE</v>
      </c>
      <c r="G181" s="28" t="str">
        <f>IFERROR(__xludf.DUMMYFUNCTION("""COMPUTED_VALUE"""),"Tap 6 Clone (12/29/2019)")</f>
        <v>Tap 6 Clone (12/29/2019)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IFERROR(__xludf.DUMMYFUNCTION("""COMPUTED_VALUE"""),43839.7131354745)</f>
        <v>43839.71314</v>
      </c>
      <c r="D182" s="23">
        <f>IFERROR(__xludf.DUMMYFUNCTION("""COMPUTED_VALUE"""),1.017)</f>
        <v>1.017</v>
      </c>
      <c r="E182" s="24">
        <f>IFERROR(__xludf.DUMMYFUNCTION("""COMPUTED_VALUE"""),62.0)</f>
        <v>62</v>
      </c>
      <c r="F182" s="27" t="str">
        <f>IFERROR(__xludf.DUMMYFUNCTION("""COMPUTED_VALUE"""),"BLUE")</f>
        <v>BLUE</v>
      </c>
      <c r="G182" s="28" t="str">
        <f>IFERROR(__xludf.DUMMYFUNCTION("""COMPUTED_VALUE"""),"Tap 6 Clone (12/29/2019)")</f>
        <v>Tap 6 Clone (12/29/2019)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IFERROR(__xludf.DUMMYFUNCTION("""COMPUTED_VALUE"""),43839.7027129976)</f>
        <v>43839.70271</v>
      </c>
      <c r="D183" s="23">
        <f>IFERROR(__xludf.DUMMYFUNCTION("""COMPUTED_VALUE"""),1.017)</f>
        <v>1.017</v>
      </c>
      <c r="E183" s="24">
        <f>IFERROR(__xludf.DUMMYFUNCTION("""COMPUTED_VALUE"""),62.0)</f>
        <v>62</v>
      </c>
      <c r="F183" s="27" t="str">
        <f>IFERROR(__xludf.DUMMYFUNCTION("""COMPUTED_VALUE"""),"BLUE")</f>
        <v>BLUE</v>
      </c>
      <c r="G183" s="28" t="str">
        <f>IFERROR(__xludf.DUMMYFUNCTION("""COMPUTED_VALUE"""),"Tap 6 Clone (12/29/2019)")</f>
        <v>Tap 6 Clone (12/29/2019)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IFERROR(__xludf.DUMMYFUNCTION("""COMPUTED_VALUE"""),43839.6922931828)</f>
        <v>43839.69229</v>
      </c>
      <c r="D184" s="23">
        <f>IFERROR(__xludf.DUMMYFUNCTION("""COMPUTED_VALUE"""),1.017)</f>
        <v>1.017</v>
      </c>
      <c r="E184" s="24">
        <f>IFERROR(__xludf.DUMMYFUNCTION("""COMPUTED_VALUE"""),62.0)</f>
        <v>62</v>
      </c>
      <c r="F184" s="27" t="str">
        <f>IFERROR(__xludf.DUMMYFUNCTION("""COMPUTED_VALUE"""),"BLUE")</f>
        <v>BLUE</v>
      </c>
      <c r="G184" s="28" t="str">
        <f>IFERROR(__xludf.DUMMYFUNCTION("""COMPUTED_VALUE"""),"Tap 6 Clone (12/29/2019)")</f>
        <v>Tap 6 Clone (12/29/2019)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IFERROR(__xludf.DUMMYFUNCTION("""COMPUTED_VALUE"""),43839.6818715625)</f>
        <v>43839.68187</v>
      </c>
      <c r="D185" s="23">
        <f>IFERROR(__xludf.DUMMYFUNCTION("""COMPUTED_VALUE"""),1.017)</f>
        <v>1.017</v>
      </c>
      <c r="E185" s="24">
        <f>IFERROR(__xludf.DUMMYFUNCTION("""COMPUTED_VALUE"""),62.0)</f>
        <v>62</v>
      </c>
      <c r="F185" s="27" t="str">
        <f>IFERROR(__xludf.DUMMYFUNCTION("""COMPUTED_VALUE"""),"BLUE")</f>
        <v>BLUE</v>
      </c>
      <c r="G185" s="28" t="str">
        <f>IFERROR(__xludf.DUMMYFUNCTION("""COMPUTED_VALUE"""),"Tap 6 Clone (12/29/2019)")</f>
        <v>Tap 6 Clone (12/29/2019)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IFERROR(__xludf.DUMMYFUNCTION("""COMPUTED_VALUE"""),43839.6714503125)</f>
        <v>43839.67145</v>
      </c>
      <c r="D186" s="23">
        <f>IFERROR(__xludf.DUMMYFUNCTION("""COMPUTED_VALUE"""),1.016)</f>
        <v>1.016</v>
      </c>
      <c r="E186" s="24">
        <f>IFERROR(__xludf.DUMMYFUNCTION("""COMPUTED_VALUE"""),62.0)</f>
        <v>62</v>
      </c>
      <c r="F186" s="27" t="str">
        <f>IFERROR(__xludf.DUMMYFUNCTION("""COMPUTED_VALUE"""),"BLUE")</f>
        <v>BLUE</v>
      </c>
      <c r="G186" s="28" t="str">
        <f>IFERROR(__xludf.DUMMYFUNCTION("""COMPUTED_VALUE"""),"Tap 6 Clone (12/29/2019)")</f>
        <v>Tap 6 Clone (12/29/2019)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IFERROR(__xludf.DUMMYFUNCTION("""COMPUTED_VALUE"""),43839.6610296643)</f>
        <v>43839.66103</v>
      </c>
      <c r="D187" s="23">
        <f>IFERROR(__xludf.DUMMYFUNCTION("""COMPUTED_VALUE"""),1.017)</f>
        <v>1.017</v>
      </c>
      <c r="E187" s="24">
        <f>IFERROR(__xludf.DUMMYFUNCTION("""COMPUTED_VALUE"""),62.0)</f>
        <v>62</v>
      </c>
      <c r="F187" s="27" t="str">
        <f>IFERROR(__xludf.DUMMYFUNCTION("""COMPUTED_VALUE"""),"BLUE")</f>
        <v>BLUE</v>
      </c>
      <c r="G187" s="28" t="str">
        <f>IFERROR(__xludf.DUMMYFUNCTION("""COMPUTED_VALUE"""),"Tap 6 Clone (12/29/2019)")</f>
        <v>Tap 6 Clone (12/29/2019)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IFERROR(__xludf.DUMMYFUNCTION("""COMPUTED_VALUE"""),43839.6506077662)</f>
        <v>43839.65061</v>
      </c>
      <c r="D188" s="23">
        <f>IFERROR(__xludf.DUMMYFUNCTION("""COMPUTED_VALUE"""),1.017)</f>
        <v>1.017</v>
      </c>
      <c r="E188" s="24">
        <f>IFERROR(__xludf.DUMMYFUNCTION("""COMPUTED_VALUE"""),62.0)</f>
        <v>62</v>
      </c>
      <c r="F188" s="27" t="str">
        <f>IFERROR(__xludf.DUMMYFUNCTION("""COMPUTED_VALUE"""),"BLUE")</f>
        <v>BLUE</v>
      </c>
      <c r="G188" s="28" t="str">
        <f>IFERROR(__xludf.DUMMYFUNCTION("""COMPUTED_VALUE"""),"Tap 6 Clone (12/29/2019)")</f>
        <v>Tap 6 Clone (12/29/2019)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IFERROR(__xludf.DUMMYFUNCTION("""COMPUTED_VALUE"""),43839.640185162)</f>
        <v>43839.64019</v>
      </c>
      <c r="D189" s="23">
        <f>IFERROR(__xludf.DUMMYFUNCTION("""COMPUTED_VALUE"""),1.017)</f>
        <v>1.017</v>
      </c>
      <c r="E189" s="24">
        <f>IFERROR(__xludf.DUMMYFUNCTION("""COMPUTED_VALUE"""),62.0)</f>
        <v>62</v>
      </c>
      <c r="F189" s="27" t="str">
        <f>IFERROR(__xludf.DUMMYFUNCTION("""COMPUTED_VALUE"""),"BLUE")</f>
        <v>BLUE</v>
      </c>
      <c r="G189" s="28" t="str">
        <f>IFERROR(__xludf.DUMMYFUNCTION("""COMPUTED_VALUE"""),"Tap 6 Clone (12/29/2019)")</f>
        <v>Tap 6 Clone (12/29/2019)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IFERROR(__xludf.DUMMYFUNCTION("""COMPUTED_VALUE"""),43839.6297634027)</f>
        <v>43839.62976</v>
      </c>
      <c r="D190" s="23">
        <f>IFERROR(__xludf.DUMMYFUNCTION("""COMPUTED_VALUE"""),1.016)</f>
        <v>1.016</v>
      </c>
      <c r="E190" s="24">
        <f>IFERROR(__xludf.DUMMYFUNCTION("""COMPUTED_VALUE"""),62.0)</f>
        <v>62</v>
      </c>
      <c r="F190" s="27" t="str">
        <f>IFERROR(__xludf.DUMMYFUNCTION("""COMPUTED_VALUE"""),"BLUE")</f>
        <v>BLUE</v>
      </c>
      <c r="G190" s="28" t="str">
        <f>IFERROR(__xludf.DUMMYFUNCTION("""COMPUTED_VALUE"""),"Tap 6 Clone (12/29/2019)")</f>
        <v>Tap 6 Clone (12/29/2019)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IFERROR(__xludf.DUMMYFUNCTION("""COMPUTED_VALUE"""),43839.6193439699)</f>
        <v>43839.61934</v>
      </c>
      <c r="D191" s="23">
        <f>IFERROR(__xludf.DUMMYFUNCTION("""COMPUTED_VALUE"""),1.017)</f>
        <v>1.017</v>
      </c>
      <c r="E191" s="24">
        <f>IFERROR(__xludf.DUMMYFUNCTION("""COMPUTED_VALUE"""),62.0)</f>
        <v>62</v>
      </c>
      <c r="F191" s="27" t="str">
        <f>IFERROR(__xludf.DUMMYFUNCTION("""COMPUTED_VALUE"""),"BLUE")</f>
        <v>BLUE</v>
      </c>
      <c r="G191" s="28" t="str">
        <f>IFERROR(__xludf.DUMMYFUNCTION("""COMPUTED_VALUE"""),"Tap 6 Clone (12/29/2019)")</f>
        <v>Tap 6 Clone (12/29/2019)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IFERROR(__xludf.DUMMYFUNCTION("""COMPUTED_VALUE"""),43839.6089232638)</f>
        <v>43839.60892</v>
      </c>
      <c r="D192" s="23">
        <f>IFERROR(__xludf.DUMMYFUNCTION("""COMPUTED_VALUE"""),1.016)</f>
        <v>1.016</v>
      </c>
      <c r="E192" s="24">
        <f>IFERROR(__xludf.DUMMYFUNCTION("""COMPUTED_VALUE"""),62.0)</f>
        <v>62</v>
      </c>
      <c r="F192" s="27" t="str">
        <f>IFERROR(__xludf.DUMMYFUNCTION("""COMPUTED_VALUE"""),"BLUE")</f>
        <v>BLUE</v>
      </c>
      <c r="G192" s="28" t="str">
        <f>IFERROR(__xludf.DUMMYFUNCTION("""COMPUTED_VALUE"""),"Tap 6 Clone (12/29/2019)")</f>
        <v>Tap 6 Clone (12/29/2019)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IFERROR(__xludf.DUMMYFUNCTION("""COMPUTED_VALUE"""),43839.598502581)</f>
        <v>43839.5985</v>
      </c>
      <c r="D193" s="23">
        <f>IFERROR(__xludf.DUMMYFUNCTION("""COMPUTED_VALUE"""),1.017)</f>
        <v>1.017</v>
      </c>
      <c r="E193" s="24">
        <f>IFERROR(__xludf.DUMMYFUNCTION("""COMPUTED_VALUE"""),62.0)</f>
        <v>62</v>
      </c>
      <c r="F193" s="27" t="str">
        <f>IFERROR(__xludf.DUMMYFUNCTION("""COMPUTED_VALUE"""),"BLUE")</f>
        <v>BLUE</v>
      </c>
      <c r="G193" s="28" t="str">
        <f>IFERROR(__xludf.DUMMYFUNCTION("""COMPUTED_VALUE"""),"Tap 6 Clone (12/29/2019)")</f>
        <v>Tap 6 Clone (12/29/2019)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IFERROR(__xludf.DUMMYFUNCTION("""COMPUTED_VALUE"""),43839.5880811458)</f>
        <v>43839.58808</v>
      </c>
      <c r="D194" s="23">
        <f>IFERROR(__xludf.DUMMYFUNCTION("""COMPUTED_VALUE"""),1.017)</f>
        <v>1.017</v>
      </c>
      <c r="E194" s="24">
        <f>IFERROR(__xludf.DUMMYFUNCTION("""COMPUTED_VALUE"""),62.0)</f>
        <v>62</v>
      </c>
      <c r="F194" s="27" t="str">
        <f>IFERROR(__xludf.DUMMYFUNCTION("""COMPUTED_VALUE"""),"BLUE")</f>
        <v>BLUE</v>
      </c>
      <c r="G194" s="28" t="str">
        <f>IFERROR(__xludf.DUMMYFUNCTION("""COMPUTED_VALUE"""),"Tap 6 Clone (12/29/2019)")</f>
        <v>Tap 6 Clone (12/29/2019)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IFERROR(__xludf.DUMMYFUNCTION("""COMPUTED_VALUE"""),43839.5776487731)</f>
        <v>43839.57765</v>
      </c>
      <c r="D195" s="23">
        <f>IFERROR(__xludf.DUMMYFUNCTION("""COMPUTED_VALUE"""),1.017)</f>
        <v>1.017</v>
      </c>
      <c r="E195" s="24">
        <f>IFERROR(__xludf.DUMMYFUNCTION("""COMPUTED_VALUE"""),62.0)</f>
        <v>62</v>
      </c>
      <c r="F195" s="27" t="str">
        <f>IFERROR(__xludf.DUMMYFUNCTION("""COMPUTED_VALUE"""),"BLUE")</f>
        <v>BLUE</v>
      </c>
      <c r="G195" s="28" t="str">
        <f>IFERROR(__xludf.DUMMYFUNCTION("""COMPUTED_VALUE"""),"Tap 6 Clone (12/29/2019)")</f>
        <v>Tap 6 Clone (12/29/2019)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IFERROR(__xludf.DUMMYFUNCTION("""COMPUTED_VALUE"""),43839.5672273263)</f>
        <v>43839.56723</v>
      </c>
      <c r="D196" s="23">
        <f>IFERROR(__xludf.DUMMYFUNCTION("""COMPUTED_VALUE"""),1.017)</f>
        <v>1.017</v>
      </c>
      <c r="E196" s="24">
        <f>IFERROR(__xludf.DUMMYFUNCTION("""COMPUTED_VALUE"""),62.0)</f>
        <v>62</v>
      </c>
      <c r="F196" s="27" t="str">
        <f>IFERROR(__xludf.DUMMYFUNCTION("""COMPUTED_VALUE"""),"BLUE")</f>
        <v>BLUE</v>
      </c>
      <c r="G196" s="28" t="str">
        <f>IFERROR(__xludf.DUMMYFUNCTION("""COMPUTED_VALUE"""),"Tap 6 Clone (12/29/2019)")</f>
        <v>Tap 6 Clone (12/29/2019)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IFERROR(__xludf.DUMMYFUNCTION("""COMPUTED_VALUE"""),43839.5568068981)</f>
        <v>43839.55681</v>
      </c>
      <c r="D197" s="23">
        <f>IFERROR(__xludf.DUMMYFUNCTION("""COMPUTED_VALUE"""),1.016)</f>
        <v>1.016</v>
      </c>
      <c r="E197" s="24">
        <f>IFERROR(__xludf.DUMMYFUNCTION("""COMPUTED_VALUE"""),62.0)</f>
        <v>62</v>
      </c>
      <c r="F197" s="27" t="str">
        <f>IFERROR(__xludf.DUMMYFUNCTION("""COMPUTED_VALUE"""),"BLUE")</f>
        <v>BLUE</v>
      </c>
      <c r="G197" s="28" t="str">
        <f>IFERROR(__xludf.DUMMYFUNCTION("""COMPUTED_VALUE"""),"Tap 6 Clone (12/29/2019)")</f>
        <v>Tap 6 Clone (12/29/2019)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IFERROR(__xludf.DUMMYFUNCTION("""COMPUTED_VALUE"""),43839.5463846643)</f>
        <v>43839.54638</v>
      </c>
      <c r="D198" s="23">
        <f>IFERROR(__xludf.DUMMYFUNCTION("""COMPUTED_VALUE"""),1.017)</f>
        <v>1.017</v>
      </c>
      <c r="E198" s="24">
        <f>IFERROR(__xludf.DUMMYFUNCTION("""COMPUTED_VALUE"""),62.0)</f>
        <v>62</v>
      </c>
      <c r="F198" s="27" t="str">
        <f>IFERROR(__xludf.DUMMYFUNCTION("""COMPUTED_VALUE"""),"BLUE")</f>
        <v>BLUE</v>
      </c>
      <c r="G198" s="28" t="str">
        <f>IFERROR(__xludf.DUMMYFUNCTION("""COMPUTED_VALUE"""),"Tap 6 Clone (12/29/2019)")</f>
        <v>Tap 6 Clone (12/29/2019)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IFERROR(__xludf.DUMMYFUNCTION("""COMPUTED_VALUE"""),43839.5359642824)</f>
        <v>43839.53596</v>
      </c>
      <c r="D199" s="23">
        <f>IFERROR(__xludf.DUMMYFUNCTION("""COMPUTED_VALUE"""),1.017)</f>
        <v>1.017</v>
      </c>
      <c r="E199" s="24">
        <f>IFERROR(__xludf.DUMMYFUNCTION("""COMPUTED_VALUE"""),62.0)</f>
        <v>62</v>
      </c>
      <c r="F199" s="27" t="str">
        <f>IFERROR(__xludf.DUMMYFUNCTION("""COMPUTED_VALUE"""),"BLUE")</f>
        <v>BLUE</v>
      </c>
      <c r="G199" s="28" t="str">
        <f>IFERROR(__xludf.DUMMYFUNCTION("""COMPUTED_VALUE"""),"Tap 6 Clone (12/29/2019)")</f>
        <v>Tap 6 Clone (12/29/2019)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IFERROR(__xludf.DUMMYFUNCTION("""COMPUTED_VALUE"""),43839.5255422453)</f>
        <v>43839.52554</v>
      </c>
      <c r="D200" s="23">
        <f>IFERROR(__xludf.DUMMYFUNCTION("""COMPUTED_VALUE"""),1.017)</f>
        <v>1.017</v>
      </c>
      <c r="E200" s="24">
        <f>IFERROR(__xludf.DUMMYFUNCTION("""COMPUTED_VALUE"""),62.0)</f>
        <v>62</v>
      </c>
      <c r="F200" s="27" t="str">
        <f>IFERROR(__xludf.DUMMYFUNCTION("""COMPUTED_VALUE"""),"BLUE")</f>
        <v>BLUE</v>
      </c>
      <c r="G200" s="28" t="str">
        <f>IFERROR(__xludf.DUMMYFUNCTION("""COMPUTED_VALUE"""),"Tap 6 Clone (12/29/2019)")</f>
        <v>Tap 6 Clone (12/29/2019)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IFERROR(__xludf.DUMMYFUNCTION("""COMPUTED_VALUE"""),43839.5151117708)</f>
        <v>43839.51511</v>
      </c>
      <c r="D201" s="23">
        <f>IFERROR(__xludf.DUMMYFUNCTION("""COMPUTED_VALUE"""),1.016)</f>
        <v>1.016</v>
      </c>
      <c r="E201" s="24">
        <f>IFERROR(__xludf.DUMMYFUNCTION("""COMPUTED_VALUE"""),62.0)</f>
        <v>62</v>
      </c>
      <c r="F201" s="27" t="str">
        <f>IFERROR(__xludf.DUMMYFUNCTION("""COMPUTED_VALUE"""),"BLUE")</f>
        <v>BLUE</v>
      </c>
      <c r="G201" s="28" t="str">
        <f>IFERROR(__xludf.DUMMYFUNCTION("""COMPUTED_VALUE"""),"Tap 6 Clone (12/29/2019)")</f>
        <v>Tap 6 Clone (12/29/2019)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IFERROR(__xludf.DUMMYFUNCTION("""COMPUTED_VALUE"""),43839.5046910069)</f>
        <v>43839.50469</v>
      </c>
      <c r="D202" s="23">
        <f>IFERROR(__xludf.DUMMYFUNCTION("""COMPUTED_VALUE"""),1.017)</f>
        <v>1.017</v>
      </c>
      <c r="E202" s="24">
        <f>IFERROR(__xludf.DUMMYFUNCTION("""COMPUTED_VALUE"""),62.0)</f>
        <v>62</v>
      </c>
      <c r="F202" s="27" t="str">
        <f>IFERROR(__xludf.DUMMYFUNCTION("""COMPUTED_VALUE"""),"BLUE")</f>
        <v>BLUE</v>
      </c>
      <c r="G202" s="28" t="str">
        <f>IFERROR(__xludf.DUMMYFUNCTION("""COMPUTED_VALUE"""),"Tap 6 Clone (12/29/2019)")</f>
        <v>Tap 6 Clone (12/29/2019)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IFERROR(__xludf.DUMMYFUNCTION("""COMPUTED_VALUE"""),43839.4942698379)</f>
        <v>43839.49427</v>
      </c>
      <c r="D203" s="23">
        <f>IFERROR(__xludf.DUMMYFUNCTION("""COMPUTED_VALUE"""),1.016)</f>
        <v>1.016</v>
      </c>
      <c r="E203" s="24">
        <f>IFERROR(__xludf.DUMMYFUNCTION("""COMPUTED_VALUE"""),62.0)</f>
        <v>62</v>
      </c>
      <c r="F203" s="27" t="str">
        <f>IFERROR(__xludf.DUMMYFUNCTION("""COMPUTED_VALUE"""),"BLUE")</f>
        <v>BLUE</v>
      </c>
      <c r="G203" s="28" t="str">
        <f>IFERROR(__xludf.DUMMYFUNCTION("""COMPUTED_VALUE"""),"Tap 6 Clone (12/29/2019)")</f>
        <v>Tap 6 Clone (12/29/2019)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IFERROR(__xludf.DUMMYFUNCTION("""COMPUTED_VALUE"""),43839.4838495949)</f>
        <v>43839.48385</v>
      </c>
      <c r="D204" s="23">
        <f>IFERROR(__xludf.DUMMYFUNCTION("""COMPUTED_VALUE"""),1.017)</f>
        <v>1.017</v>
      </c>
      <c r="E204" s="24">
        <f>IFERROR(__xludf.DUMMYFUNCTION("""COMPUTED_VALUE"""),62.0)</f>
        <v>62</v>
      </c>
      <c r="F204" s="27" t="str">
        <f>IFERROR(__xludf.DUMMYFUNCTION("""COMPUTED_VALUE"""),"BLUE")</f>
        <v>BLUE</v>
      </c>
      <c r="G204" s="28" t="str">
        <f>IFERROR(__xludf.DUMMYFUNCTION("""COMPUTED_VALUE"""),"Tap 6 Clone (12/29/2019)")</f>
        <v>Tap 6 Clone (12/29/2019)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IFERROR(__xludf.DUMMYFUNCTION("""COMPUTED_VALUE"""),43839.473428368)</f>
        <v>43839.47343</v>
      </c>
      <c r="D205" s="23">
        <f>IFERROR(__xludf.DUMMYFUNCTION("""COMPUTED_VALUE"""),1.017)</f>
        <v>1.017</v>
      </c>
      <c r="E205" s="24">
        <f>IFERROR(__xludf.DUMMYFUNCTION("""COMPUTED_VALUE"""),62.0)</f>
        <v>62</v>
      </c>
      <c r="F205" s="27" t="str">
        <f>IFERROR(__xludf.DUMMYFUNCTION("""COMPUTED_VALUE"""),"BLUE")</f>
        <v>BLUE</v>
      </c>
      <c r="G205" s="28" t="str">
        <f>IFERROR(__xludf.DUMMYFUNCTION("""COMPUTED_VALUE"""),"Tap 6 Clone (12/29/2019)")</f>
        <v>Tap 6 Clone (12/29/2019)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IFERROR(__xludf.DUMMYFUNCTION("""COMPUTED_VALUE"""),43839.4630072569)</f>
        <v>43839.46301</v>
      </c>
      <c r="D206" s="23">
        <f>IFERROR(__xludf.DUMMYFUNCTION("""COMPUTED_VALUE"""),1.017)</f>
        <v>1.017</v>
      </c>
      <c r="E206" s="24">
        <f>IFERROR(__xludf.DUMMYFUNCTION("""COMPUTED_VALUE"""),62.0)</f>
        <v>62</v>
      </c>
      <c r="F206" s="27" t="str">
        <f>IFERROR(__xludf.DUMMYFUNCTION("""COMPUTED_VALUE"""),"BLUE")</f>
        <v>BLUE</v>
      </c>
      <c r="G206" s="28" t="str">
        <f>IFERROR(__xludf.DUMMYFUNCTION("""COMPUTED_VALUE"""),"Tap 6 Clone (12/29/2019)")</f>
        <v>Tap 6 Clone (12/29/2019)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IFERROR(__xludf.DUMMYFUNCTION("""COMPUTED_VALUE"""),43839.4525847337)</f>
        <v>43839.45258</v>
      </c>
      <c r="D207" s="23">
        <f>IFERROR(__xludf.DUMMYFUNCTION("""COMPUTED_VALUE"""),1.017)</f>
        <v>1.017</v>
      </c>
      <c r="E207" s="24">
        <f>IFERROR(__xludf.DUMMYFUNCTION("""COMPUTED_VALUE"""),62.0)</f>
        <v>62</v>
      </c>
      <c r="F207" s="27" t="str">
        <f>IFERROR(__xludf.DUMMYFUNCTION("""COMPUTED_VALUE"""),"BLUE")</f>
        <v>BLUE</v>
      </c>
      <c r="G207" s="28" t="str">
        <f>IFERROR(__xludf.DUMMYFUNCTION("""COMPUTED_VALUE"""),"Tap 6 Clone (12/29/2019)")</f>
        <v>Tap 6 Clone (12/29/2019)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IFERROR(__xludf.DUMMYFUNCTION("""COMPUTED_VALUE"""),43839.4421653009)</f>
        <v>43839.44217</v>
      </c>
      <c r="D208" s="23">
        <f>IFERROR(__xludf.DUMMYFUNCTION("""COMPUTED_VALUE"""),1.016)</f>
        <v>1.016</v>
      </c>
      <c r="E208" s="24">
        <f>IFERROR(__xludf.DUMMYFUNCTION("""COMPUTED_VALUE"""),62.0)</f>
        <v>62</v>
      </c>
      <c r="F208" s="27" t="str">
        <f>IFERROR(__xludf.DUMMYFUNCTION("""COMPUTED_VALUE"""),"BLUE")</f>
        <v>BLUE</v>
      </c>
      <c r="G208" s="28" t="str">
        <f>IFERROR(__xludf.DUMMYFUNCTION("""COMPUTED_VALUE"""),"Tap 6 Clone (12/29/2019)")</f>
        <v>Tap 6 Clone (12/29/2019)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IFERROR(__xludf.DUMMYFUNCTION("""COMPUTED_VALUE"""),43839.4317450231)</f>
        <v>43839.43175</v>
      </c>
      <c r="D209" s="23">
        <f>IFERROR(__xludf.DUMMYFUNCTION("""COMPUTED_VALUE"""),1.017)</f>
        <v>1.017</v>
      </c>
      <c r="E209" s="24">
        <f>IFERROR(__xludf.DUMMYFUNCTION("""COMPUTED_VALUE"""),62.0)</f>
        <v>62</v>
      </c>
      <c r="F209" s="27" t="str">
        <f>IFERROR(__xludf.DUMMYFUNCTION("""COMPUTED_VALUE"""),"BLUE")</f>
        <v>BLUE</v>
      </c>
      <c r="G209" s="28" t="str">
        <f>IFERROR(__xludf.DUMMYFUNCTION("""COMPUTED_VALUE"""),"Tap 6 Clone (12/29/2019)")</f>
        <v>Tap 6 Clone (12/29/2019)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IFERROR(__xludf.DUMMYFUNCTION("""COMPUTED_VALUE"""),43839.4213246064)</f>
        <v>43839.42132</v>
      </c>
      <c r="D210" s="23">
        <f>IFERROR(__xludf.DUMMYFUNCTION("""COMPUTED_VALUE"""),1.017)</f>
        <v>1.017</v>
      </c>
      <c r="E210" s="24">
        <f>IFERROR(__xludf.DUMMYFUNCTION("""COMPUTED_VALUE"""),62.0)</f>
        <v>62</v>
      </c>
      <c r="F210" s="27" t="str">
        <f>IFERROR(__xludf.DUMMYFUNCTION("""COMPUTED_VALUE"""),"BLUE")</f>
        <v>BLUE</v>
      </c>
      <c r="G210" s="28" t="str">
        <f>IFERROR(__xludf.DUMMYFUNCTION("""COMPUTED_VALUE"""),"Tap 6 Clone (12/29/2019)")</f>
        <v>Tap 6 Clone (12/29/2019)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IFERROR(__xludf.DUMMYFUNCTION("""COMPUTED_VALUE"""),43839.4108928703)</f>
        <v>43839.41089</v>
      </c>
      <c r="D211" s="23">
        <f>IFERROR(__xludf.DUMMYFUNCTION("""COMPUTED_VALUE"""),1.017)</f>
        <v>1.017</v>
      </c>
      <c r="E211" s="24">
        <f>IFERROR(__xludf.DUMMYFUNCTION("""COMPUTED_VALUE"""),62.0)</f>
        <v>62</v>
      </c>
      <c r="F211" s="27" t="str">
        <f>IFERROR(__xludf.DUMMYFUNCTION("""COMPUTED_VALUE"""),"BLUE")</f>
        <v>BLUE</v>
      </c>
      <c r="G211" s="28" t="str">
        <f>IFERROR(__xludf.DUMMYFUNCTION("""COMPUTED_VALUE"""),"Tap 6 Clone (12/29/2019)")</f>
        <v>Tap 6 Clone (12/29/2019)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IFERROR(__xludf.DUMMYFUNCTION("""COMPUTED_VALUE"""),43839.400472037)</f>
        <v>43839.40047</v>
      </c>
      <c r="D212" s="23">
        <f>IFERROR(__xludf.DUMMYFUNCTION("""COMPUTED_VALUE"""),1.017)</f>
        <v>1.017</v>
      </c>
      <c r="E212" s="24">
        <f>IFERROR(__xludf.DUMMYFUNCTION("""COMPUTED_VALUE"""),62.0)</f>
        <v>62</v>
      </c>
      <c r="F212" s="27" t="str">
        <f>IFERROR(__xludf.DUMMYFUNCTION("""COMPUTED_VALUE"""),"BLUE")</f>
        <v>BLUE</v>
      </c>
      <c r="G212" s="28" t="str">
        <f>IFERROR(__xludf.DUMMYFUNCTION("""COMPUTED_VALUE"""),"Tap 6 Clone (12/29/2019)")</f>
        <v>Tap 6 Clone (12/29/2019)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IFERROR(__xludf.DUMMYFUNCTION("""COMPUTED_VALUE"""),43839.3900501504)</f>
        <v>43839.39005</v>
      </c>
      <c r="D213" s="23">
        <f>IFERROR(__xludf.DUMMYFUNCTION("""COMPUTED_VALUE"""),1.017)</f>
        <v>1.017</v>
      </c>
      <c r="E213" s="24">
        <f>IFERROR(__xludf.DUMMYFUNCTION("""COMPUTED_VALUE"""),62.0)</f>
        <v>62</v>
      </c>
      <c r="F213" s="27" t="str">
        <f>IFERROR(__xludf.DUMMYFUNCTION("""COMPUTED_VALUE"""),"BLUE")</f>
        <v>BLUE</v>
      </c>
      <c r="G213" s="28" t="str">
        <f>IFERROR(__xludf.DUMMYFUNCTION("""COMPUTED_VALUE"""),"Tap 6 Clone (12/29/2019)")</f>
        <v>Tap 6 Clone (12/29/2019)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IFERROR(__xludf.DUMMYFUNCTION("""COMPUTED_VALUE"""),43839.3796291898)</f>
        <v>43839.37963</v>
      </c>
      <c r="D214" s="23">
        <f>IFERROR(__xludf.DUMMYFUNCTION("""COMPUTED_VALUE"""),1.017)</f>
        <v>1.017</v>
      </c>
      <c r="E214" s="24">
        <f>IFERROR(__xludf.DUMMYFUNCTION("""COMPUTED_VALUE"""),62.0)</f>
        <v>62</v>
      </c>
      <c r="F214" s="27" t="str">
        <f>IFERROR(__xludf.DUMMYFUNCTION("""COMPUTED_VALUE"""),"BLUE")</f>
        <v>BLUE</v>
      </c>
      <c r="G214" s="28" t="str">
        <f>IFERROR(__xludf.DUMMYFUNCTION("""COMPUTED_VALUE"""),"Tap 6 Clone (12/29/2019)")</f>
        <v>Tap 6 Clone (12/29/2019)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IFERROR(__xludf.DUMMYFUNCTION("""COMPUTED_VALUE"""),43839.3692101736)</f>
        <v>43839.36921</v>
      </c>
      <c r="D215" s="23">
        <f>IFERROR(__xludf.DUMMYFUNCTION("""COMPUTED_VALUE"""),1.017)</f>
        <v>1.017</v>
      </c>
      <c r="E215" s="24">
        <f>IFERROR(__xludf.DUMMYFUNCTION("""COMPUTED_VALUE"""),62.0)</f>
        <v>62</v>
      </c>
      <c r="F215" s="27" t="str">
        <f>IFERROR(__xludf.DUMMYFUNCTION("""COMPUTED_VALUE"""),"BLUE")</f>
        <v>BLUE</v>
      </c>
      <c r="G215" s="28" t="str">
        <f>IFERROR(__xludf.DUMMYFUNCTION("""COMPUTED_VALUE"""),"Tap 6 Clone (12/29/2019)")</f>
        <v>Tap 6 Clone (12/29/2019)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IFERROR(__xludf.DUMMYFUNCTION("""COMPUTED_VALUE"""),43839.3587889583)</f>
        <v>43839.35879</v>
      </c>
      <c r="D216" s="23">
        <f>IFERROR(__xludf.DUMMYFUNCTION("""COMPUTED_VALUE"""),1.017)</f>
        <v>1.017</v>
      </c>
      <c r="E216" s="24">
        <f>IFERROR(__xludf.DUMMYFUNCTION("""COMPUTED_VALUE"""),62.0)</f>
        <v>62</v>
      </c>
      <c r="F216" s="27" t="str">
        <f>IFERROR(__xludf.DUMMYFUNCTION("""COMPUTED_VALUE"""),"BLUE")</f>
        <v>BLUE</v>
      </c>
      <c r="G216" s="28" t="str">
        <f>IFERROR(__xludf.DUMMYFUNCTION("""COMPUTED_VALUE"""),"Tap 6 Clone (12/29/2019)")</f>
        <v>Tap 6 Clone (12/29/2019)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IFERROR(__xludf.DUMMYFUNCTION("""COMPUTED_VALUE"""),43839.3483672337)</f>
        <v>43839.34837</v>
      </c>
      <c r="D217" s="23">
        <f>IFERROR(__xludf.DUMMYFUNCTION("""COMPUTED_VALUE"""),1.017)</f>
        <v>1.017</v>
      </c>
      <c r="E217" s="24">
        <f>IFERROR(__xludf.DUMMYFUNCTION("""COMPUTED_VALUE"""),62.0)</f>
        <v>62</v>
      </c>
      <c r="F217" s="27" t="str">
        <f>IFERROR(__xludf.DUMMYFUNCTION("""COMPUTED_VALUE"""),"BLUE")</f>
        <v>BLUE</v>
      </c>
      <c r="G217" s="28" t="str">
        <f>IFERROR(__xludf.DUMMYFUNCTION("""COMPUTED_VALUE"""),"Tap 6 Clone (12/29/2019)")</f>
        <v>Tap 6 Clone (12/29/2019)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IFERROR(__xludf.DUMMYFUNCTION("""COMPUTED_VALUE"""),43839.3379454398)</f>
        <v>43839.33795</v>
      </c>
      <c r="D218" s="23">
        <f>IFERROR(__xludf.DUMMYFUNCTION("""COMPUTED_VALUE"""),1.017)</f>
        <v>1.017</v>
      </c>
      <c r="E218" s="24">
        <f>IFERROR(__xludf.DUMMYFUNCTION("""COMPUTED_VALUE"""),62.0)</f>
        <v>62</v>
      </c>
      <c r="F218" s="27" t="str">
        <f>IFERROR(__xludf.DUMMYFUNCTION("""COMPUTED_VALUE"""),"BLUE")</f>
        <v>BLUE</v>
      </c>
      <c r="G218" s="28" t="str">
        <f>IFERROR(__xludf.DUMMYFUNCTION("""COMPUTED_VALUE"""),"Tap 6 Clone (12/29/2019)")</f>
        <v>Tap 6 Clone (12/29/2019)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IFERROR(__xludf.DUMMYFUNCTION("""COMPUTED_VALUE"""),43839.327525081)</f>
        <v>43839.32753</v>
      </c>
      <c r="D219" s="23">
        <f>IFERROR(__xludf.DUMMYFUNCTION("""COMPUTED_VALUE"""),1.017)</f>
        <v>1.017</v>
      </c>
      <c r="E219" s="24">
        <f>IFERROR(__xludf.DUMMYFUNCTION("""COMPUTED_VALUE"""),62.0)</f>
        <v>62</v>
      </c>
      <c r="F219" s="27" t="str">
        <f>IFERROR(__xludf.DUMMYFUNCTION("""COMPUTED_VALUE"""),"BLUE")</f>
        <v>BLUE</v>
      </c>
      <c r="G219" s="28" t="str">
        <f>IFERROR(__xludf.DUMMYFUNCTION("""COMPUTED_VALUE"""),"Tap 6 Clone (12/29/2019)")</f>
        <v>Tap 6 Clone (12/29/2019)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IFERROR(__xludf.DUMMYFUNCTION("""COMPUTED_VALUE"""),43839.3171022337)</f>
        <v>43839.3171</v>
      </c>
      <c r="D220" s="23">
        <f>IFERROR(__xludf.DUMMYFUNCTION("""COMPUTED_VALUE"""),1.017)</f>
        <v>1.017</v>
      </c>
      <c r="E220" s="24">
        <f>IFERROR(__xludf.DUMMYFUNCTION("""COMPUTED_VALUE"""),62.0)</f>
        <v>62</v>
      </c>
      <c r="F220" s="27" t="str">
        <f>IFERROR(__xludf.DUMMYFUNCTION("""COMPUTED_VALUE"""),"BLUE")</f>
        <v>BLUE</v>
      </c>
      <c r="G220" s="28" t="str">
        <f>IFERROR(__xludf.DUMMYFUNCTION("""COMPUTED_VALUE"""),"Tap 6 Clone (12/29/2019)")</f>
        <v>Tap 6 Clone (12/29/2019)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IFERROR(__xludf.DUMMYFUNCTION("""COMPUTED_VALUE"""),43839.3066786574)</f>
        <v>43839.30668</v>
      </c>
      <c r="D221" s="23">
        <f>IFERROR(__xludf.DUMMYFUNCTION("""COMPUTED_VALUE"""),1.017)</f>
        <v>1.017</v>
      </c>
      <c r="E221" s="24">
        <f>IFERROR(__xludf.DUMMYFUNCTION("""COMPUTED_VALUE"""),62.0)</f>
        <v>62</v>
      </c>
      <c r="F221" s="27" t="str">
        <f>IFERROR(__xludf.DUMMYFUNCTION("""COMPUTED_VALUE"""),"BLUE")</f>
        <v>BLUE</v>
      </c>
      <c r="G221" s="28" t="str">
        <f>IFERROR(__xludf.DUMMYFUNCTION("""COMPUTED_VALUE"""),"Tap 6 Clone (12/29/2019)")</f>
        <v>Tap 6 Clone (12/29/2019)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IFERROR(__xludf.DUMMYFUNCTION("""COMPUTED_VALUE"""),43839.2962573495)</f>
        <v>43839.29626</v>
      </c>
      <c r="D222" s="23">
        <f>IFERROR(__xludf.DUMMYFUNCTION("""COMPUTED_VALUE"""),1.017)</f>
        <v>1.017</v>
      </c>
      <c r="E222" s="24">
        <f>IFERROR(__xludf.DUMMYFUNCTION("""COMPUTED_VALUE"""),62.0)</f>
        <v>62</v>
      </c>
      <c r="F222" s="27" t="str">
        <f>IFERROR(__xludf.DUMMYFUNCTION("""COMPUTED_VALUE"""),"BLUE")</f>
        <v>BLUE</v>
      </c>
      <c r="G222" s="28" t="str">
        <f>IFERROR(__xludf.DUMMYFUNCTION("""COMPUTED_VALUE"""),"Tap 6 Clone (12/29/2019)")</f>
        <v>Tap 6 Clone (12/29/2019)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IFERROR(__xludf.DUMMYFUNCTION("""COMPUTED_VALUE"""),43839.2858359953)</f>
        <v>43839.28584</v>
      </c>
      <c r="D223" s="23">
        <f>IFERROR(__xludf.DUMMYFUNCTION("""COMPUTED_VALUE"""),1.017)</f>
        <v>1.017</v>
      </c>
      <c r="E223" s="24">
        <f>IFERROR(__xludf.DUMMYFUNCTION("""COMPUTED_VALUE"""),63.0)</f>
        <v>63</v>
      </c>
      <c r="F223" s="27" t="str">
        <f>IFERROR(__xludf.DUMMYFUNCTION("""COMPUTED_VALUE"""),"BLUE")</f>
        <v>BLUE</v>
      </c>
      <c r="G223" s="28" t="str">
        <f>IFERROR(__xludf.DUMMYFUNCTION("""COMPUTED_VALUE"""),"Tap 6 Clone (12/29/2019)")</f>
        <v>Tap 6 Clone (12/29/2019)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IFERROR(__xludf.DUMMYFUNCTION("""COMPUTED_VALUE"""),43839.2754154282)</f>
        <v>43839.27542</v>
      </c>
      <c r="D224" s="23">
        <f>IFERROR(__xludf.DUMMYFUNCTION("""COMPUTED_VALUE"""),1.017)</f>
        <v>1.017</v>
      </c>
      <c r="E224" s="24">
        <f>IFERROR(__xludf.DUMMYFUNCTION("""COMPUTED_VALUE"""),62.0)</f>
        <v>62</v>
      </c>
      <c r="F224" s="27" t="str">
        <f>IFERROR(__xludf.DUMMYFUNCTION("""COMPUTED_VALUE"""),"BLUE")</f>
        <v>BLUE</v>
      </c>
      <c r="G224" s="28" t="str">
        <f>IFERROR(__xludf.DUMMYFUNCTION("""COMPUTED_VALUE"""),"Tap 6 Clone (12/29/2019)")</f>
        <v>Tap 6 Clone (12/29/2019)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IFERROR(__xludf.DUMMYFUNCTION("""COMPUTED_VALUE"""),43839.2649954282)</f>
        <v>43839.265</v>
      </c>
      <c r="D225" s="23">
        <f>IFERROR(__xludf.DUMMYFUNCTION("""COMPUTED_VALUE"""),1.017)</f>
        <v>1.017</v>
      </c>
      <c r="E225" s="24">
        <f>IFERROR(__xludf.DUMMYFUNCTION("""COMPUTED_VALUE"""),62.0)</f>
        <v>62</v>
      </c>
      <c r="F225" s="27" t="str">
        <f>IFERROR(__xludf.DUMMYFUNCTION("""COMPUTED_VALUE"""),"BLUE")</f>
        <v>BLUE</v>
      </c>
      <c r="G225" s="28" t="str">
        <f>IFERROR(__xludf.DUMMYFUNCTION("""COMPUTED_VALUE"""),"Tap 6 Clone (12/29/2019)")</f>
        <v>Tap 6 Clone (12/29/2019)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IFERROR(__xludf.DUMMYFUNCTION("""COMPUTED_VALUE"""),43839.2545749305)</f>
        <v>43839.25457</v>
      </c>
      <c r="D226" s="23">
        <f>IFERROR(__xludf.DUMMYFUNCTION("""COMPUTED_VALUE"""),1.017)</f>
        <v>1.017</v>
      </c>
      <c r="E226" s="24">
        <f>IFERROR(__xludf.DUMMYFUNCTION("""COMPUTED_VALUE"""),62.0)</f>
        <v>62</v>
      </c>
      <c r="F226" s="27" t="str">
        <f>IFERROR(__xludf.DUMMYFUNCTION("""COMPUTED_VALUE"""),"BLUE")</f>
        <v>BLUE</v>
      </c>
      <c r="G226" s="28" t="str">
        <f>IFERROR(__xludf.DUMMYFUNCTION("""COMPUTED_VALUE"""),"Tap 6 Clone (12/29/2019)")</f>
        <v>Tap 6 Clone (12/29/2019)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IFERROR(__xludf.DUMMYFUNCTION("""COMPUTED_VALUE"""),43839.2441426851)</f>
        <v>43839.24414</v>
      </c>
      <c r="D227" s="23">
        <f>IFERROR(__xludf.DUMMYFUNCTION("""COMPUTED_VALUE"""),1.017)</f>
        <v>1.017</v>
      </c>
      <c r="E227" s="24">
        <f>IFERROR(__xludf.DUMMYFUNCTION("""COMPUTED_VALUE"""),62.0)</f>
        <v>62</v>
      </c>
      <c r="F227" s="27" t="str">
        <f>IFERROR(__xludf.DUMMYFUNCTION("""COMPUTED_VALUE"""),"BLUE")</f>
        <v>BLUE</v>
      </c>
      <c r="G227" s="28" t="str">
        <f>IFERROR(__xludf.DUMMYFUNCTION("""COMPUTED_VALUE"""),"Tap 6 Clone (12/29/2019)")</f>
        <v>Tap 6 Clone (12/29/2019)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IFERROR(__xludf.DUMMYFUNCTION("""COMPUTED_VALUE"""),43839.2337237152)</f>
        <v>43839.23372</v>
      </c>
      <c r="D228" s="23">
        <f>IFERROR(__xludf.DUMMYFUNCTION("""COMPUTED_VALUE"""),1.017)</f>
        <v>1.017</v>
      </c>
      <c r="E228" s="24">
        <f>IFERROR(__xludf.DUMMYFUNCTION("""COMPUTED_VALUE"""),62.0)</f>
        <v>62</v>
      </c>
      <c r="F228" s="27" t="str">
        <f>IFERROR(__xludf.DUMMYFUNCTION("""COMPUTED_VALUE"""),"BLUE")</f>
        <v>BLUE</v>
      </c>
      <c r="G228" s="28" t="str">
        <f>IFERROR(__xludf.DUMMYFUNCTION("""COMPUTED_VALUE"""),"Tap 6 Clone (12/29/2019)")</f>
        <v>Tap 6 Clone (12/29/2019)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IFERROR(__xludf.DUMMYFUNCTION("""COMPUTED_VALUE"""),43839.2233035532)</f>
        <v>43839.2233</v>
      </c>
      <c r="D229" s="23">
        <f>IFERROR(__xludf.DUMMYFUNCTION("""COMPUTED_VALUE"""),1.017)</f>
        <v>1.017</v>
      </c>
      <c r="E229" s="24">
        <f>IFERROR(__xludf.DUMMYFUNCTION("""COMPUTED_VALUE"""),62.0)</f>
        <v>62</v>
      </c>
      <c r="F229" s="27" t="str">
        <f>IFERROR(__xludf.DUMMYFUNCTION("""COMPUTED_VALUE"""),"BLUE")</f>
        <v>BLUE</v>
      </c>
      <c r="G229" s="28" t="str">
        <f>IFERROR(__xludf.DUMMYFUNCTION("""COMPUTED_VALUE"""),"Tap 6 Clone (12/29/2019)")</f>
        <v>Tap 6 Clone (12/29/2019)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IFERROR(__xludf.DUMMYFUNCTION("""COMPUTED_VALUE"""),43839.212883206)</f>
        <v>43839.21288</v>
      </c>
      <c r="D230" s="23">
        <f>IFERROR(__xludf.DUMMYFUNCTION("""COMPUTED_VALUE"""),1.017)</f>
        <v>1.017</v>
      </c>
      <c r="E230" s="24">
        <f>IFERROR(__xludf.DUMMYFUNCTION("""COMPUTED_VALUE"""),62.0)</f>
        <v>62</v>
      </c>
      <c r="F230" s="27" t="str">
        <f>IFERROR(__xludf.DUMMYFUNCTION("""COMPUTED_VALUE"""),"BLUE")</f>
        <v>BLUE</v>
      </c>
      <c r="G230" s="28" t="str">
        <f>IFERROR(__xludf.DUMMYFUNCTION("""COMPUTED_VALUE"""),"Tap 6 Clone (12/29/2019)")</f>
        <v>Tap 6 Clone (12/29/2019)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IFERROR(__xludf.DUMMYFUNCTION("""COMPUTED_VALUE"""),43839.2024620717)</f>
        <v>43839.20246</v>
      </c>
      <c r="D231" s="23">
        <f>IFERROR(__xludf.DUMMYFUNCTION("""COMPUTED_VALUE"""),1.017)</f>
        <v>1.017</v>
      </c>
      <c r="E231" s="24">
        <f>IFERROR(__xludf.DUMMYFUNCTION("""COMPUTED_VALUE"""),62.0)</f>
        <v>62</v>
      </c>
      <c r="F231" s="27" t="str">
        <f>IFERROR(__xludf.DUMMYFUNCTION("""COMPUTED_VALUE"""),"BLUE")</f>
        <v>BLUE</v>
      </c>
      <c r="G231" s="28" t="str">
        <f>IFERROR(__xludf.DUMMYFUNCTION("""COMPUTED_VALUE"""),"Tap 6 Clone (12/29/2019)")</f>
        <v>Tap 6 Clone (12/29/2019)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IFERROR(__xludf.DUMMYFUNCTION("""COMPUTED_VALUE"""),43839.1920402546)</f>
        <v>43839.19204</v>
      </c>
      <c r="D232" s="23">
        <f>IFERROR(__xludf.DUMMYFUNCTION("""COMPUTED_VALUE"""),1.017)</f>
        <v>1.017</v>
      </c>
      <c r="E232" s="24">
        <f>IFERROR(__xludf.DUMMYFUNCTION("""COMPUTED_VALUE"""),63.0)</f>
        <v>63</v>
      </c>
      <c r="F232" s="27" t="str">
        <f>IFERROR(__xludf.DUMMYFUNCTION("""COMPUTED_VALUE"""),"BLUE")</f>
        <v>BLUE</v>
      </c>
      <c r="G232" s="28" t="str">
        <f>IFERROR(__xludf.DUMMYFUNCTION("""COMPUTED_VALUE"""),"Tap 6 Clone (12/29/2019)")</f>
        <v>Tap 6 Clone (12/29/2019)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IFERROR(__xludf.DUMMYFUNCTION("""COMPUTED_VALUE"""),43839.1816190972)</f>
        <v>43839.18162</v>
      </c>
      <c r="D233" s="23">
        <f>IFERROR(__xludf.DUMMYFUNCTION("""COMPUTED_VALUE"""),1.017)</f>
        <v>1.017</v>
      </c>
      <c r="E233" s="24">
        <f>IFERROR(__xludf.DUMMYFUNCTION("""COMPUTED_VALUE"""),63.0)</f>
        <v>63</v>
      </c>
      <c r="F233" s="27" t="str">
        <f>IFERROR(__xludf.DUMMYFUNCTION("""COMPUTED_VALUE"""),"BLUE")</f>
        <v>BLUE</v>
      </c>
      <c r="G233" s="28" t="str">
        <f>IFERROR(__xludf.DUMMYFUNCTION("""COMPUTED_VALUE"""),"Tap 6 Clone (12/29/2019)")</f>
        <v>Tap 6 Clone (12/29/2019)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IFERROR(__xludf.DUMMYFUNCTION("""COMPUTED_VALUE"""),43839.1711980555)</f>
        <v>43839.1712</v>
      </c>
      <c r="D234" s="23">
        <f>IFERROR(__xludf.DUMMYFUNCTION("""COMPUTED_VALUE"""),1.017)</f>
        <v>1.017</v>
      </c>
      <c r="E234" s="24">
        <f>IFERROR(__xludf.DUMMYFUNCTION("""COMPUTED_VALUE"""),63.0)</f>
        <v>63</v>
      </c>
      <c r="F234" s="27" t="str">
        <f>IFERROR(__xludf.DUMMYFUNCTION("""COMPUTED_VALUE"""),"BLUE")</f>
        <v>BLUE</v>
      </c>
      <c r="G234" s="28" t="str">
        <f>IFERROR(__xludf.DUMMYFUNCTION("""COMPUTED_VALUE"""),"Tap 6 Clone (12/29/2019)")</f>
        <v>Tap 6 Clone (12/29/2019)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IFERROR(__xludf.DUMMYFUNCTION("""COMPUTED_VALUE"""),43839.160776331)</f>
        <v>43839.16078</v>
      </c>
      <c r="D235" s="23">
        <f>IFERROR(__xludf.DUMMYFUNCTION("""COMPUTED_VALUE"""),1.017)</f>
        <v>1.017</v>
      </c>
      <c r="E235" s="24">
        <f>IFERROR(__xludf.DUMMYFUNCTION("""COMPUTED_VALUE"""),62.0)</f>
        <v>62</v>
      </c>
      <c r="F235" s="27" t="str">
        <f>IFERROR(__xludf.DUMMYFUNCTION("""COMPUTED_VALUE"""),"BLUE")</f>
        <v>BLUE</v>
      </c>
      <c r="G235" s="28" t="str">
        <f>IFERROR(__xludf.DUMMYFUNCTION("""COMPUTED_VALUE"""),"Tap 6 Clone (12/29/2019)")</f>
        <v>Tap 6 Clone (12/29/2019)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IFERROR(__xludf.DUMMYFUNCTION("""COMPUTED_VALUE"""),43839.1503546759)</f>
        <v>43839.15035</v>
      </c>
      <c r="D236" s="23">
        <f>IFERROR(__xludf.DUMMYFUNCTION("""COMPUTED_VALUE"""),1.017)</f>
        <v>1.017</v>
      </c>
      <c r="E236" s="24">
        <f>IFERROR(__xludf.DUMMYFUNCTION("""COMPUTED_VALUE"""),63.0)</f>
        <v>63</v>
      </c>
      <c r="F236" s="27" t="str">
        <f>IFERROR(__xludf.DUMMYFUNCTION("""COMPUTED_VALUE"""),"BLUE")</f>
        <v>BLUE</v>
      </c>
      <c r="G236" s="28" t="str">
        <f>IFERROR(__xludf.DUMMYFUNCTION("""COMPUTED_VALUE"""),"Tap 6 Clone (12/29/2019)")</f>
        <v>Tap 6 Clone (12/29/2019)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IFERROR(__xludf.DUMMYFUNCTION("""COMPUTED_VALUE"""),43839.1399344213)</f>
        <v>43839.13993</v>
      </c>
      <c r="D237" s="23">
        <f>IFERROR(__xludf.DUMMYFUNCTION("""COMPUTED_VALUE"""),1.017)</f>
        <v>1.017</v>
      </c>
      <c r="E237" s="24">
        <f>IFERROR(__xludf.DUMMYFUNCTION("""COMPUTED_VALUE"""),63.0)</f>
        <v>63</v>
      </c>
      <c r="F237" s="27" t="str">
        <f>IFERROR(__xludf.DUMMYFUNCTION("""COMPUTED_VALUE"""),"BLUE")</f>
        <v>BLUE</v>
      </c>
      <c r="G237" s="28" t="str">
        <f>IFERROR(__xludf.DUMMYFUNCTION("""COMPUTED_VALUE"""),"Tap 6 Clone (12/29/2019)")</f>
        <v>Tap 6 Clone (12/29/2019)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IFERROR(__xludf.DUMMYFUNCTION("""COMPUTED_VALUE"""),43839.1295121875)</f>
        <v>43839.12951</v>
      </c>
      <c r="D238" s="23">
        <f>IFERROR(__xludf.DUMMYFUNCTION("""COMPUTED_VALUE"""),1.017)</f>
        <v>1.017</v>
      </c>
      <c r="E238" s="24">
        <f>IFERROR(__xludf.DUMMYFUNCTION("""COMPUTED_VALUE"""),63.0)</f>
        <v>63</v>
      </c>
      <c r="F238" s="27" t="str">
        <f>IFERROR(__xludf.DUMMYFUNCTION("""COMPUTED_VALUE"""),"BLUE")</f>
        <v>BLUE</v>
      </c>
      <c r="G238" s="28" t="str">
        <f>IFERROR(__xludf.DUMMYFUNCTION("""COMPUTED_VALUE"""),"Tap 6 Clone (12/29/2019)")</f>
        <v>Tap 6 Clone (12/29/2019)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IFERROR(__xludf.DUMMYFUNCTION("""COMPUTED_VALUE"""),43839.119092199)</f>
        <v>43839.11909</v>
      </c>
      <c r="D239" s="23">
        <f>IFERROR(__xludf.DUMMYFUNCTION("""COMPUTED_VALUE"""),1.017)</f>
        <v>1.017</v>
      </c>
      <c r="E239" s="24">
        <f>IFERROR(__xludf.DUMMYFUNCTION("""COMPUTED_VALUE"""),63.0)</f>
        <v>63</v>
      </c>
      <c r="F239" s="27" t="str">
        <f>IFERROR(__xludf.DUMMYFUNCTION("""COMPUTED_VALUE"""),"BLUE")</f>
        <v>BLUE</v>
      </c>
      <c r="G239" s="28" t="str">
        <f>IFERROR(__xludf.DUMMYFUNCTION("""COMPUTED_VALUE"""),"Tap 6 Clone (12/29/2019)")</f>
        <v>Tap 6 Clone (12/29/2019)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IFERROR(__xludf.DUMMYFUNCTION("""COMPUTED_VALUE"""),43839.1086710648)</f>
        <v>43839.10867</v>
      </c>
      <c r="D240" s="23">
        <f>IFERROR(__xludf.DUMMYFUNCTION("""COMPUTED_VALUE"""),1.017)</f>
        <v>1.017</v>
      </c>
      <c r="E240" s="24">
        <f>IFERROR(__xludf.DUMMYFUNCTION("""COMPUTED_VALUE"""),63.0)</f>
        <v>63</v>
      </c>
      <c r="F240" s="27" t="str">
        <f>IFERROR(__xludf.DUMMYFUNCTION("""COMPUTED_VALUE"""),"BLUE")</f>
        <v>BLUE</v>
      </c>
      <c r="G240" s="28" t="str">
        <f>IFERROR(__xludf.DUMMYFUNCTION("""COMPUTED_VALUE"""),"Tap 6 Clone (12/29/2019)")</f>
        <v>Tap 6 Clone (12/29/2019)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IFERROR(__xludf.DUMMYFUNCTION("""COMPUTED_VALUE"""),43839.0982491435)</f>
        <v>43839.09825</v>
      </c>
      <c r="D241" s="23">
        <f>IFERROR(__xludf.DUMMYFUNCTION("""COMPUTED_VALUE"""),1.017)</f>
        <v>1.017</v>
      </c>
      <c r="E241" s="24">
        <f>IFERROR(__xludf.DUMMYFUNCTION("""COMPUTED_VALUE"""),63.0)</f>
        <v>63</v>
      </c>
      <c r="F241" s="27" t="str">
        <f>IFERROR(__xludf.DUMMYFUNCTION("""COMPUTED_VALUE"""),"BLUE")</f>
        <v>BLUE</v>
      </c>
      <c r="G241" s="28" t="str">
        <f>IFERROR(__xludf.DUMMYFUNCTION("""COMPUTED_VALUE"""),"Tap 6 Clone (12/29/2019)")</f>
        <v>Tap 6 Clone (12/29/2019)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IFERROR(__xludf.DUMMYFUNCTION("""COMPUTED_VALUE"""),43839.0878288194)</f>
        <v>43839.08783</v>
      </c>
      <c r="D242" s="23">
        <f>IFERROR(__xludf.DUMMYFUNCTION("""COMPUTED_VALUE"""),1.017)</f>
        <v>1.017</v>
      </c>
      <c r="E242" s="24">
        <f>IFERROR(__xludf.DUMMYFUNCTION("""COMPUTED_VALUE"""),63.0)</f>
        <v>63</v>
      </c>
      <c r="F242" s="27" t="str">
        <f>IFERROR(__xludf.DUMMYFUNCTION("""COMPUTED_VALUE"""),"BLUE")</f>
        <v>BLUE</v>
      </c>
      <c r="G242" s="28" t="str">
        <f>IFERROR(__xludf.DUMMYFUNCTION("""COMPUTED_VALUE"""),"Tap 6 Clone (12/29/2019)")</f>
        <v>Tap 6 Clone (12/29/2019)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IFERROR(__xludf.DUMMYFUNCTION("""COMPUTED_VALUE"""),43839.077406412)</f>
        <v>43839.07741</v>
      </c>
      <c r="D243" s="23">
        <f>IFERROR(__xludf.DUMMYFUNCTION("""COMPUTED_VALUE"""),1.017)</f>
        <v>1.017</v>
      </c>
      <c r="E243" s="24">
        <f>IFERROR(__xludf.DUMMYFUNCTION("""COMPUTED_VALUE"""),63.0)</f>
        <v>63</v>
      </c>
      <c r="F243" s="27" t="str">
        <f>IFERROR(__xludf.DUMMYFUNCTION("""COMPUTED_VALUE"""),"BLUE")</f>
        <v>BLUE</v>
      </c>
      <c r="G243" s="28" t="str">
        <f>IFERROR(__xludf.DUMMYFUNCTION("""COMPUTED_VALUE"""),"Tap 6 Clone (12/29/2019)")</f>
        <v>Tap 6 Clone (12/29/2019)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IFERROR(__xludf.DUMMYFUNCTION("""COMPUTED_VALUE"""),43839.0669723726)</f>
        <v>43839.06697</v>
      </c>
      <c r="D244" s="23">
        <f>IFERROR(__xludf.DUMMYFUNCTION("""COMPUTED_VALUE"""),1.017)</f>
        <v>1.017</v>
      </c>
      <c r="E244" s="24">
        <f>IFERROR(__xludf.DUMMYFUNCTION("""COMPUTED_VALUE"""),63.0)</f>
        <v>63</v>
      </c>
      <c r="F244" s="27" t="str">
        <f>IFERROR(__xludf.DUMMYFUNCTION("""COMPUTED_VALUE"""),"BLUE")</f>
        <v>BLUE</v>
      </c>
      <c r="G244" s="28" t="str">
        <f>IFERROR(__xludf.DUMMYFUNCTION("""COMPUTED_VALUE"""),"Tap 6 Clone (12/29/2019)")</f>
        <v>Tap 6 Clone (12/29/2019)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IFERROR(__xludf.DUMMYFUNCTION("""COMPUTED_VALUE"""),43839.0565512615)</f>
        <v>43839.05655</v>
      </c>
      <c r="D245" s="23">
        <f>IFERROR(__xludf.DUMMYFUNCTION("""COMPUTED_VALUE"""),1.017)</f>
        <v>1.017</v>
      </c>
      <c r="E245" s="24">
        <f>IFERROR(__xludf.DUMMYFUNCTION("""COMPUTED_VALUE"""),63.0)</f>
        <v>63</v>
      </c>
      <c r="F245" s="27" t="str">
        <f>IFERROR(__xludf.DUMMYFUNCTION("""COMPUTED_VALUE"""),"BLUE")</f>
        <v>BLUE</v>
      </c>
      <c r="G245" s="28" t="str">
        <f>IFERROR(__xludf.DUMMYFUNCTION("""COMPUTED_VALUE"""),"Tap 6 Clone (12/29/2019)")</f>
        <v>Tap 6 Clone (12/29/2019)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IFERROR(__xludf.DUMMYFUNCTION("""COMPUTED_VALUE"""),43839.0461298263)</f>
        <v>43839.04613</v>
      </c>
      <c r="D246" s="23">
        <f>IFERROR(__xludf.DUMMYFUNCTION("""COMPUTED_VALUE"""),1.017)</f>
        <v>1.017</v>
      </c>
      <c r="E246" s="24">
        <f>IFERROR(__xludf.DUMMYFUNCTION("""COMPUTED_VALUE"""),63.0)</f>
        <v>63</v>
      </c>
      <c r="F246" s="27" t="str">
        <f>IFERROR(__xludf.DUMMYFUNCTION("""COMPUTED_VALUE"""),"BLUE")</f>
        <v>BLUE</v>
      </c>
      <c r="G246" s="28" t="str">
        <f>IFERROR(__xludf.DUMMYFUNCTION("""COMPUTED_VALUE"""),"Tap 6 Clone (12/29/2019)")</f>
        <v>Tap 6 Clone (12/29/2019)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IFERROR(__xludf.DUMMYFUNCTION("""COMPUTED_VALUE"""),43839.0357088425)</f>
        <v>43839.03571</v>
      </c>
      <c r="D247" s="23">
        <f>IFERROR(__xludf.DUMMYFUNCTION("""COMPUTED_VALUE"""),1.017)</f>
        <v>1.017</v>
      </c>
      <c r="E247" s="24">
        <f>IFERROR(__xludf.DUMMYFUNCTION("""COMPUTED_VALUE"""),63.0)</f>
        <v>63</v>
      </c>
      <c r="F247" s="27" t="str">
        <f>IFERROR(__xludf.DUMMYFUNCTION("""COMPUTED_VALUE"""),"BLUE")</f>
        <v>BLUE</v>
      </c>
      <c r="G247" s="28" t="str">
        <f>IFERROR(__xludf.DUMMYFUNCTION("""COMPUTED_VALUE"""),"Tap 6 Clone (12/29/2019)")</f>
        <v>Tap 6 Clone (12/29/2019)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IFERROR(__xludf.DUMMYFUNCTION("""COMPUTED_VALUE"""),43839.0252892476)</f>
        <v>43839.02529</v>
      </c>
      <c r="D248" s="23">
        <f>IFERROR(__xludf.DUMMYFUNCTION("""COMPUTED_VALUE"""),1.017)</f>
        <v>1.017</v>
      </c>
      <c r="E248" s="24">
        <f>IFERROR(__xludf.DUMMYFUNCTION("""COMPUTED_VALUE"""),63.0)</f>
        <v>63</v>
      </c>
      <c r="F248" s="27" t="str">
        <f>IFERROR(__xludf.DUMMYFUNCTION("""COMPUTED_VALUE"""),"BLUE")</f>
        <v>BLUE</v>
      </c>
      <c r="G248" s="28" t="str">
        <f>IFERROR(__xludf.DUMMYFUNCTION("""COMPUTED_VALUE"""),"Tap 6 Clone (12/29/2019)")</f>
        <v>Tap 6 Clone (12/29/2019)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IFERROR(__xludf.DUMMYFUNCTION("""COMPUTED_VALUE"""),43839.0148674074)</f>
        <v>43839.01487</v>
      </c>
      <c r="D249" s="23">
        <f>IFERROR(__xludf.DUMMYFUNCTION("""COMPUTED_VALUE"""),1.017)</f>
        <v>1.017</v>
      </c>
      <c r="E249" s="24">
        <f>IFERROR(__xludf.DUMMYFUNCTION("""COMPUTED_VALUE"""),63.0)</f>
        <v>63</v>
      </c>
      <c r="F249" s="27" t="str">
        <f>IFERROR(__xludf.DUMMYFUNCTION("""COMPUTED_VALUE"""),"BLUE")</f>
        <v>BLUE</v>
      </c>
      <c r="G249" s="28" t="str">
        <f>IFERROR(__xludf.DUMMYFUNCTION("""COMPUTED_VALUE"""),"Tap 6 Clone (12/29/2019)")</f>
        <v>Tap 6 Clone (12/29/2019)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IFERROR(__xludf.DUMMYFUNCTION("""COMPUTED_VALUE"""),43839.0044465277)</f>
        <v>43839.00445</v>
      </c>
      <c r="D250" s="23">
        <f>IFERROR(__xludf.DUMMYFUNCTION("""COMPUTED_VALUE"""),1.017)</f>
        <v>1.017</v>
      </c>
      <c r="E250" s="24">
        <f>IFERROR(__xludf.DUMMYFUNCTION("""COMPUTED_VALUE"""),63.0)</f>
        <v>63</v>
      </c>
      <c r="F250" s="27" t="str">
        <f>IFERROR(__xludf.DUMMYFUNCTION("""COMPUTED_VALUE"""),"BLUE")</f>
        <v>BLUE</v>
      </c>
      <c r="G250" s="28" t="str">
        <f>IFERROR(__xludf.DUMMYFUNCTION("""COMPUTED_VALUE"""),"Tap 6 Clone (12/29/2019)")</f>
        <v>Tap 6 Clone (12/29/2019)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IFERROR(__xludf.DUMMYFUNCTION("""COMPUTED_VALUE"""),43838.9940248958)</f>
        <v>43838.99402</v>
      </c>
      <c r="D251" s="23">
        <f>IFERROR(__xludf.DUMMYFUNCTION("""COMPUTED_VALUE"""),1.017)</f>
        <v>1.017</v>
      </c>
      <c r="E251" s="24">
        <f>IFERROR(__xludf.DUMMYFUNCTION("""COMPUTED_VALUE"""),63.0)</f>
        <v>63</v>
      </c>
      <c r="F251" s="27" t="str">
        <f>IFERROR(__xludf.DUMMYFUNCTION("""COMPUTED_VALUE"""),"BLUE")</f>
        <v>BLUE</v>
      </c>
      <c r="G251" s="28" t="str">
        <f>IFERROR(__xludf.DUMMYFUNCTION("""COMPUTED_VALUE"""),"Tap 6 Clone (12/29/2019)")</f>
        <v>Tap 6 Clone (12/29/2019)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IFERROR(__xludf.DUMMYFUNCTION("""COMPUTED_VALUE"""),43838.9836029745)</f>
        <v>43838.9836</v>
      </c>
      <c r="D252" s="23">
        <f>IFERROR(__xludf.DUMMYFUNCTION("""COMPUTED_VALUE"""),1.017)</f>
        <v>1.017</v>
      </c>
      <c r="E252" s="24">
        <f>IFERROR(__xludf.DUMMYFUNCTION("""COMPUTED_VALUE"""),63.0)</f>
        <v>63</v>
      </c>
      <c r="F252" s="27" t="str">
        <f>IFERROR(__xludf.DUMMYFUNCTION("""COMPUTED_VALUE"""),"BLUE")</f>
        <v>BLUE</v>
      </c>
      <c r="G252" s="28" t="str">
        <f>IFERROR(__xludf.DUMMYFUNCTION("""COMPUTED_VALUE"""),"Tap 6 Clone (12/29/2019)")</f>
        <v>Tap 6 Clone (12/29/2019)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IFERROR(__xludf.DUMMYFUNCTION("""COMPUTED_VALUE"""),43838.9731843634)</f>
        <v>43838.97318</v>
      </c>
      <c r="D253" s="23">
        <f>IFERROR(__xludf.DUMMYFUNCTION("""COMPUTED_VALUE"""),1.017)</f>
        <v>1.017</v>
      </c>
      <c r="E253" s="24">
        <f>IFERROR(__xludf.DUMMYFUNCTION("""COMPUTED_VALUE"""),63.0)</f>
        <v>63</v>
      </c>
      <c r="F253" s="27" t="str">
        <f>IFERROR(__xludf.DUMMYFUNCTION("""COMPUTED_VALUE"""),"BLUE")</f>
        <v>BLUE</v>
      </c>
      <c r="G253" s="28" t="str">
        <f>IFERROR(__xludf.DUMMYFUNCTION("""COMPUTED_VALUE"""),"Tap 6 Clone (12/29/2019)")</f>
        <v>Tap 6 Clone (12/29/2019)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IFERROR(__xludf.DUMMYFUNCTION("""COMPUTED_VALUE"""),43838.9627630555)</f>
        <v>43838.96276</v>
      </c>
      <c r="D254" s="23">
        <f>IFERROR(__xludf.DUMMYFUNCTION("""COMPUTED_VALUE"""),1.017)</f>
        <v>1.017</v>
      </c>
      <c r="E254" s="24">
        <f>IFERROR(__xludf.DUMMYFUNCTION("""COMPUTED_VALUE"""),63.0)</f>
        <v>63</v>
      </c>
      <c r="F254" s="27" t="str">
        <f>IFERROR(__xludf.DUMMYFUNCTION("""COMPUTED_VALUE"""),"BLUE")</f>
        <v>BLUE</v>
      </c>
      <c r="G254" s="28" t="str">
        <f>IFERROR(__xludf.DUMMYFUNCTION("""COMPUTED_VALUE"""),"Tap 6 Clone (12/29/2019)")</f>
        <v>Tap 6 Clone (12/29/2019)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IFERROR(__xludf.DUMMYFUNCTION("""COMPUTED_VALUE"""),43838.9523291666)</f>
        <v>43838.95233</v>
      </c>
      <c r="D255" s="23">
        <f>IFERROR(__xludf.DUMMYFUNCTION("""COMPUTED_VALUE"""),1.017)</f>
        <v>1.017</v>
      </c>
      <c r="E255" s="24">
        <f>IFERROR(__xludf.DUMMYFUNCTION("""COMPUTED_VALUE"""),63.0)</f>
        <v>63</v>
      </c>
      <c r="F255" s="27" t="str">
        <f>IFERROR(__xludf.DUMMYFUNCTION("""COMPUTED_VALUE"""),"BLUE")</f>
        <v>BLUE</v>
      </c>
      <c r="G255" s="28" t="str">
        <f>IFERROR(__xludf.DUMMYFUNCTION("""COMPUTED_VALUE"""),"Tap 6 Clone (12/29/2019)")</f>
        <v>Tap 6 Clone (12/29/2019)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IFERROR(__xludf.DUMMYFUNCTION("""COMPUTED_VALUE"""),43838.941908993)</f>
        <v>43838.94191</v>
      </c>
      <c r="D256" s="23">
        <f>IFERROR(__xludf.DUMMYFUNCTION("""COMPUTED_VALUE"""),1.017)</f>
        <v>1.017</v>
      </c>
      <c r="E256" s="24">
        <f>IFERROR(__xludf.DUMMYFUNCTION("""COMPUTED_VALUE"""),63.0)</f>
        <v>63</v>
      </c>
      <c r="F256" s="27" t="str">
        <f>IFERROR(__xludf.DUMMYFUNCTION("""COMPUTED_VALUE"""),"BLUE")</f>
        <v>BLUE</v>
      </c>
      <c r="G256" s="28" t="str">
        <f>IFERROR(__xludf.DUMMYFUNCTION("""COMPUTED_VALUE"""),"Tap 6 Clone (12/29/2019)")</f>
        <v>Tap 6 Clone (12/29/2019)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IFERROR(__xludf.DUMMYFUNCTION("""COMPUTED_VALUE"""),43838.9314781134)</f>
        <v>43838.93148</v>
      </c>
      <c r="D257" s="23">
        <f>IFERROR(__xludf.DUMMYFUNCTION("""COMPUTED_VALUE"""),1.017)</f>
        <v>1.017</v>
      </c>
      <c r="E257" s="24">
        <f>IFERROR(__xludf.DUMMYFUNCTION("""COMPUTED_VALUE"""),63.0)</f>
        <v>63</v>
      </c>
      <c r="F257" s="27" t="str">
        <f>IFERROR(__xludf.DUMMYFUNCTION("""COMPUTED_VALUE"""),"BLUE")</f>
        <v>BLUE</v>
      </c>
      <c r="G257" s="28" t="str">
        <f>IFERROR(__xludf.DUMMYFUNCTION("""COMPUTED_VALUE"""),"Tap 6 Clone (12/29/2019)")</f>
        <v>Tap 6 Clone (12/29/2019)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IFERROR(__xludf.DUMMYFUNCTION("""COMPUTED_VALUE"""),43838.9210550925)</f>
        <v>43838.92106</v>
      </c>
      <c r="D258" s="23">
        <f>IFERROR(__xludf.DUMMYFUNCTION("""COMPUTED_VALUE"""),1.017)</f>
        <v>1.017</v>
      </c>
      <c r="E258" s="24">
        <f>IFERROR(__xludf.DUMMYFUNCTION("""COMPUTED_VALUE"""),63.0)</f>
        <v>63</v>
      </c>
      <c r="F258" s="27" t="str">
        <f>IFERROR(__xludf.DUMMYFUNCTION("""COMPUTED_VALUE"""),"BLUE")</f>
        <v>BLUE</v>
      </c>
      <c r="G258" s="28" t="str">
        <f>IFERROR(__xludf.DUMMYFUNCTION("""COMPUTED_VALUE"""),"Tap 6 Clone (12/29/2019)")</f>
        <v>Tap 6 Clone (12/29/2019)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IFERROR(__xludf.DUMMYFUNCTION("""COMPUTED_VALUE"""),43838.9106361458)</f>
        <v>43838.91064</v>
      </c>
      <c r="D259" s="23">
        <f>IFERROR(__xludf.DUMMYFUNCTION("""COMPUTED_VALUE"""),1.017)</f>
        <v>1.017</v>
      </c>
      <c r="E259" s="24">
        <f>IFERROR(__xludf.DUMMYFUNCTION("""COMPUTED_VALUE"""),63.0)</f>
        <v>63</v>
      </c>
      <c r="F259" s="27" t="str">
        <f>IFERROR(__xludf.DUMMYFUNCTION("""COMPUTED_VALUE"""),"BLUE")</f>
        <v>BLUE</v>
      </c>
      <c r="G259" s="28" t="str">
        <f>IFERROR(__xludf.DUMMYFUNCTION("""COMPUTED_VALUE"""),"Tap 6 Clone (12/29/2019)")</f>
        <v>Tap 6 Clone (12/29/2019)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IFERROR(__xludf.DUMMYFUNCTION("""COMPUTED_VALUE"""),43838.9002146643)</f>
        <v>43838.90021</v>
      </c>
      <c r="D260" s="23">
        <f>IFERROR(__xludf.DUMMYFUNCTION("""COMPUTED_VALUE"""),1.017)</f>
        <v>1.017</v>
      </c>
      <c r="E260" s="24">
        <f>IFERROR(__xludf.DUMMYFUNCTION("""COMPUTED_VALUE"""),63.0)</f>
        <v>63</v>
      </c>
      <c r="F260" s="27" t="str">
        <f>IFERROR(__xludf.DUMMYFUNCTION("""COMPUTED_VALUE"""),"BLUE")</f>
        <v>BLUE</v>
      </c>
      <c r="G260" s="28" t="str">
        <f>IFERROR(__xludf.DUMMYFUNCTION("""COMPUTED_VALUE"""),"Tap 6 Clone (12/29/2019)")</f>
        <v>Tap 6 Clone (12/29/2019)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IFERROR(__xludf.DUMMYFUNCTION("""COMPUTED_VALUE"""),43838.8897940393)</f>
        <v>43838.88979</v>
      </c>
      <c r="D261" s="23">
        <f>IFERROR(__xludf.DUMMYFUNCTION("""COMPUTED_VALUE"""),1.017)</f>
        <v>1.017</v>
      </c>
      <c r="E261" s="24">
        <f>IFERROR(__xludf.DUMMYFUNCTION("""COMPUTED_VALUE"""),63.0)</f>
        <v>63</v>
      </c>
      <c r="F261" s="27" t="str">
        <f>IFERROR(__xludf.DUMMYFUNCTION("""COMPUTED_VALUE"""),"BLUE")</f>
        <v>BLUE</v>
      </c>
      <c r="G261" s="28" t="str">
        <f>IFERROR(__xludf.DUMMYFUNCTION("""COMPUTED_VALUE"""),"Tap 6 Clone (12/29/2019)")</f>
        <v>Tap 6 Clone (12/29/2019)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IFERROR(__xludf.DUMMYFUNCTION("""COMPUTED_VALUE"""),43838.8793729745)</f>
        <v>43838.87937</v>
      </c>
      <c r="D262" s="23">
        <f>IFERROR(__xludf.DUMMYFUNCTION("""COMPUTED_VALUE"""),1.017)</f>
        <v>1.017</v>
      </c>
      <c r="E262" s="24">
        <f>IFERROR(__xludf.DUMMYFUNCTION("""COMPUTED_VALUE"""),63.0)</f>
        <v>63</v>
      </c>
      <c r="F262" s="27" t="str">
        <f>IFERROR(__xludf.DUMMYFUNCTION("""COMPUTED_VALUE"""),"BLUE")</f>
        <v>BLUE</v>
      </c>
      <c r="G262" s="28" t="str">
        <f>IFERROR(__xludf.DUMMYFUNCTION("""COMPUTED_VALUE"""),"Tap 6 Clone (12/29/2019)")</f>
        <v>Tap 6 Clone (12/29/2019)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IFERROR(__xludf.DUMMYFUNCTION("""COMPUTED_VALUE"""),43838.8689527083)</f>
        <v>43838.86895</v>
      </c>
      <c r="D263" s="23">
        <f>IFERROR(__xludf.DUMMYFUNCTION("""COMPUTED_VALUE"""),1.017)</f>
        <v>1.017</v>
      </c>
      <c r="E263" s="24">
        <f>IFERROR(__xludf.DUMMYFUNCTION("""COMPUTED_VALUE"""),63.0)</f>
        <v>63</v>
      </c>
      <c r="F263" s="27" t="str">
        <f>IFERROR(__xludf.DUMMYFUNCTION("""COMPUTED_VALUE"""),"BLUE")</f>
        <v>BLUE</v>
      </c>
      <c r="G263" s="28" t="str">
        <f>IFERROR(__xludf.DUMMYFUNCTION("""COMPUTED_VALUE"""),"Tap 6 Clone (12/29/2019)")</f>
        <v>Tap 6 Clone (12/29/2019)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IFERROR(__xludf.DUMMYFUNCTION("""COMPUTED_VALUE"""),43838.8585299189)</f>
        <v>43838.85853</v>
      </c>
      <c r="D264" s="23">
        <f>IFERROR(__xludf.DUMMYFUNCTION("""COMPUTED_VALUE"""),1.018)</f>
        <v>1.018</v>
      </c>
      <c r="E264" s="24">
        <f>IFERROR(__xludf.DUMMYFUNCTION("""COMPUTED_VALUE"""),63.0)</f>
        <v>63</v>
      </c>
      <c r="F264" s="27" t="str">
        <f>IFERROR(__xludf.DUMMYFUNCTION("""COMPUTED_VALUE"""),"BLUE")</f>
        <v>BLUE</v>
      </c>
      <c r="G264" s="28" t="str">
        <f>IFERROR(__xludf.DUMMYFUNCTION("""COMPUTED_VALUE"""),"Tap 6 Clone (12/29/2019)")</f>
        <v>Tap 6 Clone (12/29/2019)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IFERROR(__xludf.DUMMYFUNCTION("""COMPUTED_VALUE"""),43838.8481081712)</f>
        <v>43838.84811</v>
      </c>
      <c r="D265" s="23">
        <f>IFERROR(__xludf.DUMMYFUNCTION("""COMPUTED_VALUE"""),1.017)</f>
        <v>1.017</v>
      </c>
      <c r="E265" s="24">
        <f>IFERROR(__xludf.DUMMYFUNCTION("""COMPUTED_VALUE"""),63.0)</f>
        <v>63</v>
      </c>
      <c r="F265" s="27" t="str">
        <f>IFERROR(__xludf.DUMMYFUNCTION("""COMPUTED_VALUE"""),"BLUE")</f>
        <v>BLUE</v>
      </c>
      <c r="G265" s="28" t="str">
        <f>IFERROR(__xludf.DUMMYFUNCTION("""COMPUTED_VALUE"""),"Tap 6 Clone (12/29/2019)")</f>
        <v>Tap 6 Clone (12/29/2019)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IFERROR(__xludf.DUMMYFUNCTION("""COMPUTED_VALUE"""),43838.8376870254)</f>
        <v>43838.83769</v>
      </c>
      <c r="D266" s="23">
        <f>IFERROR(__xludf.DUMMYFUNCTION("""COMPUTED_VALUE"""),1.017)</f>
        <v>1.017</v>
      </c>
      <c r="E266" s="24">
        <f>IFERROR(__xludf.DUMMYFUNCTION("""COMPUTED_VALUE"""),63.0)</f>
        <v>63</v>
      </c>
      <c r="F266" s="27" t="str">
        <f>IFERROR(__xludf.DUMMYFUNCTION("""COMPUTED_VALUE"""),"BLUE")</f>
        <v>BLUE</v>
      </c>
      <c r="G266" s="28" t="str">
        <f>IFERROR(__xludf.DUMMYFUNCTION("""COMPUTED_VALUE"""),"Tap 6 Clone (12/29/2019)")</f>
        <v>Tap 6 Clone (12/29/2019)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IFERROR(__xludf.DUMMYFUNCTION("""COMPUTED_VALUE"""),43838.8272639236)</f>
        <v>43838.82726</v>
      </c>
      <c r="D267" s="23">
        <f>IFERROR(__xludf.DUMMYFUNCTION("""COMPUTED_VALUE"""),1.017)</f>
        <v>1.017</v>
      </c>
      <c r="E267" s="24">
        <f>IFERROR(__xludf.DUMMYFUNCTION("""COMPUTED_VALUE"""),63.0)</f>
        <v>63</v>
      </c>
      <c r="F267" s="27" t="str">
        <f>IFERROR(__xludf.DUMMYFUNCTION("""COMPUTED_VALUE"""),"BLUE")</f>
        <v>BLUE</v>
      </c>
      <c r="G267" s="28" t="str">
        <f>IFERROR(__xludf.DUMMYFUNCTION("""COMPUTED_VALUE"""),"Tap 6 Clone (12/29/2019)")</f>
        <v>Tap 6 Clone (12/29/2019)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IFERROR(__xludf.DUMMYFUNCTION("""COMPUTED_VALUE"""),43838.8168422916)</f>
        <v>43838.81684</v>
      </c>
      <c r="D268" s="23">
        <f>IFERROR(__xludf.DUMMYFUNCTION("""COMPUTED_VALUE"""),1.017)</f>
        <v>1.017</v>
      </c>
      <c r="E268" s="24">
        <f>IFERROR(__xludf.DUMMYFUNCTION("""COMPUTED_VALUE"""),63.0)</f>
        <v>63</v>
      </c>
      <c r="F268" s="27" t="str">
        <f>IFERROR(__xludf.DUMMYFUNCTION("""COMPUTED_VALUE"""),"BLUE")</f>
        <v>BLUE</v>
      </c>
      <c r="G268" s="28" t="str">
        <f>IFERROR(__xludf.DUMMYFUNCTION("""COMPUTED_VALUE"""),"Tap 6 Clone (12/29/2019)")</f>
        <v>Tap 6 Clone (12/29/2019)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IFERROR(__xludf.DUMMYFUNCTION("""COMPUTED_VALUE"""),43838.8064202083)</f>
        <v>43838.80642</v>
      </c>
      <c r="D269" s="23">
        <f>IFERROR(__xludf.DUMMYFUNCTION("""COMPUTED_VALUE"""),1.017)</f>
        <v>1.017</v>
      </c>
      <c r="E269" s="24">
        <f>IFERROR(__xludf.DUMMYFUNCTION("""COMPUTED_VALUE"""),63.0)</f>
        <v>63</v>
      </c>
      <c r="F269" s="27" t="str">
        <f>IFERROR(__xludf.DUMMYFUNCTION("""COMPUTED_VALUE"""),"BLUE")</f>
        <v>BLUE</v>
      </c>
      <c r="G269" s="28" t="str">
        <f>IFERROR(__xludf.DUMMYFUNCTION("""COMPUTED_VALUE"""),"Tap 6 Clone (12/29/2019)")</f>
        <v>Tap 6 Clone (12/29/2019)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IFERROR(__xludf.DUMMYFUNCTION("""COMPUTED_VALUE"""),43838.7959980902)</f>
        <v>43838.796</v>
      </c>
      <c r="D270" s="23">
        <f>IFERROR(__xludf.DUMMYFUNCTION("""COMPUTED_VALUE"""),1.017)</f>
        <v>1.017</v>
      </c>
      <c r="E270" s="24">
        <f>IFERROR(__xludf.DUMMYFUNCTION("""COMPUTED_VALUE"""),63.0)</f>
        <v>63</v>
      </c>
      <c r="F270" s="27" t="str">
        <f>IFERROR(__xludf.DUMMYFUNCTION("""COMPUTED_VALUE"""),"BLUE")</f>
        <v>BLUE</v>
      </c>
      <c r="G270" s="28" t="str">
        <f>IFERROR(__xludf.DUMMYFUNCTION("""COMPUTED_VALUE"""),"Tap 6 Clone (12/29/2019)")</f>
        <v>Tap 6 Clone (12/29/2019)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IFERROR(__xludf.DUMMYFUNCTION("""COMPUTED_VALUE"""),43838.7855671296)</f>
        <v>43838.78557</v>
      </c>
      <c r="D271" s="23">
        <f>IFERROR(__xludf.DUMMYFUNCTION("""COMPUTED_VALUE"""),1.017)</f>
        <v>1.017</v>
      </c>
      <c r="E271" s="24">
        <f>IFERROR(__xludf.DUMMYFUNCTION("""COMPUTED_VALUE"""),63.0)</f>
        <v>63</v>
      </c>
      <c r="F271" s="27" t="str">
        <f>IFERROR(__xludf.DUMMYFUNCTION("""COMPUTED_VALUE"""),"BLUE")</f>
        <v>BLUE</v>
      </c>
      <c r="G271" s="28" t="str">
        <f>IFERROR(__xludf.DUMMYFUNCTION("""COMPUTED_VALUE"""),"Tap 6 Clone (12/29/2019)")</f>
        <v>Tap 6 Clone (12/29/2019)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IFERROR(__xludf.DUMMYFUNCTION("""COMPUTED_VALUE"""),43838.7751469444)</f>
        <v>43838.77515</v>
      </c>
      <c r="D272" s="23">
        <f>IFERROR(__xludf.DUMMYFUNCTION("""COMPUTED_VALUE"""),1.018)</f>
        <v>1.018</v>
      </c>
      <c r="E272" s="24">
        <f>IFERROR(__xludf.DUMMYFUNCTION("""COMPUTED_VALUE"""),63.0)</f>
        <v>63</v>
      </c>
      <c r="F272" s="27" t="str">
        <f>IFERROR(__xludf.DUMMYFUNCTION("""COMPUTED_VALUE"""),"BLUE")</f>
        <v>BLUE</v>
      </c>
      <c r="G272" s="28" t="str">
        <f>IFERROR(__xludf.DUMMYFUNCTION("""COMPUTED_VALUE"""),"Tap 6 Clone (12/29/2019)")</f>
        <v>Tap 6 Clone (12/29/2019)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IFERROR(__xludf.DUMMYFUNCTION("""COMPUTED_VALUE"""),43838.7647254861)</f>
        <v>43838.76473</v>
      </c>
      <c r="D273" s="23">
        <f>IFERROR(__xludf.DUMMYFUNCTION("""COMPUTED_VALUE"""),1.017)</f>
        <v>1.017</v>
      </c>
      <c r="E273" s="24">
        <f>IFERROR(__xludf.DUMMYFUNCTION("""COMPUTED_VALUE"""),63.0)</f>
        <v>63</v>
      </c>
      <c r="F273" s="27" t="str">
        <f>IFERROR(__xludf.DUMMYFUNCTION("""COMPUTED_VALUE"""),"BLUE")</f>
        <v>BLUE</v>
      </c>
      <c r="G273" s="28" t="str">
        <f>IFERROR(__xludf.DUMMYFUNCTION("""COMPUTED_VALUE"""),"Tap 6 Clone (12/29/2019)")</f>
        <v>Tap 6 Clone (12/29/2019)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IFERROR(__xludf.DUMMYFUNCTION("""COMPUTED_VALUE"""),43838.754303831)</f>
        <v>43838.7543</v>
      </c>
      <c r="D274" s="23">
        <f>IFERROR(__xludf.DUMMYFUNCTION("""COMPUTED_VALUE"""),1.017)</f>
        <v>1.017</v>
      </c>
      <c r="E274" s="24">
        <f>IFERROR(__xludf.DUMMYFUNCTION("""COMPUTED_VALUE"""),63.0)</f>
        <v>63</v>
      </c>
      <c r="F274" s="27" t="str">
        <f>IFERROR(__xludf.DUMMYFUNCTION("""COMPUTED_VALUE"""),"BLUE")</f>
        <v>BLUE</v>
      </c>
      <c r="G274" s="28" t="str">
        <f>IFERROR(__xludf.DUMMYFUNCTION("""COMPUTED_VALUE"""),"Tap 6 Clone (12/29/2019)")</f>
        <v>Tap 6 Clone (12/29/2019)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IFERROR(__xludf.DUMMYFUNCTION("""COMPUTED_VALUE"""),43838.7438834722)</f>
        <v>43838.74388</v>
      </c>
      <c r="D275" s="23">
        <f>IFERROR(__xludf.DUMMYFUNCTION("""COMPUTED_VALUE"""),1.017)</f>
        <v>1.017</v>
      </c>
      <c r="E275" s="24">
        <f>IFERROR(__xludf.DUMMYFUNCTION("""COMPUTED_VALUE"""),63.0)</f>
        <v>63</v>
      </c>
      <c r="F275" s="27" t="str">
        <f>IFERROR(__xludf.DUMMYFUNCTION("""COMPUTED_VALUE"""),"BLUE")</f>
        <v>BLUE</v>
      </c>
      <c r="G275" s="28" t="str">
        <f>IFERROR(__xludf.DUMMYFUNCTION("""COMPUTED_VALUE"""),"Tap 6 Clone (12/29/2019)")</f>
        <v>Tap 6 Clone (12/29/2019)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IFERROR(__xludf.DUMMYFUNCTION("""COMPUTED_VALUE"""),43838.7334623148)</f>
        <v>43838.73346</v>
      </c>
      <c r="D276" s="23">
        <f>IFERROR(__xludf.DUMMYFUNCTION("""COMPUTED_VALUE"""),1.017)</f>
        <v>1.017</v>
      </c>
      <c r="E276" s="24">
        <f>IFERROR(__xludf.DUMMYFUNCTION("""COMPUTED_VALUE"""),63.0)</f>
        <v>63</v>
      </c>
      <c r="F276" s="27" t="str">
        <f>IFERROR(__xludf.DUMMYFUNCTION("""COMPUTED_VALUE"""),"BLUE")</f>
        <v>BLUE</v>
      </c>
      <c r="G276" s="28" t="str">
        <f>IFERROR(__xludf.DUMMYFUNCTION("""COMPUTED_VALUE"""),"Tap 6 Clone (12/29/2019)")</f>
        <v>Tap 6 Clone (12/29/2019)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IFERROR(__xludf.DUMMYFUNCTION("""COMPUTED_VALUE"""),43838.7230408217)</f>
        <v>43838.72304</v>
      </c>
      <c r="D277" s="23">
        <f>IFERROR(__xludf.DUMMYFUNCTION("""COMPUTED_VALUE"""),1.017)</f>
        <v>1.017</v>
      </c>
      <c r="E277" s="24">
        <f>IFERROR(__xludf.DUMMYFUNCTION("""COMPUTED_VALUE"""),63.0)</f>
        <v>63</v>
      </c>
      <c r="F277" s="27" t="str">
        <f>IFERROR(__xludf.DUMMYFUNCTION("""COMPUTED_VALUE"""),"BLUE")</f>
        <v>BLUE</v>
      </c>
      <c r="G277" s="28" t="str">
        <f>IFERROR(__xludf.DUMMYFUNCTION("""COMPUTED_VALUE"""),"Tap 6 Clone (12/29/2019)")</f>
        <v>Tap 6 Clone (12/29/2019)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IFERROR(__xludf.DUMMYFUNCTION("""COMPUTED_VALUE"""),43838.7126094675)</f>
        <v>43838.71261</v>
      </c>
      <c r="D278" s="23">
        <f>IFERROR(__xludf.DUMMYFUNCTION("""COMPUTED_VALUE"""),1.017)</f>
        <v>1.017</v>
      </c>
      <c r="E278" s="24">
        <f>IFERROR(__xludf.DUMMYFUNCTION("""COMPUTED_VALUE"""),63.0)</f>
        <v>63</v>
      </c>
      <c r="F278" s="27" t="str">
        <f>IFERROR(__xludf.DUMMYFUNCTION("""COMPUTED_VALUE"""),"BLUE")</f>
        <v>BLUE</v>
      </c>
      <c r="G278" s="28" t="str">
        <f>IFERROR(__xludf.DUMMYFUNCTION("""COMPUTED_VALUE"""),"Tap 6 Clone (12/29/2019)")</f>
        <v>Tap 6 Clone (12/29/2019)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IFERROR(__xludf.DUMMYFUNCTION("""COMPUTED_VALUE"""),43838.7021877777)</f>
        <v>43838.70219</v>
      </c>
      <c r="D279" s="23">
        <f>IFERROR(__xludf.DUMMYFUNCTION("""COMPUTED_VALUE"""),1.017)</f>
        <v>1.017</v>
      </c>
      <c r="E279" s="24">
        <f>IFERROR(__xludf.DUMMYFUNCTION("""COMPUTED_VALUE"""),63.0)</f>
        <v>63</v>
      </c>
      <c r="F279" s="27" t="str">
        <f>IFERROR(__xludf.DUMMYFUNCTION("""COMPUTED_VALUE"""),"BLUE")</f>
        <v>BLUE</v>
      </c>
      <c r="G279" s="28" t="str">
        <f>IFERROR(__xludf.DUMMYFUNCTION("""COMPUTED_VALUE"""),"Tap 6 Clone (12/29/2019)")</f>
        <v>Tap 6 Clone (12/29/2019)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IFERROR(__xludf.DUMMYFUNCTION("""COMPUTED_VALUE"""),43838.6917653587)</f>
        <v>43838.69177</v>
      </c>
      <c r="D280" s="23">
        <f>IFERROR(__xludf.DUMMYFUNCTION("""COMPUTED_VALUE"""),1.018)</f>
        <v>1.018</v>
      </c>
      <c r="E280" s="24">
        <f>IFERROR(__xludf.DUMMYFUNCTION("""COMPUTED_VALUE"""),63.0)</f>
        <v>63</v>
      </c>
      <c r="F280" s="27" t="str">
        <f>IFERROR(__xludf.DUMMYFUNCTION("""COMPUTED_VALUE"""),"BLUE")</f>
        <v>BLUE</v>
      </c>
      <c r="G280" s="28" t="str">
        <f>IFERROR(__xludf.DUMMYFUNCTION("""COMPUTED_VALUE"""),"Tap 6 Clone (12/29/2019)")</f>
        <v>Tap 6 Clone (12/29/2019)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IFERROR(__xludf.DUMMYFUNCTION("""COMPUTED_VALUE"""),43838.6813441203)</f>
        <v>43838.68134</v>
      </c>
      <c r="D281" s="23">
        <f>IFERROR(__xludf.DUMMYFUNCTION("""COMPUTED_VALUE"""),1.018)</f>
        <v>1.018</v>
      </c>
      <c r="E281" s="24">
        <f>IFERROR(__xludf.DUMMYFUNCTION("""COMPUTED_VALUE"""),63.0)</f>
        <v>63</v>
      </c>
      <c r="F281" s="27" t="str">
        <f>IFERROR(__xludf.DUMMYFUNCTION("""COMPUTED_VALUE"""),"BLUE")</f>
        <v>BLUE</v>
      </c>
      <c r="G281" s="28" t="str">
        <f>IFERROR(__xludf.DUMMYFUNCTION("""COMPUTED_VALUE"""),"Tap 6 Clone (12/29/2019)")</f>
        <v>Tap 6 Clone (12/29/2019)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IFERROR(__xludf.DUMMYFUNCTION("""COMPUTED_VALUE"""),43838.6709117361)</f>
        <v>43838.67091</v>
      </c>
      <c r="D282" s="23">
        <f>IFERROR(__xludf.DUMMYFUNCTION("""COMPUTED_VALUE"""),1.017)</f>
        <v>1.017</v>
      </c>
      <c r="E282" s="24">
        <f>IFERROR(__xludf.DUMMYFUNCTION("""COMPUTED_VALUE"""),63.0)</f>
        <v>63</v>
      </c>
      <c r="F282" s="27" t="str">
        <f>IFERROR(__xludf.DUMMYFUNCTION("""COMPUTED_VALUE"""),"BLUE")</f>
        <v>BLUE</v>
      </c>
      <c r="G282" s="28" t="str">
        <f>IFERROR(__xludf.DUMMYFUNCTION("""COMPUTED_VALUE"""),"Tap 6 Clone (12/29/2019)")</f>
        <v>Tap 6 Clone (12/29/2019)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IFERROR(__xludf.DUMMYFUNCTION("""COMPUTED_VALUE"""),43838.6604915856)</f>
        <v>43838.66049</v>
      </c>
      <c r="D283" s="23">
        <f>IFERROR(__xludf.DUMMYFUNCTION("""COMPUTED_VALUE"""),1.017)</f>
        <v>1.017</v>
      </c>
      <c r="E283" s="24">
        <f>IFERROR(__xludf.DUMMYFUNCTION("""COMPUTED_VALUE"""),63.0)</f>
        <v>63</v>
      </c>
      <c r="F283" s="27" t="str">
        <f>IFERROR(__xludf.DUMMYFUNCTION("""COMPUTED_VALUE"""),"BLUE")</f>
        <v>BLUE</v>
      </c>
      <c r="G283" s="28" t="str">
        <f>IFERROR(__xludf.DUMMYFUNCTION("""COMPUTED_VALUE"""),"Tap 6 Clone (12/29/2019)")</f>
        <v>Tap 6 Clone (12/29/2019)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IFERROR(__xludf.DUMMYFUNCTION("""COMPUTED_VALUE"""),43838.6500707754)</f>
        <v>43838.65007</v>
      </c>
      <c r="D284" s="23">
        <f>IFERROR(__xludf.DUMMYFUNCTION("""COMPUTED_VALUE"""),1.018)</f>
        <v>1.018</v>
      </c>
      <c r="E284" s="24">
        <f>IFERROR(__xludf.DUMMYFUNCTION("""COMPUTED_VALUE"""),63.0)</f>
        <v>63</v>
      </c>
      <c r="F284" s="27" t="str">
        <f>IFERROR(__xludf.DUMMYFUNCTION("""COMPUTED_VALUE"""),"BLUE")</f>
        <v>BLUE</v>
      </c>
      <c r="G284" s="28" t="str">
        <f>IFERROR(__xludf.DUMMYFUNCTION("""COMPUTED_VALUE"""),"Tap 6 Clone (12/29/2019)")</f>
        <v>Tap 6 Clone (12/29/2019)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IFERROR(__xludf.DUMMYFUNCTION("""COMPUTED_VALUE"""),43838.6396505787)</f>
        <v>43838.63965</v>
      </c>
      <c r="D285" s="23">
        <f>IFERROR(__xludf.DUMMYFUNCTION("""COMPUTED_VALUE"""),1.017)</f>
        <v>1.017</v>
      </c>
      <c r="E285" s="24">
        <f>IFERROR(__xludf.DUMMYFUNCTION("""COMPUTED_VALUE"""),63.0)</f>
        <v>63</v>
      </c>
      <c r="F285" s="27" t="str">
        <f>IFERROR(__xludf.DUMMYFUNCTION("""COMPUTED_VALUE"""),"BLUE")</f>
        <v>BLUE</v>
      </c>
      <c r="G285" s="28" t="str">
        <f>IFERROR(__xludf.DUMMYFUNCTION("""COMPUTED_VALUE"""),"Tap 6 Clone (12/29/2019)")</f>
        <v>Tap 6 Clone (12/29/2019)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IFERROR(__xludf.DUMMYFUNCTION("""COMPUTED_VALUE"""),43838.629228912)</f>
        <v>43838.62923</v>
      </c>
      <c r="D286" s="23">
        <f>IFERROR(__xludf.DUMMYFUNCTION("""COMPUTED_VALUE"""),1.018)</f>
        <v>1.018</v>
      </c>
      <c r="E286" s="24">
        <f>IFERROR(__xludf.DUMMYFUNCTION("""COMPUTED_VALUE"""),63.0)</f>
        <v>63</v>
      </c>
      <c r="F286" s="27" t="str">
        <f>IFERROR(__xludf.DUMMYFUNCTION("""COMPUTED_VALUE"""),"BLUE")</f>
        <v>BLUE</v>
      </c>
      <c r="G286" s="28" t="str">
        <f>IFERROR(__xludf.DUMMYFUNCTION("""COMPUTED_VALUE"""),"Tap 6 Clone (12/29/2019)")</f>
        <v>Tap 6 Clone (12/29/2019)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IFERROR(__xludf.DUMMYFUNCTION("""COMPUTED_VALUE"""),43838.6188106365)</f>
        <v>43838.61881</v>
      </c>
      <c r="D287" s="23">
        <f>IFERROR(__xludf.DUMMYFUNCTION("""COMPUTED_VALUE"""),1.017)</f>
        <v>1.017</v>
      </c>
      <c r="E287" s="24">
        <f>IFERROR(__xludf.DUMMYFUNCTION("""COMPUTED_VALUE"""),63.0)</f>
        <v>63</v>
      </c>
      <c r="F287" s="27" t="str">
        <f>IFERROR(__xludf.DUMMYFUNCTION("""COMPUTED_VALUE"""),"BLUE")</f>
        <v>BLUE</v>
      </c>
      <c r="G287" s="28" t="str">
        <f>IFERROR(__xludf.DUMMYFUNCTION("""COMPUTED_VALUE"""),"Tap 6 Clone (12/29/2019)")</f>
        <v>Tap 6 Clone (12/29/2019)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IFERROR(__xludf.DUMMYFUNCTION("""COMPUTED_VALUE"""),43838.6083777893)</f>
        <v>43838.60838</v>
      </c>
      <c r="D288" s="23">
        <f>IFERROR(__xludf.DUMMYFUNCTION("""COMPUTED_VALUE"""),1.018)</f>
        <v>1.018</v>
      </c>
      <c r="E288" s="24">
        <f>IFERROR(__xludf.DUMMYFUNCTION("""COMPUTED_VALUE"""),63.0)</f>
        <v>63</v>
      </c>
      <c r="F288" s="27" t="str">
        <f>IFERROR(__xludf.DUMMYFUNCTION("""COMPUTED_VALUE"""),"BLUE")</f>
        <v>BLUE</v>
      </c>
      <c r="G288" s="28" t="str">
        <f>IFERROR(__xludf.DUMMYFUNCTION("""COMPUTED_VALUE"""),"Tap 6 Clone (12/29/2019)")</f>
        <v>Tap 6 Clone (12/29/2019)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IFERROR(__xludf.DUMMYFUNCTION("""COMPUTED_VALUE"""),43838.5979562963)</f>
        <v>43838.59796</v>
      </c>
      <c r="D289" s="23">
        <f>IFERROR(__xludf.DUMMYFUNCTION("""COMPUTED_VALUE"""),1.018)</f>
        <v>1.018</v>
      </c>
      <c r="E289" s="24">
        <f>IFERROR(__xludf.DUMMYFUNCTION("""COMPUTED_VALUE"""),63.0)</f>
        <v>63</v>
      </c>
      <c r="F289" s="27" t="str">
        <f>IFERROR(__xludf.DUMMYFUNCTION("""COMPUTED_VALUE"""),"BLUE")</f>
        <v>BLUE</v>
      </c>
      <c r="G289" s="28" t="str">
        <f>IFERROR(__xludf.DUMMYFUNCTION("""COMPUTED_VALUE"""),"Tap 6 Clone (12/29/2019)")</f>
        <v>Tap 6 Clone (12/29/2019)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IFERROR(__xludf.DUMMYFUNCTION("""COMPUTED_VALUE"""),43838.5875355555)</f>
        <v>43838.58754</v>
      </c>
      <c r="D290" s="23">
        <f>IFERROR(__xludf.DUMMYFUNCTION("""COMPUTED_VALUE"""),1.017)</f>
        <v>1.017</v>
      </c>
      <c r="E290" s="24">
        <f>IFERROR(__xludf.DUMMYFUNCTION("""COMPUTED_VALUE"""),63.0)</f>
        <v>63</v>
      </c>
      <c r="F290" s="27" t="str">
        <f>IFERROR(__xludf.DUMMYFUNCTION("""COMPUTED_VALUE"""),"BLUE")</f>
        <v>BLUE</v>
      </c>
      <c r="G290" s="28" t="str">
        <f>IFERROR(__xludf.DUMMYFUNCTION("""COMPUTED_VALUE"""),"Tap 6 Clone (12/29/2019)")</f>
        <v>Tap 6 Clone (12/29/2019)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IFERROR(__xludf.DUMMYFUNCTION("""COMPUTED_VALUE"""),43838.5771159722)</f>
        <v>43838.57712</v>
      </c>
      <c r="D291" s="23">
        <f>IFERROR(__xludf.DUMMYFUNCTION("""COMPUTED_VALUE"""),1.018)</f>
        <v>1.018</v>
      </c>
      <c r="E291" s="24">
        <f>IFERROR(__xludf.DUMMYFUNCTION("""COMPUTED_VALUE"""),63.0)</f>
        <v>63</v>
      </c>
      <c r="F291" s="27" t="str">
        <f>IFERROR(__xludf.DUMMYFUNCTION("""COMPUTED_VALUE"""),"BLUE")</f>
        <v>BLUE</v>
      </c>
      <c r="G291" s="28" t="str">
        <f>IFERROR(__xludf.DUMMYFUNCTION("""COMPUTED_VALUE"""),"Tap 6 Clone (12/29/2019)")</f>
        <v>Tap 6 Clone (12/29/2019)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IFERROR(__xludf.DUMMYFUNCTION("""COMPUTED_VALUE"""),43838.5666945601)</f>
        <v>43838.56669</v>
      </c>
      <c r="D292" s="23">
        <f>IFERROR(__xludf.DUMMYFUNCTION("""COMPUTED_VALUE"""),1.018)</f>
        <v>1.018</v>
      </c>
      <c r="E292" s="24">
        <f>IFERROR(__xludf.DUMMYFUNCTION("""COMPUTED_VALUE"""),63.0)</f>
        <v>63</v>
      </c>
      <c r="F292" s="27" t="str">
        <f>IFERROR(__xludf.DUMMYFUNCTION("""COMPUTED_VALUE"""),"BLUE")</f>
        <v>BLUE</v>
      </c>
      <c r="G292" s="28" t="str">
        <f>IFERROR(__xludf.DUMMYFUNCTION("""COMPUTED_VALUE"""),"Tap 6 Clone (12/29/2019)")</f>
        <v>Tap 6 Clone (12/29/2019)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IFERROR(__xludf.DUMMYFUNCTION("""COMPUTED_VALUE"""),43838.5562755671)</f>
        <v>43838.55628</v>
      </c>
      <c r="D293" s="23">
        <f>IFERROR(__xludf.DUMMYFUNCTION("""COMPUTED_VALUE"""),1.018)</f>
        <v>1.018</v>
      </c>
      <c r="E293" s="24">
        <f>IFERROR(__xludf.DUMMYFUNCTION("""COMPUTED_VALUE"""),63.0)</f>
        <v>63</v>
      </c>
      <c r="F293" s="27" t="str">
        <f>IFERROR(__xludf.DUMMYFUNCTION("""COMPUTED_VALUE"""),"BLUE")</f>
        <v>BLUE</v>
      </c>
      <c r="G293" s="28" t="str">
        <f>IFERROR(__xludf.DUMMYFUNCTION("""COMPUTED_VALUE"""),"Tap 6 Clone (12/29/2019)")</f>
        <v>Tap 6 Clone (12/29/2019)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IFERROR(__xludf.DUMMYFUNCTION("""COMPUTED_VALUE"""),43838.5458530439)</f>
        <v>43838.54585</v>
      </c>
      <c r="D294" s="23">
        <f>IFERROR(__xludf.DUMMYFUNCTION("""COMPUTED_VALUE"""),1.018)</f>
        <v>1.018</v>
      </c>
      <c r="E294" s="24">
        <f>IFERROR(__xludf.DUMMYFUNCTION("""COMPUTED_VALUE"""),63.0)</f>
        <v>63</v>
      </c>
      <c r="F294" s="27" t="str">
        <f>IFERROR(__xludf.DUMMYFUNCTION("""COMPUTED_VALUE"""),"BLUE")</f>
        <v>BLUE</v>
      </c>
      <c r="G294" s="28" t="str">
        <f>IFERROR(__xludf.DUMMYFUNCTION("""COMPUTED_VALUE"""),"Tap 6 Clone (12/29/2019)")</f>
        <v>Tap 6 Clone (12/29/2019)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IFERROR(__xludf.DUMMYFUNCTION("""COMPUTED_VALUE"""),43838.5354299652)</f>
        <v>43838.53543</v>
      </c>
      <c r="D295" s="23">
        <f>IFERROR(__xludf.DUMMYFUNCTION("""COMPUTED_VALUE"""),1.018)</f>
        <v>1.018</v>
      </c>
      <c r="E295" s="24">
        <f>IFERROR(__xludf.DUMMYFUNCTION("""COMPUTED_VALUE"""),63.0)</f>
        <v>63</v>
      </c>
      <c r="F295" s="27" t="str">
        <f>IFERROR(__xludf.DUMMYFUNCTION("""COMPUTED_VALUE"""),"BLUE")</f>
        <v>BLUE</v>
      </c>
      <c r="G295" s="28" t="str">
        <f>IFERROR(__xludf.DUMMYFUNCTION("""COMPUTED_VALUE"""),"Tap 6 Clone (12/29/2019)")</f>
        <v>Tap 6 Clone (12/29/2019)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IFERROR(__xludf.DUMMYFUNCTION("""COMPUTED_VALUE"""),43838.5250098032)</f>
        <v>43838.52501</v>
      </c>
      <c r="D296" s="23">
        <f>IFERROR(__xludf.DUMMYFUNCTION("""COMPUTED_VALUE"""),1.018)</f>
        <v>1.018</v>
      </c>
      <c r="E296" s="24">
        <f>IFERROR(__xludf.DUMMYFUNCTION("""COMPUTED_VALUE"""),63.0)</f>
        <v>63</v>
      </c>
      <c r="F296" s="27" t="str">
        <f>IFERROR(__xludf.DUMMYFUNCTION("""COMPUTED_VALUE"""),"BLUE")</f>
        <v>BLUE</v>
      </c>
      <c r="G296" s="28" t="str">
        <f>IFERROR(__xludf.DUMMYFUNCTION("""COMPUTED_VALUE"""),"Tap 6 Clone (12/29/2019)")</f>
        <v>Tap 6 Clone (12/29/2019)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IFERROR(__xludf.DUMMYFUNCTION("""COMPUTED_VALUE"""),43838.5145892592)</f>
        <v>43838.51459</v>
      </c>
      <c r="D297" s="23">
        <f>IFERROR(__xludf.DUMMYFUNCTION("""COMPUTED_VALUE"""),1.018)</f>
        <v>1.018</v>
      </c>
      <c r="E297" s="24">
        <f>IFERROR(__xludf.DUMMYFUNCTION("""COMPUTED_VALUE"""),63.0)</f>
        <v>63</v>
      </c>
      <c r="F297" s="27" t="str">
        <f>IFERROR(__xludf.DUMMYFUNCTION("""COMPUTED_VALUE"""),"BLUE")</f>
        <v>BLUE</v>
      </c>
      <c r="G297" s="28" t="str">
        <f>IFERROR(__xludf.DUMMYFUNCTION("""COMPUTED_VALUE"""),"Tap 6 Clone (12/29/2019)")</f>
        <v>Tap 6 Clone (12/29/2019)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IFERROR(__xludf.DUMMYFUNCTION("""COMPUTED_VALUE"""),43838.504167905)</f>
        <v>43838.50417</v>
      </c>
      <c r="D298" s="23">
        <f>IFERROR(__xludf.DUMMYFUNCTION("""COMPUTED_VALUE"""),1.018)</f>
        <v>1.018</v>
      </c>
      <c r="E298" s="24">
        <f>IFERROR(__xludf.DUMMYFUNCTION("""COMPUTED_VALUE"""),63.0)</f>
        <v>63</v>
      </c>
      <c r="F298" s="27" t="str">
        <f>IFERROR(__xludf.DUMMYFUNCTION("""COMPUTED_VALUE"""),"BLUE")</f>
        <v>BLUE</v>
      </c>
      <c r="G298" s="28" t="str">
        <f>IFERROR(__xludf.DUMMYFUNCTION("""COMPUTED_VALUE"""),"Tap 6 Clone (12/29/2019)")</f>
        <v>Tap 6 Clone (12/29/2019)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IFERROR(__xludf.DUMMYFUNCTION("""COMPUTED_VALUE"""),43838.4937465972)</f>
        <v>43838.49375</v>
      </c>
      <c r="D299" s="23">
        <f>IFERROR(__xludf.DUMMYFUNCTION("""COMPUTED_VALUE"""),1.018)</f>
        <v>1.018</v>
      </c>
      <c r="E299" s="24">
        <f>IFERROR(__xludf.DUMMYFUNCTION("""COMPUTED_VALUE"""),63.0)</f>
        <v>63</v>
      </c>
      <c r="F299" s="27" t="str">
        <f>IFERROR(__xludf.DUMMYFUNCTION("""COMPUTED_VALUE"""),"BLUE")</f>
        <v>BLUE</v>
      </c>
      <c r="G299" s="28" t="str">
        <f>IFERROR(__xludf.DUMMYFUNCTION("""COMPUTED_VALUE"""),"Tap 6 Clone (12/29/2019)")</f>
        <v>Tap 6 Clone (12/29/2019)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IFERROR(__xludf.DUMMYFUNCTION("""COMPUTED_VALUE"""),43838.4833241898)</f>
        <v>43838.48332</v>
      </c>
      <c r="D300" s="23">
        <f>IFERROR(__xludf.DUMMYFUNCTION("""COMPUTED_VALUE"""),1.018)</f>
        <v>1.018</v>
      </c>
      <c r="E300" s="24">
        <f>IFERROR(__xludf.DUMMYFUNCTION("""COMPUTED_VALUE"""),63.0)</f>
        <v>63</v>
      </c>
      <c r="F300" s="27" t="str">
        <f>IFERROR(__xludf.DUMMYFUNCTION("""COMPUTED_VALUE"""),"BLUE")</f>
        <v>BLUE</v>
      </c>
      <c r="G300" s="28" t="str">
        <f>IFERROR(__xludf.DUMMYFUNCTION("""COMPUTED_VALUE"""),"Tap 6 Clone (12/29/2019)")</f>
        <v>Tap 6 Clone (12/29/2019)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IFERROR(__xludf.DUMMYFUNCTION("""COMPUTED_VALUE"""),43838.4729038541)</f>
        <v>43838.4729</v>
      </c>
      <c r="D301" s="23">
        <f>IFERROR(__xludf.DUMMYFUNCTION("""COMPUTED_VALUE"""),1.018)</f>
        <v>1.018</v>
      </c>
      <c r="E301" s="24">
        <f>IFERROR(__xludf.DUMMYFUNCTION("""COMPUTED_VALUE"""),63.0)</f>
        <v>63</v>
      </c>
      <c r="F301" s="27" t="str">
        <f>IFERROR(__xludf.DUMMYFUNCTION("""COMPUTED_VALUE"""),"BLUE")</f>
        <v>BLUE</v>
      </c>
      <c r="G301" s="28" t="str">
        <f>IFERROR(__xludf.DUMMYFUNCTION("""COMPUTED_VALUE"""),"Tap 6 Clone (12/29/2019)")</f>
        <v>Tap 6 Clone (12/29/2019)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IFERROR(__xludf.DUMMYFUNCTION("""COMPUTED_VALUE"""),43838.4624837268)</f>
        <v>43838.46248</v>
      </c>
      <c r="D302" s="23">
        <f>IFERROR(__xludf.DUMMYFUNCTION("""COMPUTED_VALUE"""),1.018)</f>
        <v>1.018</v>
      </c>
      <c r="E302" s="24">
        <f>IFERROR(__xludf.DUMMYFUNCTION("""COMPUTED_VALUE"""),63.0)</f>
        <v>63</v>
      </c>
      <c r="F302" s="27" t="str">
        <f>IFERROR(__xludf.DUMMYFUNCTION("""COMPUTED_VALUE"""),"BLUE")</f>
        <v>BLUE</v>
      </c>
      <c r="G302" s="28" t="str">
        <f>IFERROR(__xludf.DUMMYFUNCTION("""COMPUTED_VALUE"""),"Tap 6 Clone (12/29/2019)")</f>
        <v>Tap 6 Clone (12/29/2019)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IFERROR(__xludf.DUMMYFUNCTION("""COMPUTED_VALUE"""),43838.452063831)</f>
        <v>43838.45206</v>
      </c>
      <c r="D303" s="23">
        <f>IFERROR(__xludf.DUMMYFUNCTION("""COMPUTED_VALUE"""),1.018)</f>
        <v>1.018</v>
      </c>
      <c r="E303" s="24">
        <f>IFERROR(__xludf.DUMMYFUNCTION("""COMPUTED_VALUE"""),63.0)</f>
        <v>63</v>
      </c>
      <c r="F303" s="27" t="str">
        <f>IFERROR(__xludf.DUMMYFUNCTION("""COMPUTED_VALUE"""),"BLUE")</f>
        <v>BLUE</v>
      </c>
      <c r="G303" s="28" t="str">
        <f>IFERROR(__xludf.DUMMYFUNCTION("""COMPUTED_VALUE"""),"Tap 6 Clone (12/29/2019)")</f>
        <v>Tap 6 Clone (12/29/2019)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IFERROR(__xludf.DUMMYFUNCTION("""COMPUTED_VALUE"""),43838.4416316319)</f>
        <v>43838.44163</v>
      </c>
      <c r="D304" s="23">
        <f>IFERROR(__xludf.DUMMYFUNCTION("""COMPUTED_VALUE"""),1.018)</f>
        <v>1.018</v>
      </c>
      <c r="E304" s="24">
        <f>IFERROR(__xludf.DUMMYFUNCTION("""COMPUTED_VALUE"""),63.0)</f>
        <v>63</v>
      </c>
      <c r="F304" s="27" t="str">
        <f>IFERROR(__xludf.DUMMYFUNCTION("""COMPUTED_VALUE"""),"BLUE")</f>
        <v>BLUE</v>
      </c>
      <c r="G304" s="28" t="str">
        <f>IFERROR(__xludf.DUMMYFUNCTION("""COMPUTED_VALUE"""),"Tap 6 Clone (12/29/2019)")</f>
        <v>Tap 6 Clone (12/29/2019)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IFERROR(__xludf.DUMMYFUNCTION("""COMPUTED_VALUE"""),43838.4311753356)</f>
        <v>43838.43118</v>
      </c>
      <c r="D305" s="23">
        <f>IFERROR(__xludf.DUMMYFUNCTION("""COMPUTED_VALUE"""),1.018)</f>
        <v>1.018</v>
      </c>
      <c r="E305" s="24">
        <f>IFERROR(__xludf.DUMMYFUNCTION("""COMPUTED_VALUE"""),63.0)</f>
        <v>63</v>
      </c>
      <c r="F305" s="27" t="str">
        <f>IFERROR(__xludf.DUMMYFUNCTION("""COMPUTED_VALUE"""),"BLUE")</f>
        <v>BLUE</v>
      </c>
      <c r="G305" s="28" t="str">
        <f>IFERROR(__xludf.DUMMYFUNCTION("""COMPUTED_VALUE"""),"Tap 6 Clone (12/29/2019)")</f>
        <v>Tap 6 Clone (12/29/2019)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IFERROR(__xludf.DUMMYFUNCTION("""COMPUTED_VALUE"""),43838.4207548611)</f>
        <v>43838.42075</v>
      </c>
      <c r="D306" s="23">
        <f>IFERROR(__xludf.DUMMYFUNCTION("""COMPUTED_VALUE"""),1.018)</f>
        <v>1.018</v>
      </c>
      <c r="E306" s="24">
        <f>IFERROR(__xludf.DUMMYFUNCTION("""COMPUTED_VALUE"""),63.0)</f>
        <v>63</v>
      </c>
      <c r="F306" s="27" t="str">
        <f>IFERROR(__xludf.DUMMYFUNCTION("""COMPUTED_VALUE"""),"BLUE")</f>
        <v>BLUE</v>
      </c>
      <c r="G306" s="28" t="str">
        <f>IFERROR(__xludf.DUMMYFUNCTION("""COMPUTED_VALUE"""),"Tap 6 Clone (12/29/2019)")</f>
        <v>Tap 6 Clone (12/29/2019)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IFERROR(__xludf.DUMMYFUNCTION("""COMPUTED_VALUE"""),43838.4103348263)</f>
        <v>43838.41033</v>
      </c>
      <c r="D307" s="23">
        <f>IFERROR(__xludf.DUMMYFUNCTION("""COMPUTED_VALUE"""),1.018)</f>
        <v>1.018</v>
      </c>
      <c r="E307" s="24">
        <f>IFERROR(__xludf.DUMMYFUNCTION("""COMPUTED_VALUE"""),63.0)</f>
        <v>63</v>
      </c>
      <c r="F307" s="27" t="str">
        <f>IFERROR(__xludf.DUMMYFUNCTION("""COMPUTED_VALUE"""),"BLUE")</f>
        <v>BLUE</v>
      </c>
      <c r="G307" s="28" t="str">
        <f>IFERROR(__xludf.DUMMYFUNCTION("""COMPUTED_VALUE"""),"Tap 6 Clone (12/29/2019)")</f>
        <v>Tap 6 Clone (12/29/2019)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IFERROR(__xludf.DUMMYFUNCTION("""COMPUTED_VALUE"""),43838.3999144791)</f>
        <v>43838.39991</v>
      </c>
      <c r="D308" s="23">
        <f>IFERROR(__xludf.DUMMYFUNCTION("""COMPUTED_VALUE"""),1.018)</f>
        <v>1.018</v>
      </c>
      <c r="E308" s="24">
        <f>IFERROR(__xludf.DUMMYFUNCTION("""COMPUTED_VALUE"""),63.0)</f>
        <v>63</v>
      </c>
      <c r="F308" s="27" t="str">
        <f>IFERROR(__xludf.DUMMYFUNCTION("""COMPUTED_VALUE"""),"BLUE")</f>
        <v>BLUE</v>
      </c>
      <c r="G308" s="28" t="str">
        <f>IFERROR(__xludf.DUMMYFUNCTION("""COMPUTED_VALUE"""),"Tap 6 Clone (12/29/2019)")</f>
        <v>Tap 6 Clone (12/29/2019)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IFERROR(__xludf.DUMMYFUNCTION("""COMPUTED_VALUE"""),43838.3894938888)</f>
        <v>43838.38949</v>
      </c>
      <c r="D309" s="23">
        <f>IFERROR(__xludf.DUMMYFUNCTION("""COMPUTED_VALUE"""),1.018)</f>
        <v>1.018</v>
      </c>
      <c r="E309" s="24">
        <f>IFERROR(__xludf.DUMMYFUNCTION("""COMPUTED_VALUE"""),63.0)</f>
        <v>63</v>
      </c>
      <c r="F309" s="27" t="str">
        <f>IFERROR(__xludf.DUMMYFUNCTION("""COMPUTED_VALUE"""),"BLUE")</f>
        <v>BLUE</v>
      </c>
      <c r="G309" s="28" t="str">
        <f>IFERROR(__xludf.DUMMYFUNCTION("""COMPUTED_VALUE"""),"Tap 6 Clone (12/29/2019)")</f>
        <v>Tap 6 Clone (12/29/2019)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IFERROR(__xludf.DUMMYFUNCTION("""COMPUTED_VALUE"""),43838.379073368)</f>
        <v>43838.37907</v>
      </c>
      <c r="D310" s="23">
        <f>IFERROR(__xludf.DUMMYFUNCTION("""COMPUTED_VALUE"""),1.018)</f>
        <v>1.018</v>
      </c>
      <c r="E310" s="24">
        <f>IFERROR(__xludf.DUMMYFUNCTION("""COMPUTED_VALUE"""),63.0)</f>
        <v>63</v>
      </c>
      <c r="F310" s="27" t="str">
        <f>IFERROR(__xludf.DUMMYFUNCTION("""COMPUTED_VALUE"""),"BLUE")</f>
        <v>BLUE</v>
      </c>
      <c r="G310" s="28" t="str">
        <f>IFERROR(__xludf.DUMMYFUNCTION("""COMPUTED_VALUE"""),"Tap 6 Clone (12/29/2019)")</f>
        <v>Tap 6 Clone (12/29/2019)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IFERROR(__xludf.DUMMYFUNCTION("""COMPUTED_VALUE"""),43838.3686524768)</f>
        <v>43838.36865</v>
      </c>
      <c r="D311" s="23">
        <f>IFERROR(__xludf.DUMMYFUNCTION("""COMPUTED_VALUE"""),1.018)</f>
        <v>1.018</v>
      </c>
      <c r="E311" s="24">
        <f>IFERROR(__xludf.DUMMYFUNCTION("""COMPUTED_VALUE"""),63.0)</f>
        <v>63</v>
      </c>
      <c r="F311" s="27" t="str">
        <f>IFERROR(__xludf.DUMMYFUNCTION("""COMPUTED_VALUE"""),"BLUE")</f>
        <v>BLUE</v>
      </c>
      <c r="G311" s="28" t="str">
        <f>IFERROR(__xludf.DUMMYFUNCTION("""COMPUTED_VALUE"""),"Tap 6 Clone (12/29/2019)")</f>
        <v>Tap 6 Clone (12/29/2019)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IFERROR(__xludf.DUMMYFUNCTION("""COMPUTED_VALUE"""),43838.3582308796)</f>
        <v>43838.35823</v>
      </c>
      <c r="D312" s="23">
        <f>IFERROR(__xludf.DUMMYFUNCTION("""COMPUTED_VALUE"""),1.018)</f>
        <v>1.018</v>
      </c>
      <c r="E312" s="24">
        <f>IFERROR(__xludf.DUMMYFUNCTION("""COMPUTED_VALUE"""),63.0)</f>
        <v>63</v>
      </c>
      <c r="F312" s="27" t="str">
        <f>IFERROR(__xludf.DUMMYFUNCTION("""COMPUTED_VALUE"""),"BLUE")</f>
        <v>BLUE</v>
      </c>
      <c r="G312" s="28" t="str">
        <f>IFERROR(__xludf.DUMMYFUNCTION("""COMPUTED_VALUE"""),"Tap 6 Clone (12/29/2019)")</f>
        <v>Tap 6 Clone (12/29/2019)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IFERROR(__xludf.DUMMYFUNCTION("""COMPUTED_VALUE"""),43838.3478103588)</f>
        <v>43838.34781</v>
      </c>
      <c r="D313" s="23">
        <f>IFERROR(__xludf.DUMMYFUNCTION("""COMPUTED_VALUE"""),1.018)</f>
        <v>1.018</v>
      </c>
      <c r="E313" s="24">
        <f>IFERROR(__xludf.DUMMYFUNCTION("""COMPUTED_VALUE"""),63.0)</f>
        <v>63</v>
      </c>
      <c r="F313" s="27" t="str">
        <f>IFERROR(__xludf.DUMMYFUNCTION("""COMPUTED_VALUE"""),"BLUE")</f>
        <v>BLUE</v>
      </c>
      <c r="G313" s="28" t="str">
        <f>IFERROR(__xludf.DUMMYFUNCTION("""COMPUTED_VALUE"""),"Tap 6 Clone (12/29/2019)")</f>
        <v>Tap 6 Clone (12/29/2019)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IFERROR(__xludf.DUMMYFUNCTION("""COMPUTED_VALUE"""),43838.3373645486)</f>
        <v>43838.33736</v>
      </c>
      <c r="D314" s="23">
        <f>IFERROR(__xludf.DUMMYFUNCTION("""COMPUTED_VALUE"""),1.018)</f>
        <v>1.018</v>
      </c>
      <c r="E314" s="24">
        <f>IFERROR(__xludf.DUMMYFUNCTION("""COMPUTED_VALUE"""),63.0)</f>
        <v>63</v>
      </c>
      <c r="F314" s="27" t="str">
        <f>IFERROR(__xludf.DUMMYFUNCTION("""COMPUTED_VALUE"""),"BLUE")</f>
        <v>BLUE</v>
      </c>
      <c r="G314" s="28" t="str">
        <f>IFERROR(__xludf.DUMMYFUNCTION("""COMPUTED_VALUE"""),"Tap 6 Clone (12/29/2019)")</f>
        <v>Tap 6 Clone (12/29/2019)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IFERROR(__xludf.DUMMYFUNCTION("""COMPUTED_VALUE"""),43838.3269420254)</f>
        <v>43838.32694</v>
      </c>
      <c r="D315" s="23">
        <f>IFERROR(__xludf.DUMMYFUNCTION("""COMPUTED_VALUE"""),1.018)</f>
        <v>1.018</v>
      </c>
      <c r="E315" s="24">
        <f>IFERROR(__xludf.DUMMYFUNCTION("""COMPUTED_VALUE"""),63.0)</f>
        <v>63</v>
      </c>
      <c r="F315" s="27" t="str">
        <f>IFERROR(__xludf.DUMMYFUNCTION("""COMPUTED_VALUE"""),"BLUE")</f>
        <v>BLUE</v>
      </c>
      <c r="G315" s="28" t="str">
        <f>IFERROR(__xludf.DUMMYFUNCTION("""COMPUTED_VALUE"""),"Tap 6 Clone (12/29/2019)")</f>
        <v>Tap 6 Clone (12/29/2019)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IFERROR(__xludf.DUMMYFUNCTION("""COMPUTED_VALUE"""),43838.3165086458)</f>
        <v>43838.31651</v>
      </c>
      <c r="D316" s="23">
        <f>IFERROR(__xludf.DUMMYFUNCTION("""COMPUTED_VALUE"""),1.018)</f>
        <v>1.018</v>
      </c>
      <c r="E316" s="24">
        <f>IFERROR(__xludf.DUMMYFUNCTION("""COMPUTED_VALUE"""),63.0)</f>
        <v>63</v>
      </c>
      <c r="F316" s="27" t="str">
        <f>IFERROR(__xludf.DUMMYFUNCTION("""COMPUTED_VALUE"""),"BLUE")</f>
        <v>BLUE</v>
      </c>
      <c r="G316" s="28" t="str">
        <f>IFERROR(__xludf.DUMMYFUNCTION("""COMPUTED_VALUE"""),"Tap 6 Clone (12/29/2019)")</f>
        <v>Tap 6 Clone (12/29/2019)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IFERROR(__xludf.DUMMYFUNCTION("""COMPUTED_VALUE"""),43838.3060865277)</f>
        <v>43838.30609</v>
      </c>
      <c r="D317" s="23">
        <f>IFERROR(__xludf.DUMMYFUNCTION("""COMPUTED_VALUE"""),1.018)</f>
        <v>1.018</v>
      </c>
      <c r="E317" s="24">
        <f>IFERROR(__xludf.DUMMYFUNCTION("""COMPUTED_VALUE"""),63.0)</f>
        <v>63</v>
      </c>
      <c r="F317" s="27" t="str">
        <f>IFERROR(__xludf.DUMMYFUNCTION("""COMPUTED_VALUE"""),"BLUE")</f>
        <v>BLUE</v>
      </c>
      <c r="G317" s="28" t="str">
        <f>IFERROR(__xludf.DUMMYFUNCTION("""COMPUTED_VALUE"""),"Tap 6 Clone (12/29/2019)")</f>
        <v>Tap 6 Clone (12/29/2019)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IFERROR(__xludf.DUMMYFUNCTION("""COMPUTED_VALUE"""),43838.2956536111)</f>
        <v>43838.29565</v>
      </c>
      <c r="D318" s="23">
        <f>IFERROR(__xludf.DUMMYFUNCTION("""COMPUTED_VALUE"""),1.018)</f>
        <v>1.018</v>
      </c>
      <c r="E318" s="24">
        <f>IFERROR(__xludf.DUMMYFUNCTION("""COMPUTED_VALUE"""),63.0)</f>
        <v>63</v>
      </c>
      <c r="F318" s="27" t="str">
        <f>IFERROR(__xludf.DUMMYFUNCTION("""COMPUTED_VALUE"""),"BLUE")</f>
        <v>BLUE</v>
      </c>
      <c r="G318" s="28" t="str">
        <f>IFERROR(__xludf.DUMMYFUNCTION("""COMPUTED_VALUE"""),"Tap 6 Clone (12/29/2019)")</f>
        <v>Tap 6 Clone (12/29/2019)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IFERROR(__xludf.DUMMYFUNCTION("""COMPUTED_VALUE"""),43838.2852313773)</f>
        <v>43838.28523</v>
      </c>
      <c r="D319" s="23">
        <f>IFERROR(__xludf.DUMMYFUNCTION("""COMPUTED_VALUE"""),1.018)</f>
        <v>1.018</v>
      </c>
      <c r="E319" s="24">
        <f>IFERROR(__xludf.DUMMYFUNCTION("""COMPUTED_VALUE"""),63.0)</f>
        <v>63</v>
      </c>
      <c r="F319" s="27" t="str">
        <f>IFERROR(__xludf.DUMMYFUNCTION("""COMPUTED_VALUE"""),"BLUE")</f>
        <v>BLUE</v>
      </c>
      <c r="G319" s="28" t="str">
        <f>IFERROR(__xludf.DUMMYFUNCTION("""COMPUTED_VALUE"""),"Tap 6 Clone (12/29/2019)")</f>
        <v>Tap 6 Clone (12/29/2019)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IFERROR(__xludf.DUMMYFUNCTION("""COMPUTED_VALUE"""),43838.2748086805)</f>
        <v>43838.27481</v>
      </c>
      <c r="D320" s="23">
        <f>IFERROR(__xludf.DUMMYFUNCTION("""COMPUTED_VALUE"""),1.018)</f>
        <v>1.018</v>
      </c>
      <c r="E320" s="24">
        <f>IFERROR(__xludf.DUMMYFUNCTION("""COMPUTED_VALUE"""),63.0)</f>
        <v>63</v>
      </c>
      <c r="F320" s="27" t="str">
        <f>IFERROR(__xludf.DUMMYFUNCTION("""COMPUTED_VALUE"""),"BLUE")</f>
        <v>BLUE</v>
      </c>
      <c r="G320" s="28" t="str">
        <f>IFERROR(__xludf.DUMMYFUNCTION("""COMPUTED_VALUE"""),"Tap 6 Clone (12/29/2019)")</f>
        <v>Tap 6 Clone (12/29/2019)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IFERROR(__xludf.DUMMYFUNCTION("""COMPUTED_VALUE"""),43838.2643873032)</f>
        <v>43838.26439</v>
      </c>
      <c r="D321" s="23">
        <f>IFERROR(__xludf.DUMMYFUNCTION("""COMPUTED_VALUE"""),1.018)</f>
        <v>1.018</v>
      </c>
      <c r="E321" s="24">
        <f>IFERROR(__xludf.DUMMYFUNCTION("""COMPUTED_VALUE"""),63.0)</f>
        <v>63</v>
      </c>
      <c r="F321" s="27" t="str">
        <f>IFERROR(__xludf.DUMMYFUNCTION("""COMPUTED_VALUE"""),"BLUE")</f>
        <v>BLUE</v>
      </c>
      <c r="G321" s="28" t="str">
        <f>IFERROR(__xludf.DUMMYFUNCTION("""COMPUTED_VALUE"""),"Tap 6 Clone (12/29/2019)")</f>
        <v>Tap 6 Clone (12/29/2019)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IFERROR(__xludf.DUMMYFUNCTION("""COMPUTED_VALUE"""),43838.253966331)</f>
        <v>43838.25397</v>
      </c>
      <c r="D322" s="23">
        <f>IFERROR(__xludf.DUMMYFUNCTION("""COMPUTED_VALUE"""),1.018)</f>
        <v>1.018</v>
      </c>
      <c r="E322" s="24">
        <f>IFERROR(__xludf.DUMMYFUNCTION("""COMPUTED_VALUE"""),63.0)</f>
        <v>63</v>
      </c>
      <c r="F322" s="27" t="str">
        <f>IFERROR(__xludf.DUMMYFUNCTION("""COMPUTED_VALUE"""),"BLUE")</f>
        <v>BLUE</v>
      </c>
      <c r="G322" s="28" t="str">
        <f>IFERROR(__xludf.DUMMYFUNCTION("""COMPUTED_VALUE"""),"Tap 6 Clone (12/29/2019)")</f>
        <v>Tap 6 Clone (12/29/2019)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IFERROR(__xludf.DUMMYFUNCTION("""COMPUTED_VALUE"""),43838.2435319907)</f>
        <v>43838.24353</v>
      </c>
      <c r="D323" s="23">
        <f>IFERROR(__xludf.DUMMYFUNCTION("""COMPUTED_VALUE"""),1.018)</f>
        <v>1.018</v>
      </c>
      <c r="E323" s="24">
        <f>IFERROR(__xludf.DUMMYFUNCTION("""COMPUTED_VALUE"""),63.0)</f>
        <v>63</v>
      </c>
      <c r="F323" s="27" t="str">
        <f>IFERROR(__xludf.DUMMYFUNCTION("""COMPUTED_VALUE"""),"BLUE")</f>
        <v>BLUE</v>
      </c>
      <c r="G323" s="28" t="str">
        <f>IFERROR(__xludf.DUMMYFUNCTION("""COMPUTED_VALUE"""),"Tap 6 Clone (12/29/2019)")</f>
        <v>Tap 6 Clone (12/29/2019)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IFERROR(__xludf.DUMMYFUNCTION("""COMPUTED_VALUE"""),43838.2331116203)</f>
        <v>43838.23311</v>
      </c>
      <c r="D324" s="23">
        <f>IFERROR(__xludf.DUMMYFUNCTION("""COMPUTED_VALUE"""),1.018)</f>
        <v>1.018</v>
      </c>
      <c r="E324" s="24">
        <f>IFERROR(__xludf.DUMMYFUNCTION("""COMPUTED_VALUE"""),63.0)</f>
        <v>63</v>
      </c>
      <c r="F324" s="27" t="str">
        <f>IFERROR(__xludf.DUMMYFUNCTION("""COMPUTED_VALUE"""),"BLUE")</f>
        <v>BLUE</v>
      </c>
      <c r="G324" s="28" t="str">
        <f>IFERROR(__xludf.DUMMYFUNCTION("""COMPUTED_VALUE"""),"Tap 6 Clone (12/29/2019)")</f>
        <v>Tap 6 Clone (12/29/2019)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IFERROR(__xludf.DUMMYFUNCTION("""COMPUTED_VALUE"""),43838.2226898148)</f>
        <v>43838.22269</v>
      </c>
      <c r="D325" s="23">
        <f>IFERROR(__xludf.DUMMYFUNCTION("""COMPUTED_VALUE"""),1.018)</f>
        <v>1.018</v>
      </c>
      <c r="E325" s="24">
        <f>IFERROR(__xludf.DUMMYFUNCTION("""COMPUTED_VALUE"""),63.0)</f>
        <v>63</v>
      </c>
      <c r="F325" s="27" t="str">
        <f>IFERROR(__xludf.DUMMYFUNCTION("""COMPUTED_VALUE"""),"BLUE")</f>
        <v>BLUE</v>
      </c>
      <c r="G325" s="28" t="str">
        <f>IFERROR(__xludf.DUMMYFUNCTION("""COMPUTED_VALUE"""),"Tap 6 Clone (12/29/2019)")</f>
        <v>Tap 6 Clone (12/29/2019)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IFERROR(__xludf.DUMMYFUNCTION("""COMPUTED_VALUE"""),43838.2122681597)</f>
        <v>43838.21227</v>
      </c>
      <c r="D326" s="23">
        <f>IFERROR(__xludf.DUMMYFUNCTION("""COMPUTED_VALUE"""),1.018)</f>
        <v>1.018</v>
      </c>
      <c r="E326" s="24">
        <f>IFERROR(__xludf.DUMMYFUNCTION("""COMPUTED_VALUE"""),63.0)</f>
        <v>63</v>
      </c>
      <c r="F326" s="27" t="str">
        <f>IFERROR(__xludf.DUMMYFUNCTION("""COMPUTED_VALUE"""),"BLUE")</f>
        <v>BLUE</v>
      </c>
      <c r="G326" s="28" t="str">
        <f>IFERROR(__xludf.DUMMYFUNCTION("""COMPUTED_VALUE"""),"Tap 6 Clone (12/29/2019)")</f>
        <v>Tap 6 Clone (12/29/2019)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IFERROR(__xludf.DUMMYFUNCTION("""COMPUTED_VALUE"""),43838.2018468171)</f>
        <v>43838.20185</v>
      </c>
      <c r="D327" s="23">
        <f>IFERROR(__xludf.DUMMYFUNCTION("""COMPUTED_VALUE"""),1.018)</f>
        <v>1.018</v>
      </c>
      <c r="E327" s="24">
        <f>IFERROR(__xludf.DUMMYFUNCTION("""COMPUTED_VALUE"""),63.0)</f>
        <v>63</v>
      </c>
      <c r="F327" s="27" t="str">
        <f>IFERROR(__xludf.DUMMYFUNCTION("""COMPUTED_VALUE"""),"BLUE")</f>
        <v>BLUE</v>
      </c>
      <c r="G327" s="28" t="str">
        <f>IFERROR(__xludf.DUMMYFUNCTION("""COMPUTED_VALUE"""),"Tap 6 Clone (12/29/2019)")</f>
        <v>Tap 6 Clone (12/29/2019)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IFERROR(__xludf.DUMMYFUNCTION("""COMPUTED_VALUE"""),43838.1914158333)</f>
        <v>43838.19142</v>
      </c>
      <c r="D328" s="23">
        <f>IFERROR(__xludf.DUMMYFUNCTION("""COMPUTED_VALUE"""),1.018)</f>
        <v>1.018</v>
      </c>
      <c r="E328" s="24">
        <f>IFERROR(__xludf.DUMMYFUNCTION("""COMPUTED_VALUE"""),63.0)</f>
        <v>63</v>
      </c>
      <c r="F328" s="27" t="str">
        <f>IFERROR(__xludf.DUMMYFUNCTION("""COMPUTED_VALUE"""),"BLUE")</f>
        <v>BLUE</v>
      </c>
      <c r="G328" s="28" t="str">
        <f>IFERROR(__xludf.DUMMYFUNCTION("""COMPUTED_VALUE"""),"Tap 6 Clone (12/29/2019)")</f>
        <v>Tap 6 Clone (12/29/2019)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IFERROR(__xludf.DUMMYFUNCTION("""COMPUTED_VALUE"""),43838.1809960416)</f>
        <v>43838.181</v>
      </c>
      <c r="D329" s="23">
        <f>IFERROR(__xludf.DUMMYFUNCTION("""COMPUTED_VALUE"""),1.018)</f>
        <v>1.018</v>
      </c>
      <c r="E329" s="24">
        <f>IFERROR(__xludf.DUMMYFUNCTION("""COMPUTED_VALUE"""),63.0)</f>
        <v>63</v>
      </c>
      <c r="F329" s="27" t="str">
        <f>IFERROR(__xludf.DUMMYFUNCTION("""COMPUTED_VALUE"""),"BLUE")</f>
        <v>BLUE</v>
      </c>
      <c r="G329" s="28" t="str">
        <f>IFERROR(__xludf.DUMMYFUNCTION("""COMPUTED_VALUE"""),"Tap 6 Clone (12/29/2019)")</f>
        <v>Tap 6 Clone (12/29/2019)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IFERROR(__xludf.DUMMYFUNCTION("""COMPUTED_VALUE"""),43838.1705743634)</f>
        <v>43838.17057</v>
      </c>
      <c r="D330" s="23">
        <f>IFERROR(__xludf.DUMMYFUNCTION("""COMPUTED_VALUE"""),1.018)</f>
        <v>1.018</v>
      </c>
      <c r="E330" s="24">
        <f>IFERROR(__xludf.DUMMYFUNCTION("""COMPUTED_VALUE"""),63.0)</f>
        <v>63</v>
      </c>
      <c r="F330" s="27" t="str">
        <f>IFERROR(__xludf.DUMMYFUNCTION("""COMPUTED_VALUE"""),"BLUE")</f>
        <v>BLUE</v>
      </c>
      <c r="G330" s="28" t="str">
        <f>IFERROR(__xludf.DUMMYFUNCTION("""COMPUTED_VALUE"""),"Tap 6 Clone (12/29/2019)")</f>
        <v>Tap 6 Clone (12/29/2019)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IFERROR(__xludf.DUMMYFUNCTION("""COMPUTED_VALUE"""),43838.1601528935)</f>
        <v>43838.16015</v>
      </c>
      <c r="D331" s="23">
        <f>IFERROR(__xludf.DUMMYFUNCTION("""COMPUTED_VALUE"""),1.018)</f>
        <v>1.018</v>
      </c>
      <c r="E331" s="24">
        <f>IFERROR(__xludf.DUMMYFUNCTION("""COMPUTED_VALUE"""),63.0)</f>
        <v>63</v>
      </c>
      <c r="F331" s="27" t="str">
        <f>IFERROR(__xludf.DUMMYFUNCTION("""COMPUTED_VALUE"""),"BLUE")</f>
        <v>BLUE</v>
      </c>
      <c r="G331" s="28" t="str">
        <f>IFERROR(__xludf.DUMMYFUNCTION("""COMPUTED_VALUE"""),"Tap 6 Clone (12/29/2019)")</f>
        <v>Tap 6 Clone (12/29/2019)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IFERROR(__xludf.DUMMYFUNCTION("""COMPUTED_VALUE"""),43838.1497318287)</f>
        <v>43838.14973</v>
      </c>
      <c r="D332" s="23">
        <f>IFERROR(__xludf.DUMMYFUNCTION("""COMPUTED_VALUE"""),1.018)</f>
        <v>1.018</v>
      </c>
      <c r="E332" s="24">
        <f>IFERROR(__xludf.DUMMYFUNCTION("""COMPUTED_VALUE"""),63.0)</f>
        <v>63</v>
      </c>
      <c r="F332" s="27" t="str">
        <f>IFERROR(__xludf.DUMMYFUNCTION("""COMPUTED_VALUE"""),"BLUE")</f>
        <v>BLUE</v>
      </c>
      <c r="G332" s="28" t="str">
        <f>IFERROR(__xludf.DUMMYFUNCTION("""COMPUTED_VALUE"""),"Tap 6 Clone (12/29/2019)")</f>
        <v>Tap 6 Clone (12/29/2019)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IFERROR(__xludf.DUMMYFUNCTION("""COMPUTED_VALUE"""),43838.1393117476)</f>
        <v>43838.13931</v>
      </c>
      <c r="D333" s="23">
        <f>IFERROR(__xludf.DUMMYFUNCTION("""COMPUTED_VALUE"""),1.018)</f>
        <v>1.018</v>
      </c>
      <c r="E333" s="24">
        <f>IFERROR(__xludf.DUMMYFUNCTION("""COMPUTED_VALUE"""),63.0)</f>
        <v>63</v>
      </c>
      <c r="F333" s="27" t="str">
        <f>IFERROR(__xludf.DUMMYFUNCTION("""COMPUTED_VALUE"""),"BLUE")</f>
        <v>BLUE</v>
      </c>
      <c r="G333" s="28" t="str">
        <f>IFERROR(__xludf.DUMMYFUNCTION("""COMPUTED_VALUE"""),"Tap 6 Clone (12/29/2019)")</f>
        <v>Tap 6 Clone (12/29/2019)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IFERROR(__xludf.DUMMYFUNCTION("""COMPUTED_VALUE"""),43838.1288931018)</f>
        <v>43838.12889</v>
      </c>
      <c r="D334" s="23">
        <f>IFERROR(__xludf.DUMMYFUNCTION("""COMPUTED_VALUE"""),1.018)</f>
        <v>1.018</v>
      </c>
      <c r="E334" s="24">
        <f>IFERROR(__xludf.DUMMYFUNCTION("""COMPUTED_VALUE"""),63.0)</f>
        <v>63</v>
      </c>
      <c r="F334" s="27" t="str">
        <f>IFERROR(__xludf.DUMMYFUNCTION("""COMPUTED_VALUE"""),"BLUE")</f>
        <v>BLUE</v>
      </c>
      <c r="G334" s="28" t="str">
        <f>IFERROR(__xludf.DUMMYFUNCTION("""COMPUTED_VALUE"""),"Tap 6 Clone (12/29/2019)")</f>
        <v>Tap 6 Clone (12/29/2019)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IFERROR(__xludf.DUMMYFUNCTION("""COMPUTED_VALUE"""),43838.1184713425)</f>
        <v>43838.11847</v>
      </c>
      <c r="D335" s="23">
        <f>IFERROR(__xludf.DUMMYFUNCTION("""COMPUTED_VALUE"""),1.018)</f>
        <v>1.018</v>
      </c>
      <c r="E335" s="24">
        <f>IFERROR(__xludf.DUMMYFUNCTION("""COMPUTED_VALUE"""),63.0)</f>
        <v>63</v>
      </c>
      <c r="F335" s="27" t="str">
        <f>IFERROR(__xludf.DUMMYFUNCTION("""COMPUTED_VALUE"""),"BLUE")</f>
        <v>BLUE</v>
      </c>
      <c r="G335" s="28" t="str">
        <f>IFERROR(__xludf.DUMMYFUNCTION("""COMPUTED_VALUE"""),"Tap 6 Clone (12/29/2019)")</f>
        <v>Tap 6 Clone (12/29/2019)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IFERROR(__xludf.DUMMYFUNCTION("""COMPUTED_VALUE"""),43838.1080502777)</f>
        <v>43838.10805</v>
      </c>
      <c r="D336" s="23">
        <f>IFERROR(__xludf.DUMMYFUNCTION("""COMPUTED_VALUE"""),1.018)</f>
        <v>1.018</v>
      </c>
      <c r="E336" s="24">
        <f>IFERROR(__xludf.DUMMYFUNCTION("""COMPUTED_VALUE"""),63.0)</f>
        <v>63</v>
      </c>
      <c r="F336" s="27" t="str">
        <f>IFERROR(__xludf.DUMMYFUNCTION("""COMPUTED_VALUE"""),"BLUE")</f>
        <v>BLUE</v>
      </c>
      <c r="G336" s="28" t="str">
        <f>IFERROR(__xludf.DUMMYFUNCTION("""COMPUTED_VALUE"""),"Tap 6 Clone (12/29/2019)")</f>
        <v>Tap 6 Clone (12/29/2019)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IFERROR(__xludf.DUMMYFUNCTION("""COMPUTED_VALUE"""),43838.097629537)</f>
        <v>43838.09763</v>
      </c>
      <c r="D337" s="23">
        <f>IFERROR(__xludf.DUMMYFUNCTION("""COMPUTED_VALUE"""),1.018)</f>
        <v>1.018</v>
      </c>
      <c r="E337" s="24">
        <f>IFERROR(__xludf.DUMMYFUNCTION("""COMPUTED_VALUE"""),63.0)</f>
        <v>63</v>
      </c>
      <c r="F337" s="27" t="str">
        <f>IFERROR(__xludf.DUMMYFUNCTION("""COMPUTED_VALUE"""),"BLUE")</f>
        <v>BLUE</v>
      </c>
      <c r="G337" s="28" t="str">
        <f>IFERROR(__xludf.DUMMYFUNCTION("""COMPUTED_VALUE"""),"Tap 6 Clone (12/29/2019)")</f>
        <v>Tap 6 Clone (12/29/2019)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IFERROR(__xludf.DUMMYFUNCTION("""COMPUTED_VALUE"""),43838.0872080092)</f>
        <v>43838.08721</v>
      </c>
      <c r="D338" s="23">
        <f>IFERROR(__xludf.DUMMYFUNCTION("""COMPUTED_VALUE"""),1.018)</f>
        <v>1.018</v>
      </c>
      <c r="E338" s="24">
        <f>IFERROR(__xludf.DUMMYFUNCTION("""COMPUTED_VALUE"""),63.0)</f>
        <v>63</v>
      </c>
      <c r="F338" s="27" t="str">
        <f>IFERROR(__xludf.DUMMYFUNCTION("""COMPUTED_VALUE"""),"BLUE")</f>
        <v>BLUE</v>
      </c>
      <c r="G338" s="28" t="str">
        <f>IFERROR(__xludf.DUMMYFUNCTION("""COMPUTED_VALUE"""),"Tap 6 Clone (12/29/2019)")</f>
        <v>Tap 6 Clone (12/29/2019)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IFERROR(__xludf.DUMMYFUNCTION("""COMPUTED_VALUE"""),43838.0767857754)</f>
        <v>43838.07679</v>
      </c>
      <c r="D339" s="23">
        <f>IFERROR(__xludf.DUMMYFUNCTION("""COMPUTED_VALUE"""),1.018)</f>
        <v>1.018</v>
      </c>
      <c r="E339" s="24">
        <f>IFERROR(__xludf.DUMMYFUNCTION("""COMPUTED_VALUE"""),63.0)</f>
        <v>63</v>
      </c>
      <c r="F339" s="27" t="str">
        <f>IFERROR(__xludf.DUMMYFUNCTION("""COMPUTED_VALUE"""),"BLUE")</f>
        <v>BLUE</v>
      </c>
      <c r="G339" s="28" t="str">
        <f>IFERROR(__xludf.DUMMYFUNCTION("""COMPUTED_VALUE"""),"Tap 6 Clone (12/29/2019)")</f>
        <v>Tap 6 Clone (12/29/2019)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IFERROR(__xludf.DUMMYFUNCTION("""COMPUTED_VALUE"""),43838.0663638657)</f>
        <v>43838.06636</v>
      </c>
      <c r="D340" s="23">
        <f>IFERROR(__xludf.DUMMYFUNCTION("""COMPUTED_VALUE"""),1.018)</f>
        <v>1.018</v>
      </c>
      <c r="E340" s="24">
        <f>IFERROR(__xludf.DUMMYFUNCTION("""COMPUTED_VALUE"""),63.0)</f>
        <v>63</v>
      </c>
      <c r="F340" s="27" t="str">
        <f>IFERROR(__xludf.DUMMYFUNCTION("""COMPUTED_VALUE"""),"BLUE")</f>
        <v>BLUE</v>
      </c>
      <c r="G340" s="28" t="str">
        <f>IFERROR(__xludf.DUMMYFUNCTION("""COMPUTED_VALUE"""),"Tap 6 Clone (12/29/2019)")</f>
        <v>Tap 6 Clone (12/29/2019)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IFERROR(__xludf.DUMMYFUNCTION("""COMPUTED_VALUE"""),43838.0559417013)</f>
        <v>43838.05594</v>
      </c>
      <c r="D341" s="23">
        <f>IFERROR(__xludf.DUMMYFUNCTION("""COMPUTED_VALUE"""),1.018)</f>
        <v>1.018</v>
      </c>
      <c r="E341" s="24">
        <f>IFERROR(__xludf.DUMMYFUNCTION("""COMPUTED_VALUE"""),63.0)</f>
        <v>63</v>
      </c>
      <c r="F341" s="27" t="str">
        <f>IFERROR(__xludf.DUMMYFUNCTION("""COMPUTED_VALUE"""),"BLUE")</f>
        <v>BLUE</v>
      </c>
      <c r="G341" s="28" t="str">
        <f>IFERROR(__xludf.DUMMYFUNCTION("""COMPUTED_VALUE"""),"Tap 6 Clone (12/29/2019)")</f>
        <v>Tap 6 Clone (12/29/2019)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IFERROR(__xludf.DUMMYFUNCTION("""COMPUTED_VALUE"""),43838.0455210763)</f>
        <v>43838.04552</v>
      </c>
      <c r="D342" s="23">
        <f>IFERROR(__xludf.DUMMYFUNCTION("""COMPUTED_VALUE"""),1.018)</f>
        <v>1.018</v>
      </c>
      <c r="E342" s="24">
        <f>IFERROR(__xludf.DUMMYFUNCTION("""COMPUTED_VALUE"""),63.0)</f>
        <v>63</v>
      </c>
      <c r="F342" s="27" t="str">
        <f>IFERROR(__xludf.DUMMYFUNCTION("""COMPUTED_VALUE"""),"BLUE")</f>
        <v>BLUE</v>
      </c>
      <c r="G342" s="28" t="str">
        <f>IFERROR(__xludf.DUMMYFUNCTION("""COMPUTED_VALUE"""),"Tap 6 Clone (12/29/2019)")</f>
        <v>Tap 6 Clone (12/29/2019)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IFERROR(__xludf.DUMMYFUNCTION("""COMPUTED_VALUE"""),43838.0351002083)</f>
        <v>43838.0351</v>
      </c>
      <c r="D343" s="23">
        <f>IFERROR(__xludf.DUMMYFUNCTION("""COMPUTED_VALUE"""),1.018)</f>
        <v>1.018</v>
      </c>
      <c r="E343" s="24">
        <f>IFERROR(__xludf.DUMMYFUNCTION("""COMPUTED_VALUE"""),63.0)</f>
        <v>63</v>
      </c>
      <c r="F343" s="27" t="str">
        <f>IFERROR(__xludf.DUMMYFUNCTION("""COMPUTED_VALUE"""),"BLUE")</f>
        <v>BLUE</v>
      </c>
      <c r="G343" s="28" t="str">
        <f>IFERROR(__xludf.DUMMYFUNCTION("""COMPUTED_VALUE"""),"Tap 6 Clone (12/29/2019)")</f>
        <v>Tap 6 Clone (12/29/2019)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IFERROR(__xludf.DUMMYFUNCTION("""COMPUTED_VALUE"""),43838.0246811226)</f>
        <v>43838.02468</v>
      </c>
      <c r="D344" s="23">
        <f>IFERROR(__xludf.DUMMYFUNCTION("""COMPUTED_VALUE"""),1.018)</f>
        <v>1.018</v>
      </c>
      <c r="E344" s="24">
        <f>IFERROR(__xludf.DUMMYFUNCTION("""COMPUTED_VALUE"""),63.0)</f>
        <v>63</v>
      </c>
      <c r="F344" s="27" t="str">
        <f>IFERROR(__xludf.DUMMYFUNCTION("""COMPUTED_VALUE"""),"BLUE")</f>
        <v>BLUE</v>
      </c>
      <c r="G344" s="28" t="str">
        <f>IFERROR(__xludf.DUMMYFUNCTION("""COMPUTED_VALUE"""),"Tap 6 Clone (12/29/2019)")</f>
        <v>Tap 6 Clone (12/29/2019)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IFERROR(__xludf.DUMMYFUNCTION("""COMPUTED_VALUE"""),43838.0142612731)</f>
        <v>43838.01426</v>
      </c>
      <c r="D345" s="23">
        <f>IFERROR(__xludf.DUMMYFUNCTION("""COMPUTED_VALUE"""),1.018)</f>
        <v>1.018</v>
      </c>
      <c r="E345" s="24">
        <f>IFERROR(__xludf.DUMMYFUNCTION("""COMPUTED_VALUE"""),63.0)</f>
        <v>63</v>
      </c>
      <c r="F345" s="27" t="str">
        <f>IFERROR(__xludf.DUMMYFUNCTION("""COMPUTED_VALUE"""),"BLUE")</f>
        <v>BLUE</v>
      </c>
      <c r="G345" s="28" t="str">
        <f>IFERROR(__xludf.DUMMYFUNCTION("""COMPUTED_VALUE"""),"Tap 6 Clone (12/29/2019)")</f>
        <v>Tap 6 Clone (12/29/2019)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IFERROR(__xludf.DUMMYFUNCTION("""COMPUTED_VALUE"""),43838.003840243)</f>
        <v>43838.00384</v>
      </c>
      <c r="D346" s="23">
        <f>IFERROR(__xludf.DUMMYFUNCTION("""COMPUTED_VALUE"""),1.018)</f>
        <v>1.018</v>
      </c>
      <c r="E346" s="24">
        <f>IFERROR(__xludf.DUMMYFUNCTION("""COMPUTED_VALUE"""),63.0)</f>
        <v>63</v>
      </c>
      <c r="F346" s="27" t="str">
        <f>IFERROR(__xludf.DUMMYFUNCTION("""COMPUTED_VALUE"""),"BLUE")</f>
        <v>BLUE</v>
      </c>
      <c r="G346" s="28" t="str">
        <f>IFERROR(__xludf.DUMMYFUNCTION("""COMPUTED_VALUE"""),"Tap 6 Clone (12/29/2019)")</f>
        <v>Tap 6 Clone (12/29/2019)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IFERROR(__xludf.DUMMYFUNCTION("""COMPUTED_VALUE"""),43837.9934066319)</f>
        <v>43837.99341</v>
      </c>
      <c r="D347" s="23">
        <f>IFERROR(__xludf.DUMMYFUNCTION("""COMPUTED_VALUE"""),1.018)</f>
        <v>1.018</v>
      </c>
      <c r="E347" s="24">
        <f>IFERROR(__xludf.DUMMYFUNCTION("""COMPUTED_VALUE"""),63.0)</f>
        <v>63</v>
      </c>
      <c r="F347" s="27" t="str">
        <f>IFERROR(__xludf.DUMMYFUNCTION("""COMPUTED_VALUE"""),"BLUE")</f>
        <v>BLUE</v>
      </c>
      <c r="G347" s="28" t="str">
        <f>IFERROR(__xludf.DUMMYFUNCTION("""COMPUTED_VALUE"""),"Tap 6 Clone (12/29/2019)")</f>
        <v>Tap 6 Clone (12/29/2019)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IFERROR(__xludf.DUMMYFUNCTION("""COMPUTED_VALUE"""),43837.9829850231)</f>
        <v>43837.98299</v>
      </c>
      <c r="D348" s="23">
        <f>IFERROR(__xludf.DUMMYFUNCTION("""COMPUTED_VALUE"""),1.018)</f>
        <v>1.018</v>
      </c>
      <c r="E348" s="24">
        <f>IFERROR(__xludf.DUMMYFUNCTION("""COMPUTED_VALUE"""),63.0)</f>
        <v>63</v>
      </c>
      <c r="F348" s="27" t="str">
        <f>IFERROR(__xludf.DUMMYFUNCTION("""COMPUTED_VALUE"""),"BLUE")</f>
        <v>BLUE</v>
      </c>
      <c r="G348" s="28" t="str">
        <f>IFERROR(__xludf.DUMMYFUNCTION("""COMPUTED_VALUE"""),"Tap 6 Clone (12/29/2019)")</f>
        <v>Tap 6 Clone (12/29/2019)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IFERROR(__xludf.DUMMYFUNCTION("""COMPUTED_VALUE"""),43837.972565)</f>
        <v>43837.97257</v>
      </c>
      <c r="D349" s="23">
        <f>IFERROR(__xludf.DUMMYFUNCTION("""COMPUTED_VALUE"""),1.018)</f>
        <v>1.018</v>
      </c>
      <c r="E349" s="24">
        <f>IFERROR(__xludf.DUMMYFUNCTION("""COMPUTED_VALUE"""),63.0)</f>
        <v>63</v>
      </c>
      <c r="F349" s="27" t="str">
        <f>IFERROR(__xludf.DUMMYFUNCTION("""COMPUTED_VALUE"""),"BLUE")</f>
        <v>BLUE</v>
      </c>
      <c r="G349" s="28" t="str">
        <f>IFERROR(__xludf.DUMMYFUNCTION("""COMPUTED_VALUE"""),"Tap 6 Clone (12/29/2019)")</f>
        <v>Tap 6 Clone (12/29/2019)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IFERROR(__xludf.DUMMYFUNCTION("""COMPUTED_VALUE"""),43837.962145787)</f>
        <v>43837.96215</v>
      </c>
      <c r="D350" s="23">
        <f>IFERROR(__xludf.DUMMYFUNCTION("""COMPUTED_VALUE"""),1.018)</f>
        <v>1.018</v>
      </c>
      <c r="E350" s="24">
        <f>IFERROR(__xludf.DUMMYFUNCTION("""COMPUTED_VALUE"""),63.0)</f>
        <v>63</v>
      </c>
      <c r="F350" s="27" t="str">
        <f>IFERROR(__xludf.DUMMYFUNCTION("""COMPUTED_VALUE"""),"BLUE")</f>
        <v>BLUE</v>
      </c>
      <c r="G350" s="28" t="str">
        <f>IFERROR(__xludf.DUMMYFUNCTION("""COMPUTED_VALUE"""),"Tap 6 Clone (12/29/2019)")</f>
        <v>Tap 6 Clone (12/29/2019)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IFERROR(__xludf.DUMMYFUNCTION("""COMPUTED_VALUE"""),43837.95172375)</f>
        <v>43837.95172</v>
      </c>
      <c r="D351" s="23">
        <f>IFERROR(__xludf.DUMMYFUNCTION("""COMPUTED_VALUE"""),1.018)</f>
        <v>1.018</v>
      </c>
      <c r="E351" s="24">
        <f>IFERROR(__xludf.DUMMYFUNCTION("""COMPUTED_VALUE"""),63.0)</f>
        <v>63</v>
      </c>
      <c r="F351" s="27" t="str">
        <f>IFERROR(__xludf.DUMMYFUNCTION("""COMPUTED_VALUE"""),"BLUE")</f>
        <v>BLUE</v>
      </c>
      <c r="G351" s="28" t="str">
        <f>IFERROR(__xludf.DUMMYFUNCTION("""COMPUTED_VALUE"""),"Tap 6 Clone (12/29/2019)")</f>
        <v>Tap 6 Clone (12/29/2019)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IFERROR(__xludf.DUMMYFUNCTION("""COMPUTED_VALUE"""),43837.9413036921)</f>
        <v>43837.9413</v>
      </c>
      <c r="D352" s="23">
        <f>IFERROR(__xludf.DUMMYFUNCTION("""COMPUTED_VALUE"""),1.018)</f>
        <v>1.018</v>
      </c>
      <c r="E352" s="24">
        <f>IFERROR(__xludf.DUMMYFUNCTION("""COMPUTED_VALUE"""),63.0)</f>
        <v>63</v>
      </c>
      <c r="F352" s="27" t="str">
        <f>IFERROR(__xludf.DUMMYFUNCTION("""COMPUTED_VALUE"""),"BLUE")</f>
        <v>BLUE</v>
      </c>
      <c r="G352" s="28" t="str">
        <f>IFERROR(__xludf.DUMMYFUNCTION("""COMPUTED_VALUE"""),"Tap 6 Clone (12/29/2019)")</f>
        <v>Tap 6 Clone (12/29/2019)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IFERROR(__xludf.DUMMYFUNCTION("""COMPUTED_VALUE"""),43837.9308823379)</f>
        <v>43837.93088</v>
      </c>
      <c r="D353" s="23">
        <f>IFERROR(__xludf.DUMMYFUNCTION("""COMPUTED_VALUE"""),1.018)</f>
        <v>1.018</v>
      </c>
      <c r="E353" s="24">
        <f>IFERROR(__xludf.DUMMYFUNCTION("""COMPUTED_VALUE"""),63.0)</f>
        <v>63</v>
      </c>
      <c r="F353" s="27" t="str">
        <f>IFERROR(__xludf.DUMMYFUNCTION("""COMPUTED_VALUE"""),"BLUE")</f>
        <v>BLUE</v>
      </c>
      <c r="G353" s="28" t="str">
        <f>IFERROR(__xludf.DUMMYFUNCTION("""COMPUTED_VALUE"""),"Tap 6 Clone (12/29/2019)")</f>
        <v>Tap 6 Clone (12/29/2019)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IFERROR(__xludf.DUMMYFUNCTION("""COMPUTED_VALUE"""),43837.9204611458)</f>
        <v>43837.92046</v>
      </c>
      <c r="D354" s="23">
        <f>IFERROR(__xludf.DUMMYFUNCTION("""COMPUTED_VALUE"""),1.018)</f>
        <v>1.018</v>
      </c>
      <c r="E354" s="24">
        <f>IFERROR(__xludf.DUMMYFUNCTION("""COMPUTED_VALUE"""),63.0)</f>
        <v>63</v>
      </c>
      <c r="F354" s="27" t="str">
        <f>IFERROR(__xludf.DUMMYFUNCTION("""COMPUTED_VALUE"""),"BLUE")</f>
        <v>BLUE</v>
      </c>
      <c r="G354" s="28" t="str">
        <f>IFERROR(__xludf.DUMMYFUNCTION("""COMPUTED_VALUE"""),"Tap 6 Clone (12/29/2019)")</f>
        <v>Tap 6 Clone (12/29/2019)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IFERROR(__xludf.DUMMYFUNCTION("""COMPUTED_VALUE"""),43837.9100410185)</f>
        <v>43837.91004</v>
      </c>
      <c r="D355" s="23">
        <f>IFERROR(__xludf.DUMMYFUNCTION("""COMPUTED_VALUE"""),1.018)</f>
        <v>1.018</v>
      </c>
      <c r="E355" s="24">
        <f>IFERROR(__xludf.DUMMYFUNCTION("""COMPUTED_VALUE"""),63.0)</f>
        <v>63</v>
      </c>
      <c r="F355" s="27" t="str">
        <f>IFERROR(__xludf.DUMMYFUNCTION("""COMPUTED_VALUE"""),"BLUE")</f>
        <v>BLUE</v>
      </c>
      <c r="G355" s="28" t="str">
        <f>IFERROR(__xludf.DUMMYFUNCTION("""COMPUTED_VALUE"""),"Tap 6 Clone (12/29/2019)")</f>
        <v>Tap 6 Clone (12/29/2019)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IFERROR(__xludf.DUMMYFUNCTION("""COMPUTED_VALUE"""),43837.8996209259)</f>
        <v>43837.89962</v>
      </c>
      <c r="D356" s="23">
        <f>IFERROR(__xludf.DUMMYFUNCTION("""COMPUTED_VALUE"""),1.018)</f>
        <v>1.018</v>
      </c>
      <c r="E356" s="24">
        <f>IFERROR(__xludf.DUMMYFUNCTION("""COMPUTED_VALUE"""),63.0)</f>
        <v>63</v>
      </c>
      <c r="F356" s="27" t="str">
        <f>IFERROR(__xludf.DUMMYFUNCTION("""COMPUTED_VALUE"""),"BLUE")</f>
        <v>BLUE</v>
      </c>
      <c r="G356" s="28" t="str">
        <f>IFERROR(__xludf.DUMMYFUNCTION("""COMPUTED_VALUE"""),"Tap 6 Clone (12/29/2019)")</f>
        <v>Tap 6 Clone (12/29/2019)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IFERROR(__xludf.DUMMYFUNCTION("""COMPUTED_VALUE"""),43837.8891773148)</f>
        <v>43837.88918</v>
      </c>
      <c r="D357" s="23">
        <f>IFERROR(__xludf.DUMMYFUNCTION("""COMPUTED_VALUE"""),1.018)</f>
        <v>1.018</v>
      </c>
      <c r="E357" s="24">
        <f>IFERROR(__xludf.DUMMYFUNCTION("""COMPUTED_VALUE"""),63.0)</f>
        <v>63</v>
      </c>
      <c r="F357" s="27" t="str">
        <f>IFERROR(__xludf.DUMMYFUNCTION("""COMPUTED_VALUE"""),"BLUE")</f>
        <v>BLUE</v>
      </c>
      <c r="G357" s="28" t="str">
        <f>IFERROR(__xludf.DUMMYFUNCTION("""COMPUTED_VALUE"""),"Tap 6 Clone (12/29/2019)")</f>
        <v>Tap 6 Clone (12/29/2019)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IFERROR(__xludf.DUMMYFUNCTION("""COMPUTED_VALUE"""),43837.8787572569)</f>
        <v>43837.87876</v>
      </c>
      <c r="D358" s="23">
        <f>IFERROR(__xludf.DUMMYFUNCTION("""COMPUTED_VALUE"""),1.018)</f>
        <v>1.018</v>
      </c>
      <c r="E358" s="24">
        <f>IFERROR(__xludf.DUMMYFUNCTION("""COMPUTED_VALUE"""),63.0)</f>
        <v>63</v>
      </c>
      <c r="F358" s="27" t="str">
        <f>IFERROR(__xludf.DUMMYFUNCTION("""COMPUTED_VALUE"""),"BLUE")</f>
        <v>BLUE</v>
      </c>
      <c r="G358" s="28" t="str">
        <f>IFERROR(__xludf.DUMMYFUNCTION("""COMPUTED_VALUE"""),"Tap 6 Clone (12/29/2019)")</f>
        <v>Tap 6 Clone (12/29/2019)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IFERROR(__xludf.DUMMYFUNCTION("""COMPUTED_VALUE"""),43837.8683340625)</f>
        <v>43837.86833</v>
      </c>
      <c r="D359" s="23">
        <f>IFERROR(__xludf.DUMMYFUNCTION("""COMPUTED_VALUE"""),1.018)</f>
        <v>1.018</v>
      </c>
      <c r="E359" s="24">
        <f>IFERROR(__xludf.DUMMYFUNCTION("""COMPUTED_VALUE"""),63.0)</f>
        <v>63</v>
      </c>
      <c r="F359" s="27" t="str">
        <f>IFERROR(__xludf.DUMMYFUNCTION("""COMPUTED_VALUE"""),"BLUE")</f>
        <v>BLUE</v>
      </c>
      <c r="G359" s="28" t="str">
        <f>IFERROR(__xludf.DUMMYFUNCTION("""COMPUTED_VALUE"""),"Tap 6 Clone (12/29/2019)")</f>
        <v>Tap 6 Clone (12/29/2019)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IFERROR(__xludf.DUMMYFUNCTION("""COMPUTED_VALUE"""),43837.8579149421)</f>
        <v>43837.85791</v>
      </c>
      <c r="D360" s="23">
        <f>IFERROR(__xludf.DUMMYFUNCTION("""COMPUTED_VALUE"""),1.018)</f>
        <v>1.018</v>
      </c>
      <c r="E360" s="24">
        <f>IFERROR(__xludf.DUMMYFUNCTION("""COMPUTED_VALUE"""),63.0)</f>
        <v>63</v>
      </c>
      <c r="F360" s="27" t="str">
        <f>IFERROR(__xludf.DUMMYFUNCTION("""COMPUTED_VALUE"""),"BLUE")</f>
        <v>BLUE</v>
      </c>
      <c r="G360" s="28" t="str">
        <f>IFERROR(__xludf.DUMMYFUNCTION("""COMPUTED_VALUE"""),"Tap 6 Clone (12/29/2019)")</f>
        <v>Tap 6 Clone (12/29/2019)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IFERROR(__xludf.DUMMYFUNCTION("""COMPUTED_VALUE"""),43837.8474929629)</f>
        <v>43837.84749</v>
      </c>
      <c r="D361" s="23">
        <f>IFERROR(__xludf.DUMMYFUNCTION("""COMPUTED_VALUE"""),1.018)</f>
        <v>1.018</v>
      </c>
      <c r="E361" s="24">
        <f>IFERROR(__xludf.DUMMYFUNCTION("""COMPUTED_VALUE"""),63.0)</f>
        <v>63</v>
      </c>
      <c r="F361" s="27" t="str">
        <f>IFERROR(__xludf.DUMMYFUNCTION("""COMPUTED_VALUE"""),"BLUE")</f>
        <v>BLUE</v>
      </c>
      <c r="G361" s="28" t="str">
        <f>IFERROR(__xludf.DUMMYFUNCTION("""COMPUTED_VALUE"""),"Tap 6 Clone (12/29/2019)")</f>
        <v>Tap 6 Clone (12/29/2019)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IFERROR(__xludf.DUMMYFUNCTION("""COMPUTED_VALUE"""),43837.8370707407)</f>
        <v>43837.83707</v>
      </c>
      <c r="D362" s="23">
        <f>IFERROR(__xludf.DUMMYFUNCTION("""COMPUTED_VALUE"""),1.018)</f>
        <v>1.018</v>
      </c>
      <c r="E362" s="24">
        <f>IFERROR(__xludf.DUMMYFUNCTION("""COMPUTED_VALUE"""),63.0)</f>
        <v>63</v>
      </c>
      <c r="F362" s="27" t="str">
        <f>IFERROR(__xludf.DUMMYFUNCTION("""COMPUTED_VALUE"""),"BLUE")</f>
        <v>BLUE</v>
      </c>
      <c r="G362" s="28" t="str">
        <f>IFERROR(__xludf.DUMMYFUNCTION("""COMPUTED_VALUE"""),"Tap 6 Clone (12/29/2019)")</f>
        <v>Tap 6 Clone (12/29/2019)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IFERROR(__xludf.DUMMYFUNCTION("""COMPUTED_VALUE"""),43837.8266490277)</f>
        <v>43837.82665</v>
      </c>
      <c r="D363" s="23">
        <f>IFERROR(__xludf.DUMMYFUNCTION("""COMPUTED_VALUE"""),1.018)</f>
        <v>1.018</v>
      </c>
      <c r="E363" s="24">
        <f>IFERROR(__xludf.DUMMYFUNCTION("""COMPUTED_VALUE"""),63.0)</f>
        <v>63</v>
      </c>
      <c r="F363" s="27" t="str">
        <f>IFERROR(__xludf.DUMMYFUNCTION("""COMPUTED_VALUE"""),"BLUE")</f>
        <v>BLUE</v>
      </c>
      <c r="G363" s="28" t="str">
        <f>IFERROR(__xludf.DUMMYFUNCTION("""COMPUTED_VALUE"""),"Tap 6 Clone (12/29/2019)")</f>
        <v>Tap 6 Clone (12/29/2019)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IFERROR(__xludf.DUMMYFUNCTION("""COMPUTED_VALUE"""),43837.8162289004)</f>
        <v>43837.81623</v>
      </c>
      <c r="D364" s="23">
        <f>IFERROR(__xludf.DUMMYFUNCTION("""COMPUTED_VALUE"""),1.019)</f>
        <v>1.019</v>
      </c>
      <c r="E364" s="24">
        <f>IFERROR(__xludf.DUMMYFUNCTION("""COMPUTED_VALUE"""),63.0)</f>
        <v>63</v>
      </c>
      <c r="F364" s="27" t="str">
        <f>IFERROR(__xludf.DUMMYFUNCTION("""COMPUTED_VALUE"""),"BLUE")</f>
        <v>BLUE</v>
      </c>
      <c r="G364" s="28" t="str">
        <f>IFERROR(__xludf.DUMMYFUNCTION("""COMPUTED_VALUE"""),"Tap 6 Clone (12/29/2019)")</f>
        <v>Tap 6 Clone (12/29/2019)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IFERROR(__xludf.DUMMYFUNCTION("""COMPUTED_VALUE"""),43837.8057979513)</f>
        <v>43837.8058</v>
      </c>
      <c r="D365" s="23">
        <f>IFERROR(__xludf.DUMMYFUNCTION("""COMPUTED_VALUE"""),1.018)</f>
        <v>1.018</v>
      </c>
      <c r="E365" s="24">
        <f>IFERROR(__xludf.DUMMYFUNCTION("""COMPUTED_VALUE"""),63.0)</f>
        <v>63</v>
      </c>
      <c r="F365" s="27" t="str">
        <f>IFERROR(__xludf.DUMMYFUNCTION("""COMPUTED_VALUE"""),"BLUE")</f>
        <v>BLUE</v>
      </c>
      <c r="G365" s="28" t="str">
        <f>IFERROR(__xludf.DUMMYFUNCTION("""COMPUTED_VALUE"""),"Tap 6 Clone (12/29/2019)")</f>
        <v>Tap 6 Clone (12/29/2019)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IFERROR(__xludf.DUMMYFUNCTION("""COMPUTED_VALUE"""),43837.7953646759)</f>
        <v>43837.79536</v>
      </c>
      <c r="D366" s="23">
        <f>IFERROR(__xludf.DUMMYFUNCTION("""COMPUTED_VALUE"""),1.018)</f>
        <v>1.018</v>
      </c>
      <c r="E366" s="24">
        <f>IFERROR(__xludf.DUMMYFUNCTION("""COMPUTED_VALUE"""),63.0)</f>
        <v>63</v>
      </c>
      <c r="F366" s="27" t="str">
        <f>IFERROR(__xludf.DUMMYFUNCTION("""COMPUTED_VALUE"""),"BLUE")</f>
        <v>BLUE</v>
      </c>
      <c r="G366" s="28" t="str">
        <f>IFERROR(__xludf.DUMMYFUNCTION("""COMPUTED_VALUE"""),"Tap 6 Clone (12/29/2019)")</f>
        <v>Tap 6 Clone (12/29/2019)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IFERROR(__xludf.DUMMYFUNCTION("""COMPUTED_VALUE"""),43837.7849417939)</f>
        <v>43837.78494</v>
      </c>
      <c r="D367" s="23">
        <f>IFERROR(__xludf.DUMMYFUNCTION("""COMPUTED_VALUE"""),1.018)</f>
        <v>1.018</v>
      </c>
      <c r="E367" s="24">
        <f>IFERROR(__xludf.DUMMYFUNCTION("""COMPUTED_VALUE"""),63.0)</f>
        <v>63</v>
      </c>
      <c r="F367" s="27" t="str">
        <f>IFERROR(__xludf.DUMMYFUNCTION("""COMPUTED_VALUE"""),"BLUE")</f>
        <v>BLUE</v>
      </c>
      <c r="G367" s="28" t="str">
        <f>IFERROR(__xludf.DUMMYFUNCTION("""COMPUTED_VALUE"""),"Tap 6 Clone (12/29/2019)")</f>
        <v>Tap 6 Clone (12/29/2019)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IFERROR(__xludf.DUMMYFUNCTION("""COMPUTED_VALUE"""),43837.7745206944)</f>
        <v>43837.77452</v>
      </c>
      <c r="D368" s="23">
        <f>IFERROR(__xludf.DUMMYFUNCTION("""COMPUTED_VALUE"""),1.018)</f>
        <v>1.018</v>
      </c>
      <c r="E368" s="24">
        <f>IFERROR(__xludf.DUMMYFUNCTION("""COMPUTED_VALUE"""),63.0)</f>
        <v>63</v>
      </c>
      <c r="F368" s="27" t="str">
        <f>IFERROR(__xludf.DUMMYFUNCTION("""COMPUTED_VALUE"""),"BLUE")</f>
        <v>BLUE</v>
      </c>
      <c r="G368" s="28" t="str">
        <f>IFERROR(__xludf.DUMMYFUNCTION("""COMPUTED_VALUE"""),"Tap 6 Clone (12/29/2019)")</f>
        <v>Tap 6 Clone (12/29/2019)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IFERROR(__xludf.DUMMYFUNCTION("""COMPUTED_VALUE"""),43837.7640994097)</f>
        <v>43837.7641</v>
      </c>
      <c r="D369" s="23">
        <f>IFERROR(__xludf.DUMMYFUNCTION("""COMPUTED_VALUE"""),1.018)</f>
        <v>1.018</v>
      </c>
      <c r="E369" s="24">
        <f>IFERROR(__xludf.DUMMYFUNCTION("""COMPUTED_VALUE"""),63.0)</f>
        <v>63</v>
      </c>
      <c r="F369" s="27" t="str">
        <f>IFERROR(__xludf.DUMMYFUNCTION("""COMPUTED_VALUE"""),"BLUE")</f>
        <v>BLUE</v>
      </c>
      <c r="G369" s="28" t="str">
        <f>IFERROR(__xludf.DUMMYFUNCTION("""COMPUTED_VALUE"""),"Tap 6 Clone (12/29/2019)")</f>
        <v>Tap 6 Clone (12/29/2019)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IFERROR(__xludf.DUMMYFUNCTION("""COMPUTED_VALUE"""),43837.7536783333)</f>
        <v>43837.75368</v>
      </c>
      <c r="D370" s="23">
        <f>IFERROR(__xludf.DUMMYFUNCTION("""COMPUTED_VALUE"""),1.019)</f>
        <v>1.019</v>
      </c>
      <c r="E370" s="24">
        <f>IFERROR(__xludf.DUMMYFUNCTION("""COMPUTED_VALUE"""),63.0)</f>
        <v>63</v>
      </c>
      <c r="F370" s="27" t="str">
        <f>IFERROR(__xludf.DUMMYFUNCTION("""COMPUTED_VALUE"""),"BLUE")</f>
        <v>BLUE</v>
      </c>
      <c r="G370" s="28" t="str">
        <f>IFERROR(__xludf.DUMMYFUNCTION("""COMPUTED_VALUE"""),"Tap 6 Clone (12/29/2019)")</f>
        <v>Tap 6 Clone (12/29/2019)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IFERROR(__xludf.DUMMYFUNCTION("""COMPUTED_VALUE"""),43837.7432556944)</f>
        <v>43837.74326</v>
      </c>
      <c r="D371" s="23">
        <f>IFERROR(__xludf.DUMMYFUNCTION("""COMPUTED_VALUE"""),1.018)</f>
        <v>1.018</v>
      </c>
      <c r="E371" s="24">
        <f>IFERROR(__xludf.DUMMYFUNCTION("""COMPUTED_VALUE"""),63.0)</f>
        <v>63</v>
      </c>
      <c r="F371" s="27" t="str">
        <f>IFERROR(__xludf.DUMMYFUNCTION("""COMPUTED_VALUE"""),"BLUE")</f>
        <v>BLUE</v>
      </c>
      <c r="G371" s="28" t="str">
        <f>IFERROR(__xludf.DUMMYFUNCTION("""COMPUTED_VALUE"""),"Tap 6 Clone (12/29/2019)")</f>
        <v>Tap 6 Clone (12/29/2019)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IFERROR(__xludf.DUMMYFUNCTION("""COMPUTED_VALUE"""),43837.7328360879)</f>
        <v>43837.73284</v>
      </c>
      <c r="D372" s="23">
        <f>IFERROR(__xludf.DUMMYFUNCTION("""COMPUTED_VALUE"""),1.018)</f>
        <v>1.018</v>
      </c>
      <c r="E372" s="24">
        <f>IFERROR(__xludf.DUMMYFUNCTION("""COMPUTED_VALUE"""),63.0)</f>
        <v>63</v>
      </c>
      <c r="F372" s="27" t="str">
        <f>IFERROR(__xludf.DUMMYFUNCTION("""COMPUTED_VALUE"""),"BLUE")</f>
        <v>BLUE</v>
      </c>
      <c r="G372" s="28" t="str">
        <f>IFERROR(__xludf.DUMMYFUNCTION("""COMPUTED_VALUE"""),"Tap 6 Clone (12/29/2019)")</f>
        <v>Tap 6 Clone (12/29/2019)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IFERROR(__xludf.DUMMYFUNCTION("""COMPUTED_VALUE"""),43837.7224146874)</f>
        <v>43837.72241</v>
      </c>
      <c r="D373" s="23">
        <f>IFERROR(__xludf.DUMMYFUNCTION("""COMPUTED_VALUE"""),1.019)</f>
        <v>1.019</v>
      </c>
      <c r="E373" s="24">
        <f>IFERROR(__xludf.DUMMYFUNCTION("""COMPUTED_VALUE"""),63.0)</f>
        <v>63</v>
      </c>
      <c r="F373" s="27" t="str">
        <f>IFERROR(__xludf.DUMMYFUNCTION("""COMPUTED_VALUE"""),"BLUE")</f>
        <v>BLUE</v>
      </c>
      <c r="G373" s="28" t="str">
        <f>IFERROR(__xludf.DUMMYFUNCTION("""COMPUTED_VALUE"""),"Tap 6 Clone (12/29/2019)")</f>
        <v>Tap 6 Clone (12/29/2019)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IFERROR(__xludf.DUMMYFUNCTION("""COMPUTED_VALUE"""),43837.7119946759)</f>
        <v>43837.71199</v>
      </c>
      <c r="D374" s="23">
        <f>IFERROR(__xludf.DUMMYFUNCTION("""COMPUTED_VALUE"""),1.019)</f>
        <v>1.019</v>
      </c>
      <c r="E374" s="24">
        <f>IFERROR(__xludf.DUMMYFUNCTION("""COMPUTED_VALUE"""),63.0)</f>
        <v>63</v>
      </c>
      <c r="F374" s="27" t="str">
        <f>IFERROR(__xludf.DUMMYFUNCTION("""COMPUTED_VALUE"""),"BLUE")</f>
        <v>BLUE</v>
      </c>
      <c r="G374" s="28" t="str">
        <f>IFERROR(__xludf.DUMMYFUNCTION("""COMPUTED_VALUE"""),"Tap 6 Clone (12/29/2019)")</f>
        <v>Tap 6 Clone (12/29/2019)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IFERROR(__xludf.DUMMYFUNCTION("""COMPUTED_VALUE"""),43837.7015613657)</f>
        <v>43837.70156</v>
      </c>
      <c r="D375" s="23">
        <f>IFERROR(__xludf.DUMMYFUNCTION("""COMPUTED_VALUE"""),1.018)</f>
        <v>1.018</v>
      </c>
      <c r="E375" s="24">
        <f>IFERROR(__xludf.DUMMYFUNCTION("""COMPUTED_VALUE"""),63.0)</f>
        <v>63</v>
      </c>
      <c r="F375" s="27" t="str">
        <f>IFERROR(__xludf.DUMMYFUNCTION("""COMPUTED_VALUE"""),"BLUE")</f>
        <v>BLUE</v>
      </c>
      <c r="G375" s="28" t="str">
        <f>IFERROR(__xludf.DUMMYFUNCTION("""COMPUTED_VALUE"""),"Tap 6 Clone (12/29/2019)")</f>
        <v>Tap 6 Clone (12/29/2019)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IFERROR(__xludf.DUMMYFUNCTION("""COMPUTED_VALUE"""),43837.6911287963)</f>
        <v>43837.69113</v>
      </c>
      <c r="D376" s="23">
        <f>IFERROR(__xludf.DUMMYFUNCTION("""COMPUTED_VALUE"""),1.019)</f>
        <v>1.019</v>
      </c>
      <c r="E376" s="24">
        <f>IFERROR(__xludf.DUMMYFUNCTION("""COMPUTED_VALUE"""),63.0)</f>
        <v>63</v>
      </c>
      <c r="F376" s="27" t="str">
        <f>IFERROR(__xludf.DUMMYFUNCTION("""COMPUTED_VALUE"""),"BLUE")</f>
        <v>BLUE</v>
      </c>
      <c r="G376" s="28" t="str">
        <f>IFERROR(__xludf.DUMMYFUNCTION("""COMPUTED_VALUE"""),"Tap 6 Clone (12/29/2019)")</f>
        <v>Tap 6 Clone (12/29/2019)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IFERROR(__xludf.DUMMYFUNCTION("""COMPUTED_VALUE"""),43837.6807077662)</f>
        <v>43837.68071</v>
      </c>
      <c r="D377" s="23">
        <f>IFERROR(__xludf.DUMMYFUNCTION("""COMPUTED_VALUE"""),1.019)</f>
        <v>1.019</v>
      </c>
      <c r="E377" s="24">
        <f>IFERROR(__xludf.DUMMYFUNCTION("""COMPUTED_VALUE"""),63.0)</f>
        <v>63</v>
      </c>
      <c r="F377" s="27" t="str">
        <f>IFERROR(__xludf.DUMMYFUNCTION("""COMPUTED_VALUE"""),"BLUE")</f>
        <v>BLUE</v>
      </c>
      <c r="G377" s="28" t="str">
        <f>IFERROR(__xludf.DUMMYFUNCTION("""COMPUTED_VALUE"""),"Tap 6 Clone (12/29/2019)")</f>
        <v>Tap 6 Clone (12/29/2019)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IFERROR(__xludf.DUMMYFUNCTION("""COMPUTED_VALUE"""),43837.6702874652)</f>
        <v>43837.67029</v>
      </c>
      <c r="D378" s="23">
        <f>IFERROR(__xludf.DUMMYFUNCTION("""COMPUTED_VALUE"""),1.019)</f>
        <v>1.019</v>
      </c>
      <c r="E378" s="24">
        <f>IFERROR(__xludf.DUMMYFUNCTION("""COMPUTED_VALUE"""),63.0)</f>
        <v>63</v>
      </c>
      <c r="F378" s="27" t="str">
        <f>IFERROR(__xludf.DUMMYFUNCTION("""COMPUTED_VALUE"""),"BLUE")</f>
        <v>BLUE</v>
      </c>
      <c r="G378" s="28" t="str">
        <f>IFERROR(__xludf.DUMMYFUNCTION("""COMPUTED_VALUE"""),"Tap 6 Clone (12/29/2019)")</f>
        <v>Tap 6 Clone (12/29/2019)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IFERROR(__xludf.DUMMYFUNCTION("""COMPUTED_VALUE"""),43837.659865787)</f>
        <v>43837.65987</v>
      </c>
      <c r="D379" s="23">
        <f>IFERROR(__xludf.DUMMYFUNCTION("""COMPUTED_VALUE"""),1.019)</f>
        <v>1.019</v>
      </c>
      <c r="E379" s="24">
        <f>IFERROR(__xludf.DUMMYFUNCTION("""COMPUTED_VALUE"""),63.0)</f>
        <v>63</v>
      </c>
      <c r="F379" s="27" t="str">
        <f>IFERROR(__xludf.DUMMYFUNCTION("""COMPUTED_VALUE"""),"BLUE")</f>
        <v>BLUE</v>
      </c>
      <c r="G379" s="28" t="str">
        <f>IFERROR(__xludf.DUMMYFUNCTION("""COMPUTED_VALUE"""),"Tap 6 Clone (12/29/2019)")</f>
        <v>Tap 6 Clone (12/29/2019)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IFERROR(__xludf.DUMMYFUNCTION("""COMPUTED_VALUE"""),43837.6494446527)</f>
        <v>43837.64944</v>
      </c>
      <c r="D380" s="23">
        <f>IFERROR(__xludf.DUMMYFUNCTION("""COMPUTED_VALUE"""),1.019)</f>
        <v>1.019</v>
      </c>
      <c r="E380" s="24">
        <f>IFERROR(__xludf.DUMMYFUNCTION("""COMPUTED_VALUE"""),63.0)</f>
        <v>63</v>
      </c>
      <c r="F380" s="27" t="str">
        <f>IFERROR(__xludf.DUMMYFUNCTION("""COMPUTED_VALUE"""),"BLUE")</f>
        <v>BLUE</v>
      </c>
      <c r="G380" s="28" t="str">
        <f>IFERROR(__xludf.DUMMYFUNCTION("""COMPUTED_VALUE"""),"Tap 6 Clone (12/29/2019)")</f>
        <v>Tap 6 Clone (12/29/2019)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IFERROR(__xludf.DUMMYFUNCTION("""COMPUTED_VALUE"""),43837.6390237847)</f>
        <v>43837.63902</v>
      </c>
      <c r="D381" s="23">
        <f>IFERROR(__xludf.DUMMYFUNCTION("""COMPUTED_VALUE"""),1.019)</f>
        <v>1.019</v>
      </c>
      <c r="E381" s="24">
        <f>IFERROR(__xludf.DUMMYFUNCTION("""COMPUTED_VALUE"""),63.0)</f>
        <v>63</v>
      </c>
      <c r="F381" s="27" t="str">
        <f>IFERROR(__xludf.DUMMYFUNCTION("""COMPUTED_VALUE"""),"BLUE")</f>
        <v>BLUE</v>
      </c>
      <c r="G381" s="28" t="str">
        <f>IFERROR(__xludf.DUMMYFUNCTION("""COMPUTED_VALUE"""),"Tap 6 Clone (12/29/2019)")</f>
        <v>Tap 6 Clone (12/29/2019)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IFERROR(__xludf.DUMMYFUNCTION("""COMPUTED_VALUE"""),43837.6286035069)</f>
        <v>43837.6286</v>
      </c>
      <c r="D382" s="23">
        <f>IFERROR(__xludf.DUMMYFUNCTION("""COMPUTED_VALUE"""),1.019)</f>
        <v>1.019</v>
      </c>
      <c r="E382" s="24">
        <f>IFERROR(__xludf.DUMMYFUNCTION("""COMPUTED_VALUE"""),63.0)</f>
        <v>63</v>
      </c>
      <c r="F382" s="27" t="str">
        <f>IFERROR(__xludf.DUMMYFUNCTION("""COMPUTED_VALUE"""),"BLUE")</f>
        <v>BLUE</v>
      </c>
      <c r="G382" s="28" t="str">
        <f>IFERROR(__xludf.DUMMYFUNCTION("""COMPUTED_VALUE"""),"Tap 6 Clone (12/29/2019)")</f>
        <v>Tap 6 Clone (12/29/2019)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IFERROR(__xludf.DUMMYFUNCTION("""COMPUTED_VALUE"""),43837.6181826851)</f>
        <v>43837.61818</v>
      </c>
      <c r="D383" s="23">
        <f>IFERROR(__xludf.DUMMYFUNCTION("""COMPUTED_VALUE"""),1.019)</f>
        <v>1.019</v>
      </c>
      <c r="E383" s="24">
        <f>IFERROR(__xludf.DUMMYFUNCTION("""COMPUTED_VALUE"""),63.0)</f>
        <v>63</v>
      </c>
      <c r="F383" s="27" t="str">
        <f>IFERROR(__xludf.DUMMYFUNCTION("""COMPUTED_VALUE"""),"BLUE")</f>
        <v>BLUE</v>
      </c>
      <c r="G383" s="28" t="str">
        <f>IFERROR(__xludf.DUMMYFUNCTION("""COMPUTED_VALUE"""),"Tap 6 Clone (12/29/2019)")</f>
        <v>Tap 6 Clone (12/29/2019)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IFERROR(__xludf.DUMMYFUNCTION("""COMPUTED_VALUE"""),43837.6077628125)</f>
        <v>43837.60776</v>
      </c>
      <c r="D384" s="23">
        <f>IFERROR(__xludf.DUMMYFUNCTION("""COMPUTED_VALUE"""),1.019)</f>
        <v>1.019</v>
      </c>
      <c r="E384" s="24">
        <f>IFERROR(__xludf.DUMMYFUNCTION("""COMPUTED_VALUE"""),63.0)</f>
        <v>63</v>
      </c>
      <c r="F384" s="27" t="str">
        <f>IFERROR(__xludf.DUMMYFUNCTION("""COMPUTED_VALUE"""),"BLUE")</f>
        <v>BLUE</v>
      </c>
      <c r="G384" s="28" t="str">
        <f>IFERROR(__xludf.DUMMYFUNCTION("""COMPUTED_VALUE"""),"Tap 6 Clone (12/29/2019)")</f>
        <v>Tap 6 Clone (12/29/2019)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IFERROR(__xludf.DUMMYFUNCTION("""COMPUTED_VALUE"""),43837.5973409027)</f>
        <v>43837.59734</v>
      </c>
      <c r="D385" s="23">
        <f>IFERROR(__xludf.DUMMYFUNCTION("""COMPUTED_VALUE"""),1.019)</f>
        <v>1.019</v>
      </c>
      <c r="E385" s="24">
        <f>IFERROR(__xludf.DUMMYFUNCTION("""COMPUTED_VALUE"""),63.0)</f>
        <v>63</v>
      </c>
      <c r="F385" s="27" t="str">
        <f>IFERROR(__xludf.DUMMYFUNCTION("""COMPUTED_VALUE"""),"BLUE")</f>
        <v>BLUE</v>
      </c>
      <c r="G385" s="28" t="str">
        <f>IFERROR(__xludf.DUMMYFUNCTION("""COMPUTED_VALUE"""),"Tap 6 Clone (12/29/2019)")</f>
        <v>Tap 6 Clone (12/29/2019)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IFERROR(__xludf.DUMMYFUNCTION("""COMPUTED_VALUE"""),43837.5869212384)</f>
        <v>43837.58692</v>
      </c>
      <c r="D386" s="23">
        <f>IFERROR(__xludf.DUMMYFUNCTION("""COMPUTED_VALUE"""),1.019)</f>
        <v>1.019</v>
      </c>
      <c r="E386" s="24">
        <f>IFERROR(__xludf.DUMMYFUNCTION("""COMPUTED_VALUE"""),63.0)</f>
        <v>63</v>
      </c>
      <c r="F386" s="27" t="str">
        <f>IFERROR(__xludf.DUMMYFUNCTION("""COMPUTED_VALUE"""),"BLUE")</f>
        <v>BLUE</v>
      </c>
      <c r="G386" s="28" t="str">
        <f>IFERROR(__xludf.DUMMYFUNCTION("""COMPUTED_VALUE"""),"Tap 6 Clone (12/29/2019)")</f>
        <v>Tap 6 Clone (12/29/2019)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IFERROR(__xludf.DUMMYFUNCTION("""COMPUTED_VALUE"""),43837.5764995601)</f>
        <v>43837.5765</v>
      </c>
      <c r="D387" s="23">
        <f>IFERROR(__xludf.DUMMYFUNCTION("""COMPUTED_VALUE"""),1.019)</f>
        <v>1.019</v>
      </c>
      <c r="E387" s="24">
        <f>IFERROR(__xludf.DUMMYFUNCTION("""COMPUTED_VALUE"""),63.0)</f>
        <v>63</v>
      </c>
      <c r="F387" s="27" t="str">
        <f>IFERROR(__xludf.DUMMYFUNCTION("""COMPUTED_VALUE"""),"BLUE")</f>
        <v>BLUE</v>
      </c>
      <c r="G387" s="28" t="str">
        <f>IFERROR(__xludf.DUMMYFUNCTION("""COMPUTED_VALUE"""),"Tap 6 Clone (12/29/2019)")</f>
        <v>Tap 6 Clone (12/29/2019)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IFERROR(__xludf.DUMMYFUNCTION("""COMPUTED_VALUE"""),43837.5660778935)</f>
        <v>43837.56608</v>
      </c>
      <c r="D388" s="23">
        <f>IFERROR(__xludf.DUMMYFUNCTION("""COMPUTED_VALUE"""),1.019)</f>
        <v>1.019</v>
      </c>
      <c r="E388" s="24">
        <f>IFERROR(__xludf.DUMMYFUNCTION("""COMPUTED_VALUE"""),63.0)</f>
        <v>63</v>
      </c>
      <c r="F388" s="27" t="str">
        <f>IFERROR(__xludf.DUMMYFUNCTION("""COMPUTED_VALUE"""),"BLUE")</f>
        <v>BLUE</v>
      </c>
      <c r="G388" s="28" t="str">
        <f>IFERROR(__xludf.DUMMYFUNCTION("""COMPUTED_VALUE"""),"Tap 6 Clone (12/29/2019)")</f>
        <v>Tap 6 Clone (12/29/2019)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IFERROR(__xludf.DUMMYFUNCTION("""COMPUTED_VALUE"""),43837.5556573495)</f>
        <v>43837.55566</v>
      </c>
      <c r="D389" s="23">
        <f>IFERROR(__xludf.DUMMYFUNCTION("""COMPUTED_VALUE"""),1.019)</f>
        <v>1.019</v>
      </c>
      <c r="E389" s="24">
        <f>IFERROR(__xludf.DUMMYFUNCTION("""COMPUTED_VALUE"""),63.0)</f>
        <v>63</v>
      </c>
      <c r="F389" s="27" t="str">
        <f>IFERROR(__xludf.DUMMYFUNCTION("""COMPUTED_VALUE"""),"BLUE")</f>
        <v>BLUE</v>
      </c>
      <c r="G389" s="28" t="str">
        <f>IFERROR(__xludf.DUMMYFUNCTION("""COMPUTED_VALUE"""),"Tap 6 Clone (12/29/2019)")</f>
        <v>Tap 6 Clone (12/29/2019)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IFERROR(__xludf.DUMMYFUNCTION("""COMPUTED_VALUE"""),43837.5452367013)</f>
        <v>43837.54524</v>
      </c>
      <c r="D390" s="23">
        <f>IFERROR(__xludf.DUMMYFUNCTION("""COMPUTED_VALUE"""),1.019)</f>
        <v>1.019</v>
      </c>
      <c r="E390" s="24">
        <f>IFERROR(__xludf.DUMMYFUNCTION("""COMPUTED_VALUE"""),63.0)</f>
        <v>63</v>
      </c>
      <c r="F390" s="27" t="str">
        <f>IFERROR(__xludf.DUMMYFUNCTION("""COMPUTED_VALUE"""),"BLUE")</f>
        <v>BLUE</v>
      </c>
      <c r="G390" s="28" t="str">
        <f>IFERROR(__xludf.DUMMYFUNCTION("""COMPUTED_VALUE"""),"Tap 6 Clone (12/29/2019)")</f>
        <v>Tap 6 Clone (12/29/2019)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IFERROR(__xludf.DUMMYFUNCTION("""COMPUTED_VALUE"""),43837.5348162847)</f>
        <v>43837.53482</v>
      </c>
      <c r="D391" s="23">
        <f>IFERROR(__xludf.DUMMYFUNCTION("""COMPUTED_VALUE"""),1.019)</f>
        <v>1.019</v>
      </c>
      <c r="E391" s="24">
        <f>IFERROR(__xludf.DUMMYFUNCTION("""COMPUTED_VALUE"""),63.0)</f>
        <v>63</v>
      </c>
      <c r="F391" s="27" t="str">
        <f>IFERROR(__xludf.DUMMYFUNCTION("""COMPUTED_VALUE"""),"BLUE")</f>
        <v>BLUE</v>
      </c>
      <c r="G391" s="28" t="str">
        <f>IFERROR(__xludf.DUMMYFUNCTION("""COMPUTED_VALUE"""),"Tap 6 Clone (12/29/2019)")</f>
        <v>Tap 6 Clone (12/29/2019)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IFERROR(__xludf.DUMMYFUNCTION("""COMPUTED_VALUE"""),43837.5243948611)</f>
        <v>43837.52439</v>
      </c>
      <c r="D392" s="23">
        <f>IFERROR(__xludf.DUMMYFUNCTION("""COMPUTED_VALUE"""),1.019)</f>
        <v>1.019</v>
      </c>
      <c r="E392" s="24">
        <f>IFERROR(__xludf.DUMMYFUNCTION("""COMPUTED_VALUE"""),63.0)</f>
        <v>63</v>
      </c>
      <c r="F392" s="27" t="str">
        <f>IFERROR(__xludf.DUMMYFUNCTION("""COMPUTED_VALUE"""),"BLUE")</f>
        <v>BLUE</v>
      </c>
      <c r="G392" s="28" t="str">
        <f>IFERROR(__xludf.DUMMYFUNCTION("""COMPUTED_VALUE"""),"Tap 6 Clone (12/29/2019)")</f>
        <v>Tap 6 Clone (12/29/2019)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IFERROR(__xludf.DUMMYFUNCTION("""COMPUTED_VALUE"""),43837.5139747222)</f>
        <v>43837.51397</v>
      </c>
      <c r="D393" s="23">
        <f>IFERROR(__xludf.DUMMYFUNCTION("""COMPUTED_VALUE"""),1.019)</f>
        <v>1.019</v>
      </c>
      <c r="E393" s="24">
        <f>IFERROR(__xludf.DUMMYFUNCTION("""COMPUTED_VALUE"""),63.0)</f>
        <v>63</v>
      </c>
      <c r="F393" s="27" t="str">
        <f>IFERROR(__xludf.DUMMYFUNCTION("""COMPUTED_VALUE"""),"BLUE")</f>
        <v>BLUE</v>
      </c>
      <c r="G393" s="28" t="str">
        <f>IFERROR(__xludf.DUMMYFUNCTION("""COMPUTED_VALUE"""),"Tap 6 Clone (12/29/2019)")</f>
        <v>Tap 6 Clone (12/29/2019)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IFERROR(__xludf.DUMMYFUNCTION("""COMPUTED_VALUE"""),43837.5035435879)</f>
        <v>43837.50354</v>
      </c>
      <c r="D394" s="23">
        <f>IFERROR(__xludf.DUMMYFUNCTION("""COMPUTED_VALUE"""),1.019)</f>
        <v>1.019</v>
      </c>
      <c r="E394" s="24">
        <f>IFERROR(__xludf.DUMMYFUNCTION("""COMPUTED_VALUE"""),63.0)</f>
        <v>63</v>
      </c>
      <c r="F394" s="27" t="str">
        <f>IFERROR(__xludf.DUMMYFUNCTION("""COMPUTED_VALUE"""),"BLUE")</f>
        <v>BLUE</v>
      </c>
      <c r="G394" s="28" t="str">
        <f>IFERROR(__xludf.DUMMYFUNCTION("""COMPUTED_VALUE"""),"Tap 6 Clone (12/29/2019)")</f>
        <v>Tap 6 Clone (12/29/2019)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IFERROR(__xludf.DUMMYFUNCTION("""COMPUTED_VALUE"""),43837.4931121759)</f>
        <v>43837.49311</v>
      </c>
      <c r="D395" s="23">
        <f>IFERROR(__xludf.DUMMYFUNCTION("""COMPUTED_VALUE"""),1.019)</f>
        <v>1.019</v>
      </c>
      <c r="E395" s="24">
        <f>IFERROR(__xludf.DUMMYFUNCTION("""COMPUTED_VALUE"""),63.0)</f>
        <v>63</v>
      </c>
      <c r="F395" s="27" t="str">
        <f>IFERROR(__xludf.DUMMYFUNCTION("""COMPUTED_VALUE"""),"BLUE")</f>
        <v>BLUE</v>
      </c>
      <c r="G395" s="28" t="str">
        <f>IFERROR(__xludf.DUMMYFUNCTION("""COMPUTED_VALUE"""),"Tap 6 Clone (12/29/2019)")</f>
        <v>Tap 6 Clone (12/29/2019)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IFERROR(__xludf.DUMMYFUNCTION("""COMPUTED_VALUE"""),43837.4826913773)</f>
        <v>43837.48269</v>
      </c>
      <c r="D396" s="23">
        <f>IFERROR(__xludf.DUMMYFUNCTION("""COMPUTED_VALUE"""),1.019)</f>
        <v>1.019</v>
      </c>
      <c r="E396" s="24">
        <f>IFERROR(__xludf.DUMMYFUNCTION("""COMPUTED_VALUE"""),63.0)</f>
        <v>63</v>
      </c>
      <c r="F396" s="27" t="str">
        <f>IFERROR(__xludf.DUMMYFUNCTION("""COMPUTED_VALUE"""),"BLUE")</f>
        <v>BLUE</v>
      </c>
      <c r="G396" s="28" t="str">
        <f>IFERROR(__xludf.DUMMYFUNCTION("""COMPUTED_VALUE"""),"Tap 6 Clone (12/29/2019)")</f>
        <v>Tap 6 Clone (12/29/2019)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IFERROR(__xludf.DUMMYFUNCTION("""COMPUTED_VALUE"""),43837.4722698611)</f>
        <v>43837.47227</v>
      </c>
      <c r="D397" s="23">
        <f>IFERROR(__xludf.DUMMYFUNCTION("""COMPUTED_VALUE"""),1.019)</f>
        <v>1.019</v>
      </c>
      <c r="E397" s="24">
        <f>IFERROR(__xludf.DUMMYFUNCTION("""COMPUTED_VALUE"""),63.0)</f>
        <v>63</v>
      </c>
      <c r="F397" s="27" t="str">
        <f>IFERROR(__xludf.DUMMYFUNCTION("""COMPUTED_VALUE"""),"BLUE")</f>
        <v>BLUE</v>
      </c>
      <c r="G397" s="28" t="str">
        <f>IFERROR(__xludf.DUMMYFUNCTION("""COMPUTED_VALUE"""),"Tap 6 Clone (12/29/2019)")</f>
        <v>Tap 6 Clone (12/29/2019)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IFERROR(__xludf.DUMMYFUNCTION("""COMPUTED_VALUE"""),43837.4618478587)</f>
        <v>43837.46185</v>
      </c>
      <c r="D398" s="23">
        <f>IFERROR(__xludf.DUMMYFUNCTION("""COMPUTED_VALUE"""),1.019)</f>
        <v>1.019</v>
      </c>
      <c r="E398" s="24">
        <f>IFERROR(__xludf.DUMMYFUNCTION("""COMPUTED_VALUE"""),63.0)</f>
        <v>63</v>
      </c>
      <c r="F398" s="27" t="str">
        <f>IFERROR(__xludf.DUMMYFUNCTION("""COMPUTED_VALUE"""),"BLUE")</f>
        <v>BLUE</v>
      </c>
      <c r="G398" s="28" t="str">
        <f>IFERROR(__xludf.DUMMYFUNCTION("""COMPUTED_VALUE"""),"Tap 6 Clone (12/29/2019)")</f>
        <v>Tap 6 Clone (12/29/2019)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IFERROR(__xludf.DUMMYFUNCTION("""COMPUTED_VALUE"""),43837.4514268171)</f>
        <v>43837.45143</v>
      </c>
      <c r="D399" s="23">
        <f>IFERROR(__xludf.DUMMYFUNCTION("""COMPUTED_VALUE"""),1.019)</f>
        <v>1.019</v>
      </c>
      <c r="E399" s="24">
        <f>IFERROR(__xludf.DUMMYFUNCTION("""COMPUTED_VALUE"""),63.0)</f>
        <v>63</v>
      </c>
      <c r="F399" s="27" t="str">
        <f>IFERROR(__xludf.DUMMYFUNCTION("""COMPUTED_VALUE"""),"BLUE")</f>
        <v>BLUE</v>
      </c>
      <c r="G399" s="28" t="str">
        <f>IFERROR(__xludf.DUMMYFUNCTION("""COMPUTED_VALUE"""),"Tap 6 Clone (12/29/2019)")</f>
        <v>Tap 6 Clone (12/29/2019)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IFERROR(__xludf.DUMMYFUNCTION("""COMPUTED_VALUE"""),43837.440993368)</f>
        <v>43837.44099</v>
      </c>
      <c r="D400" s="23">
        <f>IFERROR(__xludf.DUMMYFUNCTION("""COMPUTED_VALUE"""),1.019)</f>
        <v>1.019</v>
      </c>
      <c r="E400" s="24">
        <f>IFERROR(__xludf.DUMMYFUNCTION("""COMPUTED_VALUE"""),63.0)</f>
        <v>63</v>
      </c>
      <c r="F400" s="27" t="str">
        <f>IFERROR(__xludf.DUMMYFUNCTION("""COMPUTED_VALUE"""),"BLUE")</f>
        <v>BLUE</v>
      </c>
      <c r="G400" s="28" t="str">
        <f>IFERROR(__xludf.DUMMYFUNCTION("""COMPUTED_VALUE"""),"Tap 6 Clone (12/29/2019)")</f>
        <v>Tap 6 Clone (12/29/2019)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IFERROR(__xludf.DUMMYFUNCTION("""COMPUTED_VALUE"""),43837.4305610763)</f>
        <v>43837.43056</v>
      </c>
      <c r="D401" s="23">
        <f>IFERROR(__xludf.DUMMYFUNCTION("""COMPUTED_VALUE"""),1.019)</f>
        <v>1.019</v>
      </c>
      <c r="E401" s="24">
        <f>IFERROR(__xludf.DUMMYFUNCTION("""COMPUTED_VALUE"""),63.0)</f>
        <v>63</v>
      </c>
      <c r="F401" s="27" t="str">
        <f>IFERROR(__xludf.DUMMYFUNCTION("""COMPUTED_VALUE"""),"BLUE")</f>
        <v>BLUE</v>
      </c>
      <c r="G401" s="28" t="str">
        <f>IFERROR(__xludf.DUMMYFUNCTION("""COMPUTED_VALUE"""),"Tap 6 Clone (12/29/2019)")</f>
        <v>Tap 6 Clone (12/29/2019)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IFERROR(__xludf.DUMMYFUNCTION("""COMPUTED_VALUE"""),43837.4201399421)</f>
        <v>43837.42014</v>
      </c>
      <c r="D402" s="23">
        <f>IFERROR(__xludf.DUMMYFUNCTION("""COMPUTED_VALUE"""),1.019)</f>
        <v>1.019</v>
      </c>
      <c r="E402" s="24">
        <f>IFERROR(__xludf.DUMMYFUNCTION("""COMPUTED_VALUE"""),63.0)</f>
        <v>63</v>
      </c>
      <c r="F402" s="27" t="str">
        <f>IFERROR(__xludf.DUMMYFUNCTION("""COMPUTED_VALUE"""),"BLUE")</f>
        <v>BLUE</v>
      </c>
      <c r="G402" s="28" t="str">
        <f>IFERROR(__xludf.DUMMYFUNCTION("""COMPUTED_VALUE"""),"Tap 6 Clone (12/29/2019)")</f>
        <v>Tap 6 Clone (12/29/2019)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IFERROR(__xludf.DUMMYFUNCTION("""COMPUTED_VALUE"""),43837.4097203587)</f>
        <v>43837.40972</v>
      </c>
      <c r="D403" s="23">
        <f>IFERROR(__xludf.DUMMYFUNCTION("""COMPUTED_VALUE"""),1.019)</f>
        <v>1.019</v>
      </c>
      <c r="E403" s="24">
        <f>IFERROR(__xludf.DUMMYFUNCTION("""COMPUTED_VALUE"""),63.0)</f>
        <v>63</v>
      </c>
      <c r="F403" s="27" t="str">
        <f>IFERROR(__xludf.DUMMYFUNCTION("""COMPUTED_VALUE"""),"BLUE")</f>
        <v>BLUE</v>
      </c>
      <c r="G403" s="28" t="str">
        <f>IFERROR(__xludf.DUMMYFUNCTION("""COMPUTED_VALUE"""),"Tap 6 Clone (12/29/2019)")</f>
        <v>Tap 6 Clone (12/29/2019)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IFERROR(__xludf.DUMMYFUNCTION("""COMPUTED_VALUE"""),43837.3993000926)</f>
        <v>43837.3993</v>
      </c>
      <c r="D404" s="23">
        <f>IFERROR(__xludf.DUMMYFUNCTION("""COMPUTED_VALUE"""),1.019)</f>
        <v>1.019</v>
      </c>
      <c r="E404" s="24">
        <f>IFERROR(__xludf.DUMMYFUNCTION("""COMPUTED_VALUE"""),63.0)</f>
        <v>63</v>
      </c>
      <c r="F404" s="27" t="str">
        <f>IFERROR(__xludf.DUMMYFUNCTION("""COMPUTED_VALUE"""),"BLUE")</f>
        <v>BLUE</v>
      </c>
      <c r="G404" s="28" t="str">
        <f>IFERROR(__xludf.DUMMYFUNCTION("""COMPUTED_VALUE"""),"Tap 6 Clone (12/29/2019)")</f>
        <v>Tap 6 Clone (12/29/2019)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IFERROR(__xludf.DUMMYFUNCTION("""COMPUTED_VALUE"""),43837.388880081)</f>
        <v>43837.38888</v>
      </c>
      <c r="D405" s="23">
        <f>IFERROR(__xludf.DUMMYFUNCTION("""COMPUTED_VALUE"""),1.019)</f>
        <v>1.019</v>
      </c>
      <c r="E405" s="24">
        <f>IFERROR(__xludf.DUMMYFUNCTION("""COMPUTED_VALUE"""),63.0)</f>
        <v>63</v>
      </c>
      <c r="F405" s="27" t="str">
        <f>IFERROR(__xludf.DUMMYFUNCTION("""COMPUTED_VALUE"""),"BLUE")</f>
        <v>BLUE</v>
      </c>
      <c r="G405" s="28" t="str">
        <f>IFERROR(__xludf.DUMMYFUNCTION("""COMPUTED_VALUE"""),"Tap 6 Clone (12/29/2019)")</f>
        <v>Tap 6 Clone (12/29/2019)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IFERROR(__xludf.DUMMYFUNCTION("""COMPUTED_VALUE"""),43837.3784593287)</f>
        <v>43837.37846</v>
      </c>
      <c r="D406" s="23">
        <f>IFERROR(__xludf.DUMMYFUNCTION("""COMPUTED_VALUE"""),1.019)</f>
        <v>1.019</v>
      </c>
      <c r="E406" s="24">
        <f>IFERROR(__xludf.DUMMYFUNCTION("""COMPUTED_VALUE"""),63.0)</f>
        <v>63</v>
      </c>
      <c r="F406" s="27" t="str">
        <f>IFERROR(__xludf.DUMMYFUNCTION("""COMPUTED_VALUE"""),"BLUE")</f>
        <v>BLUE</v>
      </c>
      <c r="G406" s="28" t="str">
        <f>IFERROR(__xludf.DUMMYFUNCTION("""COMPUTED_VALUE"""),"Tap 6 Clone (12/29/2019)")</f>
        <v>Tap 6 Clone (12/29/2019)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IFERROR(__xludf.DUMMYFUNCTION("""COMPUTED_VALUE"""),43837.3680365972)</f>
        <v>43837.36804</v>
      </c>
      <c r="D407" s="23">
        <f>IFERROR(__xludf.DUMMYFUNCTION("""COMPUTED_VALUE"""),1.019)</f>
        <v>1.019</v>
      </c>
      <c r="E407" s="24">
        <f>IFERROR(__xludf.DUMMYFUNCTION("""COMPUTED_VALUE"""),63.0)</f>
        <v>63</v>
      </c>
      <c r="F407" s="27" t="str">
        <f>IFERROR(__xludf.DUMMYFUNCTION("""COMPUTED_VALUE"""),"BLUE")</f>
        <v>BLUE</v>
      </c>
      <c r="G407" s="28" t="str">
        <f>IFERROR(__xludf.DUMMYFUNCTION("""COMPUTED_VALUE"""),"Tap 6 Clone (12/29/2019)")</f>
        <v>Tap 6 Clone (12/29/2019)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IFERROR(__xludf.DUMMYFUNCTION("""COMPUTED_VALUE"""),43837.3576174305)</f>
        <v>43837.35762</v>
      </c>
      <c r="D408" s="23">
        <f>IFERROR(__xludf.DUMMYFUNCTION("""COMPUTED_VALUE"""),1.019)</f>
        <v>1.019</v>
      </c>
      <c r="E408" s="24">
        <f>IFERROR(__xludf.DUMMYFUNCTION("""COMPUTED_VALUE"""),63.0)</f>
        <v>63</v>
      </c>
      <c r="F408" s="27" t="str">
        <f>IFERROR(__xludf.DUMMYFUNCTION("""COMPUTED_VALUE"""),"BLUE")</f>
        <v>BLUE</v>
      </c>
      <c r="G408" s="28" t="str">
        <f>IFERROR(__xludf.DUMMYFUNCTION("""COMPUTED_VALUE"""),"Tap 6 Clone (12/29/2019)")</f>
        <v>Tap 6 Clone (12/29/2019)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IFERROR(__xludf.DUMMYFUNCTION("""COMPUTED_VALUE"""),43837.3471965277)</f>
        <v>43837.3472</v>
      </c>
      <c r="D409" s="23">
        <f>IFERROR(__xludf.DUMMYFUNCTION("""COMPUTED_VALUE"""),1.019)</f>
        <v>1.019</v>
      </c>
      <c r="E409" s="24">
        <f>IFERROR(__xludf.DUMMYFUNCTION("""COMPUTED_VALUE"""),63.0)</f>
        <v>63</v>
      </c>
      <c r="F409" s="27" t="str">
        <f>IFERROR(__xludf.DUMMYFUNCTION("""COMPUTED_VALUE"""),"BLUE")</f>
        <v>BLUE</v>
      </c>
      <c r="G409" s="28" t="str">
        <f>IFERROR(__xludf.DUMMYFUNCTION("""COMPUTED_VALUE"""),"Tap 6 Clone (12/29/2019)")</f>
        <v>Tap 6 Clone (12/29/2019)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IFERROR(__xludf.DUMMYFUNCTION("""COMPUTED_VALUE"""),43837.3367752546)</f>
        <v>43837.33678</v>
      </c>
      <c r="D410" s="23">
        <f>IFERROR(__xludf.DUMMYFUNCTION("""COMPUTED_VALUE"""),1.019)</f>
        <v>1.019</v>
      </c>
      <c r="E410" s="24">
        <f>IFERROR(__xludf.DUMMYFUNCTION("""COMPUTED_VALUE"""),63.0)</f>
        <v>63</v>
      </c>
      <c r="F410" s="27" t="str">
        <f>IFERROR(__xludf.DUMMYFUNCTION("""COMPUTED_VALUE"""),"BLUE")</f>
        <v>BLUE</v>
      </c>
      <c r="G410" s="28" t="str">
        <f>IFERROR(__xludf.DUMMYFUNCTION("""COMPUTED_VALUE"""),"Tap 6 Clone (12/29/2019)")</f>
        <v>Tap 6 Clone (12/29/2019)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IFERROR(__xludf.DUMMYFUNCTION("""COMPUTED_VALUE"""),43837.3263551736)</f>
        <v>43837.32636</v>
      </c>
      <c r="D411" s="23">
        <f>IFERROR(__xludf.DUMMYFUNCTION("""COMPUTED_VALUE"""),1.019)</f>
        <v>1.019</v>
      </c>
      <c r="E411" s="24">
        <f>IFERROR(__xludf.DUMMYFUNCTION("""COMPUTED_VALUE"""),63.0)</f>
        <v>63</v>
      </c>
      <c r="F411" s="27" t="str">
        <f>IFERROR(__xludf.DUMMYFUNCTION("""COMPUTED_VALUE"""),"BLUE")</f>
        <v>BLUE</v>
      </c>
      <c r="G411" s="28" t="str">
        <f>IFERROR(__xludf.DUMMYFUNCTION("""COMPUTED_VALUE"""),"Tap 6 Clone (12/29/2019)")</f>
        <v>Tap 6 Clone (12/29/2019)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IFERROR(__xludf.DUMMYFUNCTION("""COMPUTED_VALUE"""),43837.3159342939)</f>
        <v>43837.31593</v>
      </c>
      <c r="D412" s="23">
        <f>IFERROR(__xludf.DUMMYFUNCTION("""COMPUTED_VALUE"""),1.019)</f>
        <v>1.019</v>
      </c>
      <c r="E412" s="24">
        <f>IFERROR(__xludf.DUMMYFUNCTION("""COMPUTED_VALUE"""),63.0)</f>
        <v>63</v>
      </c>
      <c r="F412" s="27" t="str">
        <f>IFERROR(__xludf.DUMMYFUNCTION("""COMPUTED_VALUE"""),"BLUE")</f>
        <v>BLUE</v>
      </c>
      <c r="G412" s="28" t="str">
        <f>IFERROR(__xludf.DUMMYFUNCTION("""COMPUTED_VALUE"""),"Tap 6 Clone (12/29/2019)")</f>
        <v>Tap 6 Clone (12/29/2019)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IFERROR(__xludf.DUMMYFUNCTION("""COMPUTED_VALUE"""),43837.305502199)</f>
        <v>43837.3055</v>
      </c>
      <c r="D413" s="23">
        <f>IFERROR(__xludf.DUMMYFUNCTION("""COMPUTED_VALUE"""),1.019)</f>
        <v>1.019</v>
      </c>
      <c r="E413" s="24">
        <f>IFERROR(__xludf.DUMMYFUNCTION("""COMPUTED_VALUE"""),63.0)</f>
        <v>63</v>
      </c>
      <c r="F413" s="27" t="str">
        <f>IFERROR(__xludf.DUMMYFUNCTION("""COMPUTED_VALUE"""),"BLUE")</f>
        <v>BLUE</v>
      </c>
      <c r="G413" s="28" t="str">
        <f>IFERROR(__xludf.DUMMYFUNCTION("""COMPUTED_VALUE"""),"Tap 6 Clone (12/29/2019)")</f>
        <v>Tap 6 Clone (12/29/2019)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IFERROR(__xludf.DUMMYFUNCTION("""COMPUTED_VALUE"""),43837.2950801273)</f>
        <v>43837.29508</v>
      </c>
      <c r="D414" s="23">
        <f>IFERROR(__xludf.DUMMYFUNCTION("""COMPUTED_VALUE"""),1.019)</f>
        <v>1.019</v>
      </c>
      <c r="E414" s="24">
        <f>IFERROR(__xludf.DUMMYFUNCTION("""COMPUTED_VALUE"""),63.0)</f>
        <v>63</v>
      </c>
      <c r="F414" s="27" t="str">
        <f>IFERROR(__xludf.DUMMYFUNCTION("""COMPUTED_VALUE"""),"BLUE")</f>
        <v>BLUE</v>
      </c>
      <c r="G414" s="28" t="str">
        <f>IFERROR(__xludf.DUMMYFUNCTION("""COMPUTED_VALUE"""),"Tap 6 Clone (12/29/2019)")</f>
        <v>Tap 6 Clone (12/29/2019)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IFERROR(__xludf.DUMMYFUNCTION("""COMPUTED_VALUE"""),43837.2846602314)</f>
        <v>43837.28466</v>
      </c>
      <c r="D415" s="23">
        <f>IFERROR(__xludf.DUMMYFUNCTION("""COMPUTED_VALUE"""),1.019)</f>
        <v>1.019</v>
      </c>
      <c r="E415" s="24">
        <f>IFERROR(__xludf.DUMMYFUNCTION("""COMPUTED_VALUE"""),63.0)</f>
        <v>63</v>
      </c>
      <c r="F415" s="27" t="str">
        <f>IFERROR(__xludf.DUMMYFUNCTION("""COMPUTED_VALUE"""),"BLUE")</f>
        <v>BLUE</v>
      </c>
      <c r="G415" s="28" t="str">
        <f>IFERROR(__xludf.DUMMYFUNCTION("""COMPUTED_VALUE"""),"Tap 6 Clone (12/29/2019)")</f>
        <v>Tap 6 Clone (12/29/2019)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IFERROR(__xludf.DUMMYFUNCTION("""COMPUTED_VALUE"""),43837.2742381134)</f>
        <v>43837.27424</v>
      </c>
      <c r="D416" s="23">
        <f>IFERROR(__xludf.DUMMYFUNCTION("""COMPUTED_VALUE"""),1.019)</f>
        <v>1.019</v>
      </c>
      <c r="E416" s="24">
        <f>IFERROR(__xludf.DUMMYFUNCTION("""COMPUTED_VALUE"""),63.0)</f>
        <v>63</v>
      </c>
      <c r="F416" s="27" t="str">
        <f>IFERROR(__xludf.DUMMYFUNCTION("""COMPUTED_VALUE"""),"BLUE")</f>
        <v>BLUE</v>
      </c>
      <c r="G416" s="28" t="str">
        <f>IFERROR(__xludf.DUMMYFUNCTION("""COMPUTED_VALUE"""),"Tap 6 Clone (12/29/2019)")</f>
        <v>Tap 6 Clone (12/29/2019)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IFERROR(__xludf.DUMMYFUNCTION("""COMPUTED_VALUE"""),43837.2638164467)</f>
        <v>43837.26382</v>
      </c>
      <c r="D417" s="23">
        <f>IFERROR(__xludf.DUMMYFUNCTION("""COMPUTED_VALUE"""),1.019)</f>
        <v>1.019</v>
      </c>
      <c r="E417" s="24">
        <f>IFERROR(__xludf.DUMMYFUNCTION("""COMPUTED_VALUE"""),63.0)</f>
        <v>63</v>
      </c>
      <c r="F417" s="27" t="str">
        <f>IFERROR(__xludf.DUMMYFUNCTION("""COMPUTED_VALUE"""),"BLUE")</f>
        <v>BLUE</v>
      </c>
      <c r="G417" s="28" t="str">
        <f>IFERROR(__xludf.DUMMYFUNCTION("""COMPUTED_VALUE"""),"Tap 6 Clone (12/29/2019)")</f>
        <v>Tap 6 Clone (12/29/2019)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IFERROR(__xludf.DUMMYFUNCTION("""COMPUTED_VALUE"""),43837.2533953703)</f>
        <v>43837.2534</v>
      </c>
      <c r="D418" s="23">
        <f>IFERROR(__xludf.DUMMYFUNCTION("""COMPUTED_VALUE"""),1.019)</f>
        <v>1.019</v>
      </c>
      <c r="E418" s="24">
        <f>IFERROR(__xludf.DUMMYFUNCTION("""COMPUTED_VALUE"""),63.0)</f>
        <v>63</v>
      </c>
      <c r="F418" s="27" t="str">
        <f>IFERROR(__xludf.DUMMYFUNCTION("""COMPUTED_VALUE"""),"BLUE")</f>
        <v>BLUE</v>
      </c>
      <c r="G418" s="28" t="str">
        <f>IFERROR(__xludf.DUMMYFUNCTION("""COMPUTED_VALUE"""),"Tap 6 Clone (12/29/2019)")</f>
        <v>Tap 6 Clone (12/29/2019)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IFERROR(__xludf.DUMMYFUNCTION("""COMPUTED_VALUE"""),43837.2429729976)</f>
        <v>43837.24297</v>
      </c>
      <c r="D419" s="23">
        <f>IFERROR(__xludf.DUMMYFUNCTION("""COMPUTED_VALUE"""),1.019)</f>
        <v>1.019</v>
      </c>
      <c r="E419" s="24">
        <f>IFERROR(__xludf.DUMMYFUNCTION("""COMPUTED_VALUE"""),63.0)</f>
        <v>63</v>
      </c>
      <c r="F419" s="27" t="str">
        <f>IFERROR(__xludf.DUMMYFUNCTION("""COMPUTED_VALUE"""),"BLUE")</f>
        <v>BLUE</v>
      </c>
      <c r="G419" s="28" t="str">
        <f>IFERROR(__xludf.DUMMYFUNCTION("""COMPUTED_VALUE"""),"Tap 6 Clone (12/29/2019)")</f>
        <v>Tap 6 Clone (12/29/2019)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IFERROR(__xludf.DUMMYFUNCTION("""COMPUTED_VALUE"""),43837.2325525925)</f>
        <v>43837.23255</v>
      </c>
      <c r="D420" s="23">
        <f>IFERROR(__xludf.DUMMYFUNCTION("""COMPUTED_VALUE"""),1.019)</f>
        <v>1.019</v>
      </c>
      <c r="E420" s="24">
        <f>IFERROR(__xludf.DUMMYFUNCTION("""COMPUTED_VALUE"""),63.0)</f>
        <v>63</v>
      </c>
      <c r="F420" s="27" t="str">
        <f>IFERROR(__xludf.DUMMYFUNCTION("""COMPUTED_VALUE"""),"BLUE")</f>
        <v>BLUE</v>
      </c>
      <c r="G420" s="28" t="str">
        <f>IFERROR(__xludf.DUMMYFUNCTION("""COMPUTED_VALUE"""),"Tap 6 Clone (12/29/2019)")</f>
        <v>Tap 6 Clone (12/29/2019)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IFERROR(__xludf.DUMMYFUNCTION("""COMPUTED_VALUE"""),43837.2221309953)</f>
        <v>43837.22213</v>
      </c>
      <c r="D421" s="23">
        <f>IFERROR(__xludf.DUMMYFUNCTION("""COMPUTED_VALUE"""),1.019)</f>
        <v>1.019</v>
      </c>
      <c r="E421" s="24">
        <f>IFERROR(__xludf.DUMMYFUNCTION("""COMPUTED_VALUE"""),63.0)</f>
        <v>63</v>
      </c>
      <c r="F421" s="27" t="str">
        <f>IFERROR(__xludf.DUMMYFUNCTION("""COMPUTED_VALUE"""),"BLUE")</f>
        <v>BLUE</v>
      </c>
      <c r="G421" s="28" t="str">
        <f>IFERROR(__xludf.DUMMYFUNCTION("""COMPUTED_VALUE"""),"Tap 6 Clone (12/29/2019)")</f>
        <v>Tap 6 Clone (12/29/2019)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IFERROR(__xludf.DUMMYFUNCTION("""COMPUTED_VALUE"""),43837.2117068402)</f>
        <v>43837.21171</v>
      </c>
      <c r="D422" s="23">
        <f>IFERROR(__xludf.DUMMYFUNCTION("""COMPUTED_VALUE"""),1.019)</f>
        <v>1.019</v>
      </c>
      <c r="E422" s="24">
        <f>IFERROR(__xludf.DUMMYFUNCTION("""COMPUTED_VALUE"""),63.0)</f>
        <v>63</v>
      </c>
      <c r="F422" s="27" t="str">
        <f>IFERROR(__xludf.DUMMYFUNCTION("""COMPUTED_VALUE"""),"BLUE")</f>
        <v>BLUE</v>
      </c>
      <c r="G422" s="28" t="str">
        <f>IFERROR(__xludf.DUMMYFUNCTION("""COMPUTED_VALUE"""),"Tap 6 Clone (12/29/2019)")</f>
        <v>Tap 6 Clone (12/29/2019)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IFERROR(__xludf.DUMMYFUNCTION("""COMPUTED_VALUE"""),43837.2012849768)</f>
        <v>43837.20128</v>
      </c>
      <c r="D423" s="23">
        <f>IFERROR(__xludf.DUMMYFUNCTION("""COMPUTED_VALUE"""),1.019)</f>
        <v>1.019</v>
      </c>
      <c r="E423" s="24">
        <f>IFERROR(__xludf.DUMMYFUNCTION("""COMPUTED_VALUE"""),63.0)</f>
        <v>63</v>
      </c>
      <c r="F423" s="27" t="str">
        <f>IFERROR(__xludf.DUMMYFUNCTION("""COMPUTED_VALUE"""),"BLUE")</f>
        <v>BLUE</v>
      </c>
      <c r="G423" s="28" t="str">
        <f>IFERROR(__xludf.DUMMYFUNCTION("""COMPUTED_VALUE"""),"Tap 6 Clone (12/29/2019)")</f>
        <v>Tap 6 Clone (12/29/2019)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IFERROR(__xludf.DUMMYFUNCTION("""COMPUTED_VALUE"""),43837.1908644675)</f>
        <v>43837.19086</v>
      </c>
      <c r="D424" s="23">
        <f>IFERROR(__xludf.DUMMYFUNCTION("""COMPUTED_VALUE"""),1.02)</f>
        <v>1.02</v>
      </c>
      <c r="E424" s="24">
        <f>IFERROR(__xludf.DUMMYFUNCTION("""COMPUTED_VALUE"""),63.0)</f>
        <v>63</v>
      </c>
      <c r="F424" s="27" t="str">
        <f>IFERROR(__xludf.DUMMYFUNCTION("""COMPUTED_VALUE"""),"BLUE")</f>
        <v>BLUE</v>
      </c>
      <c r="G424" s="28" t="str">
        <f>IFERROR(__xludf.DUMMYFUNCTION("""COMPUTED_VALUE"""),"Tap 6 Clone (12/29/2019)")</f>
        <v>Tap 6 Clone (12/29/2019)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IFERROR(__xludf.DUMMYFUNCTION("""COMPUTED_VALUE"""),43837.1804310416)</f>
        <v>43837.18043</v>
      </c>
      <c r="D425" s="23">
        <f>IFERROR(__xludf.DUMMYFUNCTION("""COMPUTED_VALUE"""),1.019)</f>
        <v>1.019</v>
      </c>
      <c r="E425" s="24">
        <f>IFERROR(__xludf.DUMMYFUNCTION("""COMPUTED_VALUE"""),63.0)</f>
        <v>63</v>
      </c>
      <c r="F425" s="27" t="str">
        <f>IFERROR(__xludf.DUMMYFUNCTION("""COMPUTED_VALUE"""),"BLUE")</f>
        <v>BLUE</v>
      </c>
      <c r="G425" s="28" t="str">
        <f>IFERROR(__xludf.DUMMYFUNCTION("""COMPUTED_VALUE"""),"Tap 6 Clone (12/29/2019)")</f>
        <v>Tap 6 Clone (12/29/2019)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IFERROR(__xludf.DUMMYFUNCTION("""COMPUTED_VALUE"""),43837.1699968518)</f>
        <v>43837.17</v>
      </c>
      <c r="D426" s="23">
        <f>IFERROR(__xludf.DUMMYFUNCTION("""COMPUTED_VALUE"""),1.019)</f>
        <v>1.019</v>
      </c>
      <c r="E426" s="24">
        <f>IFERROR(__xludf.DUMMYFUNCTION("""COMPUTED_VALUE"""),63.0)</f>
        <v>63</v>
      </c>
      <c r="F426" s="27" t="str">
        <f>IFERROR(__xludf.DUMMYFUNCTION("""COMPUTED_VALUE"""),"BLUE")</f>
        <v>BLUE</v>
      </c>
      <c r="G426" s="28" t="str">
        <f>IFERROR(__xludf.DUMMYFUNCTION("""COMPUTED_VALUE"""),"Tap 6 Clone (12/29/2019)")</f>
        <v>Tap 6 Clone (12/29/2019)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IFERROR(__xludf.DUMMYFUNCTION("""COMPUTED_VALUE"""),43837.1595766898)</f>
        <v>43837.15958</v>
      </c>
      <c r="D427" s="23">
        <f>IFERROR(__xludf.DUMMYFUNCTION("""COMPUTED_VALUE"""),1.019)</f>
        <v>1.019</v>
      </c>
      <c r="E427" s="24">
        <f>IFERROR(__xludf.DUMMYFUNCTION("""COMPUTED_VALUE"""),63.0)</f>
        <v>63</v>
      </c>
      <c r="F427" s="27" t="str">
        <f>IFERROR(__xludf.DUMMYFUNCTION("""COMPUTED_VALUE"""),"BLUE")</f>
        <v>BLUE</v>
      </c>
      <c r="G427" s="28" t="str">
        <f>IFERROR(__xludf.DUMMYFUNCTION("""COMPUTED_VALUE"""),"Tap 6 Clone (12/29/2019)")</f>
        <v>Tap 6 Clone (12/29/2019)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IFERROR(__xludf.DUMMYFUNCTION("""COMPUTED_VALUE"""),43837.1491440393)</f>
        <v>43837.14914</v>
      </c>
      <c r="D428" s="23">
        <f>IFERROR(__xludf.DUMMYFUNCTION("""COMPUTED_VALUE"""),1.019)</f>
        <v>1.019</v>
      </c>
      <c r="E428" s="24">
        <f>IFERROR(__xludf.DUMMYFUNCTION("""COMPUTED_VALUE"""),63.0)</f>
        <v>63</v>
      </c>
      <c r="F428" s="27" t="str">
        <f>IFERROR(__xludf.DUMMYFUNCTION("""COMPUTED_VALUE"""),"BLUE")</f>
        <v>BLUE</v>
      </c>
      <c r="G428" s="28" t="str">
        <f>IFERROR(__xludf.DUMMYFUNCTION("""COMPUTED_VALUE"""),"Tap 6 Clone (12/29/2019)")</f>
        <v>Tap 6 Clone (12/29/2019)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IFERROR(__xludf.DUMMYFUNCTION("""COMPUTED_VALUE"""),43837.1387230208)</f>
        <v>43837.13872</v>
      </c>
      <c r="D429" s="23">
        <f>IFERROR(__xludf.DUMMYFUNCTION("""COMPUTED_VALUE"""),1.019)</f>
        <v>1.019</v>
      </c>
      <c r="E429" s="24">
        <f>IFERROR(__xludf.DUMMYFUNCTION("""COMPUTED_VALUE"""),63.0)</f>
        <v>63</v>
      </c>
      <c r="F429" s="27" t="str">
        <f>IFERROR(__xludf.DUMMYFUNCTION("""COMPUTED_VALUE"""),"BLUE")</f>
        <v>BLUE</v>
      </c>
      <c r="G429" s="28" t="str">
        <f>IFERROR(__xludf.DUMMYFUNCTION("""COMPUTED_VALUE"""),"Tap 6 Clone (12/29/2019)")</f>
        <v>Tap 6 Clone (12/29/2019)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IFERROR(__xludf.DUMMYFUNCTION("""COMPUTED_VALUE"""),43837.1283012847)</f>
        <v>43837.1283</v>
      </c>
      <c r="D430" s="23">
        <f>IFERROR(__xludf.DUMMYFUNCTION("""COMPUTED_VALUE"""),1.019)</f>
        <v>1.019</v>
      </c>
      <c r="E430" s="24">
        <f>IFERROR(__xludf.DUMMYFUNCTION("""COMPUTED_VALUE"""),63.0)</f>
        <v>63</v>
      </c>
      <c r="F430" s="27" t="str">
        <f>IFERROR(__xludf.DUMMYFUNCTION("""COMPUTED_VALUE"""),"BLUE")</f>
        <v>BLUE</v>
      </c>
      <c r="G430" s="28" t="str">
        <f>IFERROR(__xludf.DUMMYFUNCTION("""COMPUTED_VALUE"""),"Tap 6 Clone (12/29/2019)")</f>
        <v>Tap 6 Clone (12/29/2019)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IFERROR(__xludf.DUMMYFUNCTION("""COMPUTED_VALUE"""),43837.1178682638)</f>
        <v>43837.11787</v>
      </c>
      <c r="D431" s="23">
        <f>IFERROR(__xludf.DUMMYFUNCTION("""COMPUTED_VALUE"""),1.019)</f>
        <v>1.019</v>
      </c>
      <c r="E431" s="24">
        <f>IFERROR(__xludf.DUMMYFUNCTION("""COMPUTED_VALUE"""),63.0)</f>
        <v>63</v>
      </c>
      <c r="F431" s="27" t="str">
        <f>IFERROR(__xludf.DUMMYFUNCTION("""COMPUTED_VALUE"""),"BLUE")</f>
        <v>BLUE</v>
      </c>
      <c r="G431" s="28" t="str">
        <f>IFERROR(__xludf.DUMMYFUNCTION("""COMPUTED_VALUE"""),"Tap 6 Clone (12/29/2019)")</f>
        <v>Tap 6 Clone (12/29/2019)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IFERROR(__xludf.DUMMYFUNCTION("""COMPUTED_VALUE"""),43837.1074464004)</f>
        <v>43837.10745</v>
      </c>
      <c r="D432" s="23">
        <f>IFERROR(__xludf.DUMMYFUNCTION("""COMPUTED_VALUE"""),1.019)</f>
        <v>1.019</v>
      </c>
      <c r="E432" s="24">
        <f>IFERROR(__xludf.DUMMYFUNCTION("""COMPUTED_VALUE"""),63.0)</f>
        <v>63</v>
      </c>
      <c r="F432" s="27" t="str">
        <f>IFERROR(__xludf.DUMMYFUNCTION("""COMPUTED_VALUE"""),"BLUE")</f>
        <v>BLUE</v>
      </c>
      <c r="G432" s="28" t="str">
        <f>IFERROR(__xludf.DUMMYFUNCTION("""COMPUTED_VALUE"""),"Tap 6 Clone (12/29/2019)")</f>
        <v>Tap 6 Clone (12/29/2019)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IFERROR(__xludf.DUMMYFUNCTION("""COMPUTED_VALUE"""),43837.0970261689)</f>
        <v>43837.09703</v>
      </c>
      <c r="D433" s="23">
        <f>IFERROR(__xludf.DUMMYFUNCTION("""COMPUTED_VALUE"""),1.019)</f>
        <v>1.019</v>
      </c>
      <c r="E433" s="24">
        <f>IFERROR(__xludf.DUMMYFUNCTION("""COMPUTED_VALUE"""),63.0)</f>
        <v>63</v>
      </c>
      <c r="F433" s="27" t="str">
        <f>IFERROR(__xludf.DUMMYFUNCTION("""COMPUTED_VALUE"""),"BLUE")</f>
        <v>BLUE</v>
      </c>
      <c r="G433" s="28" t="str">
        <f>IFERROR(__xludf.DUMMYFUNCTION("""COMPUTED_VALUE"""),"Tap 6 Clone (12/29/2019)")</f>
        <v>Tap 6 Clone (12/29/2019)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IFERROR(__xludf.DUMMYFUNCTION("""COMPUTED_VALUE"""),43837.0866056481)</f>
        <v>43837.08661</v>
      </c>
      <c r="D434" s="23">
        <f>IFERROR(__xludf.DUMMYFUNCTION("""COMPUTED_VALUE"""),1.019)</f>
        <v>1.019</v>
      </c>
      <c r="E434" s="24">
        <f>IFERROR(__xludf.DUMMYFUNCTION("""COMPUTED_VALUE"""),63.0)</f>
        <v>63</v>
      </c>
      <c r="F434" s="27" t="str">
        <f>IFERROR(__xludf.DUMMYFUNCTION("""COMPUTED_VALUE"""),"BLUE")</f>
        <v>BLUE</v>
      </c>
      <c r="G434" s="28" t="str">
        <f>IFERROR(__xludf.DUMMYFUNCTION("""COMPUTED_VALUE"""),"Tap 6 Clone (12/29/2019)")</f>
        <v>Tap 6 Clone (12/29/2019)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IFERROR(__xludf.DUMMYFUNCTION("""COMPUTED_VALUE"""),43837.0761854398)</f>
        <v>43837.07619</v>
      </c>
      <c r="D435" s="23">
        <f>IFERROR(__xludf.DUMMYFUNCTION("""COMPUTED_VALUE"""),1.019)</f>
        <v>1.019</v>
      </c>
      <c r="E435" s="24">
        <f>IFERROR(__xludf.DUMMYFUNCTION("""COMPUTED_VALUE"""),63.0)</f>
        <v>63</v>
      </c>
      <c r="F435" s="27" t="str">
        <f>IFERROR(__xludf.DUMMYFUNCTION("""COMPUTED_VALUE"""),"BLUE")</f>
        <v>BLUE</v>
      </c>
      <c r="G435" s="28" t="str">
        <f>IFERROR(__xludf.DUMMYFUNCTION("""COMPUTED_VALUE"""),"Tap 6 Clone (12/29/2019)")</f>
        <v>Tap 6 Clone (12/29/2019)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IFERROR(__xludf.DUMMYFUNCTION("""COMPUTED_VALUE"""),43837.065740324)</f>
        <v>43837.06574</v>
      </c>
      <c r="D436" s="23">
        <f>IFERROR(__xludf.DUMMYFUNCTION("""COMPUTED_VALUE"""),1.019)</f>
        <v>1.019</v>
      </c>
      <c r="E436" s="24">
        <f>IFERROR(__xludf.DUMMYFUNCTION("""COMPUTED_VALUE"""),63.0)</f>
        <v>63</v>
      </c>
      <c r="F436" s="27" t="str">
        <f>IFERROR(__xludf.DUMMYFUNCTION("""COMPUTED_VALUE"""),"BLUE")</f>
        <v>BLUE</v>
      </c>
      <c r="G436" s="28" t="str">
        <f>IFERROR(__xludf.DUMMYFUNCTION("""COMPUTED_VALUE"""),"Tap 6 Clone (12/29/2019)")</f>
        <v>Tap 6 Clone (12/29/2019)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IFERROR(__xludf.DUMMYFUNCTION("""COMPUTED_VALUE"""),43837.0553187384)</f>
        <v>43837.05532</v>
      </c>
      <c r="D437" s="23">
        <f>IFERROR(__xludf.DUMMYFUNCTION("""COMPUTED_VALUE"""),1.019)</f>
        <v>1.019</v>
      </c>
      <c r="E437" s="24">
        <f>IFERROR(__xludf.DUMMYFUNCTION("""COMPUTED_VALUE"""),63.0)</f>
        <v>63</v>
      </c>
      <c r="F437" s="27" t="str">
        <f>IFERROR(__xludf.DUMMYFUNCTION("""COMPUTED_VALUE"""),"BLUE")</f>
        <v>BLUE</v>
      </c>
      <c r="G437" s="28" t="str">
        <f>IFERROR(__xludf.DUMMYFUNCTION("""COMPUTED_VALUE"""),"Tap 6 Clone (12/29/2019)")</f>
        <v>Tap 6 Clone (12/29/2019)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IFERROR(__xludf.DUMMYFUNCTION("""COMPUTED_VALUE"""),43837.0448861226)</f>
        <v>43837.04489</v>
      </c>
      <c r="D438" s="23">
        <f>IFERROR(__xludf.DUMMYFUNCTION("""COMPUTED_VALUE"""),1.019)</f>
        <v>1.019</v>
      </c>
      <c r="E438" s="24">
        <f>IFERROR(__xludf.DUMMYFUNCTION("""COMPUTED_VALUE"""),63.0)</f>
        <v>63</v>
      </c>
      <c r="F438" s="27" t="str">
        <f>IFERROR(__xludf.DUMMYFUNCTION("""COMPUTED_VALUE"""),"BLUE")</f>
        <v>BLUE</v>
      </c>
      <c r="G438" s="28" t="str">
        <f>IFERROR(__xludf.DUMMYFUNCTION("""COMPUTED_VALUE"""),"Tap 6 Clone (12/29/2019)")</f>
        <v>Tap 6 Clone (12/29/2019)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IFERROR(__xludf.DUMMYFUNCTION("""COMPUTED_VALUE"""),43837.0344630439)</f>
        <v>43837.03446</v>
      </c>
      <c r="D439" s="23">
        <f>IFERROR(__xludf.DUMMYFUNCTION("""COMPUTED_VALUE"""),1.019)</f>
        <v>1.019</v>
      </c>
      <c r="E439" s="24">
        <f>IFERROR(__xludf.DUMMYFUNCTION("""COMPUTED_VALUE"""),63.0)</f>
        <v>63</v>
      </c>
      <c r="F439" s="27" t="str">
        <f>IFERROR(__xludf.DUMMYFUNCTION("""COMPUTED_VALUE"""),"BLUE")</f>
        <v>BLUE</v>
      </c>
      <c r="G439" s="28" t="str">
        <f>IFERROR(__xludf.DUMMYFUNCTION("""COMPUTED_VALUE"""),"Tap 6 Clone (12/29/2019)")</f>
        <v>Tap 6 Clone (12/29/2019)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IFERROR(__xludf.DUMMYFUNCTION("""COMPUTED_VALUE"""),43837.0240413194)</f>
        <v>43837.02404</v>
      </c>
      <c r="D440" s="23">
        <f>IFERROR(__xludf.DUMMYFUNCTION("""COMPUTED_VALUE"""),1.019)</f>
        <v>1.019</v>
      </c>
      <c r="E440" s="24">
        <f>IFERROR(__xludf.DUMMYFUNCTION("""COMPUTED_VALUE"""),63.0)</f>
        <v>63</v>
      </c>
      <c r="F440" s="27" t="str">
        <f>IFERROR(__xludf.DUMMYFUNCTION("""COMPUTED_VALUE"""),"BLUE")</f>
        <v>BLUE</v>
      </c>
      <c r="G440" s="28" t="str">
        <f>IFERROR(__xludf.DUMMYFUNCTION("""COMPUTED_VALUE"""),"Tap 6 Clone (12/29/2019)")</f>
        <v>Tap 6 Clone (12/29/2019)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IFERROR(__xludf.DUMMYFUNCTION("""COMPUTED_VALUE"""),43837.0136206597)</f>
        <v>43837.01362</v>
      </c>
      <c r="D441" s="23">
        <f>IFERROR(__xludf.DUMMYFUNCTION("""COMPUTED_VALUE"""),1.02)</f>
        <v>1.02</v>
      </c>
      <c r="E441" s="24">
        <f>IFERROR(__xludf.DUMMYFUNCTION("""COMPUTED_VALUE"""),63.0)</f>
        <v>63</v>
      </c>
      <c r="F441" s="27" t="str">
        <f>IFERROR(__xludf.DUMMYFUNCTION("""COMPUTED_VALUE"""),"BLUE")</f>
        <v>BLUE</v>
      </c>
      <c r="G441" s="28" t="str">
        <f>IFERROR(__xludf.DUMMYFUNCTION("""COMPUTED_VALUE"""),"Tap 6 Clone (12/29/2019)")</f>
        <v>Tap 6 Clone (12/29/2019)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IFERROR(__xludf.DUMMYFUNCTION("""COMPUTED_VALUE"""),43837.0031998148)</f>
        <v>43837.0032</v>
      </c>
      <c r="D442" s="23">
        <f>IFERROR(__xludf.DUMMYFUNCTION("""COMPUTED_VALUE"""),1.02)</f>
        <v>1.02</v>
      </c>
      <c r="E442" s="24">
        <f>IFERROR(__xludf.DUMMYFUNCTION("""COMPUTED_VALUE"""),63.0)</f>
        <v>63</v>
      </c>
      <c r="F442" s="27" t="str">
        <f>IFERROR(__xludf.DUMMYFUNCTION("""COMPUTED_VALUE"""),"BLUE")</f>
        <v>BLUE</v>
      </c>
      <c r="G442" s="28" t="str">
        <f>IFERROR(__xludf.DUMMYFUNCTION("""COMPUTED_VALUE"""),"Tap 6 Clone (12/29/2019)")</f>
        <v>Tap 6 Clone (12/29/2019)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IFERROR(__xludf.DUMMYFUNCTION("""COMPUTED_VALUE"""),43836.9927675694)</f>
        <v>43836.99277</v>
      </c>
      <c r="D443" s="23">
        <f>IFERROR(__xludf.DUMMYFUNCTION("""COMPUTED_VALUE"""),1.02)</f>
        <v>1.02</v>
      </c>
      <c r="E443" s="24">
        <f>IFERROR(__xludf.DUMMYFUNCTION("""COMPUTED_VALUE"""),63.0)</f>
        <v>63</v>
      </c>
      <c r="F443" s="27" t="str">
        <f>IFERROR(__xludf.DUMMYFUNCTION("""COMPUTED_VALUE"""),"BLUE")</f>
        <v>BLUE</v>
      </c>
      <c r="G443" s="28" t="str">
        <f>IFERROR(__xludf.DUMMYFUNCTION("""COMPUTED_VALUE"""),"Tap 6 Clone (12/29/2019)")</f>
        <v>Tap 6 Clone (12/29/2019)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IFERROR(__xludf.DUMMYFUNCTION("""COMPUTED_VALUE"""),43836.9823349768)</f>
        <v>43836.98233</v>
      </c>
      <c r="D444" s="23">
        <f>IFERROR(__xludf.DUMMYFUNCTION("""COMPUTED_VALUE"""),1.019)</f>
        <v>1.019</v>
      </c>
      <c r="E444" s="24">
        <f>IFERROR(__xludf.DUMMYFUNCTION("""COMPUTED_VALUE"""),63.0)</f>
        <v>63</v>
      </c>
      <c r="F444" s="27" t="str">
        <f>IFERROR(__xludf.DUMMYFUNCTION("""COMPUTED_VALUE"""),"BLUE")</f>
        <v>BLUE</v>
      </c>
      <c r="G444" s="28" t="str">
        <f>IFERROR(__xludf.DUMMYFUNCTION("""COMPUTED_VALUE"""),"Tap 6 Clone (12/29/2019)")</f>
        <v>Tap 6 Clone (12/29/2019)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IFERROR(__xludf.DUMMYFUNCTION("""COMPUTED_VALUE"""),43836.9719139699)</f>
        <v>43836.97191</v>
      </c>
      <c r="D445" s="23">
        <f>IFERROR(__xludf.DUMMYFUNCTION("""COMPUTED_VALUE"""),1.019)</f>
        <v>1.019</v>
      </c>
      <c r="E445" s="24">
        <f>IFERROR(__xludf.DUMMYFUNCTION("""COMPUTED_VALUE"""),63.0)</f>
        <v>63</v>
      </c>
      <c r="F445" s="27" t="str">
        <f>IFERROR(__xludf.DUMMYFUNCTION("""COMPUTED_VALUE"""),"BLUE")</f>
        <v>BLUE</v>
      </c>
      <c r="G445" s="28" t="str">
        <f>IFERROR(__xludf.DUMMYFUNCTION("""COMPUTED_VALUE"""),"Tap 6 Clone (12/29/2019)")</f>
        <v>Tap 6 Clone (12/29/2019)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IFERROR(__xludf.DUMMYFUNCTION("""COMPUTED_VALUE"""),43836.9614924537)</f>
        <v>43836.96149</v>
      </c>
      <c r="D446" s="23">
        <f>IFERROR(__xludf.DUMMYFUNCTION("""COMPUTED_VALUE"""),1.019)</f>
        <v>1.019</v>
      </c>
      <c r="E446" s="24">
        <f>IFERROR(__xludf.DUMMYFUNCTION("""COMPUTED_VALUE"""),63.0)</f>
        <v>63</v>
      </c>
      <c r="F446" s="27" t="str">
        <f>IFERROR(__xludf.DUMMYFUNCTION("""COMPUTED_VALUE"""),"BLUE")</f>
        <v>BLUE</v>
      </c>
      <c r="G446" s="28" t="str">
        <f>IFERROR(__xludf.DUMMYFUNCTION("""COMPUTED_VALUE"""),"Tap 6 Clone (12/29/2019)")</f>
        <v>Tap 6 Clone (12/29/2019)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IFERROR(__xludf.DUMMYFUNCTION("""COMPUTED_VALUE"""),43836.9510710416)</f>
        <v>43836.95107</v>
      </c>
      <c r="D447" s="23">
        <f>IFERROR(__xludf.DUMMYFUNCTION("""COMPUTED_VALUE"""),1.019)</f>
        <v>1.019</v>
      </c>
      <c r="E447" s="24">
        <f>IFERROR(__xludf.DUMMYFUNCTION("""COMPUTED_VALUE"""),63.0)</f>
        <v>63</v>
      </c>
      <c r="F447" s="27" t="str">
        <f>IFERROR(__xludf.DUMMYFUNCTION("""COMPUTED_VALUE"""),"BLUE")</f>
        <v>BLUE</v>
      </c>
      <c r="G447" s="28" t="str">
        <f>IFERROR(__xludf.DUMMYFUNCTION("""COMPUTED_VALUE"""),"Tap 6 Clone (12/29/2019)")</f>
        <v>Tap 6 Clone (12/29/2019)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IFERROR(__xludf.DUMMYFUNCTION("""COMPUTED_VALUE"""),43836.9406397569)</f>
        <v>43836.94064</v>
      </c>
      <c r="D448" s="23">
        <f>IFERROR(__xludf.DUMMYFUNCTION("""COMPUTED_VALUE"""),1.019)</f>
        <v>1.019</v>
      </c>
      <c r="E448" s="24">
        <f>IFERROR(__xludf.DUMMYFUNCTION("""COMPUTED_VALUE"""),63.0)</f>
        <v>63</v>
      </c>
      <c r="F448" s="27" t="str">
        <f>IFERROR(__xludf.DUMMYFUNCTION("""COMPUTED_VALUE"""),"BLUE")</f>
        <v>BLUE</v>
      </c>
      <c r="G448" s="28" t="str">
        <f>IFERROR(__xludf.DUMMYFUNCTION("""COMPUTED_VALUE"""),"Tap 6 Clone (12/29/2019)")</f>
        <v>Tap 6 Clone (12/29/2019)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IFERROR(__xludf.DUMMYFUNCTION("""COMPUTED_VALUE"""),43836.9302064814)</f>
        <v>43836.93021</v>
      </c>
      <c r="D449" s="23">
        <f>IFERROR(__xludf.DUMMYFUNCTION("""COMPUTED_VALUE"""),1.019)</f>
        <v>1.019</v>
      </c>
      <c r="E449" s="24">
        <f>IFERROR(__xludf.DUMMYFUNCTION("""COMPUTED_VALUE"""),63.0)</f>
        <v>63</v>
      </c>
      <c r="F449" s="27" t="str">
        <f>IFERROR(__xludf.DUMMYFUNCTION("""COMPUTED_VALUE"""),"BLUE")</f>
        <v>BLUE</v>
      </c>
      <c r="G449" s="28" t="str">
        <f>IFERROR(__xludf.DUMMYFUNCTION("""COMPUTED_VALUE"""),"Tap 6 Clone (12/29/2019)")</f>
        <v>Tap 6 Clone (12/29/2019)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IFERROR(__xludf.DUMMYFUNCTION("""COMPUTED_VALUE"""),43836.9197840509)</f>
        <v>43836.91978</v>
      </c>
      <c r="D450" s="23">
        <f>IFERROR(__xludf.DUMMYFUNCTION("""COMPUTED_VALUE"""),1.019)</f>
        <v>1.019</v>
      </c>
      <c r="E450" s="24">
        <f>IFERROR(__xludf.DUMMYFUNCTION("""COMPUTED_VALUE"""),63.0)</f>
        <v>63</v>
      </c>
      <c r="F450" s="27" t="str">
        <f>IFERROR(__xludf.DUMMYFUNCTION("""COMPUTED_VALUE"""),"BLUE")</f>
        <v>BLUE</v>
      </c>
      <c r="G450" s="28" t="str">
        <f>IFERROR(__xludf.DUMMYFUNCTION("""COMPUTED_VALUE"""),"Tap 6 Clone (12/29/2019)")</f>
        <v>Tap 6 Clone (12/29/2019)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IFERROR(__xludf.DUMMYFUNCTION("""COMPUTED_VALUE"""),43836.9093630902)</f>
        <v>43836.90936</v>
      </c>
      <c r="D451" s="23">
        <f>IFERROR(__xludf.DUMMYFUNCTION("""COMPUTED_VALUE"""),1.019)</f>
        <v>1.019</v>
      </c>
      <c r="E451" s="24">
        <f>IFERROR(__xludf.DUMMYFUNCTION("""COMPUTED_VALUE"""),63.0)</f>
        <v>63</v>
      </c>
      <c r="F451" s="27" t="str">
        <f>IFERROR(__xludf.DUMMYFUNCTION("""COMPUTED_VALUE"""),"BLUE")</f>
        <v>BLUE</v>
      </c>
      <c r="G451" s="28" t="str">
        <f>IFERROR(__xludf.DUMMYFUNCTION("""COMPUTED_VALUE"""),"Tap 6 Clone (12/29/2019)")</f>
        <v>Tap 6 Clone (12/29/2019)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IFERROR(__xludf.DUMMYFUNCTION("""COMPUTED_VALUE"""),43836.8989420949)</f>
        <v>43836.89894</v>
      </c>
      <c r="D452" s="23">
        <f>IFERROR(__xludf.DUMMYFUNCTION("""COMPUTED_VALUE"""),1.02)</f>
        <v>1.02</v>
      </c>
      <c r="E452" s="24">
        <f>IFERROR(__xludf.DUMMYFUNCTION("""COMPUTED_VALUE"""),63.0)</f>
        <v>63</v>
      </c>
      <c r="F452" s="27" t="str">
        <f>IFERROR(__xludf.DUMMYFUNCTION("""COMPUTED_VALUE"""),"BLUE")</f>
        <v>BLUE</v>
      </c>
      <c r="G452" s="28" t="str">
        <f>IFERROR(__xludf.DUMMYFUNCTION("""COMPUTED_VALUE"""),"Tap 6 Clone (12/29/2019)")</f>
        <v>Tap 6 Clone (12/29/2019)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IFERROR(__xludf.DUMMYFUNCTION("""COMPUTED_VALUE"""),43836.8885209838)</f>
        <v>43836.88852</v>
      </c>
      <c r="D453" s="23">
        <f>IFERROR(__xludf.DUMMYFUNCTION("""COMPUTED_VALUE"""),1.02)</f>
        <v>1.02</v>
      </c>
      <c r="E453" s="24">
        <f>IFERROR(__xludf.DUMMYFUNCTION("""COMPUTED_VALUE"""),63.0)</f>
        <v>63</v>
      </c>
      <c r="F453" s="27" t="str">
        <f>IFERROR(__xludf.DUMMYFUNCTION("""COMPUTED_VALUE"""),"BLUE")</f>
        <v>BLUE</v>
      </c>
      <c r="G453" s="28" t="str">
        <f>IFERROR(__xludf.DUMMYFUNCTION("""COMPUTED_VALUE"""),"Tap 6 Clone (12/29/2019)")</f>
        <v>Tap 6 Clone (12/29/2019)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IFERROR(__xludf.DUMMYFUNCTION("""COMPUTED_VALUE"""),43836.878098993)</f>
        <v>43836.8781</v>
      </c>
      <c r="D454" s="23">
        <f>IFERROR(__xludf.DUMMYFUNCTION("""COMPUTED_VALUE"""),1.02)</f>
        <v>1.02</v>
      </c>
      <c r="E454" s="24">
        <f>IFERROR(__xludf.DUMMYFUNCTION("""COMPUTED_VALUE"""),63.0)</f>
        <v>63</v>
      </c>
      <c r="F454" s="27" t="str">
        <f>IFERROR(__xludf.DUMMYFUNCTION("""COMPUTED_VALUE"""),"BLUE")</f>
        <v>BLUE</v>
      </c>
      <c r="G454" s="28" t="str">
        <f>IFERROR(__xludf.DUMMYFUNCTION("""COMPUTED_VALUE"""),"Tap 6 Clone (12/29/2019)")</f>
        <v>Tap 6 Clone (12/29/2019)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IFERROR(__xludf.DUMMYFUNCTION("""COMPUTED_VALUE"""),43836.8676785416)</f>
        <v>43836.86768</v>
      </c>
      <c r="D455" s="23">
        <f>IFERROR(__xludf.DUMMYFUNCTION("""COMPUTED_VALUE"""),1.02)</f>
        <v>1.02</v>
      </c>
      <c r="E455" s="24">
        <f>IFERROR(__xludf.DUMMYFUNCTION("""COMPUTED_VALUE"""),63.0)</f>
        <v>63</v>
      </c>
      <c r="F455" s="27" t="str">
        <f>IFERROR(__xludf.DUMMYFUNCTION("""COMPUTED_VALUE"""),"BLUE")</f>
        <v>BLUE</v>
      </c>
      <c r="G455" s="28" t="str">
        <f>IFERROR(__xludf.DUMMYFUNCTION("""COMPUTED_VALUE"""),"Tap 6 Clone (12/29/2019)")</f>
        <v>Tap 6 Clone (12/29/2019)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IFERROR(__xludf.DUMMYFUNCTION("""COMPUTED_VALUE"""),43836.8572585185)</f>
        <v>43836.85726</v>
      </c>
      <c r="D456" s="23">
        <f>IFERROR(__xludf.DUMMYFUNCTION("""COMPUTED_VALUE"""),1.019)</f>
        <v>1.019</v>
      </c>
      <c r="E456" s="24">
        <f>IFERROR(__xludf.DUMMYFUNCTION("""COMPUTED_VALUE"""),63.0)</f>
        <v>63</v>
      </c>
      <c r="F456" s="27" t="str">
        <f>IFERROR(__xludf.DUMMYFUNCTION("""COMPUTED_VALUE"""),"BLUE")</f>
        <v>BLUE</v>
      </c>
      <c r="G456" s="28" t="str">
        <f>IFERROR(__xludf.DUMMYFUNCTION("""COMPUTED_VALUE"""),"Tap 6 Clone (12/29/2019)")</f>
        <v>Tap 6 Clone (12/29/2019)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IFERROR(__xludf.DUMMYFUNCTION("""COMPUTED_VALUE"""),43836.8468361921)</f>
        <v>43836.84684</v>
      </c>
      <c r="D457" s="23">
        <f>IFERROR(__xludf.DUMMYFUNCTION("""COMPUTED_VALUE"""),1.02)</f>
        <v>1.02</v>
      </c>
      <c r="E457" s="24">
        <f>IFERROR(__xludf.DUMMYFUNCTION("""COMPUTED_VALUE"""),63.0)</f>
        <v>63</v>
      </c>
      <c r="F457" s="27" t="str">
        <f>IFERROR(__xludf.DUMMYFUNCTION("""COMPUTED_VALUE"""),"BLUE")</f>
        <v>BLUE</v>
      </c>
      <c r="G457" s="28" t="str">
        <f>IFERROR(__xludf.DUMMYFUNCTION("""COMPUTED_VALUE"""),"Tap 6 Clone (12/29/2019)")</f>
        <v>Tap 6 Clone (12/29/2019)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IFERROR(__xludf.DUMMYFUNCTION("""COMPUTED_VALUE"""),43836.8364033564)</f>
        <v>43836.8364</v>
      </c>
      <c r="D458" s="23">
        <f>IFERROR(__xludf.DUMMYFUNCTION("""COMPUTED_VALUE"""),1.02)</f>
        <v>1.02</v>
      </c>
      <c r="E458" s="24">
        <f>IFERROR(__xludf.DUMMYFUNCTION("""COMPUTED_VALUE"""),63.0)</f>
        <v>63</v>
      </c>
      <c r="F458" s="27" t="str">
        <f>IFERROR(__xludf.DUMMYFUNCTION("""COMPUTED_VALUE"""),"BLUE")</f>
        <v>BLUE</v>
      </c>
      <c r="G458" s="28" t="str">
        <f>IFERROR(__xludf.DUMMYFUNCTION("""COMPUTED_VALUE"""),"Tap 6 Clone (12/29/2019)")</f>
        <v>Tap 6 Clone (12/29/2019)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IFERROR(__xludf.DUMMYFUNCTION("""COMPUTED_VALUE"""),43836.8259822453)</f>
        <v>43836.82598</v>
      </c>
      <c r="D459" s="23">
        <f>IFERROR(__xludf.DUMMYFUNCTION("""COMPUTED_VALUE"""),1.019)</f>
        <v>1.019</v>
      </c>
      <c r="E459" s="24">
        <f>IFERROR(__xludf.DUMMYFUNCTION("""COMPUTED_VALUE"""),63.0)</f>
        <v>63</v>
      </c>
      <c r="F459" s="27" t="str">
        <f>IFERROR(__xludf.DUMMYFUNCTION("""COMPUTED_VALUE"""),"BLUE")</f>
        <v>BLUE</v>
      </c>
      <c r="G459" s="28" t="str">
        <f>IFERROR(__xludf.DUMMYFUNCTION("""COMPUTED_VALUE"""),"Tap 6 Clone (12/29/2019)")</f>
        <v>Tap 6 Clone (12/29/2019)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IFERROR(__xludf.DUMMYFUNCTION("""COMPUTED_VALUE"""),43836.8155601388)</f>
        <v>43836.81556</v>
      </c>
      <c r="D460" s="23">
        <f>IFERROR(__xludf.DUMMYFUNCTION("""COMPUTED_VALUE"""),1.02)</f>
        <v>1.02</v>
      </c>
      <c r="E460" s="24">
        <f>IFERROR(__xludf.DUMMYFUNCTION("""COMPUTED_VALUE"""),63.0)</f>
        <v>63</v>
      </c>
      <c r="F460" s="27" t="str">
        <f>IFERROR(__xludf.DUMMYFUNCTION("""COMPUTED_VALUE"""),"BLUE")</f>
        <v>BLUE</v>
      </c>
      <c r="G460" s="28" t="str">
        <f>IFERROR(__xludf.DUMMYFUNCTION("""COMPUTED_VALUE"""),"Tap 6 Clone (12/29/2019)")</f>
        <v>Tap 6 Clone (12/29/2019)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IFERROR(__xludf.DUMMYFUNCTION("""COMPUTED_VALUE"""),43836.805136655)</f>
        <v>43836.80514</v>
      </c>
      <c r="D461" s="23">
        <f>IFERROR(__xludf.DUMMYFUNCTION("""COMPUTED_VALUE"""),1.02)</f>
        <v>1.02</v>
      </c>
      <c r="E461" s="24">
        <f>IFERROR(__xludf.DUMMYFUNCTION("""COMPUTED_VALUE"""),63.0)</f>
        <v>63</v>
      </c>
      <c r="F461" s="27" t="str">
        <f>IFERROR(__xludf.DUMMYFUNCTION("""COMPUTED_VALUE"""),"BLUE")</f>
        <v>BLUE</v>
      </c>
      <c r="G461" s="28" t="str">
        <f>IFERROR(__xludf.DUMMYFUNCTION("""COMPUTED_VALUE"""),"Tap 6 Clone (12/29/2019)")</f>
        <v>Tap 6 Clone (12/29/2019)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IFERROR(__xludf.DUMMYFUNCTION("""COMPUTED_VALUE"""),43836.7947153588)</f>
        <v>43836.79472</v>
      </c>
      <c r="D462" s="23">
        <f>IFERROR(__xludf.DUMMYFUNCTION("""COMPUTED_VALUE"""),1.02)</f>
        <v>1.02</v>
      </c>
      <c r="E462" s="24">
        <f>IFERROR(__xludf.DUMMYFUNCTION("""COMPUTED_VALUE"""),63.0)</f>
        <v>63</v>
      </c>
      <c r="F462" s="27" t="str">
        <f>IFERROR(__xludf.DUMMYFUNCTION("""COMPUTED_VALUE"""),"BLUE")</f>
        <v>BLUE</v>
      </c>
      <c r="G462" s="28" t="str">
        <f>IFERROR(__xludf.DUMMYFUNCTION("""COMPUTED_VALUE"""),"Tap 6 Clone (12/29/2019)")</f>
        <v>Tap 6 Clone (12/29/2019)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IFERROR(__xludf.DUMMYFUNCTION("""COMPUTED_VALUE"""),43836.7842953472)</f>
        <v>43836.7843</v>
      </c>
      <c r="D463" s="23">
        <f>IFERROR(__xludf.DUMMYFUNCTION("""COMPUTED_VALUE"""),1.02)</f>
        <v>1.02</v>
      </c>
      <c r="E463" s="24">
        <f>IFERROR(__xludf.DUMMYFUNCTION("""COMPUTED_VALUE"""),63.0)</f>
        <v>63</v>
      </c>
      <c r="F463" s="27" t="str">
        <f>IFERROR(__xludf.DUMMYFUNCTION("""COMPUTED_VALUE"""),"BLUE")</f>
        <v>BLUE</v>
      </c>
      <c r="G463" s="28" t="str">
        <f>IFERROR(__xludf.DUMMYFUNCTION("""COMPUTED_VALUE"""),"Tap 6 Clone (12/29/2019)")</f>
        <v>Tap 6 Clone (12/29/2019)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IFERROR(__xludf.DUMMYFUNCTION("""COMPUTED_VALUE"""),43836.7738528587)</f>
        <v>43836.77385</v>
      </c>
      <c r="D464" s="23">
        <f>IFERROR(__xludf.DUMMYFUNCTION("""COMPUTED_VALUE"""),1.019)</f>
        <v>1.019</v>
      </c>
      <c r="E464" s="24">
        <f>IFERROR(__xludf.DUMMYFUNCTION("""COMPUTED_VALUE"""),63.0)</f>
        <v>63</v>
      </c>
      <c r="F464" s="27" t="str">
        <f>IFERROR(__xludf.DUMMYFUNCTION("""COMPUTED_VALUE"""),"BLUE")</f>
        <v>BLUE</v>
      </c>
      <c r="G464" s="28" t="str">
        <f>IFERROR(__xludf.DUMMYFUNCTION("""COMPUTED_VALUE"""),"Tap 6 Clone (12/29/2019)")</f>
        <v>Tap 6 Clone (12/29/2019)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IFERROR(__xludf.DUMMYFUNCTION("""COMPUTED_VALUE"""),43836.7634305671)</f>
        <v>43836.76343</v>
      </c>
      <c r="D465" s="23">
        <f>IFERROR(__xludf.DUMMYFUNCTION("""COMPUTED_VALUE"""),1.019)</f>
        <v>1.019</v>
      </c>
      <c r="E465" s="24">
        <f>IFERROR(__xludf.DUMMYFUNCTION("""COMPUTED_VALUE"""),63.0)</f>
        <v>63</v>
      </c>
      <c r="F465" s="27" t="str">
        <f>IFERROR(__xludf.DUMMYFUNCTION("""COMPUTED_VALUE"""),"BLUE")</f>
        <v>BLUE</v>
      </c>
      <c r="G465" s="28" t="str">
        <f>IFERROR(__xludf.DUMMYFUNCTION("""COMPUTED_VALUE"""),"Tap 6 Clone (12/29/2019)")</f>
        <v>Tap 6 Clone (12/29/2019)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IFERROR(__xludf.DUMMYFUNCTION("""COMPUTED_VALUE"""),43836.7530107523)</f>
        <v>43836.75301</v>
      </c>
      <c r="D466" s="23">
        <f>IFERROR(__xludf.DUMMYFUNCTION("""COMPUTED_VALUE"""),1.02)</f>
        <v>1.02</v>
      </c>
      <c r="E466" s="24">
        <f>IFERROR(__xludf.DUMMYFUNCTION("""COMPUTED_VALUE"""),63.0)</f>
        <v>63</v>
      </c>
      <c r="F466" s="27" t="str">
        <f>IFERROR(__xludf.DUMMYFUNCTION("""COMPUTED_VALUE"""),"BLUE")</f>
        <v>BLUE</v>
      </c>
      <c r="G466" s="28" t="str">
        <f>IFERROR(__xludf.DUMMYFUNCTION("""COMPUTED_VALUE"""),"Tap 6 Clone (12/29/2019)")</f>
        <v>Tap 6 Clone (12/29/2019)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IFERROR(__xludf.DUMMYFUNCTION("""COMPUTED_VALUE"""),43836.7425769907)</f>
        <v>43836.74258</v>
      </c>
      <c r="D467" s="23">
        <f>IFERROR(__xludf.DUMMYFUNCTION("""COMPUTED_VALUE"""),1.02)</f>
        <v>1.02</v>
      </c>
      <c r="E467" s="24">
        <f>IFERROR(__xludf.DUMMYFUNCTION("""COMPUTED_VALUE"""),63.0)</f>
        <v>63</v>
      </c>
      <c r="F467" s="27" t="str">
        <f>IFERROR(__xludf.DUMMYFUNCTION("""COMPUTED_VALUE"""),"BLUE")</f>
        <v>BLUE</v>
      </c>
      <c r="G467" s="28" t="str">
        <f>IFERROR(__xludf.DUMMYFUNCTION("""COMPUTED_VALUE"""),"Tap 6 Clone (12/29/2019)")</f>
        <v>Tap 6 Clone (12/29/2019)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IFERROR(__xludf.DUMMYFUNCTION("""COMPUTED_VALUE"""),43836.7321544675)</f>
        <v>43836.73215</v>
      </c>
      <c r="D468" s="23">
        <f>IFERROR(__xludf.DUMMYFUNCTION("""COMPUTED_VALUE"""),1.02)</f>
        <v>1.02</v>
      </c>
      <c r="E468" s="24">
        <f>IFERROR(__xludf.DUMMYFUNCTION("""COMPUTED_VALUE"""),63.0)</f>
        <v>63</v>
      </c>
      <c r="F468" s="27" t="str">
        <f>IFERROR(__xludf.DUMMYFUNCTION("""COMPUTED_VALUE"""),"BLUE")</f>
        <v>BLUE</v>
      </c>
      <c r="G468" s="28" t="str">
        <f>IFERROR(__xludf.DUMMYFUNCTION("""COMPUTED_VALUE"""),"Tap 6 Clone (12/29/2019)")</f>
        <v>Tap 6 Clone (12/29/2019)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IFERROR(__xludf.DUMMYFUNCTION("""COMPUTED_VALUE"""),43836.72173478)</f>
        <v>43836.72173</v>
      </c>
      <c r="D469" s="23">
        <f>IFERROR(__xludf.DUMMYFUNCTION("""COMPUTED_VALUE"""),1.02)</f>
        <v>1.02</v>
      </c>
      <c r="E469" s="24">
        <f>IFERROR(__xludf.DUMMYFUNCTION("""COMPUTED_VALUE"""),63.0)</f>
        <v>63</v>
      </c>
      <c r="F469" s="27" t="str">
        <f>IFERROR(__xludf.DUMMYFUNCTION("""COMPUTED_VALUE"""),"BLUE")</f>
        <v>BLUE</v>
      </c>
      <c r="G469" s="28" t="str">
        <f>IFERROR(__xludf.DUMMYFUNCTION("""COMPUTED_VALUE"""),"Tap 6 Clone (12/29/2019)")</f>
        <v>Tap 6 Clone (12/29/2019)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IFERROR(__xludf.DUMMYFUNCTION("""COMPUTED_VALUE"""),43836.7113123148)</f>
        <v>43836.71131</v>
      </c>
      <c r="D470" s="23">
        <f>IFERROR(__xludf.DUMMYFUNCTION("""COMPUTED_VALUE"""),1.02)</f>
        <v>1.02</v>
      </c>
      <c r="E470" s="24">
        <f>IFERROR(__xludf.DUMMYFUNCTION("""COMPUTED_VALUE"""),63.0)</f>
        <v>63</v>
      </c>
      <c r="F470" s="27" t="str">
        <f>IFERROR(__xludf.DUMMYFUNCTION("""COMPUTED_VALUE"""),"BLUE")</f>
        <v>BLUE</v>
      </c>
      <c r="G470" s="28" t="str">
        <f>IFERROR(__xludf.DUMMYFUNCTION("""COMPUTED_VALUE"""),"Tap 6 Clone (12/29/2019)")</f>
        <v>Tap 6 Clone (12/29/2019)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IFERROR(__xludf.DUMMYFUNCTION("""COMPUTED_VALUE"""),43836.7008895717)</f>
        <v>43836.70089</v>
      </c>
      <c r="D471" s="23">
        <f>IFERROR(__xludf.DUMMYFUNCTION("""COMPUTED_VALUE"""),1.02)</f>
        <v>1.02</v>
      </c>
      <c r="E471" s="24">
        <f>IFERROR(__xludf.DUMMYFUNCTION("""COMPUTED_VALUE"""),63.0)</f>
        <v>63</v>
      </c>
      <c r="F471" s="27" t="str">
        <f>IFERROR(__xludf.DUMMYFUNCTION("""COMPUTED_VALUE"""),"BLUE")</f>
        <v>BLUE</v>
      </c>
      <c r="G471" s="28" t="str">
        <f>IFERROR(__xludf.DUMMYFUNCTION("""COMPUTED_VALUE"""),"Tap 6 Clone (12/29/2019)")</f>
        <v>Tap 6 Clone (12/29/2019)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IFERROR(__xludf.DUMMYFUNCTION("""COMPUTED_VALUE"""),43836.6904711921)</f>
        <v>43836.69047</v>
      </c>
      <c r="D472" s="23">
        <f>IFERROR(__xludf.DUMMYFUNCTION("""COMPUTED_VALUE"""),1.02)</f>
        <v>1.02</v>
      </c>
      <c r="E472" s="24">
        <f>IFERROR(__xludf.DUMMYFUNCTION("""COMPUTED_VALUE"""),63.0)</f>
        <v>63</v>
      </c>
      <c r="F472" s="27" t="str">
        <f>IFERROR(__xludf.DUMMYFUNCTION("""COMPUTED_VALUE"""),"BLUE")</f>
        <v>BLUE</v>
      </c>
      <c r="G472" s="28" t="str">
        <f>IFERROR(__xludf.DUMMYFUNCTION("""COMPUTED_VALUE"""),"Tap 6 Clone (12/29/2019)")</f>
        <v>Tap 6 Clone (12/29/2019)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IFERROR(__xludf.DUMMYFUNCTION("""COMPUTED_VALUE"""),43836.6800518865)</f>
        <v>43836.68005</v>
      </c>
      <c r="D473" s="23">
        <f>IFERROR(__xludf.DUMMYFUNCTION("""COMPUTED_VALUE"""),1.02)</f>
        <v>1.02</v>
      </c>
      <c r="E473" s="24">
        <f>IFERROR(__xludf.DUMMYFUNCTION("""COMPUTED_VALUE"""),63.0)</f>
        <v>63</v>
      </c>
      <c r="F473" s="27" t="str">
        <f>IFERROR(__xludf.DUMMYFUNCTION("""COMPUTED_VALUE"""),"BLUE")</f>
        <v>BLUE</v>
      </c>
      <c r="G473" s="28" t="str">
        <f>IFERROR(__xludf.DUMMYFUNCTION("""COMPUTED_VALUE"""),"Tap 6 Clone (12/29/2019)")</f>
        <v>Tap 6 Clone (12/29/2019)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IFERROR(__xludf.DUMMYFUNCTION("""COMPUTED_VALUE"""),43836.6696310069)</f>
        <v>43836.66963</v>
      </c>
      <c r="D474" s="23">
        <f>IFERROR(__xludf.DUMMYFUNCTION("""COMPUTED_VALUE"""),1.02)</f>
        <v>1.02</v>
      </c>
      <c r="E474" s="24">
        <f>IFERROR(__xludf.DUMMYFUNCTION("""COMPUTED_VALUE"""),63.0)</f>
        <v>63</v>
      </c>
      <c r="F474" s="27" t="str">
        <f>IFERROR(__xludf.DUMMYFUNCTION("""COMPUTED_VALUE"""),"BLUE")</f>
        <v>BLUE</v>
      </c>
      <c r="G474" s="28" t="str">
        <f>IFERROR(__xludf.DUMMYFUNCTION("""COMPUTED_VALUE"""),"Tap 6 Clone (12/29/2019)")</f>
        <v>Tap 6 Clone (12/29/2019)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IFERROR(__xludf.DUMMYFUNCTION("""COMPUTED_VALUE"""),43836.6592101504)</f>
        <v>43836.65921</v>
      </c>
      <c r="D475" s="23">
        <f>IFERROR(__xludf.DUMMYFUNCTION("""COMPUTED_VALUE"""),1.02)</f>
        <v>1.02</v>
      </c>
      <c r="E475" s="24">
        <f>IFERROR(__xludf.DUMMYFUNCTION("""COMPUTED_VALUE"""),63.0)</f>
        <v>63</v>
      </c>
      <c r="F475" s="27" t="str">
        <f>IFERROR(__xludf.DUMMYFUNCTION("""COMPUTED_VALUE"""),"BLUE")</f>
        <v>BLUE</v>
      </c>
      <c r="G475" s="28" t="str">
        <f>IFERROR(__xludf.DUMMYFUNCTION("""COMPUTED_VALUE"""),"Tap 6 Clone (12/29/2019)")</f>
        <v>Tap 6 Clone (12/29/2019)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IFERROR(__xludf.DUMMYFUNCTION("""COMPUTED_VALUE"""),43836.6487891898)</f>
        <v>43836.64879</v>
      </c>
      <c r="D476" s="23">
        <f>IFERROR(__xludf.DUMMYFUNCTION("""COMPUTED_VALUE"""),1.02)</f>
        <v>1.02</v>
      </c>
      <c r="E476" s="24">
        <f>IFERROR(__xludf.DUMMYFUNCTION("""COMPUTED_VALUE"""),63.0)</f>
        <v>63</v>
      </c>
      <c r="F476" s="27" t="str">
        <f>IFERROR(__xludf.DUMMYFUNCTION("""COMPUTED_VALUE"""),"BLUE")</f>
        <v>BLUE</v>
      </c>
      <c r="G476" s="28" t="str">
        <f>IFERROR(__xludf.DUMMYFUNCTION("""COMPUTED_VALUE"""),"Tap 6 Clone (12/29/2019)")</f>
        <v>Tap 6 Clone (12/29/2019)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IFERROR(__xludf.DUMMYFUNCTION("""COMPUTED_VALUE"""),43836.6383213425)</f>
        <v>43836.63832</v>
      </c>
      <c r="D477" s="23">
        <f>IFERROR(__xludf.DUMMYFUNCTION("""COMPUTED_VALUE"""),1.02)</f>
        <v>1.02</v>
      </c>
      <c r="E477" s="24">
        <f>IFERROR(__xludf.DUMMYFUNCTION("""COMPUTED_VALUE"""),63.0)</f>
        <v>63</v>
      </c>
      <c r="F477" s="27" t="str">
        <f>IFERROR(__xludf.DUMMYFUNCTION("""COMPUTED_VALUE"""),"BLUE")</f>
        <v>BLUE</v>
      </c>
      <c r="G477" s="28" t="str">
        <f>IFERROR(__xludf.DUMMYFUNCTION("""COMPUTED_VALUE"""),"Tap 6 Clone (12/29/2019)")</f>
        <v>Tap 6 Clone (12/29/2019)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IFERROR(__xludf.DUMMYFUNCTION("""COMPUTED_VALUE"""),43836.6278989583)</f>
        <v>43836.6279</v>
      </c>
      <c r="D478" s="23">
        <f>IFERROR(__xludf.DUMMYFUNCTION("""COMPUTED_VALUE"""),1.02)</f>
        <v>1.02</v>
      </c>
      <c r="E478" s="24">
        <f>IFERROR(__xludf.DUMMYFUNCTION("""COMPUTED_VALUE"""),63.0)</f>
        <v>63</v>
      </c>
      <c r="F478" s="27" t="str">
        <f>IFERROR(__xludf.DUMMYFUNCTION("""COMPUTED_VALUE"""),"BLUE")</f>
        <v>BLUE</v>
      </c>
      <c r="G478" s="28" t="str">
        <f>IFERROR(__xludf.DUMMYFUNCTION("""COMPUTED_VALUE"""),"Tap 6 Clone (12/29/2019)")</f>
        <v>Tap 6 Clone (12/29/2019)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IFERROR(__xludf.DUMMYFUNCTION("""COMPUTED_VALUE"""),43836.6174770601)</f>
        <v>43836.61748</v>
      </c>
      <c r="D479" s="23">
        <f>IFERROR(__xludf.DUMMYFUNCTION("""COMPUTED_VALUE"""),1.02)</f>
        <v>1.02</v>
      </c>
      <c r="E479" s="24">
        <f>IFERROR(__xludf.DUMMYFUNCTION("""COMPUTED_VALUE"""),63.0)</f>
        <v>63</v>
      </c>
      <c r="F479" s="27" t="str">
        <f>IFERROR(__xludf.DUMMYFUNCTION("""COMPUTED_VALUE"""),"BLUE")</f>
        <v>BLUE</v>
      </c>
      <c r="G479" s="28" t="str">
        <f>IFERROR(__xludf.DUMMYFUNCTION("""COMPUTED_VALUE"""),"Tap 6 Clone (12/29/2019)")</f>
        <v>Tap 6 Clone (12/29/2019)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IFERROR(__xludf.DUMMYFUNCTION("""COMPUTED_VALUE"""),43836.6070552662)</f>
        <v>43836.60706</v>
      </c>
      <c r="D480" s="23">
        <f>IFERROR(__xludf.DUMMYFUNCTION("""COMPUTED_VALUE"""),1.02)</f>
        <v>1.02</v>
      </c>
      <c r="E480" s="24">
        <f>IFERROR(__xludf.DUMMYFUNCTION("""COMPUTED_VALUE"""),63.0)</f>
        <v>63</v>
      </c>
      <c r="F480" s="27" t="str">
        <f>IFERROR(__xludf.DUMMYFUNCTION("""COMPUTED_VALUE"""),"BLUE")</f>
        <v>BLUE</v>
      </c>
      <c r="G480" s="28" t="str">
        <f>IFERROR(__xludf.DUMMYFUNCTION("""COMPUTED_VALUE"""),"Tap 6 Clone (12/29/2019)")</f>
        <v>Tap 6 Clone (12/29/2019)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IFERROR(__xludf.DUMMYFUNCTION("""COMPUTED_VALUE"""),43836.596635162)</f>
        <v>43836.59664</v>
      </c>
      <c r="D481" s="23">
        <f>IFERROR(__xludf.DUMMYFUNCTION("""COMPUTED_VALUE"""),1.02)</f>
        <v>1.02</v>
      </c>
      <c r="E481" s="24">
        <f>IFERROR(__xludf.DUMMYFUNCTION("""COMPUTED_VALUE"""),63.0)</f>
        <v>63</v>
      </c>
      <c r="F481" s="27" t="str">
        <f>IFERROR(__xludf.DUMMYFUNCTION("""COMPUTED_VALUE"""),"BLUE")</f>
        <v>BLUE</v>
      </c>
      <c r="G481" s="28" t="str">
        <f>IFERROR(__xludf.DUMMYFUNCTION("""COMPUTED_VALUE"""),"Tap 6 Clone (12/29/2019)")</f>
        <v>Tap 6 Clone (12/29/2019)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IFERROR(__xludf.DUMMYFUNCTION("""COMPUTED_VALUE"""),43836.586213993)</f>
        <v>43836.58621</v>
      </c>
      <c r="D482" s="23">
        <f>IFERROR(__xludf.DUMMYFUNCTION("""COMPUTED_VALUE"""),1.02)</f>
        <v>1.02</v>
      </c>
      <c r="E482" s="24">
        <f>IFERROR(__xludf.DUMMYFUNCTION("""COMPUTED_VALUE"""),63.0)</f>
        <v>63</v>
      </c>
      <c r="F482" s="27" t="str">
        <f>IFERROR(__xludf.DUMMYFUNCTION("""COMPUTED_VALUE"""),"BLUE")</f>
        <v>BLUE</v>
      </c>
      <c r="G482" s="28" t="str">
        <f>IFERROR(__xludf.DUMMYFUNCTION("""COMPUTED_VALUE"""),"Tap 6 Clone (12/29/2019)")</f>
        <v>Tap 6 Clone (12/29/2019)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IFERROR(__xludf.DUMMYFUNCTION("""COMPUTED_VALUE"""),43836.5757921875)</f>
        <v>43836.57579</v>
      </c>
      <c r="D483" s="23">
        <f>IFERROR(__xludf.DUMMYFUNCTION("""COMPUTED_VALUE"""),1.02)</f>
        <v>1.02</v>
      </c>
      <c r="E483" s="24">
        <f>IFERROR(__xludf.DUMMYFUNCTION("""COMPUTED_VALUE"""),63.0)</f>
        <v>63</v>
      </c>
      <c r="F483" s="27" t="str">
        <f>IFERROR(__xludf.DUMMYFUNCTION("""COMPUTED_VALUE"""),"BLUE")</f>
        <v>BLUE</v>
      </c>
      <c r="G483" s="28" t="str">
        <f>IFERROR(__xludf.DUMMYFUNCTION("""COMPUTED_VALUE"""),"Tap 6 Clone (12/29/2019)")</f>
        <v>Tap 6 Clone (12/29/2019)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IFERROR(__xludf.DUMMYFUNCTION("""COMPUTED_VALUE"""),43836.5653705092)</f>
        <v>43836.56537</v>
      </c>
      <c r="D484" s="23">
        <f>IFERROR(__xludf.DUMMYFUNCTION("""COMPUTED_VALUE"""),1.02)</f>
        <v>1.02</v>
      </c>
      <c r="E484" s="24">
        <f>IFERROR(__xludf.DUMMYFUNCTION("""COMPUTED_VALUE"""),63.0)</f>
        <v>63</v>
      </c>
      <c r="F484" s="27" t="str">
        <f>IFERROR(__xludf.DUMMYFUNCTION("""COMPUTED_VALUE"""),"BLUE")</f>
        <v>BLUE</v>
      </c>
      <c r="G484" s="28" t="str">
        <f>IFERROR(__xludf.DUMMYFUNCTION("""COMPUTED_VALUE"""),"Tap 6 Clone (12/29/2019)")</f>
        <v>Tap 6 Clone (12/29/2019)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IFERROR(__xludf.DUMMYFUNCTION("""COMPUTED_VALUE"""),43836.5549489004)</f>
        <v>43836.55495</v>
      </c>
      <c r="D485" s="23">
        <f>IFERROR(__xludf.DUMMYFUNCTION("""COMPUTED_VALUE"""),1.02)</f>
        <v>1.02</v>
      </c>
      <c r="E485" s="24">
        <f>IFERROR(__xludf.DUMMYFUNCTION("""COMPUTED_VALUE"""),63.0)</f>
        <v>63</v>
      </c>
      <c r="F485" s="27" t="str">
        <f>IFERROR(__xludf.DUMMYFUNCTION("""COMPUTED_VALUE"""),"BLUE")</f>
        <v>BLUE</v>
      </c>
      <c r="G485" s="28" t="str">
        <f>IFERROR(__xludf.DUMMYFUNCTION("""COMPUTED_VALUE"""),"Tap 6 Clone (12/29/2019)")</f>
        <v>Tap 6 Clone (12/29/2019)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IFERROR(__xludf.DUMMYFUNCTION("""COMPUTED_VALUE"""),43836.5445275347)</f>
        <v>43836.54453</v>
      </c>
      <c r="D486" s="23">
        <f>IFERROR(__xludf.DUMMYFUNCTION("""COMPUTED_VALUE"""),1.02)</f>
        <v>1.02</v>
      </c>
      <c r="E486" s="24">
        <f>IFERROR(__xludf.DUMMYFUNCTION("""COMPUTED_VALUE"""),63.0)</f>
        <v>63</v>
      </c>
      <c r="F486" s="27" t="str">
        <f>IFERROR(__xludf.DUMMYFUNCTION("""COMPUTED_VALUE"""),"BLUE")</f>
        <v>BLUE</v>
      </c>
      <c r="G486" s="28" t="str">
        <f>IFERROR(__xludf.DUMMYFUNCTION("""COMPUTED_VALUE"""),"Tap 6 Clone (12/29/2019)")</f>
        <v>Tap 6 Clone (12/29/2019)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IFERROR(__xludf.DUMMYFUNCTION("""COMPUTED_VALUE"""),43836.5341049537)</f>
        <v>43836.5341</v>
      </c>
      <c r="D487" s="23">
        <f>IFERROR(__xludf.DUMMYFUNCTION("""COMPUTED_VALUE"""),1.02)</f>
        <v>1.02</v>
      </c>
      <c r="E487" s="24">
        <f>IFERROR(__xludf.DUMMYFUNCTION("""COMPUTED_VALUE"""),63.0)</f>
        <v>63</v>
      </c>
      <c r="F487" s="27" t="str">
        <f>IFERROR(__xludf.DUMMYFUNCTION("""COMPUTED_VALUE"""),"BLUE")</f>
        <v>BLUE</v>
      </c>
      <c r="G487" s="28" t="str">
        <f>IFERROR(__xludf.DUMMYFUNCTION("""COMPUTED_VALUE"""),"Tap 6 Clone (12/29/2019)")</f>
        <v>Tap 6 Clone (12/29/2019)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IFERROR(__xludf.DUMMYFUNCTION("""COMPUTED_VALUE"""),43836.5236826157)</f>
        <v>43836.52368</v>
      </c>
      <c r="D488" s="23">
        <f>IFERROR(__xludf.DUMMYFUNCTION("""COMPUTED_VALUE"""),1.02)</f>
        <v>1.02</v>
      </c>
      <c r="E488" s="24">
        <f>IFERROR(__xludf.DUMMYFUNCTION("""COMPUTED_VALUE"""),63.0)</f>
        <v>63</v>
      </c>
      <c r="F488" s="27" t="str">
        <f>IFERROR(__xludf.DUMMYFUNCTION("""COMPUTED_VALUE"""),"BLUE")</f>
        <v>BLUE</v>
      </c>
      <c r="G488" s="28" t="str">
        <f>IFERROR(__xludf.DUMMYFUNCTION("""COMPUTED_VALUE"""),"Tap 6 Clone (12/29/2019)")</f>
        <v>Tap 6 Clone (12/29/2019)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IFERROR(__xludf.DUMMYFUNCTION("""COMPUTED_VALUE"""),43836.5132628587)</f>
        <v>43836.51326</v>
      </c>
      <c r="D489" s="23">
        <f>IFERROR(__xludf.DUMMYFUNCTION("""COMPUTED_VALUE"""),1.02)</f>
        <v>1.02</v>
      </c>
      <c r="E489" s="24">
        <f>IFERROR(__xludf.DUMMYFUNCTION("""COMPUTED_VALUE"""),63.0)</f>
        <v>63</v>
      </c>
      <c r="F489" s="27" t="str">
        <f>IFERROR(__xludf.DUMMYFUNCTION("""COMPUTED_VALUE"""),"BLUE")</f>
        <v>BLUE</v>
      </c>
      <c r="G489" s="28" t="str">
        <f>IFERROR(__xludf.DUMMYFUNCTION("""COMPUTED_VALUE"""),"Tap 6 Clone (12/29/2019)")</f>
        <v>Tap 6 Clone (12/29/2019)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IFERROR(__xludf.DUMMYFUNCTION("""COMPUTED_VALUE"""),43836.5028423611)</f>
        <v>43836.50284</v>
      </c>
      <c r="D490" s="23">
        <f>IFERROR(__xludf.DUMMYFUNCTION("""COMPUTED_VALUE"""),1.02)</f>
        <v>1.02</v>
      </c>
      <c r="E490" s="24">
        <f>IFERROR(__xludf.DUMMYFUNCTION("""COMPUTED_VALUE"""),63.0)</f>
        <v>63</v>
      </c>
      <c r="F490" s="27" t="str">
        <f>IFERROR(__xludf.DUMMYFUNCTION("""COMPUTED_VALUE"""),"BLUE")</f>
        <v>BLUE</v>
      </c>
      <c r="G490" s="28" t="str">
        <f>IFERROR(__xludf.DUMMYFUNCTION("""COMPUTED_VALUE"""),"Tap 6 Clone (12/29/2019)")</f>
        <v>Tap 6 Clone (12/29/2019)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IFERROR(__xludf.DUMMYFUNCTION("""COMPUTED_VALUE"""),43836.4924207754)</f>
        <v>43836.49242</v>
      </c>
      <c r="D491" s="23">
        <f>IFERROR(__xludf.DUMMYFUNCTION("""COMPUTED_VALUE"""),1.02)</f>
        <v>1.02</v>
      </c>
      <c r="E491" s="24">
        <f>IFERROR(__xludf.DUMMYFUNCTION("""COMPUTED_VALUE"""),63.0)</f>
        <v>63</v>
      </c>
      <c r="F491" s="27" t="str">
        <f>IFERROR(__xludf.DUMMYFUNCTION("""COMPUTED_VALUE"""),"BLUE")</f>
        <v>BLUE</v>
      </c>
      <c r="G491" s="28" t="str">
        <f>IFERROR(__xludf.DUMMYFUNCTION("""COMPUTED_VALUE"""),"Tap 6 Clone (12/29/2019)")</f>
        <v>Tap 6 Clone (12/29/2019)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IFERROR(__xludf.DUMMYFUNCTION("""COMPUTED_VALUE"""),43836.4819777199)</f>
        <v>43836.48198</v>
      </c>
      <c r="D492" s="23">
        <f>IFERROR(__xludf.DUMMYFUNCTION("""COMPUTED_VALUE"""),1.02)</f>
        <v>1.02</v>
      </c>
      <c r="E492" s="24">
        <f>IFERROR(__xludf.DUMMYFUNCTION("""COMPUTED_VALUE"""),63.0)</f>
        <v>63</v>
      </c>
      <c r="F492" s="27" t="str">
        <f>IFERROR(__xludf.DUMMYFUNCTION("""COMPUTED_VALUE"""),"BLUE")</f>
        <v>BLUE</v>
      </c>
      <c r="G492" s="28" t="str">
        <f>IFERROR(__xludf.DUMMYFUNCTION("""COMPUTED_VALUE"""),"Tap 6 Clone (12/29/2019)")</f>
        <v>Tap 6 Clone (12/29/2019)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IFERROR(__xludf.DUMMYFUNCTION("""COMPUTED_VALUE"""),43836.4715452546)</f>
        <v>43836.47155</v>
      </c>
      <c r="D493" s="23">
        <f>IFERROR(__xludf.DUMMYFUNCTION("""COMPUTED_VALUE"""),1.02)</f>
        <v>1.02</v>
      </c>
      <c r="E493" s="24">
        <f>IFERROR(__xludf.DUMMYFUNCTION("""COMPUTED_VALUE"""),63.0)</f>
        <v>63</v>
      </c>
      <c r="F493" s="27" t="str">
        <f>IFERROR(__xludf.DUMMYFUNCTION("""COMPUTED_VALUE"""),"BLUE")</f>
        <v>BLUE</v>
      </c>
      <c r="G493" s="28" t="str">
        <f>IFERROR(__xludf.DUMMYFUNCTION("""COMPUTED_VALUE"""),"Tap 6 Clone (12/29/2019)")</f>
        <v>Tap 6 Clone (12/29/2019)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IFERROR(__xludf.DUMMYFUNCTION("""COMPUTED_VALUE"""),43836.4611225115)</f>
        <v>43836.46112</v>
      </c>
      <c r="D494" s="23">
        <f>IFERROR(__xludf.DUMMYFUNCTION("""COMPUTED_VALUE"""),1.02)</f>
        <v>1.02</v>
      </c>
      <c r="E494" s="24">
        <f>IFERROR(__xludf.DUMMYFUNCTION("""COMPUTED_VALUE"""),63.0)</f>
        <v>63</v>
      </c>
      <c r="F494" s="27" t="str">
        <f>IFERROR(__xludf.DUMMYFUNCTION("""COMPUTED_VALUE"""),"BLUE")</f>
        <v>BLUE</v>
      </c>
      <c r="G494" s="28" t="str">
        <f>IFERROR(__xludf.DUMMYFUNCTION("""COMPUTED_VALUE"""),"Tap 6 Clone (12/29/2019)")</f>
        <v>Tap 6 Clone (12/29/2019)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IFERROR(__xludf.DUMMYFUNCTION("""COMPUTED_VALUE"""),43836.4507021412)</f>
        <v>43836.4507</v>
      </c>
      <c r="D495" s="23">
        <f>IFERROR(__xludf.DUMMYFUNCTION("""COMPUTED_VALUE"""),1.021)</f>
        <v>1.021</v>
      </c>
      <c r="E495" s="24">
        <f>IFERROR(__xludf.DUMMYFUNCTION("""COMPUTED_VALUE"""),63.0)</f>
        <v>63</v>
      </c>
      <c r="F495" s="27" t="str">
        <f>IFERROR(__xludf.DUMMYFUNCTION("""COMPUTED_VALUE"""),"BLUE")</f>
        <v>BLUE</v>
      </c>
      <c r="G495" s="28" t="str">
        <f>IFERROR(__xludf.DUMMYFUNCTION("""COMPUTED_VALUE"""),"Tap 6 Clone (12/29/2019)")</f>
        <v>Tap 6 Clone (12/29/2019)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IFERROR(__xludf.DUMMYFUNCTION("""COMPUTED_VALUE"""),43836.4402816319)</f>
        <v>43836.44028</v>
      </c>
      <c r="D496" s="23">
        <f>IFERROR(__xludf.DUMMYFUNCTION("""COMPUTED_VALUE"""),1.02)</f>
        <v>1.02</v>
      </c>
      <c r="E496" s="24">
        <f>IFERROR(__xludf.DUMMYFUNCTION("""COMPUTED_VALUE"""),63.0)</f>
        <v>63</v>
      </c>
      <c r="F496" s="27" t="str">
        <f>IFERROR(__xludf.DUMMYFUNCTION("""COMPUTED_VALUE"""),"BLUE")</f>
        <v>BLUE</v>
      </c>
      <c r="G496" s="28" t="str">
        <f>IFERROR(__xludf.DUMMYFUNCTION("""COMPUTED_VALUE"""),"Tap 6 Clone (12/29/2019)")</f>
        <v>Tap 6 Clone (12/29/2019)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IFERROR(__xludf.DUMMYFUNCTION("""COMPUTED_VALUE"""),43836.4298598148)</f>
        <v>43836.42986</v>
      </c>
      <c r="D497" s="23">
        <f>IFERROR(__xludf.DUMMYFUNCTION("""COMPUTED_VALUE"""),1.02)</f>
        <v>1.02</v>
      </c>
      <c r="E497" s="24">
        <f>IFERROR(__xludf.DUMMYFUNCTION("""COMPUTED_VALUE"""),63.0)</f>
        <v>63</v>
      </c>
      <c r="F497" s="27" t="str">
        <f>IFERROR(__xludf.DUMMYFUNCTION("""COMPUTED_VALUE"""),"BLUE")</f>
        <v>BLUE</v>
      </c>
      <c r="G497" s="28" t="str">
        <f>IFERROR(__xludf.DUMMYFUNCTION("""COMPUTED_VALUE"""),"Tap 6 Clone (12/29/2019)")</f>
        <v>Tap 6 Clone (12/29/2019)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IFERROR(__xludf.DUMMYFUNCTION("""COMPUTED_VALUE"""),43836.4194384722)</f>
        <v>43836.41944</v>
      </c>
      <c r="D498" s="23">
        <f>IFERROR(__xludf.DUMMYFUNCTION("""COMPUTED_VALUE"""),1.021)</f>
        <v>1.021</v>
      </c>
      <c r="E498" s="24">
        <f>IFERROR(__xludf.DUMMYFUNCTION("""COMPUTED_VALUE"""),63.0)</f>
        <v>63</v>
      </c>
      <c r="F498" s="27" t="str">
        <f>IFERROR(__xludf.DUMMYFUNCTION("""COMPUTED_VALUE"""),"BLUE")</f>
        <v>BLUE</v>
      </c>
      <c r="G498" s="28" t="str">
        <f>IFERROR(__xludf.DUMMYFUNCTION("""COMPUTED_VALUE"""),"Tap 6 Clone (12/29/2019)")</f>
        <v>Tap 6 Clone (12/29/2019)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IFERROR(__xludf.DUMMYFUNCTION("""COMPUTED_VALUE"""),43836.4090178356)</f>
        <v>43836.40902</v>
      </c>
      <c r="D499" s="23">
        <f>IFERROR(__xludf.DUMMYFUNCTION("""COMPUTED_VALUE"""),1.021)</f>
        <v>1.021</v>
      </c>
      <c r="E499" s="24">
        <f>IFERROR(__xludf.DUMMYFUNCTION("""COMPUTED_VALUE"""),63.0)</f>
        <v>63</v>
      </c>
      <c r="F499" s="27" t="str">
        <f>IFERROR(__xludf.DUMMYFUNCTION("""COMPUTED_VALUE"""),"BLUE")</f>
        <v>BLUE</v>
      </c>
      <c r="G499" s="28" t="str">
        <f>IFERROR(__xludf.DUMMYFUNCTION("""COMPUTED_VALUE"""),"Tap 6 Clone (12/29/2019)")</f>
        <v>Tap 6 Clone (12/29/2019)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IFERROR(__xludf.DUMMYFUNCTION("""COMPUTED_VALUE"""),43836.3985865856)</f>
        <v>43836.39859</v>
      </c>
      <c r="D500" s="23">
        <f>IFERROR(__xludf.DUMMYFUNCTION("""COMPUTED_VALUE"""),1.021)</f>
        <v>1.021</v>
      </c>
      <c r="E500" s="24">
        <f>IFERROR(__xludf.DUMMYFUNCTION("""COMPUTED_VALUE"""),63.0)</f>
        <v>63</v>
      </c>
      <c r="F500" s="27" t="str">
        <f>IFERROR(__xludf.DUMMYFUNCTION("""COMPUTED_VALUE"""),"BLUE")</f>
        <v>BLUE</v>
      </c>
      <c r="G500" s="28" t="str">
        <f>IFERROR(__xludf.DUMMYFUNCTION("""COMPUTED_VALUE"""),"Tap 6 Clone (12/29/2019)")</f>
        <v>Tap 6 Clone (12/29/2019)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IFERROR(__xludf.DUMMYFUNCTION("""COMPUTED_VALUE"""),43836.3881539351)</f>
        <v>43836.38815</v>
      </c>
      <c r="D501" s="23">
        <f>IFERROR(__xludf.DUMMYFUNCTION("""COMPUTED_VALUE"""),1.021)</f>
        <v>1.021</v>
      </c>
      <c r="E501" s="24">
        <f>IFERROR(__xludf.DUMMYFUNCTION("""COMPUTED_VALUE"""),63.0)</f>
        <v>63</v>
      </c>
      <c r="F501" s="27" t="str">
        <f>IFERROR(__xludf.DUMMYFUNCTION("""COMPUTED_VALUE"""),"BLUE")</f>
        <v>BLUE</v>
      </c>
      <c r="G501" s="28" t="str">
        <f>IFERROR(__xludf.DUMMYFUNCTION("""COMPUTED_VALUE"""),"Tap 6 Clone (12/29/2019)")</f>
        <v>Tap 6 Clone (12/29/2019)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IFERROR(__xludf.DUMMYFUNCTION("""COMPUTED_VALUE"""),43836.3777342129)</f>
        <v>43836.37773</v>
      </c>
      <c r="D502" s="23">
        <f>IFERROR(__xludf.DUMMYFUNCTION("""COMPUTED_VALUE"""),1.021)</f>
        <v>1.021</v>
      </c>
      <c r="E502" s="24">
        <f>IFERROR(__xludf.DUMMYFUNCTION("""COMPUTED_VALUE"""),63.0)</f>
        <v>63</v>
      </c>
      <c r="F502" s="27" t="str">
        <f>IFERROR(__xludf.DUMMYFUNCTION("""COMPUTED_VALUE"""),"BLUE")</f>
        <v>BLUE</v>
      </c>
      <c r="G502" s="28" t="str">
        <f>IFERROR(__xludf.DUMMYFUNCTION("""COMPUTED_VALUE"""),"Tap 6 Clone (12/29/2019)")</f>
        <v>Tap 6 Clone (12/29/2019)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IFERROR(__xludf.DUMMYFUNCTION("""COMPUTED_VALUE"""),43836.3673126504)</f>
        <v>43836.36731</v>
      </c>
      <c r="D503" s="23">
        <f>IFERROR(__xludf.DUMMYFUNCTION("""COMPUTED_VALUE"""),1.021)</f>
        <v>1.021</v>
      </c>
      <c r="E503" s="24">
        <f>IFERROR(__xludf.DUMMYFUNCTION("""COMPUTED_VALUE"""),63.0)</f>
        <v>63</v>
      </c>
      <c r="F503" s="27" t="str">
        <f>IFERROR(__xludf.DUMMYFUNCTION("""COMPUTED_VALUE"""),"BLUE")</f>
        <v>BLUE</v>
      </c>
      <c r="G503" s="28" t="str">
        <f>IFERROR(__xludf.DUMMYFUNCTION("""COMPUTED_VALUE"""),"Tap 6 Clone (12/29/2019)")</f>
        <v>Tap 6 Clone (12/29/2019)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IFERROR(__xludf.DUMMYFUNCTION("""COMPUTED_VALUE"""),43836.3568903703)</f>
        <v>43836.35689</v>
      </c>
      <c r="D504" s="23">
        <f>IFERROR(__xludf.DUMMYFUNCTION("""COMPUTED_VALUE"""),1.021)</f>
        <v>1.021</v>
      </c>
      <c r="E504" s="24">
        <f>IFERROR(__xludf.DUMMYFUNCTION("""COMPUTED_VALUE"""),63.0)</f>
        <v>63</v>
      </c>
      <c r="F504" s="27" t="str">
        <f>IFERROR(__xludf.DUMMYFUNCTION("""COMPUTED_VALUE"""),"BLUE")</f>
        <v>BLUE</v>
      </c>
      <c r="G504" s="28" t="str">
        <f>IFERROR(__xludf.DUMMYFUNCTION("""COMPUTED_VALUE"""),"Tap 6 Clone (12/29/2019)")</f>
        <v>Tap 6 Clone (12/29/2019)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IFERROR(__xludf.DUMMYFUNCTION("""COMPUTED_VALUE"""),43836.3464333912)</f>
        <v>43836.34643</v>
      </c>
      <c r="D505" s="23">
        <f>IFERROR(__xludf.DUMMYFUNCTION("""COMPUTED_VALUE"""),1.021)</f>
        <v>1.021</v>
      </c>
      <c r="E505" s="24">
        <f>IFERROR(__xludf.DUMMYFUNCTION("""COMPUTED_VALUE"""),63.0)</f>
        <v>63</v>
      </c>
      <c r="F505" s="27" t="str">
        <f>IFERROR(__xludf.DUMMYFUNCTION("""COMPUTED_VALUE"""),"BLUE")</f>
        <v>BLUE</v>
      </c>
      <c r="G505" s="28" t="str">
        <f>IFERROR(__xludf.DUMMYFUNCTION("""COMPUTED_VALUE"""),"Tap 6 Clone (12/29/2019)")</f>
        <v>Tap 6 Clone (12/29/2019)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IFERROR(__xludf.DUMMYFUNCTION("""COMPUTED_VALUE"""),43836.335988912)</f>
        <v>43836.33599</v>
      </c>
      <c r="D506" s="23">
        <f>IFERROR(__xludf.DUMMYFUNCTION("""COMPUTED_VALUE"""),1.021)</f>
        <v>1.021</v>
      </c>
      <c r="E506" s="24">
        <f>IFERROR(__xludf.DUMMYFUNCTION("""COMPUTED_VALUE"""),63.0)</f>
        <v>63</v>
      </c>
      <c r="F506" s="27" t="str">
        <f>IFERROR(__xludf.DUMMYFUNCTION("""COMPUTED_VALUE"""),"BLUE")</f>
        <v>BLUE</v>
      </c>
      <c r="G506" s="28" t="str">
        <f>IFERROR(__xludf.DUMMYFUNCTION("""COMPUTED_VALUE"""),"Tap 6 Clone (12/29/2019)")</f>
        <v>Tap 6 Clone (12/29/2019)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IFERROR(__xludf.DUMMYFUNCTION("""COMPUTED_VALUE"""),43836.3255686574)</f>
        <v>43836.32557</v>
      </c>
      <c r="D507" s="23">
        <f>IFERROR(__xludf.DUMMYFUNCTION("""COMPUTED_VALUE"""),1.021)</f>
        <v>1.021</v>
      </c>
      <c r="E507" s="24">
        <f>IFERROR(__xludf.DUMMYFUNCTION("""COMPUTED_VALUE"""),63.0)</f>
        <v>63</v>
      </c>
      <c r="F507" s="27" t="str">
        <f>IFERROR(__xludf.DUMMYFUNCTION("""COMPUTED_VALUE"""),"BLUE")</f>
        <v>BLUE</v>
      </c>
      <c r="G507" s="28" t="str">
        <f>IFERROR(__xludf.DUMMYFUNCTION("""COMPUTED_VALUE"""),"Tap 6 Clone (12/29/2019)")</f>
        <v>Tap 6 Clone (12/29/2019)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IFERROR(__xludf.DUMMYFUNCTION("""COMPUTED_VALUE"""),43836.3151375925)</f>
        <v>43836.31514</v>
      </c>
      <c r="D508" s="23">
        <f>IFERROR(__xludf.DUMMYFUNCTION("""COMPUTED_VALUE"""),1.021)</f>
        <v>1.021</v>
      </c>
      <c r="E508" s="24">
        <f>IFERROR(__xludf.DUMMYFUNCTION("""COMPUTED_VALUE"""),63.0)</f>
        <v>63</v>
      </c>
      <c r="F508" s="27" t="str">
        <f>IFERROR(__xludf.DUMMYFUNCTION("""COMPUTED_VALUE"""),"BLUE")</f>
        <v>BLUE</v>
      </c>
      <c r="G508" s="28" t="str">
        <f>IFERROR(__xludf.DUMMYFUNCTION("""COMPUTED_VALUE"""),"Tap 6 Clone (12/29/2019)")</f>
        <v>Tap 6 Clone (12/29/2019)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IFERROR(__xludf.DUMMYFUNCTION("""COMPUTED_VALUE"""),43836.304670081)</f>
        <v>43836.30467</v>
      </c>
      <c r="D509" s="23">
        <f>IFERROR(__xludf.DUMMYFUNCTION("""COMPUTED_VALUE"""),1.021)</f>
        <v>1.021</v>
      </c>
      <c r="E509" s="24">
        <f>IFERROR(__xludf.DUMMYFUNCTION("""COMPUTED_VALUE"""),63.0)</f>
        <v>63</v>
      </c>
      <c r="F509" s="27" t="str">
        <f>IFERROR(__xludf.DUMMYFUNCTION("""COMPUTED_VALUE"""),"BLUE")</f>
        <v>BLUE</v>
      </c>
      <c r="G509" s="28" t="str">
        <f>IFERROR(__xludf.DUMMYFUNCTION("""COMPUTED_VALUE"""),"Tap 6 Clone (12/29/2019)")</f>
        <v>Tap 6 Clone (12/29/2019)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IFERROR(__xludf.DUMMYFUNCTION("""COMPUTED_VALUE"""),43836.2942504745)</f>
        <v>43836.29425</v>
      </c>
      <c r="D510" s="23">
        <f>IFERROR(__xludf.DUMMYFUNCTION("""COMPUTED_VALUE"""),1.021)</f>
        <v>1.021</v>
      </c>
      <c r="E510" s="24">
        <f>IFERROR(__xludf.DUMMYFUNCTION("""COMPUTED_VALUE"""),63.0)</f>
        <v>63</v>
      </c>
      <c r="F510" s="27" t="str">
        <f>IFERROR(__xludf.DUMMYFUNCTION("""COMPUTED_VALUE"""),"BLUE")</f>
        <v>BLUE</v>
      </c>
      <c r="G510" s="28" t="str">
        <f>IFERROR(__xludf.DUMMYFUNCTION("""COMPUTED_VALUE"""),"Tap 6 Clone (12/29/2019)")</f>
        <v>Tap 6 Clone (12/29/2019)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IFERROR(__xludf.DUMMYFUNCTION("""COMPUTED_VALUE"""),43836.2838172106)</f>
        <v>43836.28382</v>
      </c>
      <c r="D511" s="23">
        <f>IFERROR(__xludf.DUMMYFUNCTION("""COMPUTED_VALUE"""),1.021)</f>
        <v>1.021</v>
      </c>
      <c r="E511" s="24">
        <f>IFERROR(__xludf.DUMMYFUNCTION("""COMPUTED_VALUE"""),63.0)</f>
        <v>63</v>
      </c>
      <c r="F511" s="27" t="str">
        <f>IFERROR(__xludf.DUMMYFUNCTION("""COMPUTED_VALUE"""),"BLUE")</f>
        <v>BLUE</v>
      </c>
      <c r="G511" s="28" t="str">
        <f>IFERROR(__xludf.DUMMYFUNCTION("""COMPUTED_VALUE"""),"Tap 6 Clone (12/29/2019)")</f>
        <v>Tap 6 Clone (12/29/2019)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IFERROR(__xludf.DUMMYFUNCTION("""COMPUTED_VALUE"""),43836.2733945833)</f>
        <v>43836.27339</v>
      </c>
      <c r="D512" s="23">
        <f>IFERROR(__xludf.DUMMYFUNCTION("""COMPUTED_VALUE"""),1.021)</f>
        <v>1.021</v>
      </c>
      <c r="E512" s="24">
        <f>IFERROR(__xludf.DUMMYFUNCTION("""COMPUTED_VALUE"""),63.0)</f>
        <v>63</v>
      </c>
      <c r="F512" s="27" t="str">
        <f>IFERROR(__xludf.DUMMYFUNCTION("""COMPUTED_VALUE"""),"BLUE")</f>
        <v>BLUE</v>
      </c>
      <c r="G512" s="28" t="str">
        <f>IFERROR(__xludf.DUMMYFUNCTION("""COMPUTED_VALUE"""),"Tap 6 Clone (12/29/2019)")</f>
        <v>Tap 6 Clone (12/29/2019)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IFERROR(__xludf.DUMMYFUNCTION("""COMPUTED_VALUE"""),43836.2629746527)</f>
        <v>43836.26297</v>
      </c>
      <c r="D513" s="23">
        <f>IFERROR(__xludf.DUMMYFUNCTION("""COMPUTED_VALUE"""),1.021)</f>
        <v>1.021</v>
      </c>
      <c r="E513" s="24">
        <f>IFERROR(__xludf.DUMMYFUNCTION("""COMPUTED_VALUE"""),63.0)</f>
        <v>63</v>
      </c>
      <c r="F513" s="27" t="str">
        <f>IFERROR(__xludf.DUMMYFUNCTION("""COMPUTED_VALUE"""),"BLUE")</f>
        <v>BLUE</v>
      </c>
      <c r="G513" s="28" t="str">
        <f>IFERROR(__xludf.DUMMYFUNCTION("""COMPUTED_VALUE"""),"Tap 6 Clone (12/29/2019)")</f>
        <v>Tap 6 Clone (12/29/2019)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IFERROR(__xludf.DUMMYFUNCTION("""COMPUTED_VALUE"""),43836.2525530092)</f>
        <v>43836.25255</v>
      </c>
      <c r="D514" s="23">
        <f>IFERROR(__xludf.DUMMYFUNCTION("""COMPUTED_VALUE"""),1.021)</f>
        <v>1.021</v>
      </c>
      <c r="E514" s="24">
        <f>IFERROR(__xludf.DUMMYFUNCTION("""COMPUTED_VALUE"""),63.0)</f>
        <v>63</v>
      </c>
      <c r="F514" s="27" t="str">
        <f>IFERROR(__xludf.DUMMYFUNCTION("""COMPUTED_VALUE"""),"BLUE")</f>
        <v>BLUE</v>
      </c>
      <c r="G514" s="28" t="str">
        <f>IFERROR(__xludf.DUMMYFUNCTION("""COMPUTED_VALUE"""),"Tap 6 Clone (12/29/2019)")</f>
        <v>Tap 6 Clone (12/29/2019)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IFERROR(__xludf.DUMMYFUNCTION("""COMPUTED_VALUE"""),43836.2420983796)</f>
        <v>43836.2421</v>
      </c>
      <c r="D515" s="23">
        <f>IFERROR(__xludf.DUMMYFUNCTION("""COMPUTED_VALUE"""),1.021)</f>
        <v>1.021</v>
      </c>
      <c r="E515" s="24">
        <f>IFERROR(__xludf.DUMMYFUNCTION("""COMPUTED_VALUE"""),63.0)</f>
        <v>63</v>
      </c>
      <c r="F515" s="27" t="str">
        <f>IFERROR(__xludf.DUMMYFUNCTION("""COMPUTED_VALUE"""),"BLUE")</f>
        <v>BLUE</v>
      </c>
      <c r="G515" s="28" t="str">
        <f>IFERROR(__xludf.DUMMYFUNCTION("""COMPUTED_VALUE"""),"Tap 6 Clone (12/29/2019)")</f>
        <v>Tap 6 Clone (12/29/2019)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IFERROR(__xludf.DUMMYFUNCTION("""COMPUTED_VALUE"""),43836.2316782291)</f>
        <v>43836.23168</v>
      </c>
      <c r="D516" s="23">
        <f>IFERROR(__xludf.DUMMYFUNCTION("""COMPUTED_VALUE"""),1.021)</f>
        <v>1.021</v>
      </c>
      <c r="E516" s="24">
        <f>IFERROR(__xludf.DUMMYFUNCTION("""COMPUTED_VALUE"""),63.0)</f>
        <v>63</v>
      </c>
      <c r="F516" s="27" t="str">
        <f>IFERROR(__xludf.DUMMYFUNCTION("""COMPUTED_VALUE"""),"BLUE")</f>
        <v>BLUE</v>
      </c>
      <c r="G516" s="28" t="str">
        <f>IFERROR(__xludf.DUMMYFUNCTION("""COMPUTED_VALUE"""),"Tap 6 Clone (12/29/2019)")</f>
        <v>Tap 6 Clone (12/29/2019)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IFERROR(__xludf.DUMMYFUNCTION("""COMPUTED_VALUE"""),43836.2212566203)</f>
        <v>43836.22126</v>
      </c>
      <c r="D517" s="23">
        <f>IFERROR(__xludf.DUMMYFUNCTION("""COMPUTED_VALUE"""),1.021)</f>
        <v>1.021</v>
      </c>
      <c r="E517" s="24">
        <f>IFERROR(__xludf.DUMMYFUNCTION("""COMPUTED_VALUE"""),63.0)</f>
        <v>63</v>
      </c>
      <c r="F517" s="27" t="str">
        <f>IFERROR(__xludf.DUMMYFUNCTION("""COMPUTED_VALUE"""),"BLUE")</f>
        <v>BLUE</v>
      </c>
      <c r="G517" s="28" t="str">
        <f>IFERROR(__xludf.DUMMYFUNCTION("""COMPUTED_VALUE"""),"Tap 6 Clone (12/29/2019)")</f>
        <v>Tap 6 Clone (12/29/2019)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IFERROR(__xludf.DUMMYFUNCTION("""COMPUTED_VALUE"""),43836.2108227893)</f>
        <v>43836.21082</v>
      </c>
      <c r="D518" s="23">
        <f>IFERROR(__xludf.DUMMYFUNCTION("""COMPUTED_VALUE"""),1.021)</f>
        <v>1.021</v>
      </c>
      <c r="E518" s="24">
        <f>IFERROR(__xludf.DUMMYFUNCTION("""COMPUTED_VALUE"""),63.0)</f>
        <v>63</v>
      </c>
      <c r="F518" s="27" t="str">
        <f>IFERROR(__xludf.DUMMYFUNCTION("""COMPUTED_VALUE"""),"BLUE")</f>
        <v>BLUE</v>
      </c>
      <c r="G518" s="28" t="str">
        <f>IFERROR(__xludf.DUMMYFUNCTION("""COMPUTED_VALUE"""),"Tap 6 Clone (12/29/2019)")</f>
        <v>Tap 6 Clone (12/29/2019)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IFERROR(__xludf.DUMMYFUNCTION("""COMPUTED_VALUE"""),43836.2004009027)</f>
        <v>43836.2004</v>
      </c>
      <c r="D519" s="23">
        <f>IFERROR(__xludf.DUMMYFUNCTION("""COMPUTED_VALUE"""),1.021)</f>
        <v>1.021</v>
      </c>
      <c r="E519" s="19">
        <f>IFERROR(__xludf.DUMMYFUNCTION("""COMPUTED_VALUE"""),63.0)</f>
        <v>63</v>
      </c>
      <c r="F519" s="20" t="str">
        <f>IFERROR(__xludf.DUMMYFUNCTION("""COMPUTED_VALUE"""),"BLUE")</f>
        <v>BLUE</v>
      </c>
      <c r="G519" s="28" t="str">
        <f>IFERROR(__xludf.DUMMYFUNCTION("""COMPUTED_VALUE"""),"Tap 6 Clone (12/29/2019)")</f>
        <v>Tap 6 Clone (12/29/2019)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IFERROR(__xludf.DUMMYFUNCTION("""COMPUTED_VALUE"""),43836.1899801388)</f>
        <v>43836.18998</v>
      </c>
      <c r="D520" s="23">
        <f>IFERROR(__xludf.DUMMYFUNCTION("""COMPUTED_VALUE"""),1.021)</f>
        <v>1.021</v>
      </c>
      <c r="E520" s="24">
        <f>IFERROR(__xludf.DUMMYFUNCTION("""COMPUTED_VALUE"""),63.0)</f>
        <v>63</v>
      </c>
      <c r="F520" s="27" t="str">
        <f>IFERROR(__xludf.DUMMYFUNCTION("""COMPUTED_VALUE"""),"BLUE")</f>
        <v>BLUE</v>
      </c>
      <c r="G520" s="28" t="str">
        <f>IFERROR(__xludf.DUMMYFUNCTION("""COMPUTED_VALUE"""),"Tap 6 Clone (12/29/2019)")</f>
        <v>Tap 6 Clone (12/29/2019)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IFERROR(__xludf.DUMMYFUNCTION("""COMPUTED_VALUE"""),43836.179534699)</f>
        <v>43836.17953</v>
      </c>
      <c r="D521" s="23">
        <f>IFERROR(__xludf.DUMMYFUNCTION("""COMPUTED_VALUE"""),1.021)</f>
        <v>1.021</v>
      </c>
      <c r="E521" s="24">
        <f>IFERROR(__xludf.DUMMYFUNCTION("""COMPUTED_VALUE"""),63.0)</f>
        <v>63</v>
      </c>
      <c r="F521" s="27" t="str">
        <f>IFERROR(__xludf.DUMMYFUNCTION("""COMPUTED_VALUE"""),"BLUE")</f>
        <v>BLUE</v>
      </c>
      <c r="G521" s="28" t="str">
        <f>IFERROR(__xludf.DUMMYFUNCTION("""COMPUTED_VALUE"""),"Tap 6 Clone (12/29/2019)")</f>
        <v>Tap 6 Clone (12/29/2019)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IFERROR(__xludf.DUMMYFUNCTION("""COMPUTED_VALUE"""),43836.1691034027)</f>
        <v>43836.1691</v>
      </c>
      <c r="D522" s="23">
        <f>IFERROR(__xludf.DUMMYFUNCTION("""COMPUTED_VALUE"""),1.021)</f>
        <v>1.021</v>
      </c>
      <c r="E522" s="24">
        <f>IFERROR(__xludf.DUMMYFUNCTION("""COMPUTED_VALUE"""),63.0)</f>
        <v>63</v>
      </c>
      <c r="F522" s="27" t="str">
        <f>IFERROR(__xludf.DUMMYFUNCTION("""COMPUTED_VALUE"""),"BLUE")</f>
        <v>BLUE</v>
      </c>
      <c r="G522" s="28" t="str">
        <f>IFERROR(__xludf.DUMMYFUNCTION("""COMPUTED_VALUE"""),"Tap 6 Clone (12/29/2019)")</f>
        <v>Tap 6 Clone (12/29/2019)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IFERROR(__xludf.DUMMYFUNCTION("""COMPUTED_VALUE"""),43836.158658912)</f>
        <v>43836.15866</v>
      </c>
      <c r="D523" s="23">
        <f>IFERROR(__xludf.DUMMYFUNCTION("""COMPUTED_VALUE"""),1.021)</f>
        <v>1.021</v>
      </c>
      <c r="E523" s="24">
        <f>IFERROR(__xludf.DUMMYFUNCTION("""COMPUTED_VALUE"""),63.0)</f>
        <v>63</v>
      </c>
      <c r="F523" s="27" t="str">
        <f>IFERROR(__xludf.DUMMYFUNCTION("""COMPUTED_VALUE"""),"BLUE")</f>
        <v>BLUE</v>
      </c>
      <c r="G523" s="28" t="str">
        <f>IFERROR(__xludf.DUMMYFUNCTION("""COMPUTED_VALUE"""),"Tap 6 Clone (12/29/2019)")</f>
        <v>Tap 6 Clone (12/29/2019)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IFERROR(__xludf.DUMMYFUNCTION("""COMPUTED_VALUE"""),43836.1482257986)</f>
        <v>43836.14823</v>
      </c>
      <c r="D524" s="23">
        <f>IFERROR(__xludf.DUMMYFUNCTION("""COMPUTED_VALUE"""),1.021)</f>
        <v>1.021</v>
      </c>
      <c r="E524" s="24">
        <f>IFERROR(__xludf.DUMMYFUNCTION("""COMPUTED_VALUE"""),63.0)</f>
        <v>63</v>
      </c>
      <c r="F524" s="27" t="str">
        <f>IFERROR(__xludf.DUMMYFUNCTION("""COMPUTED_VALUE"""),"BLUE")</f>
        <v>BLUE</v>
      </c>
      <c r="G524" s="28" t="str">
        <f>IFERROR(__xludf.DUMMYFUNCTION("""COMPUTED_VALUE"""),"Tap 6 Clone (12/29/2019)")</f>
        <v>Tap 6 Clone (12/29/2019)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IFERROR(__xludf.DUMMYFUNCTION("""COMPUTED_VALUE"""),43836.1378035185)</f>
        <v>43836.1378</v>
      </c>
      <c r="D525" s="23">
        <f>IFERROR(__xludf.DUMMYFUNCTION("""COMPUTED_VALUE"""),1.021)</f>
        <v>1.021</v>
      </c>
      <c r="E525" s="24">
        <f>IFERROR(__xludf.DUMMYFUNCTION("""COMPUTED_VALUE"""),63.0)</f>
        <v>63</v>
      </c>
      <c r="F525" s="27" t="str">
        <f>IFERROR(__xludf.DUMMYFUNCTION("""COMPUTED_VALUE"""),"BLUE")</f>
        <v>BLUE</v>
      </c>
      <c r="G525" s="28" t="str">
        <f>IFERROR(__xludf.DUMMYFUNCTION("""COMPUTED_VALUE"""),"Tap 6 Clone (12/29/2019)")</f>
        <v>Tap 6 Clone (12/29/2019)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IFERROR(__xludf.DUMMYFUNCTION("""COMPUTED_VALUE"""),43836.1273820023)</f>
        <v>43836.12738</v>
      </c>
      <c r="D526" s="23">
        <f>IFERROR(__xludf.DUMMYFUNCTION("""COMPUTED_VALUE"""),1.021)</f>
        <v>1.021</v>
      </c>
      <c r="E526" s="24">
        <f>IFERROR(__xludf.DUMMYFUNCTION("""COMPUTED_VALUE"""),63.0)</f>
        <v>63</v>
      </c>
      <c r="F526" s="27" t="str">
        <f>IFERROR(__xludf.DUMMYFUNCTION("""COMPUTED_VALUE"""),"BLUE")</f>
        <v>BLUE</v>
      </c>
      <c r="G526" s="28" t="str">
        <f>IFERROR(__xludf.DUMMYFUNCTION("""COMPUTED_VALUE"""),"Tap 6 Clone (12/29/2019)")</f>
        <v>Tap 6 Clone (12/29/2019)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IFERROR(__xludf.DUMMYFUNCTION("""COMPUTED_VALUE"""),43836.1169376157)</f>
        <v>43836.11694</v>
      </c>
      <c r="D527" s="23">
        <f>IFERROR(__xludf.DUMMYFUNCTION("""COMPUTED_VALUE"""),1.021)</f>
        <v>1.021</v>
      </c>
      <c r="E527" s="24">
        <f>IFERROR(__xludf.DUMMYFUNCTION("""COMPUTED_VALUE"""),63.0)</f>
        <v>63</v>
      </c>
      <c r="F527" s="27" t="str">
        <f>IFERROR(__xludf.DUMMYFUNCTION("""COMPUTED_VALUE"""),"BLUE")</f>
        <v>BLUE</v>
      </c>
      <c r="G527" s="28" t="str">
        <f>IFERROR(__xludf.DUMMYFUNCTION("""COMPUTED_VALUE"""),"Tap 6 Clone (12/29/2019)")</f>
        <v>Tap 6 Clone (12/29/2019)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IFERROR(__xludf.DUMMYFUNCTION("""COMPUTED_VALUE"""),43836.1065160532)</f>
        <v>43836.10652</v>
      </c>
      <c r="D528" s="23">
        <f>IFERROR(__xludf.DUMMYFUNCTION("""COMPUTED_VALUE"""),1.021)</f>
        <v>1.021</v>
      </c>
      <c r="E528" s="24">
        <f>IFERROR(__xludf.DUMMYFUNCTION("""COMPUTED_VALUE"""),63.0)</f>
        <v>63</v>
      </c>
      <c r="F528" s="27" t="str">
        <f>IFERROR(__xludf.DUMMYFUNCTION("""COMPUTED_VALUE"""),"BLUE")</f>
        <v>BLUE</v>
      </c>
      <c r="G528" s="28" t="str">
        <f>IFERROR(__xludf.DUMMYFUNCTION("""COMPUTED_VALUE"""),"Tap 6 Clone (12/29/2019)")</f>
        <v>Tap 6 Clone (12/29/2019)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IFERROR(__xludf.DUMMYFUNCTION("""COMPUTED_VALUE"""),43836.0960935763)</f>
        <v>43836.09609</v>
      </c>
      <c r="D529" s="23">
        <f>IFERROR(__xludf.DUMMYFUNCTION("""COMPUTED_VALUE"""),1.021)</f>
        <v>1.021</v>
      </c>
      <c r="E529" s="24">
        <f>IFERROR(__xludf.DUMMYFUNCTION("""COMPUTED_VALUE"""),63.0)</f>
        <v>63</v>
      </c>
      <c r="F529" s="27" t="str">
        <f>IFERROR(__xludf.DUMMYFUNCTION("""COMPUTED_VALUE"""),"BLUE")</f>
        <v>BLUE</v>
      </c>
      <c r="G529" s="28" t="str">
        <f>IFERROR(__xludf.DUMMYFUNCTION("""COMPUTED_VALUE"""),"Tap 6 Clone (12/29/2019)")</f>
        <v>Tap 6 Clone (12/29/2019)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IFERROR(__xludf.DUMMYFUNCTION("""COMPUTED_VALUE"""),43836.0856723379)</f>
        <v>43836.08567</v>
      </c>
      <c r="D530" s="23">
        <f>IFERROR(__xludf.DUMMYFUNCTION("""COMPUTED_VALUE"""),1.021)</f>
        <v>1.021</v>
      </c>
      <c r="E530" s="24">
        <f>IFERROR(__xludf.DUMMYFUNCTION("""COMPUTED_VALUE"""),63.0)</f>
        <v>63</v>
      </c>
      <c r="F530" s="27" t="str">
        <f>IFERROR(__xludf.DUMMYFUNCTION("""COMPUTED_VALUE"""),"BLUE")</f>
        <v>BLUE</v>
      </c>
      <c r="G530" s="28" t="str">
        <f>IFERROR(__xludf.DUMMYFUNCTION("""COMPUTED_VALUE"""),"Tap 6 Clone (12/29/2019)")</f>
        <v>Tap 6 Clone (12/29/2019)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IFERROR(__xludf.DUMMYFUNCTION("""COMPUTED_VALUE"""),43836.075251956)</f>
        <v>43836.07525</v>
      </c>
      <c r="D531" s="23">
        <f>IFERROR(__xludf.DUMMYFUNCTION("""COMPUTED_VALUE"""),1.022)</f>
        <v>1.022</v>
      </c>
      <c r="E531" s="24">
        <f>IFERROR(__xludf.DUMMYFUNCTION("""COMPUTED_VALUE"""),63.0)</f>
        <v>63</v>
      </c>
      <c r="F531" s="27" t="str">
        <f>IFERROR(__xludf.DUMMYFUNCTION("""COMPUTED_VALUE"""),"BLUE")</f>
        <v>BLUE</v>
      </c>
      <c r="G531" s="28" t="str">
        <f>IFERROR(__xludf.DUMMYFUNCTION("""COMPUTED_VALUE"""),"Tap 6 Clone (12/29/2019)")</f>
        <v>Tap 6 Clone (12/29/2019)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IFERROR(__xludf.DUMMYFUNCTION("""COMPUTED_VALUE"""),43836.0648292129)</f>
        <v>43836.06483</v>
      </c>
      <c r="D532" s="23">
        <f>IFERROR(__xludf.DUMMYFUNCTION("""COMPUTED_VALUE"""),1.021)</f>
        <v>1.021</v>
      </c>
      <c r="E532" s="24">
        <f>IFERROR(__xludf.DUMMYFUNCTION("""COMPUTED_VALUE"""),63.0)</f>
        <v>63</v>
      </c>
      <c r="F532" s="27" t="str">
        <f>IFERROR(__xludf.DUMMYFUNCTION("""COMPUTED_VALUE"""),"BLUE")</f>
        <v>BLUE</v>
      </c>
      <c r="G532" s="28" t="str">
        <f>IFERROR(__xludf.DUMMYFUNCTION("""COMPUTED_VALUE"""),"Tap 6 Clone (12/29/2019)")</f>
        <v>Tap 6 Clone (12/29/2019)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IFERROR(__xludf.DUMMYFUNCTION("""COMPUTED_VALUE"""),43836.0544080092)</f>
        <v>43836.05441</v>
      </c>
      <c r="D533" s="23">
        <f>IFERROR(__xludf.DUMMYFUNCTION("""COMPUTED_VALUE"""),1.021)</f>
        <v>1.021</v>
      </c>
      <c r="E533" s="24">
        <f>IFERROR(__xludf.DUMMYFUNCTION("""COMPUTED_VALUE"""),63.0)</f>
        <v>63</v>
      </c>
      <c r="F533" s="27" t="str">
        <f>IFERROR(__xludf.DUMMYFUNCTION("""COMPUTED_VALUE"""),"BLUE")</f>
        <v>BLUE</v>
      </c>
      <c r="G533" s="28" t="str">
        <f>IFERROR(__xludf.DUMMYFUNCTION("""COMPUTED_VALUE"""),"Tap 6 Clone (12/29/2019)")</f>
        <v>Tap 6 Clone (12/29/2019)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IFERROR(__xludf.DUMMYFUNCTION("""COMPUTED_VALUE"""),43836.0439874652)</f>
        <v>43836.04399</v>
      </c>
      <c r="D534" s="23">
        <f>IFERROR(__xludf.DUMMYFUNCTION("""COMPUTED_VALUE"""),1.021)</f>
        <v>1.021</v>
      </c>
      <c r="E534" s="24">
        <f>IFERROR(__xludf.DUMMYFUNCTION("""COMPUTED_VALUE"""),63.0)</f>
        <v>63</v>
      </c>
      <c r="F534" s="27" t="str">
        <f>IFERROR(__xludf.DUMMYFUNCTION("""COMPUTED_VALUE"""),"BLUE")</f>
        <v>BLUE</v>
      </c>
      <c r="G534" s="28" t="str">
        <f>IFERROR(__xludf.DUMMYFUNCTION("""COMPUTED_VALUE"""),"Tap 6 Clone (12/29/2019)")</f>
        <v>Tap 6 Clone (12/29/2019)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IFERROR(__xludf.DUMMYFUNCTION("""COMPUTED_VALUE"""),43836.0335644328)</f>
        <v>43836.03356</v>
      </c>
      <c r="D535" s="23">
        <f>IFERROR(__xludf.DUMMYFUNCTION("""COMPUTED_VALUE"""),1.021)</f>
        <v>1.021</v>
      </c>
      <c r="E535" s="24">
        <f>IFERROR(__xludf.DUMMYFUNCTION("""COMPUTED_VALUE"""),63.0)</f>
        <v>63</v>
      </c>
      <c r="F535" s="27" t="str">
        <f>IFERROR(__xludf.DUMMYFUNCTION("""COMPUTED_VALUE"""),"BLUE")</f>
        <v>BLUE</v>
      </c>
      <c r="G535" s="28" t="str">
        <f>IFERROR(__xludf.DUMMYFUNCTION("""COMPUTED_VALUE"""),"Tap 6 Clone (12/29/2019)")</f>
        <v>Tap 6 Clone (12/29/2019)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IFERROR(__xludf.DUMMYFUNCTION("""COMPUTED_VALUE"""),43836.0231327083)</f>
        <v>43836.02313</v>
      </c>
      <c r="D536" s="23">
        <f>IFERROR(__xludf.DUMMYFUNCTION("""COMPUTED_VALUE"""),1.021)</f>
        <v>1.021</v>
      </c>
      <c r="E536" s="24">
        <f>IFERROR(__xludf.DUMMYFUNCTION("""COMPUTED_VALUE"""),63.0)</f>
        <v>63</v>
      </c>
      <c r="F536" s="27" t="str">
        <f>IFERROR(__xludf.DUMMYFUNCTION("""COMPUTED_VALUE"""),"BLUE")</f>
        <v>BLUE</v>
      </c>
      <c r="G536" s="28" t="str">
        <f>IFERROR(__xludf.DUMMYFUNCTION("""COMPUTED_VALUE"""),"Tap 6 Clone (12/29/2019)")</f>
        <v>Tap 6 Clone (12/29/2019)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IFERROR(__xludf.DUMMYFUNCTION("""COMPUTED_VALUE"""),43836.0126982638)</f>
        <v>43836.0127</v>
      </c>
      <c r="D537" s="23">
        <f>IFERROR(__xludf.DUMMYFUNCTION("""COMPUTED_VALUE"""),1.021)</f>
        <v>1.021</v>
      </c>
      <c r="E537" s="24">
        <f>IFERROR(__xludf.DUMMYFUNCTION("""COMPUTED_VALUE"""),63.0)</f>
        <v>63</v>
      </c>
      <c r="F537" s="27" t="str">
        <f>IFERROR(__xludf.DUMMYFUNCTION("""COMPUTED_VALUE"""),"BLUE")</f>
        <v>BLUE</v>
      </c>
      <c r="G537" s="28" t="str">
        <f>IFERROR(__xludf.DUMMYFUNCTION("""COMPUTED_VALUE"""),"Tap 6 Clone (12/29/2019)")</f>
        <v>Tap 6 Clone (12/29/2019)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IFERROR(__xludf.DUMMYFUNCTION("""COMPUTED_VALUE"""),43836.0022758564)</f>
        <v>43836.00228</v>
      </c>
      <c r="D538" s="23">
        <f>IFERROR(__xludf.DUMMYFUNCTION("""COMPUTED_VALUE"""),1.021)</f>
        <v>1.021</v>
      </c>
      <c r="E538" s="24">
        <f>IFERROR(__xludf.DUMMYFUNCTION("""COMPUTED_VALUE"""),63.0)</f>
        <v>63</v>
      </c>
      <c r="F538" s="27" t="str">
        <f>IFERROR(__xludf.DUMMYFUNCTION("""COMPUTED_VALUE"""),"BLUE")</f>
        <v>BLUE</v>
      </c>
      <c r="G538" s="28" t="str">
        <f>IFERROR(__xludf.DUMMYFUNCTION("""COMPUTED_VALUE"""),"Tap 6 Clone (12/29/2019)")</f>
        <v>Tap 6 Clone (12/29/2019)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IFERROR(__xludf.DUMMYFUNCTION("""COMPUTED_VALUE"""),43835.9918432291)</f>
        <v>43835.99184</v>
      </c>
      <c r="D539" s="23">
        <f>IFERROR(__xludf.DUMMYFUNCTION("""COMPUTED_VALUE"""),1.021)</f>
        <v>1.021</v>
      </c>
      <c r="E539" s="24">
        <f>IFERROR(__xludf.DUMMYFUNCTION("""COMPUTED_VALUE"""),63.0)</f>
        <v>63</v>
      </c>
      <c r="F539" s="27" t="str">
        <f>IFERROR(__xludf.DUMMYFUNCTION("""COMPUTED_VALUE"""),"BLUE")</f>
        <v>BLUE</v>
      </c>
      <c r="G539" s="28" t="str">
        <f>IFERROR(__xludf.DUMMYFUNCTION("""COMPUTED_VALUE"""),"Tap 6 Clone (12/29/2019)")</f>
        <v>Tap 6 Clone (12/29/2019)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IFERROR(__xludf.DUMMYFUNCTION("""COMPUTED_VALUE"""),43835.9814233564)</f>
        <v>43835.98142</v>
      </c>
      <c r="D540" s="23">
        <f>IFERROR(__xludf.DUMMYFUNCTION("""COMPUTED_VALUE"""),1.021)</f>
        <v>1.021</v>
      </c>
      <c r="E540" s="24">
        <f>IFERROR(__xludf.DUMMYFUNCTION("""COMPUTED_VALUE"""),63.0)</f>
        <v>63</v>
      </c>
      <c r="F540" s="27" t="str">
        <f>IFERROR(__xludf.DUMMYFUNCTION("""COMPUTED_VALUE"""),"BLUE")</f>
        <v>BLUE</v>
      </c>
      <c r="G540" s="28" t="str">
        <f>IFERROR(__xludf.DUMMYFUNCTION("""COMPUTED_VALUE"""),"Tap 6 Clone (12/29/2019)")</f>
        <v>Tap 6 Clone (12/29/2019)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IFERROR(__xludf.DUMMYFUNCTION("""COMPUTED_VALUE"""),43835.9710017361)</f>
        <v>43835.971</v>
      </c>
      <c r="D541" s="23">
        <f>IFERROR(__xludf.DUMMYFUNCTION("""COMPUTED_VALUE"""),1.022)</f>
        <v>1.022</v>
      </c>
      <c r="E541" s="24">
        <f>IFERROR(__xludf.DUMMYFUNCTION("""COMPUTED_VALUE"""),63.0)</f>
        <v>63</v>
      </c>
      <c r="F541" s="27" t="str">
        <f>IFERROR(__xludf.DUMMYFUNCTION("""COMPUTED_VALUE"""),"BLUE")</f>
        <v>BLUE</v>
      </c>
      <c r="G541" s="28" t="str">
        <f>IFERROR(__xludf.DUMMYFUNCTION("""COMPUTED_VALUE"""),"Tap 6 Clone (12/29/2019)")</f>
        <v>Tap 6 Clone (12/29/2019)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IFERROR(__xludf.DUMMYFUNCTION("""COMPUTED_VALUE"""),43835.9605815625)</f>
        <v>43835.96058</v>
      </c>
      <c r="D542" s="23">
        <f>IFERROR(__xludf.DUMMYFUNCTION("""COMPUTED_VALUE"""),1.021)</f>
        <v>1.021</v>
      </c>
      <c r="E542" s="24">
        <f>IFERROR(__xludf.DUMMYFUNCTION("""COMPUTED_VALUE"""),63.0)</f>
        <v>63</v>
      </c>
      <c r="F542" s="27" t="str">
        <f>IFERROR(__xludf.DUMMYFUNCTION("""COMPUTED_VALUE"""),"BLUE")</f>
        <v>BLUE</v>
      </c>
      <c r="G542" s="28" t="str">
        <f>IFERROR(__xludf.DUMMYFUNCTION("""COMPUTED_VALUE"""),"Tap 6 Clone (12/29/2019)")</f>
        <v>Tap 6 Clone (12/29/2019)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IFERROR(__xludf.DUMMYFUNCTION("""COMPUTED_VALUE"""),43835.9501612731)</f>
        <v>43835.95016</v>
      </c>
      <c r="D543" s="23">
        <f>IFERROR(__xludf.DUMMYFUNCTION("""COMPUTED_VALUE"""),1.022)</f>
        <v>1.022</v>
      </c>
      <c r="E543" s="24">
        <f>IFERROR(__xludf.DUMMYFUNCTION("""COMPUTED_VALUE"""),63.0)</f>
        <v>63</v>
      </c>
      <c r="F543" s="27" t="str">
        <f>IFERROR(__xludf.DUMMYFUNCTION("""COMPUTED_VALUE"""),"BLUE")</f>
        <v>BLUE</v>
      </c>
      <c r="G543" s="28" t="str">
        <f>IFERROR(__xludf.DUMMYFUNCTION("""COMPUTED_VALUE"""),"Tap 6 Clone (12/29/2019)")</f>
        <v>Tap 6 Clone (12/29/2019)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IFERROR(__xludf.DUMMYFUNCTION("""COMPUTED_VALUE"""),43835.9397414236)</f>
        <v>43835.93974</v>
      </c>
      <c r="D544" s="23">
        <f>IFERROR(__xludf.DUMMYFUNCTION("""COMPUTED_VALUE"""),1.022)</f>
        <v>1.022</v>
      </c>
      <c r="E544" s="24">
        <f>IFERROR(__xludf.DUMMYFUNCTION("""COMPUTED_VALUE"""),63.0)</f>
        <v>63</v>
      </c>
      <c r="F544" s="27" t="str">
        <f>IFERROR(__xludf.DUMMYFUNCTION("""COMPUTED_VALUE"""),"BLUE")</f>
        <v>BLUE</v>
      </c>
      <c r="G544" s="28" t="str">
        <f>IFERROR(__xludf.DUMMYFUNCTION("""COMPUTED_VALUE"""),"Tap 6 Clone (12/29/2019)")</f>
        <v>Tap 6 Clone (12/29/2019)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IFERROR(__xludf.DUMMYFUNCTION("""COMPUTED_VALUE"""),43835.9293207407)</f>
        <v>43835.92932</v>
      </c>
      <c r="D545" s="23">
        <f>IFERROR(__xludf.DUMMYFUNCTION("""COMPUTED_VALUE"""),1.022)</f>
        <v>1.022</v>
      </c>
      <c r="E545" s="24">
        <f>IFERROR(__xludf.DUMMYFUNCTION("""COMPUTED_VALUE"""),63.0)</f>
        <v>63</v>
      </c>
      <c r="F545" s="27" t="str">
        <f>IFERROR(__xludf.DUMMYFUNCTION("""COMPUTED_VALUE"""),"BLUE")</f>
        <v>BLUE</v>
      </c>
      <c r="G545" s="28" t="str">
        <f>IFERROR(__xludf.DUMMYFUNCTION("""COMPUTED_VALUE"""),"Tap 6 Clone (12/29/2019)")</f>
        <v>Tap 6 Clone (12/29/2019)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IFERROR(__xludf.DUMMYFUNCTION("""COMPUTED_VALUE"""),43835.9188991319)</f>
        <v>43835.9189</v>
      </c>
      <c r="D546" s="23">
        <f>IFERROR(__xludf.DUMMYFUNCTION("""COMPUTED_VALUE"""),1.022)</f>
        <v>1.022</v>
      </c>
      <c r="E546" s="24">
        <f>IFERROR(__xludf.DUMMYFUNCTION("""COMPUTED_VALUE"""),63.0)</f>
        <v>63</v>
      </c>
      <c r="F546" s="27" t="str">
        <f>IFERROR(__xludf.DUMMYFUNCTION("""COMPUTED_VALUE"""),"BLUE")</f>
        <v>BLUE</v>
      </c>
      <c r="G546" s="28" t="str">
        <f>IFERROR(__xludf.DUMMYFUNCTION("""COMPUTED_VALUE"""),"Tap 6 Clone (12/29/2019)")</f>
        <v>Tap 6 Clone (12/29/2019)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IFERROR(__xludf.DUMMYFUNCTION("""COMPUTED_VALUE"""),43835.9084775694)</f>
        <v>43835.90848</v>
      </c>
      <c r="D547" s="23">
        <f>IFERROR(__xludf.DUMMYFUNCTION("""COMPUTED_VALUE"""),1.021)</f>
        <v>1.021</v>
      </c>
      <c r="E547" s="24">
        <f>IFERROR(__xludf.DUMMYFUNCTION("""COMPUTED_VALUE"""),63.0)</f>
        <v>63</v>
      </c>
      <c r="F547" s="27" t="str">
        <f>IFERROR(__xludf.DUMMYFUNCTION("""COMPUTED_VALUE"""),"BLUE")</f>
        <v>BLUE</v>
      </c>
      <c r="G547" s="28" t="str">
        <f>IFERROR(__xludf.DUMMYFUNCTION("""COMPUTED_VALUE"""),"Tap 6 Clone (12/29/2019)")</f>
        <v>Tap 6 Clone (12/29/2019)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IFERROR(__xludf.DUMMYFUNCTION("""COMPUTED_VALUE"""),43835.8980548263)</f>
        <v>43835.89805</v>
      </c>
      <c r="D548" s="23">
        <f>IFERROR(__xludf.DUMMYFUNCTION("""COMPUTED_VALUE"""),1.022)</f>
        <v>1.022</v>
      </c>
      <c r="E548" s="24">
        <f>IFERROR(__xludf.DUMMYFUNCTION("""COMPUTED_VALUE"""),63.0)</f>
        <v>63</v>
      </c>
      <c r="F548" s="27" t="str">
        <f>IFERROR(__xludf.DUMMYFUNCTION("""COMPUTED_VALUE"""),"BLUE")</f>
        <v>BLUE</v>
      </c>
      <c r="G548" s="28" t="str">
        <f>IFERROR(__xludf.DUMMYFUNCTION("""COMPUTED_VALUE"""),"Tap 6 Clone (12/29/2019)")</f>
        <v>Tap 6 Clone (12/29/2019)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IFERROR(__xludf.DUMMYFUNCTION("""COMPUTED_VALUE"""),43835.8876326504)</f>
        <v>43835.88763</v>
      </c>
      <c r="D549" s="23">
        <f>IFERROR(__xludf.DUMMYFUNCTION("""COMPUTED_VALUE"""),1.022)</f>
        <v>1.022</v>
      </c>
      <c r="E549" s="24">
        <f>IFERROR(__xludf.DUMMYFUNCTION("""COMPUTED_VALUE"""),63.0)</f>
        <v>63</v>
      </c>
      <c r="F549" s="27" t="str">
        <f>IFERROR(__xludf.DUMMYFUNCTION("""COMPUTED_VALUE"""),"BLUE")</f>
        <v>BLUE</v>
      </c>
      <c r="G549" s="28" t="str">
        <f>IFERROR(__xludf.DUMMYFUNCTION("""COMPUTED_VALUE"""),"Tap 6 Clone (12/29/2019)")</f>
        <v>Tap 6 Clone (12/29/2019)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IFERROR(__xludf.DUMMYFUNCTION("""COMPUTED_VALUE"""),43835.8772103356)</f>
        <v>43835.87721</v>
      </c>
      <c r="D550" s="23">
        <f>IFERROR(__xludf.DUMMYFUNCTION("""COMPUTED_VALUE"""),1.022)</f>
        <v>1.022</v>
      </c>
      <c r="E550" s="24">
        <f>IFERROR(__xludf.DUMMYFUNCTION("""COMPUTED_VALUE"""),63.0)</f>
        <v>63</v>
      </c>
      <c r="F550" s="27" t="str">
        <f>IFERROR(__xludf.DUMMYFUNCTION("""COMPUTED_VALUE"""),"BLUE")</f>
        <v>BLUE</v>
      </c>
      <c r="G550" s="28" t="str">
        <f>IFERROR(__xludf.DUMMYFUNCTION("""COMPUTED_VALUE"""),"Tap 6 Clone (12/29/2019)")</f>
        <v>Tap 6 Clone (12/29/2019)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IFERROR(__xludf.DUMMYFUNCTION("""COMPUTED_VALUE"""),43835.8667783796)</f>
        <v>43835.86678</v>
      </c>
      <c r="D551" s="23">
        <f>IFERROR(__xludf.DUMMYFUNCTION("""COMPUTED_VALUE"""),1.022)</f>
        <v>1.022</v>
      </c>
      <c r="E551" s="24">
        <f>IFERROR(__xludf.DUMMYFUNCTION("""COMPUTED_VALUE"""),63.0)</f>
        <v>63</v>
      </c>
      <c r="F551" s="27" t="str">
        <f>IFERROR(__xludf.DUMMYFUNCTION("""COMPUTED_VALUE"""),"BLUE")</f>
        <v>BLUE</v>
      </c>
      <c r="G551" s="28" t="str">
        <f>IFERROR(__xludf.DUMMYFUNCTION("""COMPUTED_VALUE"""),"Tap 6 Clone (12/29/2019)")</f>
        <v>Tap 6 Clone (12/29/2019)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IFERROR(__xludf.DUMMYFUNCTION("""COMPUTED_VALUE"""),43835.8563571064)</f>
        <v>43835.85636</v>
      </c>
      <c r="D552" s="23">
        <f>IFERROR(__xludf.DUMMYFUNCTION("""COMPUTED_VALUE"""),1.022)</f>
        <v>1.022</v>
      </c>
      <c r="E552" s="24">
        <f>IFERROR(__xludf.DUMMYFUNCTION("""COMPUTED_VALUE"""),63.0)</f>
        <v>63</v>
      </c>
      <c r="F552" s="27" t="str">
        <f>IFERROR(__xludf.DUMMYFUNCTION("""COMPUTED_VALUE"""),"BLUE")</f>
        <v>BLUE</v>
      </c>
      <c r="G552" s="28" t="str">
        <f>IFERROR(__xludf.DUMMYFUNCTION("""COMPUTED_VALUE"""),"Tap 6 Clone (12/29/2019)")</f>
        <v>Tap 6 Clone (12/29/2019)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IFERROR(__xludf.DUMMYFUNCTION("""COMPUTED_VALUE"""),43835.8459380555)</f>
        <v>43835.84594</v>
      </c>
      <c r="D553" s="23">
        <f>IFERROR(__xludf.DUMMYFUNCTION("""COMPUTED_VALUE"""),1.022)</f>
        <v>1.022</v>
      </c>
      <c r="E553" s="24">
        <f>IFERROR(__xludf.DUMMYFUNCTION("""COMPUTED_VALUE"""),63.0)</f>
        <v>63</v>
      </c>
      <c r="F553" s="27" t="str">
        <f>IFERROR(__xludf.DUMMYFUNCTION("""COMPUTED_VALUE"""),"BLUE")</f>
        <v>BLUE</v>
      </c>
      <c r="G553" s="28" t="str">
        <f>IFERROR(__xludf.DUMMYFUNCTION("""COMPUTED_VALUE"""),"Tap 6 Clone (12/29/2019)")</f>
        <v>Tap 6 Clone (12/29/2019)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IFERROR(__xludf.DUMMYFUNCTION("""COMPUTED_VALUE"""),43835.8355175347)</f>
        <v>43835.83552</v>
      </c>
      <c r="D554" s="23">
        <f>IFERROR(__xludf.DUMMYFUNCTION("""COMPUTED_VALUE"""),1.022)</f>
        <v>1.022</v>
      </c>
      <c r="E554" s="24">
        <f>IFERROR(__xludf.DUMMYFUNCTION("""COMPUTED_VALUE"""),63.0)</f>
        <v>63</v>
      </c>
      <c r="F554" s="27" t="str">
        <f>IFERROR(__xludf.DUMMYFUNCTION("""COMPUTED_VALUE"""),"BLUE")</f>
        <v>BLUE</v>
      </c>
      <c r="G554" s="28" t="str">
        <f>IFERROR(__xludf.DUMMYFUNCTION("""COMPUTED_VALUE"""),"Tap 6 Clone (12/29/2019)")</f>
        <v>Tap 6 Clone (12/29/2019)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IFERROR(__xludf.DUMMYFUNCTION("""COMPUTED_VALUE"""),43835.8250831365)</f>
        <v>43835.82508</v>
      </c>
      <c r="D555" s="23">
        <f>IFERROR(__xludf.DUMMYFUNCTION("""COMPUTED_VALUE"""),1.022)</f>
        <v>1.022</v>
      </c>
      <c r="E555" s="24">
        <f>IFERROR(__xludf.DUMMYFUNCTION("""COMPUTED_VALUE"""),63.0)</f>
        <v>63</v>
      </c>
      <c r="F555" s="27" t="str">
        <f>IFERROR(__xludf.DUMMYFUNCTION("""COMPUTED_VALUE"""),"BLUE")</f>
        <v>BLUE</v>
      </c>
      <c r="G555" s="28" t="str">
        <f>IFERROR(__xludf.DUMMYFUNCTION("""COMPUTED_VALUE"""),"Tap 6 Clone (12/29/2019)")</f>
        <v>Tap 6 Clone (12/29/2019)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IFERROR(__xludf.DUMMYFUNCTION("""COMPUTED_VALUE"""),43835.8146636574)</f>
        <v>43835.81466</v>
      </c>
      <c r="D556" s="23">
        <f>IFERROR(__xludf.DUMMYFUNCTION("""COMPUTED_VALUE"""),1.022)</f>
        <v>1.022</v>
      </c>
      <c r="E556" s="24">
        <f>IFERROR(__xludf.DUMMYFUNCTION("""COMPUTED_VALUE"""),63.0)</f>
        <v>63</v>
      </c>
      <c r="F556" s="27" t="str">
        <f>IFERROR(__xludf.DUMMYFUNCTION("""COMPUTED_VALUE"""),"BLUE")</f>
        <v>BLUE</v>
      </c>
      <c r="G556" s="28" t="str">
        <f>IFERROR(__xludf.DUMMYFUNCTION("""COMPUTED_VALUE"""),"Tap 6 Clone (12/29/2019)")</f>
        <v>Tap 6 Clone (12/29/2019)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IFERROR(__xludf.DUMMYFUNCTION("""COMPUTED_VALUE"""),43835.8042315509)</f>
        <v>43835.80423</v>
      </c>
      <c r="D557" s="23">
        <f>IFERROR(__xludf.DUMMYFUNCTION("""COMPUTED_VALUE"""),1.022)</f>
        <v>1.022</v>
      </c>
      <c r="E557" s="24">
        <f>IFERROR(__xludf.DUMMYFUNCTION("""COMPUTED_VALUE"""),63.0)</f>
        <v>63</v>
      </c>
      <c r="F557" s="27" t="str">
        <f>IFERROR(__xludf.DUMMYFUNCTION("""COMPUTED_VALUE"""),"BLUE")</f>
        <v>BLUE</v>
      </c>
      <c r="G557" s="28" t="str">
        <f>IFERROR(__xludf.DUMMYFUNCTION("""COMPUTED_VALUE"""),"Tap 6 Clone (12/29/2019)")</f>
        <v>Tap 6 Clone (12/29/2019)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IFERROR(__xludf.DUMMYFUNCTION("""COMPUTED_VALUE"""),43835.7938102662)</f>
        <v>43835.79381</v>
      </c>
      <c r="D558" s="23">
        <f>IFERROR(__xludf.DUMMYFUNCTION("""COMPUTED_VALUE"""),1.022)</f>
        <v>1.022</v>
      </c>
      <c r="E558" s="24">
        <f>IFERROR(__xludf.DUMMYFUNCTION("""COMPUTED_VALUE"""),63.0)</f>
        <v>63</v>
      </c>
      <c r="F558" s="27" t="str">
        <f>IFERROR(__xludf.DUMMYFUNCTION("""COMPUTED_VALUE"""),"BLUE")</f>
        <v>BLUE</v>
      </c>
      <c r="G558" s="28" t="str">
        <f>IFERROR(__xludf.DUMMYFUNCTION("""COMPUTED_VALUE"""),"Tap 6 Clone (12/29/2019)")</f>
        <v>Tap 6 Clone (12/29/2019)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IFERROR(__xludf.DUMMYFUNCTION("""COMPUTED_VALUE"""),43835.7833887152)</f>
        <v>43835.78339</v>
      </c>
      <c r="D559" s="23">
        <f>IFERROR(__xludf.DUMMYFUNCTION("""COMPUTED_VALUE"""),1.022)</f>
        <v>1.022</v>
      </c>
      <c r="E559" s="24">
        <f>IFERROR(__xludf.DUMMYFUNCTION("""COMPUTED_VALUE"""),63.0)</f>
        <v>63</v>
      </c>
      <c r="F559" s="27" t="str">
        <f>IFERROR(__xludf.DUMMYFUNCTION("""COMPUTED_VALUE"""),"BLUE")</f>
        <v>BLUE</v>
      </c>
      <c r="G559" s="28" t="str">
        <f>IFERROR(__xludf.DUMMYFUNCTION("""COMPUTED_VALUE"""),"Tap 6 Clone (12/29/2019)")</f>
        <v>Tap 6 Clone (12/29/2019)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IFERROR(__xludf.DUMMYFUNCTION("""COMPUTED_VALUE"""),43835.772956875)</f>
        <v>43835.77296</v>
      </c>
      <c r="D560" s="23">
        <f>IFERROR(__xludf.DUMMYFUNCTION("""COMPUTED_VALUE"""),1.023)</f>
        <v>1.023</v>
      </c>
      <c r="E560" s="24">
        <f>IFERROR(__xludf.DUMMYFUNCTION("""COMPUTED_VALUE"""),63.0)</f>
        <v>63</v>
      </c>
      <c r="F560" s="27" t="str">
        <f>IFERROR(__xludf.DUMMYFUNCTION("""COMPUTED_VALUE"""),"BLUE")</f>
        <v>BLUE</v>
      </c>
      <c r="G560" s="28" t="str">
        <f>IFERROR(__xludf.DUMMYFUNCTION("""COMPUTED_VALUE"""),"Tap 6 Clone (12/29/2019)")</f>
        <v>Tap 6 Clone (12/29/2019)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IFERROR(__xludf.DUMMYFUNCTION("""COMPUTED_VALUE"""),43835.7625107407)</f>
        <v>43835.76251</v>
      </c>
      <c r="D561" s="23">
        <f>IFERROR(__xludf.DUMMYFUNCTION("""COMPUTED_VALUE"""),1.023)</f>
        <v>1.023</v>
      </c>
      <c r="E561" s="24">
        <f>IFERROR(__xludf.DUMMYFUNCTION("""COMPUTED_VALUE"""),63.0)</f>
        <v>63</v>
      </c>
      <c r="F561" s="27" t="str">
        <f>IFERROR(__xludf.DUMMYFUNCTION("""COMPUTED_VALUE"""),"BLUE")</f>
        <v>BLUE</v>
      </c>
      <c r="G561" s="28" t="str">
        <f>IFERROR(__xludf.DUMMYFUNCTION("""COMPUTED_VALUE"""),"Tap 6 Clone (12/29/2019)")</f>
        <v>Tap 6 Clone (12/29/2019)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IFERROR(__xludf.DUMMYFUNCTION("""COMPUTED_VALUE"""),43835.752089699)</f>
        <v>43835.75209</v>
      </c>
      <c r="D562" s="23">
        <f>IFERROR(__xludf.DUMMYFUNCTION("""COMPUTED_VALUE"""),1.023)</f>
        <v>1.023</v>
      </c>
      <c r="E562" s="24">
        <f>IFERROR(__xludf.DUMMYFUNCTION("""COMPUTED_VALUE"""),63.0)</f>
        <v>63</v>
      </c>
      <c r="F562" s="27" t="str">
        <f>IFERROR(__xludf.DUMMYFUNCTION("""COMPUTED_VALUE"""),"BLUE")</f>
        <v>BLUE</v>
      </c>
      <c r="G562" s="28" t="str">
        <f>IFERROR(__xludf.DUMMYFUNCTION("""COMPUTED_VALUE"""),"Tap 6 Clone (12/29/2019)")</f>
        <v>Tap 6 Clone (12/29/2019)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IFERROR(__xludf.DUMMYFUNCTION("""COMPUTED_VALUE"""),43835.7416698726)</f>
        <v>43835.74167</v>
      </c>
      <c r="D563" s="23">
        <f>IFERROR(__xludf.DUMMYFUNCTION("""COMPUTED_VALUE"""),1.022)</f>
        <v>1.022</v>
      </c>
      <c r="E563" s="24">
        <f>IFERROR(__xludf.DUMMYFUNCTION("""COMPUTED_VALUE"""),63.0)</f>
        <v>63</v>
      </c>
      <c r="F563" s="27" t="str">
        <f>IFERROR(__xludf.DUMMYFUNCTION("""COMPUTED_VALUE"""),"BLUE")</f>
        <v>BLUE</v>
      </c>
      <c r="G563" s="28" t="str">
        <f>IFERROR(__xludf.DUMMYFUNCTION("""COMPUTED_VALUE"""),"Tap 6 Clone (12/29/2019)")</f>
        <v>Tap 6 Clone (12/29/2019)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IFERROR(__xludf.DUMMYFUNCTION("""COMPUTED_VALUE"""),43835.7312487847)</f>
        <v>43835.73125</v>
      </c>
      <c r="D564" s="23">
        <f>IFERROR(__xludf.DUMMYFUNCTION("""COMPUTED_VALUE"""),1.023)</f>
        <v>1.023</v>
      </c>
      <c r="E564" s="24">
        <f>IFERROR(__xludf.DUMMYFUNCTION("""COMPUTED_VALUE"""),63.0)</f>
        <v>63</v>
      </c>
      <c r="F564" s="27" t="str">
        <f>IFERROR(__xludf.DUMMYFUNCTION("""COMPUTED_VALUE"""),"BLUE")</f>
        <v>BLUE</v>
      </c>
      <c r="G564" s="28" t="str">
        <f>IFERROR(__xludf.DUMMYFUNCTION("""COMPUTED_VALUE"""),"Tap 6 Clone (12/29/2019)")</f>
        <v>Tap 6 Clone (12/29/2019)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IFERROR(__xludf.DUMMYFUNCTION("""COMPUTED_VALUE"""),43835.7208287963)</f>
        <v>43835.72083</v>
      </c>
      <c r="D565" s="23">
        <f>IFERROR(__xludf.DUMMYFUNCTION("""COMPUTED_VALUE"""),1.022)</f>
        <v>1.022</v>
      </c>
      <c r="E565" s="24">
        <f>IFERROR(__xludf.DUMMYFUNCTION("""COMPUTED_VALUE"""),63.0)</f>
        <v>63</v>
      </c>
      <c r="F565" s="27" t="str">
        <f>IFERROR(__xludf.DUMMYFUNCTION("""COMPUTED_VALUE"""),"BLUE")</f>
        <v>BLUE</v>
      </c>
      <c r="G565" s="28" t="str">
        <f>IFERROR(__xludf.DUMMYFUNCTION("""COMPUTED_VALUE"""),"Tap 6 Clone (12/29/2019)")</f>
        <v>Tap 6 Clone (12/29/2019)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IFERROR(__xludf.DUMMYFUNCTION("""COMPUTED_VALUE"""),43835.7103949652)</f>
        <v>43835.71039</v>
      </c>
      <c r="D566" s="23">
        <f>IFERROR(__xludf.DUMMYFUNCTION("""COMPUTED_VALUE"""),1.023)</f>
        <v>1.023</v>
      </c>
      <c r="E566" s="24">
        <f>IFERROR(__xludf.DUMMYFUNCTION("""COMPUTED_VALUE"""),63.0)</f>
        <v>63</v>
      </c>
      <c r="F566" s="27" t="str">
        <f>IFERROR(__xludf.DUMMYFUNCTION("""COMPUTED_VALUE"""),"BLUE")</f>
        <v>BLUE</v>
      </c>
      <c r="G566" s="28" t="str">
        <f>IFERROR(__xludf.DUMMYFUNCTION("""COMPUTED_VALUE"""),"Tap 6 Clone (12/29/2019)")</f>
        <v>Tap 6 Clone (12/29/2019)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IFERROR(__xludf.DUMMYFUNCTION("""COMPUTED_VALUE"""),43835.6999627083)</f>
        <v>43835.69996</v>
      </c>
      <c r="D567" s="23">
        <f>IFERROR(__xludf.DUMMYFUNCTION("""COMPUTED_VALUE"""),1.023)</f>
        <v>1.023</v>
      </c>
      <c r="E567" s="24">
        <f>IFERROR(__xludf.DUMMYFUNCTION("""COMPUTED_VALUE"""),63.0)</f>
        <v>63</v>
      </c>
      <c r="F567" s="27" t="str">
        <f>IFERROR(__xludf.DUMMYFUNCTION("""COMPUTED_VALUE"""),"BLUE")</f>
        <v>BLUE</v>
      </c>
      <c r="G567" s="28" t="str">
        <f>IFERROR(__xludf.DUMMYFUNCTION("""COMPUTED_VALUE"""),"Tap 6 Clone (12/29/2019)")</f>
        <v>Tap 6 Clone (12/29/2019)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IFERROR(__xludf.DUMMYFUNCTION("""COMPUTED_VALUE"""),43835.6895176388)</f>
        <v>43835.68952</v>
      </c>
      <c r="D568" s="23">
        <f>IFERROR(__xludf.DUMMYFUNCTION("""COMPUTED_VALUE"""),1.023)</f>
        <v>1.023</v>
      </c>
      <c r="E568" s="24">
        <f>IFERROR(__xludf.DUMMYFUNCTION("""COMPUTED_VALUE"""),63.0)</f>
        <v>63</v>
      </c>
      <c r="F568" s="27" t="str">
        <f>IFERROR(__xludf.DUMMYFUNCTION("""COMPUTED_VALUE"""),"BLUE")</f>
        <v>BLUE</v>
      </c>
      <c r="G568" s="28" t="str">
        <f>IFERROR(__xludf.DUMMYFUNCTION("""COMPUTED_VALUE"""),"Tap 6 Clone (12/29/2019)")</f>
        <v>Tap 6 Clone (12/29/2019)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IFERROR(__xludf.DUMMYFUNCTION("""COMPUTED_VALUE"""),43835.6790965625)</f>
        <v>43835.6791</v>
      </c>
      <c r="D569" s="23">
        <f>IFERROR(__xludf.DUMMYFUNCTION("""COMPUTED_VALUE"""),1.023)</f>
        <v>1.023</v>
      </c>
      <c r="E569" s="24">
        <f>IFERROR(__xludf.DUMMYFUNCTION("""COMPUTED_VALUE"""),63.0)</f>
        <v>63</v>
      </c>
      <c r="F569" s="27" t="str">
        <f>IFERROR(__xludf.DUMMYFUNCTION("""COMPUTED_VALUE"""),"BLUE")</f>
        <v>BLUE</v>
      </c>
      <c r="G569" s="28" t="str">
        <f>IFERROR(__xludf.DUMMYFUNCTION("""COMPUTED_VALUE"""),"Tap 6 Clone (12/29/2019)")</f>
        <v>Tap 6 Clone (12/29/2019)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IFERROR(__xludf.DUMMYFUNCTION("""COMPUTED_VALUE"""),43835.6686762037)</f>
        <v>43835.66868</v>
      </c>
      <c r="D570" s="23">
        <f>IFERROR(__xludf.DUMMYFUNCTION("""COMPUTED_VALUE"""),1.023)</f>
        <v>1.023</v>
      </c>
      <c r="E570" s="24">
        <f>IFERROR(__xludf.DUMMYFUNCTION("""COMPUTED_VALUE"""),63.0)</f>
        <v>63</v>
      </c>
      <c r="F570" s="27" t="str">
        <f>IFERROR(__xludf.DUMMYFUNCTION("""COMPUTED_VALUE"""),"BLUE")</f>
        <v>BLUE</v>
      </c>
      <c r="G570" s="28" t="str">
        <f>IFERROR(__xludf.DUMMYFUNCTION("""COMPUTED_VALUE"""),"Tap 6 Clone (12/29/2019)")</f>
        <v>Tap 6 Clone (12/29/2019)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IFERROR(__xludf.DUMMYFUNCTION("""COMPUTED_VALUE"""),43835.6582572222)</f>
        <v>43835.65826</v>
      </c>
      <c r="D571" s="23">
        <f>IFERROR(__xludf.DUMMYFUNCTION("""COMPUTED_VALUE"""),1.023)</f>
        <v>1.023</v>
      </c>
      <c r="E571" s="24">
        <f>IFERROR(__xludf.DUMMYFUNCTION("""COMPUTED_VALUE"""),63.0)</f>
        <v>63</v>
      </c>
      <c r="F571" s="27" t="str">
        <f>IFERROR(__xludf.DUMMYFUNCTION("""COMPUTED_VALUE"""),"BLUE")</f>
        <v>BLUE</v>
      </c>
      <c r="G571" s="28" t="str">
        <f>IFERROR(__xludf.DUMMYFUNCTION("""COMPUTED_VALUE"""),"Tap 6 Clone (12/29/2019)")</f>
        <v>Tap 6 Clone (12/29/2019)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IFERROR(__xludf.DUMMYFUNCTION("""COMPUTED_VALUE"""),43835.6478360995)</f>
        <v>43835.64784</v>
      </c>
      <c r="D572" s="23">
        <f>IFERROR(__xludf.DUMMYFUNCTION("""COMPUTED_VALUE"""),1.023)</f>
        <v>1.023</v>
      </c>
      <c r="E572" s="24">
        <f>IFERROR(__xludf.DUMMYFUNCTION("""COMPUTED_VALUE"""),63.0)</f>
        <v>63</v>
      </c>
      <c r="F572" s="27" t="str">
        <f>IFERROR(__xludf.DUMMYFUNCTION("""COMPUTED_VALUE"""),"BLUE")</f>
        <v>BLUE</v>
      </c>
      <c r="G572" s="28" t="str">
        <f>IFERROR(__xludf.DUMMYFUNCTION("""COMPUTED_VALUE"""),"Tap 6 Clone (12/29/2019)")</f>
        <v>Tap 6 Clone (12/29/2019)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IFERROR(__xludf.DUMMYFUNCTION("""COMPUTED_VALUE"""),43835.6374181713)</f>
        <v>43835.63742</v>
      </c>
      <c r="D573" s="23">
        <f>IFERROR(__xludf.DUMMYFUNCTION("""COMPUTED_VALUE"""),1.023)</f>
        <v>1.023</v>
      </c>
      <c r="E573" s="24">
        <f>IFERROR(__xludf.DUMMYFUNCTION("""COMPUTED_VALUE"""),63.0)</f>
        <v>63</v>
      </c>
      <c r="F573" s="27" t="str">
        <f>IFERROR(__xludf.DUMMYFUNCTION("""COMPUTED_VALUE"""),"BLUE")</f>
        <v>BLUE</v>
      </c>
      <c r="G573" s="28" t="str">
        <f>IFERROR(__xludf.DUMMYFUNCTION("""COMPUTED_VALUE"""),"Tap 6 Clone (12/29/2019)")</f>
        <v>Tap 6 Clone (12/29/2019)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IFERROR(__xludf.DUMMYFUNCTION("""COMPUTED_VALUE"""),43835.6269966898)</f>
        <v>43835.627</v>
      </c>
      <c r="D574" s="23">
        <f>IFERROR(__xludf.DUMMYFUNCTION("""COMPUTED_VALUE"""),1.023)</f>
        <v>1.023</v>
      </c>
      <c r="E574" s="24">
        <f>IFERROR(__xludf.DUMMYFUNCTION("""COMPUTED_VALUE"""),63.0)</f>
        <v>63</v>
      </c>
      <c r="F574" s="27" t="str">
        <f>IFERROR(__xludf.DUMMYFUNCTION("""COMPUTED_VALUE"""),"BLUE")</f>
        <v>BLUE</v>
      </c>
      <c r="G574" s="28" t="str">
        <f>IFERROR(__xludf.DUMMYFUNCTION("""COMPUTED_VALUE"""),"Tap 6 Clone (12/29/2019)")</f>
        <v>Tap 6 Clone (12/29/2019)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IFERROR(__xludf.DUMMYFUNCTION("""COMPUTED_VALUE"""),43835.6165772222)</f>
        <v>43835.61658</v>
      </c>
      <c r="D575" s="23">
        <f>IFERROR(__xludf.DUMMYFUNCTION("""COMPUTED_VALUE"""),1.023)</f>
        <v>1.023</v>
      </c>
      <c r="E575" s="24">
        <f>IFERROR(__xludf.DUMMYFUNCTION("""COMPUTED_VALUE"""),63.0)</f>
        <v>63</v>
      </c>
      <c r="F575" s="27" t="str">
        <f>IFERROR(__xludf.DUMMYFUNCTION("""COMPUTED_VALUE"""),"BLUE")</f>
        <v>BLUE</v>
      </c>
      <c r="G575" s="28" t="str">
        <f>IFERROR(__xludf.DUMMYFUNCTION("""COMPUTED_VALUE"""),"Tap 6 Clone (12/29/2019)")</f>
        <v>Tap 6 Clone (12/29/2019)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IFERROR(__xludf.DUMMYFUNCTION("""COMPUTED_VALUE"""),43835.6061537615)</f>
        <v>43835.60615</v>
      </c>
      <c r="D576" s="23">
        <f>IFERROR(__xludf.DUMMYFUNCTION("""COMPUTED_VALUE"""),1.023)</f>
        <v>1.023</v>
      </c>
      <c r="E576" s="24">
        <f>IFERROR(__xludf.DUMMYFUNCTION("""COMPUTED_VALUE"""),63.0)</f>
        <v>63</v>
      </c>
      <c r="F576" s="27" t="str">
        <f>IFERROR(__xludf.DUMMYFUNCTION("""COMPUTED_VALUE"""),"BLUE")</f>
        <v>BLUE</v>
      </c>
      <c r="G576" s="28" t="str">
        <f>IFERROR(__xludf.DUMMYFUNCTION("""COMPUTED_VALUE"""),"Tap 6 Clone (12/29/2019)")</f>
        <v>Tap 6 Clone (12/29/2019)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IFERROR(__xludf.DUMMYFUNCTION("""COMPUTED_VALUE"""),43835.5957193634)</f>
        <v>43835.59572</v>
      </c>
      <c r="D577" s="23">
        <f>IFERROR(__xludf.DUMMYFUNCTION("""COMPUTED_VALUE"""),1.023)</f>
        <v>1.023</v>
      </c>
      <c r="E577" s="24">
        <f>IFERROR(__xludf.DUMMYFUNCTION("""COMPUTED_VALUE"""),63.0)</f>
        <v>63</v>
      </c>
      <c r="F577" s="27" t="str">
        <f>IFERROR(__xludf.DUMMYFUNCTION("""COMPUTED_VALUE"""),"BLUE")</f>
        <v>BLUE</v>
      </c>
      <c r="G577" s="28" t="str">
        <f>IFERROR(__xludf.DUMMYFUNCTION("""COMPUTED_VALUE"""),"Tap 6 Clone (12/29/2019)")</f>
        <v>Tap 6 Clone (12/29/2019)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IFERROR(__xludf.DUMMYFUNCTION("""COMPUTED_VALUE"""),43835.5852986921)</f>
        <v>43835.5853</v>
      </c>
      <c r="D578" s="23">
        <f>IFERROR(__xludf.DUMMYFUNCTION("""COMPUTED_VALUE"""),1.023)</f>
        <v>1.023</v>
      </c>
      <c r="E578" s="24">
        <f>IFERROR(__xludf.DUMMYFUNCTION("""COMPUTED_VALUE"""),63.0)</f>
        <v>63</v>
      </c>
      <c r="F578" s="27" t="str">
        <f>IFERROR(__xludf.DUMMYFUNCTION("""COMPUTED_VALUE"""),"BLUE")</f>
        <v>BLUE</v>
      </c>
      <c r="G578" s="28" t="str">
        <f>IFERROR(__xludf.DUMMYFUNCTION("""COMPUTED_VALUE"""),"Tap 6 Clone (12/29/2019)")</f>
        <v>Tap 6 Clone (12/29/2019)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IFERROR(__xludf.DUMMYFUNCTION("""COMPUTED_VALUE"""),43835.5748781481)</f>
        <v>43835.57488</v>
      </c>
      <c r="D579" s="23">
        <f>IFERROR(__xludf.DUMMYFUNCTION("""COMPUTED_VALUE"""),1.023)</f>
        <v>1.023</v>
      </c>
      <c r="E579" s="24">
        <f>IFERROR(__xludf.DUMMYFUNCTION("""COMPUTED_VALUE"""),63.0)</f>
        <v>63</v>
      </c>
      <c r="F579" s="27" t="str">
        <f>IFERROR(__xludf.DUMMYFUNCTION("""COMPUTED_VALUE"""),"BLUE")</f>
        <v>BLUE</v>
      </c>
      <c r="G579" s="28" t="str">
        <f>IFERROR(__xludf.DUMMYFUNCTION("""COMPUTED_VALUE"""),"Tap 6 Clone (12/29/2019)")</f>
        <v>Tap 6 Clone (12/29/2019)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IFERROR(__xludf.DUMMYFUNCTION("""COMPUTED_VALUE"""),43835.5644572569)</f>
        <v>43835.56446</v>
      </c>
      <c r="D580" s="23">
        <f>IFERROR(__xludf.DUMMYFUNCTION("""COMPUTED_VALUE"""),1.023)</f>
        <v>1.023</v>
      </c>
      <c r="E580" s="24">
        <f>IFERROR(__xludf.DUMMYFUNCTION("""COMPUTED_VALUE"""),63.0)</f>
        <v>63</v>
      </c>
      <c r="F580" s="27" t="str">
        <f>IFERROR(__xludf.DUMMYFUNCTION("""COMPUTED_VALUE"""),"BLUE")</f>
        <v>BLUE</v>
      </c>
      <c r="G580" s="28" t="str">
        <f>IFERROR(__xludf.DUMMYFUNCTION("""COMPUTED_VALUE"""),"Tap 6 Clone (12/29/2019)")</f>
        <v>Tap 6 Clone (12/29/2019)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IFERROR(__xludf.DUMMYFUNCTION("""COMPUTED_VALUE"""),43835.5540367361)</f>
        <v>43835.55404</v>
      </c>
      <c r="D581" s="23">
        <f>IFERROR(__xludf.DUMMYFUNCTION("""COMPUTED_VALUE"""),1.023)</f>
        <v>1.023</v>
      </c>
      <c r="E581" s="24">
        <f>IFERROR(__xludf.DUMMYFUNCTION("""COMPUTED_VALUE"""),63.0)</f>
        <v>63</v>
      </c>
      <c r="F581" s="27" t="str">
        <f>IFERROR(__xludf.DUMMYFUNCTION("""COMPUTED_VALUE"""),"BLUE")</f>
        <v>BLUE</v>
      </c>
      <c r="G581" s="28" t="str">
        <f>IFERROR(__xludf.DUMMYFUNCTION("""COMPUTED_VALUE"""),"Tap 6 Clone (12/29/2019)")</f>
        <v>Tap 6 Clone (12/29/2019)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IFERROR(__xludf.DUMMYFUNCTION("""COMPUTED_VALUE"""),43835.5436162731)</f>
        <v>43835.54362</v>
      </c>
      <c r="D582" s="23">
        <f>IFERROR(__xludf.DUMMYFUNCTION("""COMPUTED_VALUE"""),1.023)</f>
        <v>1.023</v>
      </c>
      <c r="E582" s="24">
        <f>IFERROR(__xludf.DUMMYFUNCTION("""COMPUTED_VALUE"""),63.0)</f>
        <v>63</v>
      </c>
      <c r="F582" s="27" t="str">
        <f>IFERROR(__xludf.DUMMYFUNCTION("""COMPUTED_VALUE"""),"BLUE")</f>
        <v>BLUE</v>
      </c>
      <c r="G582" s="28" t="str">
        <f>IFERROR(__xludf.DUMMYFUNCTION("""COMPUTED_VALUE"""),"Tap 6 Clone (12/29/2019)")</f>
        <v>Tap 6 Clone (12/29/2019)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IFERROR(__xludf.DUMMYFUNCTION("""COMPUTED_VALUE"""),43835.533196331)</f>
        <v>43835.5332</v>
      </c>
      <c r="D583" s="23">
        <f>IFERROR(__xludf.DUMMYFUNCTION("""COMPUTED_VALUE"""),1.024)</f>
        <v>1.024</v>
      </c>
      <c r="E583" s="24">
        <f>IFERROR(__xludf.DUMMYFUNCTION("""COMPUTED_VALUE"""),63.0)</f>
        <v>63</v>
      </c>
      <c r="F583" s="27" t="str">
        <f>IFERROR(__xludf.DUMMYFUNCTION("""COMPUTED_VALUE"""),"BLUE")</f>
        <v>BLUE</v>
      </c>
      <c r="G583" s="28" t="str">
        <f>IFERROR(__xludf.DUMMYFUNCTION("""COMPUTED_VALUE"""),"Tap 6 Clone (12/29/2019)")</f>
        <v>Tap 6 Clone (12/29/2019)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IFERROR(__xludf.DUMMYFUNCTION("""COMPUTED_VALUE"""),43835.5227750231)</f>
        <v>43835.52278</v>
      </c>
      <c r="D584" s="23">
        <f>IFERROR(__xludf.DUMMYFUNCTION("""COMPUTED_VALUE"""),1.023)</f>
        <v>1.023</v>
      </c>
      <c r="E584" s="24">
        <f>IFERROR(__xludf.DUMMYFUNCTION("""COMPUTED_VALUE"""),63.0)</f>
        <v>63</v>
      </c>
      <c r="F584" s="27" t="str">
        <f>IFERROR(__xludf.DUMMYFUNCTION("""COMPUTED_VALUE"""),"BLUE")</f>
        <v>BLUE</v>
      </c>
      <c r="G584" s="28" t="str">
        <f>IFERROR(__xludf.DUMMYFUNCTION("""COMPUTED_VALUE"""),"Tap 6 Clone (12/29/2019)")</f>
        <v>Tap 6 Clone (12/29/2019)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IFERROR(__xludf.DUMMYFUNCTION("""COMPUTED_VALUE"""),43835.5123537268)</f>
        <v>43835.51235</v>
      </c>
      <c r="D585" s="23">
        <f>IFERROR(__xludf.DUMMYFUNCTION("""COMPUTED_VALUE"""),1.024)</f>
        <v>1.024</v>
      </c>
      <c r="E585" s="24">
        <f>IFERROR(__xludf.DUMMYFUNCTION("""COMPUTED_VALUE"""),63.0)</f>
        <v>63</v>
      </c>
      <c r="F585" s="27" t="str">
        <f>IFERROR(__xludf.DUMMYFUNCTION("""COMPUTED_VALUE"""),"BLUE")</f>
        <v>BLUE</v>
      </c>
      <c r="G585" s="28" t="str">
        <f>IFERROR(__xludf.DUMMYFUNCTION("""COMPUTED_VALUE"""),"Tap 6 Clone (12/29/2019)")</f>
        <v>Tap 6 Clone (12/29/2019)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IFERROR(__xludf.DUMMYFUNCTION("""COMPUTED_VALUE"""),43835.5019207175)</f>
        <v>43835.50192</v>
      </c>
      <c r="D586" s="23">
        <f>IFERROR(__xludf.DUMMYFUNCTION("""COMPUTED_VALUE"""),1.024)</f>
        <v>1.024</v>
      </c>
      <c r="E586" s="24">
        <f>IFERROR(__xludf.DUMMYFUNCTION("""COMPUTED_VALUE"""),63.0)</f>
        <v>63</v>
      </c>
      <c r="F586" s="27" t="str">
        <f>IFERROR(__xludf.DUMMYFUNCTION("""COMPUTED_VALUE"""),"BLUE")</f>
        <v>BLUE</v>
      </c>
      <c r="G586" s="28" t="str">
        <f>IFERROR(__xludf.DUMMYFUNCTION("""COMPUTED_VALUE"""),"Tap 6 Clone (12/29/2019)")</f>
        <v>Tap 6 Clone (12/29/2019)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IFERROR(__xludf.DUMMYFUNCTION("""COMPUTED_VALUE"""),43835.4914994907)</f>
        <v>43835.4915</v>
      </c>
      <c r="D587" s="23">
        <f>IFERROR(__xludf.DUMMYFUNCTION("""COMPUTED_VALUE"""),1.023)</f>
        <v>1.023</v>
      </c>
      <c r="E587" s="24">
        <f>IFERROR(__xludf.DUMMYFUNCTION("""COMPUTED_VALUE"""),63.0)</f>
        <v>63</v>
      </c>
      <c r="F587" s="27" t="str">
        <f>IFERROR(__xludf.DUMMYFUNCTION("""COMPUTED_VALUE"""),"BLUE")</f>
        <v>BLUE</v>
      </c>
      <c r="G587" s="28" t="str">
        <f>IFERROR(__xludf.DUMMYFUNCTION("""COMPUTED_VALUE"""),"Tap 6 Clone (12/29/2019)")</f>
        <v>Tap 6 Clone (12/29/2019)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IFERROR(__xludf.DUMMYFUNCTION("""COMPUTED_VALUE"""),43835.481079155)</f>
        <v>43835.48108</v>
      </c>
      <c r="D588" s="23">
        <f>IFERROR(__xludf.DUMMYFUNCTION("""COMPUTED_VALUE"""),1.023)</f>
        <v>1.023</v>
      </c>
      <c r="E588" s="24">
        <f>IFERROR(__xludf.DUMMYFUNCTION("""COMPUTED_VALUE"""),63.0)</f>
        <v>63</v>
      </c>
      <c r="F588" s="27" t="str">
        <f>IFERROR(__xludf.DUMMYFUNCTION("""COMPUTED_VALUE"""),"BLUE")</f>
        <v>BLUE</v>
      </c>
      <c r="G588" s="28" t="str">
        <f>IFERROR(__xludf.DUMMYFUNCTION("""COMPUTED_VALUE"""),"Tap 6 Clone (12/29/2019)")</f>
        <v>Tap 6 Clone (12/29/2019)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IFERROR(__xludf.DUMMYFUNCTION("""COMPUTED_VALUE"""),43835.4706458217)</f>
        <v>43835.47065</v>
      </c>
      <c r="D589" s="23">
        <f>IFERROR(__xludf.DUMMYFUNCTION("""COMPUTED_VALUE"""),1.024)</f>
        <v>1.024</v>
      </c>
      <c r="E589" s="24">
        <f>IFERROR(__xludf.DUMMYFUNCTION("""COMPUTED_VALUE"""),63.0)</f>
        <v>63</v>
      </c>
      <c r="F589" s="27" t="str">
        <f>IFERROR(__xludf.DUMMYFUNCTION("""COMPUTED_VALUE"""),"BLUE")</f>
        <v>BLUE</v>
      </c>
      <c r="G589" s="28" t="str">
        <f>IFERROR(__xludf.DUMMYFUNCTION("""COMPUTED_VALUE"""),"Tap 6 Clone (12/29/2019)")</f>
        <v>Tap 6 Clone (12/29/2019)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IFERROR(__xludf.DUMMYFUNCTION("""COMPUTED_VALUE"""),43835.4602234259)</f>
        <v>43835.46022</v>
      </c>
      <c r="D590" s="23">
        <f>IFERROR(__xludf.DUMMYFUNCTION("""COMPUTED_VALUE"""),1.023)</f>
        <v>1.023</v>
      </c>
      <c r="E590" s="24">
        <f>IFERROR(__xludf.DUMMYFUNCTION("""COMPUTED_VALUE"""),63.0)</f>
        <v>63</v>
      </c>
      <c r="F590" s="27" t="str">
        <f>IFERROR(__xludf.DUMMYFUNCTION("""COMPUTED_VALUE"""),"BLUE")</f>
        <v>BLUE</v>
      </c>
      <c r="G590" s="28" t="str">
        <f>IFERROR(__xludf.DUMMYFUNCTION("""COMPUTED_VALUE"""),"Tap 6 Clone (12/29/2019)")</f>
        <v>Tap 6 Clone (12/29/2019)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IFERROR(__xludf.DUMMYFUNCTION("""COMPUTED_VALUE"""),43835.4498037615)</f>
        <v>43835.4498</v>
      </c>
      <c r="D591" s="23">
        <f>IFERROR(__xludf.DUMMYFUNCTION("""COMPUTED_VALUE"""),1.024)</f>
        <v>1.024</v>
      </c>
      <c r="E591" s="24">
        <f>IFERROR(__xludf.DUMMYFUNCTION("""COMPUTED_VALUE"""),63.0)</f>
        <v>63</v>
      </c>
      <c r="F591" s="27" t="str">
        <f>IFERROR(__xludf.DUMMYFUNCTION("""COMPUTED_VALUE"""),"BLUE")</f>
        <v>BLUE</v>
      </c>
      <c r="G591" s="28" t="str">
        <f>IFERROR(__xludf.DUMMYFUNCTION("""COMPUTED_VALUE"""),"Tap 6 Clone (12/29/2019)")</f>
        <v>Tap 6 Clone (12/29/2019)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IFERROR(__xludf.DUMMYFUNCTION("""COMPUTED_VALUE"""),43835.4393828009)</f>
        <v>43835.43938</v>
      </c>
      <c r="D592" s="23">
        <f>IFERROR(__xludf.DUMMYFUNCTION("""COMPUTED_VALUE"""),1.023)</f>
        <v>1.023</v>
      </c>
      <c r="E592" s="24">
        <f>IFERROR(__xludf.DUMMYFUNCTION("""COMPUTED_VALUE"""),63.0)</f>
        <v>63</v>
      </c>
      <c r="F592" s="27" t="str">
        <f>IFERROR(__xludf.DUMMYFUNCTION("""COMPUTED_VALUE"""),"BLUE")</f>
        <v>BLUE</v>
      </c>
      <c r="G592" s="28" t="str">
        <f>IFERROR(__xludf.DUMMYFUNCTION("""COMPUTED_VALUE"""),"Tap 6 Clone (12/29/2019)")</f>
        <v>Tap 6 Clone (12/29/2019)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IFERROR(__xludf.DUMMYFUNCTION("""COMPUTED_VALUE"""),43835.4289503472)</f>
        <v>43835.42895</v>
      </c>
      <c r="D593" s="23">
        <f>IFERROR(__xludf.DUMMYFUNCTION("""COMPUTED_VALUE"""),1.024)</f>
        <v>1.024</v>
      </c>
      <c r="E593" s="24">
        <f>IFERROR(__xludf.DUMMYFUNCTION("""COMPUTED_VALUE"""),63.0)</f>
        <v>63</v>
      </c>
      <c r="F593" s="27" t="str">
        <f>IFERROR(__xludf.DUMMYFUNCTION("""COMPUTED_VALUE"""),"BLUE")</f>
        <v>BLUE</v>
      </c>
      <c r="G593" s="28" t="str">
        <f>IFERROR(__xludf.DUMMYFUNCTION("""COMPUTED_VALUE"""),"Tap 6 Clone (12/29/2019)")</f>
        <v>Tap 6 Clone (12/29/2019)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IFERROR(__xludf.DUMMYFUNCTION("""COMPUTED_VALUE"""),43835.4185291898)</f>
        <v>43835.41853</v>
      </c>
      <c r="D594" s="23">
        <f>IFERROR(__xludf.DUMMYFUNCTION("""COMPUTED_VALUE"""),1.024)</f>
        <v>1.024</v>
      </c>
      <c r="E594" s="24">
        <f>IFERROR(__xludf.DUMMYFUNCTION("""COMPUTED_VALUE"""),63.0)</f>
        <v>63</v>
      </c>
      <c r="F594" s="27" t="str">
        <f>IFERROR(__xludf.DUMMYFUNCTION("""COMPUTED_VALUE"""),"BLUE")</f>
        <v>BLUE</v>
      </c>
      <c r="G594" s="28" t="str">
        <f>IFERROR(__xludf.DUMMYFUNCTION("""COMPUTED_VALUE"""),"Tap 6 Clone (12/29/2019)")</f>
        <v>Tap 6 Clone (12/29/2019)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IFERROR(__xludf.DUMMYFUNCTION("""COMPUTED_VALUE"""),43835.4081074652)</f>
        <v>43835.40811</v>
      </c>
      <c r="D595" s="23">
        <f>IFERROR(__xludf.DUMMYFUNCTION("""COMPUTED_VALUE"""),1.024)</f>
        <v>1.024</v>
      </c>
      <c r="E595" s="24">
        <f>IFERROR(__xludf.DUMMYFUNCTION("""COMPUTED_VALUE"""),63.0)</f>
        <v>63</v>
      </c>
      <c r="F595" s="27" t="str">
        <f>IFERROR(__xludf.DUMMYFUNCTION("""COMPUTED_VALUE"""),"BLUE")</f>
        <v>BLUE</v>
      </c>
      <c r="G595" s="28" t="str">
        <f>IFERROR(__xludf.DUMMYFUNCTION("""COMPUTED_VALUE"""),"Tap 6 Clone (12/29/2019)")</f>
        <v>Tap 6 Clone (12/29/2019)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IFERROR(__xludf.DUMMYFUNCTION("""COMPUTED_VALUE"""),43835.3976856713)</f>
        <v>43835.39769</v>
      </c>
      <c r="D596" s="23">
        <f>IFERROR(__xludf.DUMMYFUNCTION("""COMPUTED_VALUE"""),1.024)</f>
        <v>1.024</v>
      </c>
      <c r="E596" s="24">
        <f>IFERROR(__xludf.DUMMYFUNCTION("""COMPUTED_VALUE"""),63.0)</f>
        <v>63</v>
      </c>
      <c r="F596" s="27" t="str">
        <f>IFERROR(__xludf.DUMMYFUNCTION("""COMPUTED_VALUE"""),"BLUE")</f>
        <v>BLUE</v>
      </c>
      <c r="G596" s="28" t="str">
        <f>IFERROR(__xludf.DUMMYFUNCTION("""COMPUTED_VALUE"""),"Tap 6 Clone (12/29/2019)")</f>
        <v>Tap 6 Clone (12/29/2019)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IFERROR(__xludf.DUMMYFUNCTION("""COMPUTED_VALUE"""),43835.3872658333)</f>
        <v>43835.38727</v>
      </c>
      <c r="D597" s="23">
        <f>IFERROR(__xludf.DUMMYFUNCTION("""COMPUTED_VALUE"""),1.024)</f>
        <v>1.024</v>
      </c>
      <c r="E597" s="24">
        <f>IFERROR(__xludf.DUMMYFUNCTION("""COMPUTED_VALUE"""),63.0)</f>
        <v>63</v>
      </c>
      <c r="F597" s="27" t="str">
        <f>IFERROR(__xludf.DUMMYFUNCTION("""COMPUTED_VALUE"""),"BLUE")</f>
        <v>BLUE</v>
      </c>
      <c r="G597" s="28" t="str">
        <f>IFERROR(__xludf.DUMMYFUNCTION("""COMPUTED_VALUE"""),"Tap 6 Clone (12/29/2019)")</f>
        <v>Tap 6 Clone (12/29/2019)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IFERROR(__xludf.DUMMYFUNCTION("""COMPUTED_VALUE"""),43835.3768445486)</f>
        <v>43835.37684</v>
      </c>
      <c r="D598" s="23">
        <f>IFERROR(__xludf.DUMMYFUNCTION("""COMPUTED_VALUE"""),1.024)</f>
        <v>1.024</v>
      </c>
      <c r="E598" s="24">
        <f>IFERROR(__xludf.DUMMYFUNCTION("""COMPUTED_VALUE"""),63.0)</f>
        <v>63</v>
      </c>
      <c r="F598" s="27" t="str">
        <f>IFERROR(__xludf.DUMMYFUNCTION("""COMPUTED_VALUE"""),"BLUE")</f>
        <v>BLUE</v>
      </c>
      <c r="G598" s="28" t="str">
        <f>IFERROR(__xludf.DUMMYFUNCTION("""COMPUTED_VALUE"""),"Tap 6 Clone (12/29/2019)")</f>
        <v>Tap 6 Clone (12/29/2019)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IFERROR(__xludf.DUMMYFUNCTION("""COMPUTED_VALUE"""),43835.366423287)</f>
        <v>43835.36642</v>
      </c>
      <c r="D599" s="23">
        <f>IFERROR(__xludf.DUMMYFUNCTION("""COMPUTED_VALUE"""),1.024)</f>
        <v>1.024</v>
      </c>
      <c r="E599" s="24">
        <f>IFERROR(__xludf.DUMMYFUNCTION("""COMPUTED_VALUE"""),63.0)</f>
        <v>63</v>
      </c>
      <c r="F599" s="27" t="str">
        <f>IFERROR(__xludf.DUMMYFUNCTION("""COMPUTED_VALUE"""),"BLUE")</f>
        <v>BLUE</v>
      </c>
      <c r="G599" s="28" t="str">
        <f>IFERROR(__xludf.DUMMYFUNCTION("""COMPUTED_VALUE"""),"Tap 6 Clone (12/29/2019)")</f>
        <v>Tap 6 Clone (12/29/2019)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IFERROR(__xludf.DUMMYFUNCTION("""COMPUTED_VALUE"""),43835.3559899305)</f>
        <v>43835.35599</v>
      </c>
      <c r="D600" s="23">
        <f>IFERROR(__xludf.DUMMYFUNCTION("""COMPUTED_VALUE"""),1.024)</f>
        <v>1.024</v>
      </c>
      <c r="E600" s="24">
        <f>IFERROR(__xludf.DUMMYFUNCTION("""COMPUTED_VALUE"""),63.0)</f>
        <v>63</v>
      </c>
      <c r="F600" s="27" t="str">
        <f>IFERROR(__xludf.DUMMYFUNCTION("""COMPUTED_VALUE"""),"BLUE")</f>
        <v>BLUE</v>
      </c>
      <c r="G600" s="28" t="str">
        <f>IFERROR(__xludf.DUMMYFUNCTION("""COMPUTED_VALUE"""),"Tap 6 Clone (12/29/2019)")</f>
        <v>Tap 6 Clone (12/29/2019)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IFERROR(__xludf.DUMMYFUNCTION("""COMPUTED_VALUE"""),43835.3455447338)</f>
        <v>43835.34554</v>
      </c>
      <c r="D601" s="23">
        <f>IFERROR(__xludf.DUMMYFUNCTION("""COMPUTED_VALUE"""),1.024)</f>
        <v>1.024</v>
      </c>
      <c r="E601" s="24">
        <f>IFERROR(__xludf.DUMMYFUNCTION("""COMPUTED_VALUE"""),62.0)</f>
        <v>62</v>
      </c>
      <c r="F601" s="27" t="str">
        <f>IFERROR(__xludf.DUMMYFUNCTION("""COMPUTED_VALUE"""),"BLUE")</f>
        <v>BLUE</v>
      </c>
      <c r="G601" s="28" t="str">
        <f>IFERROR(__xludf.DUMMYFUNCTION("""COMPUTED_VALUE"""),"Tap 6 Clone (12/29/2019)")</f>
        <v>Tap 6 Clone (12/29/2019)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IFERROR(__xludf.DUMMYFUNCTION("""COMPUTED_VALUE"""),43835.3351221064)</f>
        <v>43835.33512</v>
      </c>
      <c r="D602" s="23">
        <f>IFERROR(__xludf.DUMMYFUNCTION("""COMPUTED_VALUE"""),1.024)</f>
        <v>1.024</v>
      </c>
      <c r="E602" s="24">
        <f>IFERROR(__xludf.DUMMYFUNCTION("""COMPUTED_VALUE"""),62.0)</f>
        <v>62</v>
      </c>
      <c r="F602" s="27" t="str">
        <f>IFERROR(__xludf.DUMMYFUNCTION("""COMPUTED_VALUE"""),"BLUE")</f>
        <v>BLUE</v>
      </c>
      <c r="G602" s="28" t="str">
        <f>IFERROR(__xludf.DUMMYFUNCTION("""COMPUTED_VALUE"""),"Tap 6 Clone (12/29/2019)")</f>
        <v>Tap 6 Clone (12/29/2019)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IFERROR(__xludf.DUMMYFUNCTION("""COMPUTED_VALUE"""),43835.3246903703)</f>
        <v>43835.32469</v>
      </c>
      <c r="D603" s="23">
        <f>IFERROR(__xludf.DUMMYFUNCTION("""COMPUTED_VALUE"""),1.024)</f>
        <v>1.024</v>
      </c>
      <c r="E603" s="24">
        <f>IFERROR(__xludf.DUMMYFUNCTION("""COMPUTED_VALUE"""),62.0)</f>
        <v>62</v>
      </c>
      <c r="F603" s="27" t="str">
        <f>IFERROR(__xludf.DUMMYFUNCTION("""COMPUTED_VALUE"""),"BLUE")</f>
        <v>BLUE</v>
      </c>
      <c r="G603" s="28" t="str">
        <f>IFERROR(__xludf.DUMMYFUNCTION("""COMPUTED_VALUE"""),"Tap 6 Clone (12/29/2019)")</f>
        <v>Tap 6 Clone (12/29/2019)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IFERROR(__xludf.DUMMYFUNCTION("""COMPUTED_VALUE"""),43835.3142328009)</f>
        <v>43835.31423</v>
      </c>
      <c r="D604" s="23">
        <f>IFERROR(__xludf.DUMMYFUNCTION("""COMPUTED_VALUE"""),1.024)</f>
        <v>1.024</v>
      </c>
      <c r="E604" s="24">
        <f>IFERROR(__xludf.DUMMYFUNCTION("""COMPUTED_VALUE"""),63.0)</f>
        <v>63</v>
      </c>
      <c r="F604" s="27" t="str">
        <f>IFERROR(__xludf.DUMMYFUNCTION("""COMPUTED_VALUE"""),"BLUE")</f>
        <v>BLUE</v>
      </c>
      <c r="G604" s="28" t="str">
        <f>IFERROR(__xludf.DUMMYFUNCTION("""COMPUTED_VALUE"""),"Tap 6 Clone (12/29/2019)")</f>
        <v>Tap 6 Clone (12/29/2019)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IFERROR(__xludf.DUMMYFUNCTION("""COMPUTED_VALUE"""),43835.3038110648)</f>
        <v>43835.30381</v>
      </c>
      <c r="D605" s="23">
        <f>IFERROR(__xludf.DUMMYFUNCTION("""COMPUTED_VALUE"""),1.024)</f>
        <v>1.024</v>
      </c>
      <c r="E605" s="24">
        <f>IFERROR(__xludf.DUMMYFUNCTION("""COMPUTED_VALUE"""),62.0)</f>
        <v>62</v>
      </c>
      <c r="F605" s="27" t="str">
        <f>IFERROR(__xludf.DUMMYFUNCTION("""COMPUTED_VALUE"""),"BLUE")</f>
        <v>BLUE</v>
      </c>
      <c r="G605" s="28" t="str">
        <f>IFERROR(__xludf.DUMMYFUNCTION("""COMPUTED_VALUE"""),"Tap 6 Clone (12/29/2019)")</f>
        <v>Tap 6 Clone (12/29/2019)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IFERROR(__xludf.DUMMYFUNCTION("""COMPUTED_VALUE"""),43835.2933919212)</f>
        <v>43835.29339</v>
      </c>
      <c r="D606" s="23">
        <f>IFERROR(__xludf.DUMMYFUNCTION("""COMPUTED_VALUE"""),1.024)</f>
        <v>1.024</v>
      </c>
      <c r="E606" s="24">
        <f>IFERROR(__xludf.DUMMYFUNCTION("""COMPUTED_VALUE"""),62.0)</f>
        <v>62</v>
      </c>
      <c r="F606" s="27" t="str">
        <f>IFERROR(__xludf.DUMMYFUNCTION("""COMPUTED_VALUE"""),"BLUE")</f>
        <v>BLUE</v>
      </c>
      <c r="G606" s="28" t="str">
        <f>IFERROR(__xludf.DUMMYFUNCTION("""COMPUTED_VALUE"""),"Tap 6 Clone (12/29/2019)")</f>
        <v>Tap 6 Clone (12/29/2019)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IFERROR(__xludf.DUMMYFUNCTION("""COMPUTED_VALUE"""),43835.2829719213)</f>
        <v>43835.28297</v>
      </c>
      <c r="D607" s="23">
        <f>IFERROR(__xludf.DUMMYFUNCTION("""COMPUTED_VALUE"""),1.024)</f>
        <v>1.024</v>
      </c>
      <c r="E607" s="24">
        <f>IFERROR(__xludf.DUMMYFUNCTION("""COMPUTED_VALUE"""),62.0)</f>
        <v>62</v>
      </c>
      <c r="F607" s="27" t="str">
        <f>IFERROR(__xludf.DUMMYFUNCTION("""COMPUTED_VALUE"""),"BLUE")</f>
        <v>BLUE</v>
      </c>
      <c r="G607" s="28" t="str">
        <f>IFERROR(__xludf.DUMMYFUNCTION("""COMPUTED_VALUE"""),"Tap 6 Clone (12/29/2019)")</f>
        <v>Tap 6 Clone (12/29/2019)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IFERROR(__xludf.DUMMYFUNCTION("""COMPUTED_VALUE"""),43835.2725506481)</f>
        <v>43835.27255</v>
      </c>
      <c r="D608" s="23">
        <f>IFERROR(__xludf.DUMMYFUNCTION("""COMPUTED_VALUE"""),1.025)</f>
        <v>1.025</v>
      </c>
      <c r="E608" s="24">
        <f>IFERROR(__xludf.DUMMYFUNCTION("""COMPUTED_VALUE"""),62.0)</f>
        <v>62</v>
      </c>
      <c r="F608" s="27" t="str">
        <f>IFERROR(__xludf.DUMMYFUNCTION("""COMPUTED_VALUE"""),"BLUE")</f>
        <v>BLUE</v>
      </c>
      <c r="G608" s="28" t="str">
        <f>IFERROR(__xludf.DUMMYFUNCTION("""COMPUTED_VALUE"""),"Tap 6 Clone (12/29/2019)")</f>
        <v>Tap 6 Clone (12/29/2019)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IFERROR(__xludf.DUMMYFUNCTION("""COMPUTED_VALUE"""),43835.2621059375)</f>
        <v>43835.26211</v>
      </c>
      <c r="D609" s="23">
        <f>IFERROR(__xludf.DUMMYFUNCTION("""COMPUTED_VALUE"""),1.025)</f>
        <v>1.025</v>
      </c>
      <c r="E609" s="24">
        <f>IFERROR(__xludf.DUMMYFUNCTION("""COMPUTED_VALUE"""),62.0)</f>
        <v>62</v>
      </c>
      <c r="F609" s="27" t="str">
        <f>IFERROR(__xludf.DUMMYFUNCTION("""COMPUTED_VALUE"""),"BLUE")</f>
        <v>BLUE</v>
      </c>
      <c r="G609" s="28" t="str">
        <f>IFERROR(__xludf.DUMMYFUNCTION("""COMPUTED_VALUE"""),"Tap 6 Clone (12/29/2019)")</f>
        <v>Tap 6 Clone (12/29/2019)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IFERROR(__xludf.DUMMYFUNCTION("""COMPUTED_VALUE"""),43835.2516731365)</f>
        <v>43835.25167</v>
      </c>
      <c r="D610" s="23">
        <f>IFERROR(__xludf.DUMMYFUNCTION("""COMPUTED_VALUE"""),1.025)</f>
        <v>1.025</v>
      </c>
      <c r="E610" s="24">
        <f>IFERROR(__xludf.DUMMYFUNCTION("""COMPUTED_VALUE"""),62.0)</f>
        <v>62</v>
      </c>
      <c r="F610" s="27" t="str">
        <f>IFERROR(__xludf.DUMMYFUNCTION("""COMPUTED_VALUE"""),"BLUE")</f>
        <v>BLUE</v>
      </c>
      <c r="G610" s="28" t="str">
        <f>IFERROR(__xludf.DUMMYFUNCTION("""COMPUTED_VALUE"""),"Tap 6 Clone (12/29/2019)")</f>
        <v>Tap 6 Clone (12/29/2019)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IFERROR(__xludf.DUMMYFUNCTION("""COMPUTED_VALUE"""),43835.2412397337)</f>
        <v>43835.24124</v>
      </c>
      <c r="D611" s="23">
        <f>IFERROR(__xludf.DUMMYFUNCTION("""COMPUTED_VALUE"""),1.025)</f>
        <v>1.025</v>
      </c>
      <c r="E611" s="24">
        <f>IFERROR(__xludf.DUMMYFUNCTION("""COMPUTED_VALUE"""),62.0)</f>
        <v>62</v>
      </c>
      <c r="F611" s="27" t="str">
        <f>IFERROR(__xludf.DUMMYFUNCTION("""COMPUTED_VALUE"""),"BLUE")</f>
        <v>BLUE</v>
      </c>
      <c r="G611" s="28" t="str">
        <f>IFERROR(__xludf.DUMMYFUNCTION("""COMPUTED_VALUE"""),"Tap 6 Clone (12/29/2019)")</f>
        <v>Tap 6 Clone (12/29/2019)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IFERROR(__xludf.DUMMYFUNCTION("""COMPUTED_VALUE"""),43835.2308179398)</f>
        <v>43835.23082</v>
      </c>
      <c r="D612" s="23">
        <f>IFERROR(__xludf.DUMMYFUNCTION("""COMPUTED_VALUE"""),1.025)</f>
        <v>1.025</v>
      </c>
      <c r="E612" s="24">
        <f>IFERROR(__xludf.DUMMYFUNCTION("""COMPUTED_VALUE"""),62.0)</f>
        <v>62</v>
      </c>
      <c r="F612" s="27" t="str">
        <f>IFERROR(__xludf.DUMMYFUNCTION("""COMPUTED_VALUE"""),"BLUE")</f>
        <v>BLUE</v>
      </c>
      <c r="G612" s="28" t="str">
        <f>IFERROR(__xludf.DUMMYFUNCTION("""COMPUTED_VALUE"""),"Tap 6 Clone (12/29/2019)")</f>
        <v>Tap 6 Clone (12/29/2019)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IFERROR(__xludf.DUMMYFUNCTION("""COMPUTED_VALUE"""),43835.2203851157)</f>
        <v>43835.22039</v>
      </c>
      <c r="D613" s="23">
        <f>IFERROR(__xludf.DUMMYFUNCTION("""COMPUTED_VALUE"""),1.024)</f>
        <v>1.024</v>
      </c>
      <c r="E613" s="24">
        <f>IFERROR(__xludf.DUMMYFUNCTION("""COMPUTED_VALUE"""),62.0)</f>
        <v>62</v>
      </c>
      <c r="F613" s="27" t="str">
        <f>IFERROR(__xludf.DUMMYFUNCTION("""COMPUTED_VALUE"""),"BLUE")</f>
        <v>BLUE</v>
      </c>
      <c r="G613" s="28" t="str">
        <f>IFERROR(__xludf.DUMMYFUNCTION("""COMPUTED_VALUE"""),"Tap 6 Clone (12/29/2019)")</f>
        <v>Tap 6 Clone (12/29/2019)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IFERROR(__xludf.DUMMYFUNCTION("""COMPUTED_VALUE"""),43835.2099523611)</f>
        <v>43835.20995</v>
      </c>
      <c r="D614" s="23">
        <f>IFERROR(__xludf.DUMMYFUNCTION("""COMPUTED_VALUE"""),1.024)</f>
        <v>1.024</v>
      </c>
      <c r="E614" s="24">
        <f>IFERROR(__xludf.DUMMYFUNCTION("""COMPUTED_VALUE"""),62.0)</f>
        <v>62</v>
      </c>
      <c r="F614" s="27" t="str">
        <f>IFERROR(__xludf.DUMMYFUNCTION("""COMPUTED_VALUE"""),"BLUE")</f>
        <v>BLUE</v>
      </c>
      <c r="G614" s="28" t="str">
        <f>IFERROR(__xludf.DUMMYFUNCTION("""COMPUTED_VALUE"""),"Tap 6 Clone (12/29/2019)")</f>
        <v>Tap 6 Clone (12/29/2019)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IFERROR(__xludf.DUMMYFUNCTION("""COMPUTED_VALUE"""),43835.1995313657)</f>
        <v>43835.19953</v>
      </c>
      <c r="D615" s="23">
        <f>IFERROR(__xludf.DUMMYFUNCTION("""COMPUTED_VALUE"""),1.024)</f>
        <v>1.024</v>
      </c>
      <c r="E615" s="24">
        <f>IFERROR(__xludf.DUMMYFUNCTION("""COMPUTED_VALUE"""),62.0)</f>
        <v>62</v>
      </c>
      <c r="F615" s="27" t="str">
        <f>IFERROR(__xludf.DUMMYFUNCTION("""COMPUTED_VALUE"""),"BLUE")</f>
        <v>BLUE</v>
      </c>
      <c r="G615" s="28" t="str">
        <f>IFERROR(__xludf.DUMMYFUNCTION("""COMPUTED_VALUE"""),"Tap 6 Clone (12/29/2019)")</f>
        <v>Tap 6 Clone (12/29/2019)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IFERROR(__xludf.DUMMYFUNCTION("""COMPUTED_VALUE"""),43835.1891121643)</f>
        <v>43835.18911</v>
      </c>
      <c r="D616" s="23">
        <f>IFERROR(__xludf.DUMMYFUNCTION("""COMPUTED_VALUE"""),1.025)</f>
        <v>1.025</v>
      </c>
      <c r="E616" s="24">
        <f>IFERROR(__xludf.DUMMYFUNCTION("""COMPUTED_VALUE"""),62.0)</f>
        <v>62</v>
      </c>
      <c r="F616" s="27" t="str">
        <f>IFERROR(__xludf.DUMMYFUNCTION("""COMPUTED_VALUE"""),"BLUE")</f>
        <v>BLUE</v>
      </c>
      <c r="G616" s="28" t="str">
        <f>IFERROR(__xludf.DUMMYFUNCTION("""COMPUTED_VALUE"""),"Tap 6 Clone (12/29/2019)")</f>
        <v>Tap 6 Clone (12/29/2019)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IFERROR(__xludf.DUMMYFUNCTION("""COMPUTED_VALUE"""),43835.1786931018)</f>
        <v>43835.17869</v>
      </c>
      <c r="D617" s="23">
        <f>IFERROR(__xludf.DUMMYFUNCTION("""COMPUTED_VALUE"""),1.025)</f>
        <v>1.025</v>
      </c>
      <c r="E617" s="24">
        <f>IFERROR(__xludf.DUMMYFUNCTION("""COMPUTED_VALUE"""),62.0)</f>
        <v>62</v>
      </c>
      <c r="F617" s="27" t="str">
        <f>IFERROR(__xludf.DUMMYFUNCTION("""COMPUTED_VALUE"""),"BLUE")</f>
        <v>BLUE</v>
      </c>
      <c r="G617" s="28" t="str">
        <f>IFERROR(__xludf.DUMMYFUNCTION("""COMPUTED_VALUE"""),"Tap 6 Clone (12/29/2019)")</f>
        <v>Tap 6 Clone (12/29/2019)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IFERROR(__xludf.DUMMYFUNCTION("""COMPUTED_VALUE"""),43835.1682722106)</f>
        <v>43835.16827</v>
      </c>
      <c r="D618" s="23">
        <f>IFERROR(__xludf.DUMMYFUNCTION("""COMPUTED_VALUE"""),1.025)</f>
        <v>1.025</v>
      </c>
      <c r="E618" s="24">
        <f>IFERROR(__xludf.DUMMYFUNCTION("""COMPUTED_VALUE"""),62.0)</f>
        <v>62</v>
      </c>
      <c r="F618" s="27" t="str">
        <f>IFERROR(__xludf.DUMMYFUNCTION("""COMPUTED_VALUE"""),"BLUE")</f>
        <v>BLUE</v>
      </c>
      <c r="G618" s="28" t="str">
        <f>IFERROR(__xludf.DUMMYFUNCTION("""COMPUTED_VALUE"""),"Tap 6 Clone (12/29/2019)")</f>
        <v>Tap 6 Clone (12/29/2019)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IFERROR(__xludf.DUMMYFUNCTION("""COMPUTED_VALUE"""),43835.1578533564)</f>
        <v>43835.15785</v>
      </c>
      <c r="D619" s="23">
        <f>IFERROR(__xludf.DUMMYFUNCTION("""COMPUTED_VALUE"""),1.025)</f>
        <v>1.025</v>
      </c>
      <c r="E619" s="24">
        <f>IFERROR(__xludf.DUMMYFUNCTION("""COMPUTED_VALUE"""),62.0)</f>
        <v>62</v>
      </c>
      <c r="F619" s="27" t="str">
        <f>IFERROR(__xludf.DUMMYFUNCTION("""COMPUTED_VALUE"""),"BLUE")</f>
        <v>BLUE</v>
      </c>
      <c r="G619" s="28" t="str">
        <f>IFERROR(__xludf.DUMMYFUNCTION("""COMPUTED_VALUE"""),"Tap 6 Clone (12/29/2019)")</f>
        <v>Tap 6 Clone (12/29/2019)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IFERROR(__xludf.DUMMYFUNCTION("""COMPUTED_VALUE"""),43835.147434375)</f>
        <v>43835.14743</v>
      </c>
      <c r="D620" s="23">
        <f>IFERROR(__xludf.DUMMYFUNCTION("""COMPUTED_VALUE"""),1.025)</f>
        <v>1.025</v>
      </c>
      <c r="E620" s="24">
        <f>IFERROR(__xludf.DUMMYFUNCTION("""COMPUTED_VALUE"""),62.0)</f>
        <v>62</v>
      </c>
      <c r="F620" s="27" t="str">
        <f>IFERROR(__xludf.DUMMYFUNCTION("""COMPUTED_VALUE"""),"BLUE")</f>
        <v>BLUE</v>
      </c>
      <c r="G620" s="28" t="str">
        <f>IFERROR(__xludf.DUMMYFUNCTION("""COMPUTED_VALUE"""),"Tap 6 Clone (12/29/2019)")</f>
        <v>Tap 6 Clone (12/29/2019)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IFERROR(__xludf.DUMMYFUNCTION("""COMPUTED_VALUE"""),43835.1370030787)</f>
        <v>43835.137</v>
      </c>
      <c r="D621" s="23">
        <f>IFERROR(__xludf.DUMMYFUNCTION("""COMPUTED_VALUE"""),1.025)</f>
        <v>1.025</v>
      </c>
      <c r="E621" s="24">
        <f>IFERROR(__xludf.DUMMYFUNCTION("""COMPUTED_VALUE"""),62.0)</f>
        <v>62</v>
      </c>
      <c r="F621" s="27" t="str">
        <f>IFERROR(__xludf.DUMMYFUNCTION("""COMPUTED_VALUE"""),"BLUE")</f>
        <v>BLUE</v>
      </c>
      <c r="G621" s="28" t="str">
        <f>IFERROR(__xludf.DUMMYFUNCTION("""COMPUTED_VALUE"""),"Tap 6 Clone (12/29/2019)")</f>
        <v>Tap 6 Clone (12/29/2019)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IFERROR(__xludf.DUMMYFUNCTION("""COMPUTED_VALUE"""),43835.1265808564)</f>
        <v>43835.12658</v>
      </c>
      <c r="D622" s="23">
        <f>IFERROR(__xludf.DUMMYFUNCTION("""COMPUTED_VALUE"""),1.025)</f>
        <v>1.025</v>
      </c>
      <c r="E622" s="24">
        <f>IFERROR(__xludf.DUMMYFUNCTION("""COMPUTED_VALUE"""),62.0)</f>
        <v>62</v>
      </c>
      <c r="F622" s="27" t="str">
        <f>IFERROR(__xludf.DUMMYFUNCTION("""COMPUTED_VALUE"""),"BLUE")</f>
        <v>BLUE</v>
      </c>
      <c r="G622" s="28" t="str">
        <f>IFERROR(__xludf.DUMMYFUNCTION("""COMPUTED_VALUE"""),"Tap 6 Clone (12/29/2019)")</f>
        <v>Tap 6 Clone (12/29/2019)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IFERROR(__xludf.DUMMYFUNCTION("""COMPUTED_VALUE"""),43835.1161598611)</f>
        <v>43835.11616</v>
      </c>
      <c r="D623" s="23">
        <f>IFERROR(__xludf.DUMMYFUNCTION("""COMPUTED_VALUE"""),1.024)</f>
        <v>1.024</v>
      </c>
      <c r="E623" s="24">
        <f>IFERROR(__xludf.DUMMYFUNCTION("""COMPUTED_VALUE"""),62.0)</f>
        <v>62</v>
      </c>
      <c r="F623" s="27" t="str">
        <f>IFERROR(__xludf.DUMMYFUNCTION("""COMPUTED_VALUE"""),"BLUE")</f>
        <v>BLUE</v>
      </c>
      <c r="G623" s="28" t="str">
        <f>IFERROR(__xludf.DUMMYFUNCTION("""COMPUTED_VALUE"""),"Tap 6 Clone (12/29/2019)")</f>
        <v>Tap 6 Clone (12/29/2019)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IFERROR(__xludf.DUMMYFUNCTION("""COMPUTED_VALUE"""),43835.1057274768)</f>
        <v>43835.10573</v>
      </c>
      <c r="D624" s="23">
        <f>IFERROR(__xludf.DUMMYFUNCTION("""COMPUTED_VALUE"""),1.025)</f>
        <v>1.025</v>
      </c>
      <c r="E624" s="24">
        <f>IFERROR(__xludf.DUMMYFUNCTION("""COMPUTED_VALUE"""),62.0)</f>
        <v>62</v>
      </c>
      <c r="F624" s="27" t="str">
        <f>IFERROR(__xludf.DUMMYFUNCTION("""COMPUTED_VALUE"""),"BLUE")</f>
        <v>BLUE</v>
      </c>
      <c r="G624" s="28" t="str">
        <f>IFERROR(__xludf.DUMMYFUNCTION("""COMPUTED_VALUE"""),"Tap 6 Clone (12/29/2019)")</f>
        <v>Tap 6 Clone (12/29/2019)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IFERROR(__xludf.DUMMYFUNCTION("""COMPUTED_VALUE"""),43835.0952945949)</f>
        <v>43835.09529</v>
      </c>
      <c r="D625" s="23">
        <f>IFERROR(__xludf.DUMMYFUNCTION("""COMPUTED_VALUE"""),1.025)</f>
        <v>1.025</v>
      </c>
      <c r="E625" s="24">
        <f>IFERROR(__xludf.DUMMYFUNCTION("""COMPUTED_VALUE"""),62.0)</f>
        <v>62</v>
      </c>
      <c r="F625" s="27" t="str">
        <f>IFERROR(__xludf.DUMMYFUNCTION("""COMPUTED_VALUE"""),"BLUE")</f>
        <v>BLUE</v>
      </c>
      <c r="G625" s="28" t="str">
        <f>IFERROR(__xludf.DUMMYFUNCTION("""COMPUTED_VALUE"""),"Tap 6 Clone (12/29/2019)")</f>
        <v>Tap 6 Clone (12/29/2019)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IFERROR(__xludf.DUMMYFUNCTION("""COMPUTED_VALUE"""),43835.0848731713)</f>
        <v>43835.08487</v>
      </c>
      <c r="D626" s="23">
        <f>IFERROR(__xludf.DUMMYFUNCTION("""COMPUTED_VALUE"""),1.025)</f>
        <v>1.025</v>
      </c>
      <c r="E626" s="24">
        <f>IFERROR(__xludf.DUMMYFUNCTION("""COMPUTED_VALUE"""),62.0)</f>
        <v>62</v>
      </c>
      <c r="F626" s="27" t="str">
        <f>IFERROR(__xludf.DUMMYFUNCTION("""COMPUTED_VALUE"""),"BLUE")</f>
        <v>BLUE</v>
      </c>
      <c r="G626" s="28" t="str">
        <f>IFERROR(__xludf.DUMMYFUNCTION("""COMPUTED_VALUE"""),"Tap 6 Clone (12/29/2019)")</f>
        <v>Tap 6 Clone (12/29/2019)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IFERROR(__xludf.DUMMYFUNCTION("""COMPUTED_VALUE"""),43835.0744398032)</f>
        <v>43835.07444</v>
      </c>
      <c r="D627" s="23">
        <f>IFERROR(__xludf.DUMMYFUNCTION("""COMPUTED_VALUE"""),1.025)</f>
        <v>1.025</v>
      </c>
      <c r="E627" s="24">
        <f>IFERROR(__xludf.DUMMYFUNCTION("""COMPUTED_VALUE"""),62.0)</f>
        <v>62</v>
      </c>
      <c r="F627" s="27" t="str">
        <f>IFERROR(__xludf.DUMMYFUNCTION("""COMPUTED_VALUE"""),"BLUE")</f>
        <v>BLUE</v>
      </c>
      <c r="G627" s="28" t="str">
        <f>IFERROR(__xludf.DUMMYFUNCTION("""COMPUTED_VALUE"""),"Tap 6 Clone (12/29/2019)")</f>
        <v>Tap 6 Clone (12/29/2019)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IFERROR(__xludf.DUMMYFUNCTION("""COMPUTED_VALUE"""),43835.0640183217)</f>
        <v>43835.06402</v>
      </c>
      <c r="D628" s="23">
        <f>IFERROR(__xludf.DUMMYFUNCTION("""COMPUTED_VALUE"""),1.024)</f>
        <v>1.024</v>
      </c>
      <c r="E628" s="24">
        <f>IFERROR(__xludf.DUMMYFUNCTION("""COMPUTED_VALUE"""),62.0)</f>
        <v>62</v>
      </c>
      <c r="F628" s="27" t="str">
        <f>IFERROR(__xludf.DUMMYFUNCTION("""COMPUTED_VALUE"""),"BLUE")</f>
        <v>BLUE</v>
      </c>
      <c r="G628" s="28" t="str">
        <f>IFERROR(__xludf.DUMMYFUNCTION("""COMPUTED_VALUE"""),"Tap 6 Clone (12/29/2019)")</f>
        <v>Tap 6 Clone (12/29/2019)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IFERROR(__xludf.DUMMYFUNCTION("""COMPUTED_VALUE"""),43835.0535753587)</f>
        <v>43835.05358</v>
      </c>
      <c r="D629" s="23">
        <f>IFERROR(__xludf.DUMMYFUNCTION("""COMPUTED_VALUE"""),1.025)</f>
        <v>1.025</v>
      </c>
      <c r="E629" s="24">
        <f>IFERROR(__xludf.DUMMYFUNCTION("""COMPUTED_VALUE"""),62.0)</f>
        <v>62</v>
      </c>
      <c r="F629" s="27" t="str">
        <f>IFERROR(__xludf.DUMMYFUNCTION("""COMPUTED_VALUE"""),"BLUE")</f>
        <v>BLUE</v>
      </c>
      <c r="G629" s="28" t="str">
        <f>IFERROR(__xludf.DUMMYFUNCTION("""COMPUTED_VALUE"""),"Tap 6 Clone (12/29/2019)")</f>
        <v>Tap 6 Clone (12/29/2019)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IFERROR(__xludf.DUMMYFUNCTION("""COMPUTED_VALUE"""),43835.0431556597)</f>
        <v>43835.04316</v>
      </c>
      <c r="D630" s="23">
        <f>IFERROR(__xludf.DUMMYFUNCTION("""COMPUTED_VALUE"""),1.025)</f>
        <v>1.025</v>
      </c>
      <c r="E630" s="24">
        <f>IFERROR(__xludf.DUMMYFUNCTION("""COMPUTED_VALUE"""),62.0)</f>
        <v>62</v>
      </c>
      <c r="F630" s="27" t="str">
        <f>IFERROR(__xludf.DUMMYFUNCTION("""COMPUTED_VALUE"""),"BLUE")</f>
        <v>BLUE</v>
      </c>
      <c r="G630" s="28" t="str">
        <f>IFERROR(__xludf.DUMMYFUNCTION("""COMPUTED_VALUE"""),"Tap 6 Clone (12/29/2019)")</f>
        <v>Tap 6 Clone (12/29/2019)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IFERROR(__xludf.DUMMYFUNCTION("""COMPUTED_VALUE"""),43835.0327342129)</f>
        <v>43835.03273</v>
      </c>
      <c r="D631" s="23">
        <f>IFERROR(__xludf.DUMMYFUNCTION("""COMPUTED_VALUE"""),1.025)</f>
        <v>1.025</v>
      </c>
      <c r="E631" s="24">
        <f>IFERROR(__xludf.DUMMYFUNCTION("""COMPUTED_VALUE"""),62.0)</f>
        <v>62</v>
      </c>
      <c r="F631" s="27" t="str">
        <f>IFERROR(__xludf.DUMMYFUNCTION("""COMPUTED_VALUE"""),"BLUE")</f>
        <v>BLUE</v>
      </c>
      <c r="G631" s="28" t="str">
        <f>IFERROR(__xludf.DUMMYFUNCTION("""COMPUTED_VALUE"""),"Tap 6 Clone (12/29/2019)")</f>
        <v>Tap 6 Clone (12/29/2019)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IFERROR(__xludf.DUMMYFUNCTION("""COMPUTED_VALUE"""),43835.0223143055)</f>
        <v>43835.02231</v>
      </c>
      <c r="D632" s="23">
        <f>IFERROR(__xludf.DUMMYFUNCTION("""COMPUTED_VALUE"""),1.026)</f>
        <v>1.026</v>
      </c>
      <c r="E632" s="24">
        <f>IFERROR(__xludf.DUMMYFUNCTION("""COMPUTED_VALUE"""),62.0)</f>
        <v>62</v>
      </c>
      <c r="F632" s="27" t="str">
        <f>IFERROR(__xludf.DUMMYFUNCTION("""COMPUTED_VALUE"""),"BLUE")</f>
        <v>BLUE</v>
      </c>
      <c r="G632" s="28" t="str">
        <f>IFERROR(__xludf.DUMMYFUNCTION("""COMPUTED_VALUE"""),"Tap 6 Clone (12/29/2019)")</f>
        <v>Tap 6 Clone (12/29/2019)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IFERROR(__xludf.DUMMYFUNCTION("""COMPUTED_VALUE"""),43835.0118937847)</f>
        <v>43835.01189</v>
      </c>
      <c r="D633" s="23">
        <f>IFERROR(__xludf.DUMMYFUNCTION("""COMPUTED_VALUE"""),1.026)</f>
        <v>1.026</v>
      </c>
      <c r="E633" s="24">
        <f>IFERROR(__xludf.DUMMYFUNCTION("""COMPUTED_VALUE"""),62.0)</f>
        <v>62</v>
      </c>
      <c r="F633" s="27" t="str">
        <f>IFERROR(__xludf.DUMMYFUNCTION("""COMPUTED_VALUE"""),"BLUE")</f>
        <v>BLUE</v>
      </c>
      <c r="G633" s="28" t="str">
        <f>IFERROR(__xludf.DUMMYFUNCTION("""COMPUTED_VALUE"""),"Tap 6 Clone (12/29/2019)")</f>
        <v>Tap 6 Clone (12/29/2019)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IFERROR(__xludf.DUMMYFUNCTION("""COMPUTED_VALUE"""),43835.001448831)</f>
        <v>43835.00145</v>
      </c>
      <c r="D634" s="23">
        <f>IFERROR(__xludf.DUMMYFUNCTION("""COMPUTED_VALUE"""),1.026)</f>
        <v>1.026</v>
      </c>
      <c r="E634" s="24">
        <f>IFERROR(__xludf.DUMMYFUNCTION("""COMPUTED_VALUE"""),62.0)</f>
        <v>62</v>
      </c>
      <c r="F634" s="27" t="str">
        <f>IFERROR(__xludf.DUMMYFUNCTION("""COMPUTED_VALUE"""),"BLUE")</f>
        <v>BLUE</v>
      </c>
      <c r="G634" s="28" t="str">
        <f>IFERROR(__xludf.DUMMYFUNCTION("""COMPUTED_VALUE"""),"Tap 6 Clone (12/29/2019)")</f>
        <v>Tap 6 Clone (12/29/2019)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IFERROR(__xludf.DUMMYFUNCTION("""COMPUTED_VALUE"""),43834.9910273032)</f>
        <v>43834.99103</v>
      </c>
      <c r="D635" s="23">
        <f>IFERROR(__xludf.DUMMYFUNCTION("""COMPUTED_VALUE"""),1.026)</f>
        <v>1.026</v>
      </c>
      <c r="E635" s="24">
        <f>IFERROR(__xludf.DUMMYFUNCTION("""COMPUTED_VALUE"""),62.0)</f>
        <v>62</v>
      </c>
      <c r="F635" s="27" t="str">
        <f>IFERROR(__xludf.DUMMYFUNCTION("""COMPUTED_VALUE"""),"BLUE")</f>
        <v>BLUE</v>
      </c>
      <c r="G635" s="28" t="str">
        <f>IFERROR(__xludf.DUMMYFUNCTION("""COMPUTED_VALUE"""),"Tap 6 Clone (12/29/2019)")</f>
        <v>Tap 6 Clone (12/29/2019)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IFERROR(__xludf.DUMMYFUNCTION("""COMPUTED_VALUE"""),43834.9806056944)</f>
        <v>43834.98061</v>
      </c>
      <c r="D636" s="23">
        <f>IFERROR(__xludf.DUMMYFUNCTION("""COMPUTED_VALUE"""),1.025)</f>
        <v>1.025</v>
      </c>
      <c r="E636" s="24">
        <f>IFERROR(__xludf.DUMMYFUNCTION("""COMPUTED_VALUE"""),62.0)</f>
        <v>62</v>
      </c>
      <c r="F636" s="27" t="str">
        <f>IFERROR(__xludf.DUMMYFUNCTION("""COMPUTED_VALUE"""),"BLUE")</f>
        <v>BLUE</v>
      </c>
      <c r="G636" s="28" t="str">
        <f>IFERROR(__xludf.DUMMYFUNCTION("""COMPUTED_VALUE"""),"Tap 6 Clone (12/29/2019)")</f>
        <v>Tap 6 Clone (12/29/2019)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IFERROR(__xludf.DUMMYFUNCTION("""COMPUTED_VALUE"""),43834.9701845486)</f>
        <v>43834.97018</v>
      </c>
      <c r="D637" s="23">
        <f>IFERROR(__xludf.DUMMYFUNCTION("""COMPUTED_VALUE"""),1.025)</f>
        <v>1.025</v>
      </c>
      <c r="E637" s="24">
        <f>IFERROR(__xludf.DUMMYFUNCTION("""COMPUTED_VALUE"""),62.0)</f>
        <v>62</v>
      </c>
      <c r="F637" s="27" t="str">
        <f>IFERROR(__xludf.DUMMYFUNCTION("""COMPUTED_VALUE"""),"BLUE")</f>
        <v>BLUE</v>
      </c>
      <c r="G637" s="28" t="str">
        <f>IFERROR(__xludf.DUMMYFUNCTION("""COMPUTED_VALUE"""),"Tap 6 Clone (12/29/2019)")</f>
        <v>Tap 6 Clone (12/29/2019)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IFERROR(__xludf.DUMMYFUNCTION("""COMPUTED_VALUE"""),43834.9597653935)</f>
        <v>43834.95977</v>
      </c>
      <c r="D638" s="23">
        <f>IFERROR(__xludf.DUMMYFUNCTION("""COMPUTED_VALUE"""),1.026)</f>
        <v>1.026</v>
      </c>
      <c r="E638" s="24">
        <f>IFERROR(__xludf.DUMMYFUNCTION("""COMPUTED_VALUE"""),62.0)</f>
        <v>62</v>
      </c>
      <c r="F638" s="27" t="str">
        <f>IFERROR(__xludf.DUMMYFUNCTION("""COMPUTED_VALUE"""),"BLUE")</f>
        <v>BLUE</v>
      </c>
      <c r="G638" s="28" t="str">
        <f>IFERROR(__xludf.DUMMYFUNCTION("""COMPUTED_VALUE"""),"Tap 6 Clone (12/29/2019)")</f>
        <v>Tap 6 Clone (12/29/2019)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IFERROR(__xludf.DUMMYFUNCTION("""COMPUTED_VALUE"""),43834.9493442939)</f>
        <v>43834.94934</v>
      </c>
      <c r="D639" s="23">
        <f>IFERROR(__xludf.DUMMYFUNCTION("""COMPUTED_VALUE"""),1.025)</f>
        <v>1.025</v>
      </c>
      <c r="E639" s="24">
        <f>IFERROR(__xludf.DUMMYFUNCTION("""COMPUTED_VALUE"""),62.0)</f>
        <v>62</v>
      </c>
      <c r="F639" s="27" t="str">
        <f>IFERROR(__xludf.DUMMYFUNCTION("""COMPUTED_VALUE"""),"BLUE")</f>
        <v>BLUE</v>
      </c>
      <c r="G639" s="28" t="str">
        <f>IFERROR(__xludf.DUMMYFUNCTION("""COMPUTED_VALUE"""),"Tap 6 Clone (12/29/2019)")</f>
        <v>Tap 6 Clone (12/29/2019)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IFERROR(__xludf.DUMMYFUNCTION("""COMPUTED_VALUE"""),43834.9389230555)</f>
        <v>43834.93892</v>
      </c>
      <c r="D640" s="23">
        <f>IFERROR(__xludf.DUMMYFUNCTION("""COMPUTED_VALUE"""),1.025)</f>
        <v>1.025</v>
      </c>
      <c r="E640" s="24">
        <f>IFERROR(__xludf.DUMMYFUNCTION("""COMPUTED_VALUE"""),62.0)</f>
        <v>62</v>
      </c>
      <c r="F640" s="27" t="str">
        <f>IFERROR(__xludf.DUMMYFUNCTION("""COMPUTED_VALUE"""),"BLUE")</f>
        <v>BLUE</v>
      </c>
      <c r="G640" s="28" t="str">
        <f>IFERROR(__xludf.DUMMYFUNCTION("""COMPUTED_VALUE"""),"Tap 6 Clone (12/29/2019)")</f>
        <v>Tap 6 Clone (12/29/2019)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IFERROR(__xludf.DUMMYFUNCTION("""COMPUTED_VALUE"""),43834.9285017476)</f>
        <v>43834.9285</v>
      </c>
      <c r="D641" s="23">
        <f>IFERROR(__xludf.DUMMYFUNCTION("""COMPUTED_VALUE"""),1.026)</f>
        <v>1.026</v>
      </c>
      <c r="E641" s="24">
        <f>IFERROR(__xludf.DUMMYFUNCTION("""COMPUTED_VALUE"""),62.0)</f>
        <v>62</v>
      </c>
      <c r="F641" s="27" t="str">
        <f>IFERROR(__xludf.DUMMYFUNCTION("""COMPUTED_VALUE"""),"BLUE")</f>
        <v>BLUE</v>
      </c>
      <c r="G641" s="28" t="str">
        <f>IFERROR(__xludf.DUMMYFUNCTION("""COMPUTED_VALUE"""),"Tap 6 Clone (12/29/2019)")</f>
        <v>Tap 6 Clone (12/29/2019)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IFERROR(__xludf.DUMMYFUNCTION("""COMPUTED_VALUE"""),43834.9180792824)</f>
        <v>43834.91808</v>
      </c>
      <c r="D642" s="23">
        <f>IFERROR(__xludf.DUMMYFUNCTION("""COMPUTED_VALUE"""),1.025)</f>
        <v>1.025</v>
      </c>
      <c r="E642" s="24">
        <f>IFERROR(__xludf.DUMMYFUNCTION("""COMPUTED_VALUE"""),62.0)</f>
        <v>62</v>
      </c>
      <c r="F642" s="27" t="str">
        <f>IFERROR(__xludf.DUMMYFUNCTION("""COMPUTED_VALUE"""),"BLUE")</f>
        <v>BLUE</v>
      </c>
      <c r="G642" s="28" t="str">
        <f>IFERROR(__xludf.DUMMYFUNCTION("""COMPUTED_VALUE"""),"Tap 6 Clone (12/29/2019)")</f>
        <v>Tap 6 Clone (12/29/2019)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IFERROR(__xludf.DUMMYFUNCTION("""COMPUTED_VALUE"""),43834.9076577083)</f>
        <v>43834.90766</v>
      </c>
      <c r="D643" s="23">
        <f>IFERROR(__xludf.DUMMYFUNCTION("""COMPUTED_VALUE"""),1.026)</f>
        <v>1.026</v>
      </c>
      <c r="E643" s="24">
        <f>IFERROR(__xludf.DUMMYFUNCTION("""COMPUTED_VALUE"""),62.0)</f>
        <v>62</v>
      </c>
      <c r="F643" s="27" t="str">
        <f>IFERROR(__xludf.DUMMYFUNCTION("""COMPUTED_VALUE"""),"BLUE")</f>
        <v>BLUE</v>
      </c>
      <c r="G643" s="28" t="str">
        <f>IFERROR(__xludf.DUMMYFUNCTION("""COMPUTED_VALUE"""),"Tap 6 Clone (12/29/2019)")</f>
        <v>Tap 6 Clone (12/29/2019)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IFERROR(__xludf.DUMMYFUNCTION("""COMPUTED_VALUE"""),43834.8972375462)</f>
        <v>43834.89724</v>
      </c>
      <c r="D644" s="23">
        <f>IFERROR(__xludf.DUMMYFUNCTION("""COMPUTED_VALUE"""),1.025)</f>
        <v>1.025</v>
      </c>
      <c r="E644" s="24">
        <f>IFERROR(__xludf.DUMMYFUNCTION("""COMPUTED_VALUE"""),62.0)</f>
        <v>62</v>
      </c>
      <c r="F644" s="27" t="str">
        <f>IFERROR(__xludf.DUMMYFUNCTION("""COMPUTED_VALUE"""),"BLUE")</f>
        <v>BLUE</v>
      </c>
      <c r="G644" s="28" t="str">
        <f>IFERROR(__xludf.DUMMYFUNCTION("""COMPUTED_VALUE"""),"Tap 6 Clone (12/29/2019)")</f>
        <v>Tap 6 Clone (12/29/2019)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IFERROR(__xludf.DUMMYFUNCTION("""COMPUTED_VALUE"""),43834.8868159143)</f>
        <v>43834.88682</v>
      </c>
      <c r="D645" s="23">
        <f>IFERROR(__xludf.DUMMYFUNCTION("""COMPUTED_VALUE"""),1.025)</f>
        <v>1.025</v>
      </c>
      <c r="E645" s="24">
        <f>IFERROR(__xludf.DUMMYFUNCTION("""COMPUTED_VALUE"""),62.0)</f>
        <v>62</v>
      </c>
      <c r="F645" s="27" t="str">
        <f>IFERROR(__xludf.DUMMYFUNCTION("""COMPUTED_VALUE"""),"BLUE")</f>
        <v>BLUE</v>
      </c>
      <c r="G645" s="28" t="str">
        <f>IFERROR(__xludf.DUMMYFUNCTION("""COMPUTED_VALUE"""),"Tap 6 Clone (12/29/2019)")</f>
        <v>Tap 6 Clone (12/29/2019)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IFERROR(__xludf.DUMMYFUNCTION("""COMPUTED_VALUE"""),43834.8763944213)</f>
        <v>43834.87639</v>
      </c>
      <c r="D646" s="23">
        <f>IFERROR(__xludf.DUMMYFUNCTION("""COMPUTED_VALUE"""),1.026)</f>
        <v>1.026</v>
      </c>
      <c r="E646" s="24">
        <f>IFERROR(__xludf.DUMMYFUNCTION("""COMPUTED_VALUE"""),62.0)</f>
        <v>62</v>
      </c>
      <c r="F646" s="27" t="str">
        <f>IFERROR(__xludf.DUMMYFUNCTION("""COMPUTED_VALUE"""),"BLUE")</f>
        <v>BLUE</v>
      </c>
      <c r="G646" s="28" t="str">
        <f>IFERROR(__xludf.DUMMYFUNCTION("""COMPUTED_VALUE"""),"Tap 6 Clone (12/29/2019)")</f>
        <v>Tap 6 Clone (12/29/2019)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IFERROR(__xludf.DUMMYFUNCTION("""COMPUTED_VALUE"""),43834.8659723958)</f>
        <v>43834.86597</v>
      </c>
      <c r="D647" s="23">
        <f>IFERROR(__xludf.DUMMYFUNCTION("""COMPUTED_VALUE"""),1.026)</f>
        <v>1.026</v>
      </c>
      <c r="E647" s="24">
        <f>IFERROR(__xludf.DUMMYFUNCTION("""COMPUTED_VALUE"""),62.0)</f>
        <v>62</v>
      </c>
      <c r="F647" s="27" t="str">
        <f>IFERROR(__xludf.DUMMYFUNCTION("""COMPUTED_VALUE"""),"BLUE")</f>
        <v>BLUE</v>
      </c>
      <c r="G647" s="28" t="str">
        <f>IFERROR(__xludf.DUMMYFUNCTION("""COMPUTED_VALUE"""),"Tap 6 Clone (12/29/2019)")</f>
        <v>Tap 6 Clone (12/29/2019)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IFERROR(__xludf.DUMMYFUNCTION("""COMPUTED_VALUE"""),43834.8555530439)</f>
        <v>43834.85555</v>
      </c>
      <c r="D648" s="23">
        <f>IFERROR(__xludf.DUMMYFUNCTION("""COMPUTED_VALUE"""),1.025)</f>
        <v>1.025</v>
      </c>
      <c r="E648" s="24">
        <f>IFERROR(__xludf.DUMMYFUNCTION("""COMPUTED_VALUE"""),62.0)</f>
        <v>62</v>
      </c>
      <c r="F648" s="27" t="str">
        <f>IFERROR(__xludf.DUMMYFUNCTION("""COMPUTED_VALUE"""),"BLUE")</f>
        <v>BLUE</v>
      </c>
      <c r="G648" s="28" t="str">
        <f>IFERROR(__xludf.DUMMYFUNCTION("""COMPUTED_VALUE"""),"Tap 6 Clone (12/29/2019)")</f>
        <v>Tap 6 Clone (12/29/2019)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IFERROR(__xludf.DUMMYFUNCTION("""COMPUTED_VALUE"""),43834.8451300694)</f>
        <v>43834.84513</v>
      </c>
      <c r="D649" s="23">
        <f>IFERROR(__xludf.DUMMYFUNCTION("""COMPUTED_VALUE"""),1.026)</f>
        <v>1.026</v>
      </c>
      <c r="E649" s="24">
        <f>IFERROR(__xludf.DUMMYFUNCTION("""COMPUTED_VALUE"""),62.0)</f>
        <v>62</v>
      </c>
      <c r="F649" s="27" t="str">
        <f>IFERROR(__xludf.DUMMYFUNCTION("""COMPUTED_VALUE"""),"BLUE")</f>
        <v>BLUE</v>
      </c>
      <c r="G649" s="28" t="str">
        <f>IFERROR(__xludf.DUMMYFUNCTION("""COMPUTED_VALUE"""),"Tap 6 Clone (12/29/2019)")</f>
        <v>Tap 6 Clone (12/29/2019)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IFERROR(__xludf.DUMMYFUNCTION("""COMPUTED_VALUE"""),43834.8347082291)</f>
        <v>43834.83471</v>
      </c>
      <c r="D650" s="23">
        <f>IFERROR(__xludf.DUMMYFUNCTION("""COMPUTED_VALUE"""),1.026)</f>
        <v>1.026</v>
      </c>
      <c r="E650" s="24">
        <f>IFERROR(__xludf.DUMMYFUNCTION("""COMPUTED_VALUE"""),62.0)</f>
        <v>62</v>
      </c>
      <c r="F650" s="27" t="str">
        <f>IFERROR(__xludf.DUMMYFUNCTION("""COMPUTED_VALUE"""),"BLUE")</f>
        <v>BLUE</v>
      </c>
      <c r="G650" s="28" t="str">
        <f>IFERROR(__xludf.DUMMYFUNCTION("""COMPUTED_VALUE"""),"Tap 6 Clone (12/29/2019)")</f>
        <v>Tap 6 Clone (12/29/2019)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IFERROR(__xludf.DUMMYFUNCTION("""COMPUTED_VALUE"""),43834.8242893402)</f>
        <v>43834.82429</v>
      </c>
      <c r="D651" s="23">
        <f>IFERROR(__xludf.DUMMYFUNCTION("""COMPUTED_VALUE"""),1.026)</f>
        <v>1.026</v>
      </c>
      <c r="E651" s="24">
        <f>IFERROR(__xludf.DUMMYFUNCTION("""COMPUTED_VALUE"""),62.0)</f>
        <v>62</v>
      </c>
      <c r="F651" s="27" t="str">
        <f>IFERROR(__xludf.DUMMYFUNCTION("""COMPUTED_VALUE"""),"BLUE")</f>
        <v>BLUE</v>
      </c>
      <c r="G651" s="28" t="str">
        <f>IFERROR(__xludf.DUMMYFUNCTION("""COMPUTED_VALUE"""),"Tap 6 Clone (12/29/2019)")</f>
        <v>Tap 6 Clone (12/29/2019)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IFERROR(__xludf.DUMMYFUNCTION("""COMPUTED_VALUE"""),43834.8138685648)</f>
        <v>43834.81387</v>
      </c>
      <c r="D652" s="23">
        <f>IFERROR(__xludf.DUMMYFUNCTION("""COMPUTED_VALUE"""),1.026)</f>
        <v>1.026</v>
      </c>
      <c r="E652" s="24">
        <f>IFERROR(__xludf.DUMMYFUNCTION("""COMPUTED_VALUE"""),62.0)</f>
        <v>62</v>
      </c>
      <c r="F652" s="27" t="str">
        <f>IFERROR(__xludf.DUMMYFUNCTION("""COMPUTED_VALUE"""),"BLUE")</f>
        <v>BLUE</v>
      </c>
      <c r="G652" s="28" t="str">
        <f>IFERROR(__xludf.DUMMYFUNCTION("""COMPUTED_VALUE"""),"Tap 6 Clone (12/29/2019)")</f>
        <v>Tap 6 Clone (12/29/2019)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IFERROR(__xludf.DUMMYFUNCTION("""COMPUTED_VALUE"""),43834.8034470486)</f>
        <v>43834.80345</v>
      </c>
      <c r="D653" s="23">
        <f>IFERROR(__xludf.DUMMYFUNCTION("""COMPUTED_VALUE"""),1.026)</f>
        <v>1.026</v>
      </c>
      <c r="E653" s="24">
        <f>IFERROR(__xludf.DUMMYFUNCTION("""COMPUTED_VALUE"""),62.0)</f>
        <v>62</v>
      </c>
      <c r="F653" s="27" t="str">
        <f>IFERROR(__xludf.DUMMYFUNCTION("""COMPUTED_VALUE"""),"BLUE")</f>
        <v>BLUE</v>
      </c>
      <c r="G653" s="28" t="str">
        <f>IFERROR(__xludf.DUMMYFUNCTION("""COMPUTED_VALUE"""),"Tap 6 Clone (12/29/2019)")</f>
        <v>Tap 6 Clone (12/29/2019)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IFERROR(__xludf.DUMMYFUNCTION("""COMPUTED_VALUE"""),43834.7930142245)</f>
        <v>43834.79301</v>
      </c>
      <c r="D654" s="23">
        <f>IFERROR(__xludf.DUMMYFUNCTION("""COMPUTED_VALUE"""),1.026)</f>
        <v>1.026</v>
      </c>
      <c r="E654" s="24">
        <f>IFERROR(__xludf.DUMMYFUNCTION("""COMPUTED_VALUE"""),62.0)</f>
        <v>62</v>
      </c>
      <c r="F654" s="27" t="str">
        <f>IFERROR(__xludf.DUMMYFUNCTION("""COMPUTED_VALUE"""),"BLUE")</f>
        <v>BLUE</v>
      </c>
      <c r="G654" s="28" t="str">
        <f>IFERROR(__xludf.DUMMYFUNCTION("""COMPUTED_VALUE"""),"Tap 6 Clone (12/29/2019)")</f>
        <v>Tap 6 Clone (12/29/2019)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IFERROR(__xludf.DUMMYFUNCTION("""COMPUTED_VALUE"""),43834.7825815277)</f>
        <v>43834.78258</v>
      </c>
      <c r="D655" s="23">
        <f>IFERROR(__xludf.DUMMYFUNCTION("""COMPUTED_VALUE"""),1.025)</f>
        <v>1.025</v>
      </c>
      <c r="E655" s="24">
        <f>IFERROR(__xludf.DUMMYFUNCTION("""COMPUTED_VALUE"""),62.0)</f>
        <v>62</v>
      </c>
      <c r="F655" s="27" t="str">
        <f>IFERROR(__xludf.DUMMYFUNCTION("""COMPUTED_VALUE"""),"BLUE")</f>
        <v>BLUE</v>
      </c>
      <c r="G655" s="28" t="str">
        <f>IFERROR(__xludf.DUMMYFUNCTION("""COMPUTED_VALUE"""),"Tap 6 Clone (12/29/2019)")</f>
        <v>Tap 6 Clone (12/29/2019)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IFERROR(__xludf.DUMMYFUNCTION("""COMPUTED_VALUE"""),43834.772160405)</f>
        <v>43834.77216</v>
      </c>
      <c r="D656" s="23">
        <f>IFERROR(__xludf.DUMMYFUNCTION("""COMPUTED_VALUE"""),1.026)</f>
        <v>1.026</v>
      </c>
      <c r="E656" s="24">
        <f>IFERROR(__xludf.DUMMYFUNCTION("""COMPUTED_VALUE"""),62.0)</f>
        <v>62</v>
      </c>
      <c r="F656" s="27" t="str">
        <f>IFERROR(__xludf.DUMMYFUNCTION("""COMPUTED_VALUE"""),"BLUE")</f>
        <v>BLUE</v>
      </c>
      <c r="G656" s="28" t="str">
        <f>IFERROR(__xludf.DUMMYFUNCTION("""COMPUTED_VALUE"""),"Tap 6 Clone (12/29/2019)")</f>
        <v>Tap 6 Clone (12/29/2019)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IFERROR(__xludf.DUMMYFUNCTION("""COMPUTED_VALUE"""),43834.7617390625)</f>
        <v>43834.76174</v>
      </c>
      <c r="D657" s="23">
        <f>IFERROR(__xludf.DUMMYFUNCTION("""COMPUTED_VALUE"""),1.026)</f>
        <v>1.026</v>
      </c>
      <c r="E657" s="24">
        <f>IFERROR(__xludf.DUMMYFUNCTION("""COMPUTED_VALUE"""),62.0)</f>
        <v>62</v>
      </c>
      <c r="F657" s="27" t="str">
        <f>IFERROR(__xludf.DUMMYFUNCTION("""COMPUTED_VALUE"""),"BLUE")</f>
        <v>BLUE</v>
      </c>
      <c r="G657" s="28" t="str">
        <f>IFERROR(__xludf.DUMMYFUNCTION("""COMPUTED_VALUE"""),"Tap 6 Clone (12/29/2019)")</f>
        <v>Tap 6 Clone (12/29/2019)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IFERROR(__xludf.DUMMYFUNCTION("""COMPUTED_VALUE"""),43834.7513181134)</f>
        <v>43834.75132</v>
      </c>
      <c r="D658" s="23">
        <f>IFERROR(__xludf.DUMMYFUNCTION("""COMPUTED_VALUE"""),1.026)</f>
        <v>1.026</v>
      </c>
      <c r="E658" s="24">
        <f>IFERROR(__xludf.DUMMYFUNCTION("""COMPUTED_VALUE"""),62.0)</f>
        <v>62</v>
      </c>
      <c r="F658" s="27" t="str">
        <f>IFERROR(__xludf.DUMMYFUNCTION("""COMPUTED_VALUE"""),"BLUE")</f>
        <v>BLUE</v>
      </c>
      <c r="G658" s="28" t="str">
        <f>IFERROR(__xludf.DUMMYFUNCTION("""COMPUTED_VALUE"""),"Tap 6 Clone (12/29/2019)")</f>
        <v>Tap 6 Clone (12/29/2019)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IFERROR(__xludf.DUMMYFUNCTION("""COMPUTED_VALUE"""),43834.7408743171)</f>
        <v>43834.74087</v>
      </c>
      <c r="D659" s="23">
        <f>IFERROR(__xludf.DUMMYFUNCTION("""COMPUTED_VALUE"""),1.026)</f>
        <v>1.026</v>
      </c>
      <c r="E659" s="24">
        <f>IFERROR(__xludf.DUMMYFUNCTION("""COMPUTED_VALUE"""),62.0)</f>
        <v>62</v>
      </c>
      <c r="F659" s="27" t="str">
        <f>IFERROR(__xludf.DUMMYFUNCTION("""COMPUTED_VALUE"""),"BLUE")</f>
        <v>BLUE</v>
      </c>
      <c r="G659" s="28" t="str">
        <f>IFERROR(__xludf.DUMMYFUNCTION("""COMPUTED_VALUE"""),"Tap 6 Clone (12/29/2019)")</f>
        <v>Tap 6 Clone (12/29/2019)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IFERROR(__xludf.DUMMYFUNCTION("""COMPUTED_VALUE"""),43834.7304530208)</f>
        <v>43834.73045</v>
      </c>
      <c r="D660" s="23">
        <f>IFERROR(__xludf.DUMMYFUNCTION("""COMPUTED_VALUE"""),1.026)</f>
        <v>1.026</v>
      </c>
      <c r="E660" s="24">
        <f>IFERROR(__xludf.DUMMYFUNCTION("""COMPUTED_VALUE"""),62.0)</f>
        <v>62</v>
      </c>
      <c r="F660" s="27" t="str">
        <f>IFERROR(__xludf.DUMMYFUNCTION("""COMPUTED_VALUE"""),"BLUE")</f>
        <v>BLUE</v>
      </c>
      <c r="G660" s="28" t="str">
        <f>IFERROR(__xludf.DUMMYFUNCTION("""COMPUTED_VALUE"""),"Tap 6 Clone (12/29/2019)")</f>
        <v>Tap 6 Clone (12/29/2019)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IFERROR(__xludf.DUMMYFUNCTION("""COMPUTED_VALUE"""),43834.7200318402)</f>
        <v>43834.72003</v>
      </c>
      <c r="D661" s="23">
        <f>IFERROR(__xludf.DUMMYFUNCTION("""COMPUTED_VALUE"""),1.026)</f>
        <v>1.026</v>
      </c>
      <c r="E661" s="24">
        <f>IFERROR(__xludf.DUMMYFUNCTION("""COMPUTED_VALUE"""),61.0)</f>
        <v>61</v>
      </c>
      <c r="F661" s="27" t="str">
        <f>IFERROR(__xludf.DUMMYFUNCTION("""COMPUTED_VALUE"""),"BLUE")</f>
        <v>BLUE</v>
      </c>
      <c r="G661" s="28" t="str">
        <f>IFERROR(__xludf.DUMMYFUNCTION("""COMPUTED_VALUE"""),"Tap 6 Clone (12/29/2019)")</f>
        <v>Tap 6 Clone (12/29/2019)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IFERROR(__xludf.DUMMYFUNCTION("""COMPUTED_VALUE"""),43834.7095981481)</f>
        <v>43834.7096</v>
      </c>
      <c r="D662" s="23">
        <f>IFERROR(__xludf.DUMMYFUNCTION("""COMPUTED_VALUE"""),1.026)</f>
        <v>1.026</v>
      </c>
      <c r="E662" s="24">
        <f>IFERROR(__xludf.DUMMYFUNCTION("""COMPUTED_VALUE"""),62.0)</f>
        <v>62</v>
      </c>
      <c r="F662" s="27" t="str">
        <f>IFERROR(__xludf.DUMMYFUNCTION("""COMPUTED_VALUE"""),"BLUE")</f>
        <v>BLUE</v>
      </c>
      <c r="G662" s="28" t="str">
        <f>IFERROR(__xludf.DUMMYFUNCTION("""COMPUTED_VALUE"""),"Tap 6 Clone (12/29/2019)")</f>
        <v>Tap 6 Clone (12/29/2019)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IFERROR(__xludf.DUMMYFUNCTION("""COMPUTED_VALUE"""),43834.6991764699)</f>
        <v>43834.69918</v>
      </c>
      <c r="D663" s="23">
        <f>IFERROR(__xludf.DUMMYFUNCTION("""COMPUTED_VALUE"""),1.026)</f>
        <v>1.026</v>
      </c>
      <c r="E663" s="24">
        <f>IFERROR(__xludf.DUMMYFUNCTION("""COMPUTED_VALUE"""),63.0)</f>
        <v>63</v>
      </c>
      <c r="F663" s="27" t="str">
        <f>IFERROR(__xludf.DUMMYFUNCTION("""COMPUTED_VALUE"""),"BLUE")</f>
        <v>BLUE</v>
      </c>
      <c r="G663" s="28" t="str">
        <f>IFERROR(__xludf.DUMMYFUNCTION("""COMPUTED_VALUE"""),"Tap 6 Clone (12/29/2019)")</f>
        <v>Tap 6 Clone (12/29/2019)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IFERROR(__xludf.DUMMYFUNCTION("""COMPUTED_VALUE"""),43834.6887428472)</f>
        <v>43834.68874</v>
      </c>
      <c r="D664" s="23">
        <f>IFERROR(__xludf.DUMMYFUNCTION("""COMPUTED_VALUE"""),1.027)</f>
        <v>1.027</v>
      </c>
      <c r="E664" s="24">
        <f>IFERROR(__xludf.DUMMYFUNCTION("""COMPUTED_VALUE"""),63.0)</f>
        <v>63</v>
      </c>
      <c r="F664" s="27" t="str">
        <f>IFERROR(__xludf.DUMMYFUNCTION("""COMPUTED_VALUE"""),"BLUE")</f>
        <v>BLUE</v>
      </c>
      <c r="G664" s="28" t="str">
        <f>IFERROR(__xludf.DUMMYFUNCTION("""COMPUTED_VALUE"""),"Tap 6 Clone (12/29/2019)")</f>
        <v>Tap 6 Clone (12/29/2019)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IFERROR(__xludf.DUMMYFUNCTION("""COMPUTED_VALUE"""),43834.6783217245)</f>
        <v>43834.67832</v>
      </c>
      <c r="D665" s="23">
        <f>IFERROR(__xludf.DUMMYFUNCTION("""COMPUTED_VALUE"""),1.027)</f>
        <v>1.027</v>
      </c>
      <c r="E665" s="24">
        <f>IFERROR(__xludf.DUMMYFUNCTION("""COMPUTED_VALUE"""),64.0)</f>
        <v>64</v>
      </c>
      <c r="F665" s="27" t="str">
        <f>IFERROR(__xludf.DUMMYFUNCTION("""COMPUTED_VALUE"""),"BLUE")</f>
        <v>BLUE</v>
      </c>
      <c r="G665" s="28" t="str">
        <f>IFERROR(__xludf.DUMMYFUNCTION("""COMPUTED_VALUE"""),"Tap 6 Clone (12/29/2019)")</f>
        <v>Tap 6 Clone (12/29/2019)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IFERROR(__xludf.DUMMYFUNCTION("""COMPUTED_VALUE"""),43834.6679008912)</f>
        <v>43834.6679</v>
      </c>
      <c r="D666" s="23">
        <f>IFERROR(__xludf.DUMMYFUNCTION("""COMPUTED_VALUE"""),1.026)</f>
        <v>1.026</v>
      </c>
      <c r="E666" s="24">
        <f>IFERROR(__xludf.DUMMYFUNCTION("""COMPUTED_VALUE"""),64.0)</f>
        <v>64</v>
      </c>
      <c r="F666" s="27" t="str">
        <f>IFERROR(__xludf.DUMMYFUNCTION("""COMPUTED_VALUE"""),"BLUE")</f>
        <v>BLUE</v>
      </c>
      <c r="G666" s="28" t="str">
        <f>IFERROR(__xludf.DUMMYFUNCTION("""COMPUTED_VALUE"""),"Tap 6 Clone (12/29/2019)")</f>
        <v>Tap 6 Clone (12/29/2019)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IFERROR(__xludf.DUMMYFUNCTION("""COMPUTED_VALUE"""),43834.657432662)</f>
        <v>43834.65743</v>
      </c>
      <c r="D667" s="23">
        <f>IFERROR(__xludf.DUMMYFUNCTION("""COMPUTED_VALUE"""),1.026)</f>
        <v>1.026</v>
      </c>
      <c r="E667" s="24">
        <f>IFERROR(__xludf.DUMMYFUNCTION("""COMPUTED_VALUE"""),64.0)</f>
        <v>64</v>
      </c>
      <c r="F667" s="27" t="str">
        <f>IFERROR(__xludf.DUMMYFUNCTION("""COMPUTED_VALUE"""),"BLUE")</f>
        <v>BLUE</v>
      </c>
      <c r="G667" s="28" t="str">
        <f>IFERROR(__xludf.DUMMYFUNCTION("""COMPUTED_VALUE"""),"Tap 6 Clone (12/29/2019)")</f>
        <v>Tap 6 Clone (12/29/2019)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IFERROR(__xludf.DUMMYFUNCTION("""COMPUTED_VALUE"""),43834.6470093402)</f>
        <v>43834.64701</v>
      </c>
      <c r="D668" s="23">
        <f>IFERROR(__xludf.DUMMYFUNCTION("""COMPUTED_VALUE"""),1.026)</f>
        <v>1.026</v>
      </c>
      <c r="E668" s="24">
        <f>IFERROR(__xludf.DUMMYFUNCTION("""COMPUTED_VALUE"""),64.0)</f>
        <v>64</v>
      </c>
      <c r="F668" s="27" t="str">
        <f>IFERROR(__xludf.DUMMYFUNCTION("""COMPUTED_VALUE"""),"BLUE")</f>
        <v>BLUE</v>
      </c>
      <c r="G668" s="28" t="str">
        <f>IFERROR(__xludf.DUMMYFUNCTION("""COMPUTED_VALUE"""),"Tap 6 Clone (12/29/2019)")</f>
        <v>Tap 6 Clone (12/29/2019)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IFERROR(__xludf.DUMMYFUNCTION("""COMPUTED_VALUE"""),43834.636590868)</f>
        <v>43834.63659</v>
      </c>
      <c r="D669" s="23">
        <f>IFERROR(__xludf.DUMMYFUNCTION("""COMPUTED_VALUE"""),1.026)</f>
        <v>1.026</v>
      </c>
      <c r="E669" s="24">
        <f>IFERROR(__xludf.DUMMYFUNCTION("""COMPUTED_VALUE"""),64.0)</f>
        <v>64</v>
      </c>
      <c r="F669" s="27" t="str">
        <f>IFERROR(__xludf.DUMMYFUNCTION("""COMPUTED_VALUE"""),"BLUE")</f>
        <v>BLUE</v>
      </c>
      <c r="G669" s="28" t="str">
        <f>IFERROR(__xludf.DUMMYFUNCTION("""COMPUTED_VALUE"""),"Tap 6 Clone (12/29/2019)")</f>
        <v>Tap 6 Clone (12/29/2019)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IFERROR(__xludf.DUMMYFUNCTION("""COMPUTED_VALUE"""),43834.6261705439)</f>
        <v>43834.62617</v>
      </c>
      <c r="D670" s="23">
        <f>IFERROR(__xludf.DUMMYFUNCTION("""COMPUTED_VALUE"""),1.026)</f>
        <v>1.026</v>
      </c>
      <c r="E670" s="24">
        <f>IFERROR(__xludf.DUMMYFUNCTION("""COMPUTED_VALUE"""),63.0)</f>
        <v>63</v>
      </c>
      <c r="F670" s="27" t="str">
        <f>IFERROR(__xludf.DUMMYFUNCTION("""COMPUTED_VALUE"""),"BLUE")</f>
        <v>BLUE</v>
      </c>
      <c r="G670" s="28" t="str">
        <f>IFERROR(__xludf.DUMMYFUNCTION("""COMPUTED_VALUE"""),"Tap 6 Clone (12/29/2019)")</f>
        <v>Tap 6 Clone (12/29/2019)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IFERROR(__xludf.DUMMYFUNCTION("""COMPUTED_VALUE"""),43834.6157496643)</f>
        <v>43834.61575</v>
      </c>
      <c r="D671" s="23">
        <f>IFERROR(__xludf.DUMMYFUNCTION("""COMPUTED_VALUE"""),1.026)</f>
        <v>1.026</v>
      </c>
      <c r="E671" s="24">
        <f>IFERROR(__xludf.DUMMYFUNCTION("""COMPUTED_VALUE"""),64.0)</f>
        <v>64</v>
      </c>
      <c r="F671" s="27" t="str">
        <f>IFERROR(__xludf.DUMMYFUNCTION("""COMPUTED_VALUE"""),"BLUE")</f>
        <v>BLUE</v>
      </c>
      <c r="G671" s="28" t="str">
        <f>IFERROR(__xludf.DUMMYFUNCTION("""COMPUTED_VALUE"""),"Tap 6 Clone (12/29/2019)")</f>
        <v>Tap 6 Clone (12/29/2019)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IFERROR(__xludf.DUMMYFUNCTION("""COMPUTED_VALUE"""),43834.6053273842)</f>
        <v>43834.60533</v>
      </c>
      <c r="D672" s="23">
        <f>IFERROR(__xludf.DUMMYFUNCTION("""COMPUTED_VALUE"""),1.026)</f>
        <v>1.026</v>
      </c>
      <c r="E672" s="24">
        <f>IFERROR(__xludf.DUMMYFUNCTION("""COMPUTED_VALUE"""),64.0)</f>
        <v>64</v>
      </c>
      <c r="F672" s="27" t="str">
        <f>IFERROR(__xludf.DUMMYFUNCTION("""COMPUTED_VALUE"""),"BLUE")</f>
        <v>BLUE</v>
      </c>
      <c r="G672" s="28" t="str">
        <f>IFERROR(__xludf.DUMMYFUNCTION("""COMPUTED_VALUE"""),"Tap 6 Clone (12/29/2019)")</f>
        <v>Tap 6 Clone (12/29/2019)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IFERROR(__xludf.DUMMYFUNCTION("""COMPUTED_VALUE"""),43834.5949053819)</f>
        <v>43834.59491</v>
      </c>
      <c r="D673" s="23">
        <f>IFERROR(__xludf.DUMMYFUNCTION("""COMPUTED_VALUE"""),1.026)</f>
        <v>1.026</v>
      </c>
      <c r="E673" s="24">
        <f>IFERROR(__xludf.DUMMYFUNCTION("""COMPUTED_VALUE"""),64.0)</f>
        <v>64</v>
      </c>
      <c r="F673" s="27" t="str">
        <f>IFERROR(__xludf.DUMMYFUNCTION("""COMPUTED_VALUE"""),"BLUE")</f>
        <v>BLUE</v>
      </c>
      <c r="G673" s="28" t="str">
        <f>IFERROR(__xludf.DUMMYFUNCTION("""COMPUTED_VALUE"""),"Tap 6 Clone (12/29/2019)")</f>
        <v>Tap 6 Clone (12/29/2019)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IFERROR(__xludf.DUMMYFUNCTION("""COMPUTED_VALUE"""),43834.5844723379)</f>
        <v>43834.58447</v>
      </c>
      <c r="D674" s="23">
        <f>IFERROR(__xludf.DUMMYFUNCTION("""COMPUTED_VALUE"""),1.026)</f>
        <v>1.026</v>
      </c>
      <c r="E674" s="24">
        <f>IFERROR(__xludf.DUMMYFUNCTION("""COMPUTED_VALUE"""),63.0)</f>
        <v>63</v>
      </c>
      <c r="F674" s="27" t="str">
        <f>IFERROR(__xludf.DUMMYFUNCTION("""COMPUTED_VALUE"""),"BLUE")</f>
        <v>BLUE</v>
      </c>
      <c r="G674" s="28" t="str">
        <f>IFERROR(__xludf.DUMMYFUNCTION("""COMPUTED_VALUE"""),"Tap 6 Clone (12/29/2019)")</f>
        <v>Tap 6 Clone (12/29/2019)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IFERROR(__xludf.DUMMYFUNCTION("""COMPUTED_VALUE"""),43834.574051956)</f>
        <v>43834.57405</v>
      </c>
      <c r="D675" s="23">
        <f>IFERROR(__xludf.DUMMYFUNCTION("""COMPUTED_VALUE"""),1.026)</f>
        <v>1.026</v>
      </c>
      <c r="E675" s="24">
        <f>IFERROR(__xludf.DUMMYFUNCTION("""COMPUTED_VALUE"""),63.0)</f>
        <v>63</v>
      </c>
      <c r="F675" s="27" t="str">
        <f>IFERROR(__xludf.DUMMYFUNCTION("""COMPUTED_VALUE"""),"BLUE")</f>
        <v>BLUE</v>
      </c>
      <c r="G675" s="28" t="str">
        <f>IFERROR(__xludf.DUMMYFUNCTION("""COMPUTED_VALUE"""),"Tap 6 Clone (12/29/2019)")</f>
        <v>Tap 6 Clone (12/29/2019)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IFERROR(__xludf.DUMMYFUNCTION("""COMPUTED_VALUE"""),43834.5636186921)</f>
        <v>43834.56362</v>
      </c>
      <c r="D676" s="23">
        <f>IFERROR(__xludf.DUMMYFUNCTION("""COMPUTED_VALUE"""),1.026)</f>
        <v>1.026</v>
      </c>
      <c r="E676" s="24">
        <f>IFERROR(__xludf.DUMMYFUNCTION("""COMPUTED_VALUE"""),63.0)</f>
        <v>63</v>
      </c>
      <c r="F676" s="27" t="str">
        <f>IFERROR(__xludf.DUMMYFUNCTION("""COMPUTED_VALUE"""),"BLUE")</f>
        <v>BLUE</v>
      </c>
      <c r="G676" s="28" t="str">
        <f>IFERROR(__xludf.DUMMYFUNCTION("""COMPUTED_VALUE"""),"Tap 6 Clone (12/29/2019)")</f>
        <v>Tap 6 Clone (12/29/2019)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IFERROR(__xludf.DUMMYFUNCTION("""COMPUTED_VALUE"""),43834.5531967129)</f>
        <v>43834.5532</v>
      </c>
      <c r="D677" s="23">
        <f>IFERROR(__xludf.DUMMYFUNCTION("""COMPUTED_VALUE"""),1.026)</f>
        <v>1.026</v>
      </c>
      <c r="E677" s="24">
        <f>IFERROR(__xludf.DUMMYFUNCTION("""COMPUTED_VALUE"""),63.0)</f>
        <v>63</v>
      </c>
      <c r="F677" s="27" t="str">
        <f>IFERROR(__xludf.DUMMYFUNCTION("""COMPUTED_VALUE"""),"BLUE")</f>
        <v>BLUE</v>
      </c>
      <c r="G677" s="28" t="str">
        <f>IFERROR(__xludf.DUMMYFUNCTION("""COMPUTED_VALUE"""),"Tap 6 Clone (12/29/2019)")</f>
        <v>Tap 6 Clone (12/29/2019)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IFERROR(__xludf.DUMMYFUNCTION("""COMPUTED_VALUE"""),43834.5427760069)</f>
        <v>43834.54278</v>
      </c>
      <c r="D678" s="23">
        <f>IFERROR(__xludf.DUMMYFUNCTION("""COMPUTED_VALUE"""),1.027)</f>
        <v>1.027</v>
      </c>
      <c r="E678" s="24">
        <f>IFERROR(__xludf.DUMMYFUNCTION("""COMPUTED_VALUE"""),63.0)</f>
        <v>63</v>
      </c>
      <c r="F678" s="27" t="str">
        <f>IFERROR(__xludf.DUMMYFUNCTION("""COMPUTED_VALUE"""),"BLUE")</f>
        <v>BLUE</v>
      </c>
      <c r="G678" s="28" t="str">
        <f>IFERROR(__xludf.DUMMYFUNCTION("""COMPUTED_VALUE"""),"Tap 6 Clone (12/29/2019)")</f>
        <v>Tap 6 Clone (12/29/2019)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IFERROR(__xludf.DUMMYFUNCTION("""COMPUTED_VALUE"""),43834.5323428703)</f>
        <v>43834.53234</v>
      </c>
      <c r="D679" s="23">
        <f>IFERROR(__xludf.DUMMYFUNCTION("""COMPUTED_VALUE"""),1.027)</f>
        <v>1.027</v>
      </c>
      <c r="E679" s="24">
        <f>IFERROR(__xludf.DUMMYFUNCTION("""COMPUTED_VALUE"""),63.0)</f>
        <v>63</v>
      </c>
      <c r="F679" s="27" t="str">
        <f>IFERROR(__xludf.DUMMYFUNCTION("""COMPUTED_VALUE"""),"BLUE")</f>
        <v>BLUE</v>
      </c>
      <c r="G679" s="28" t="str">
        <f>IFERROR(__xludf.DUMMYFUNCTION("""COMPUTED_VALUE"""),"Tap 6 Clone (12/29/2019)")</f>
        <v>Tap 6 Clone (12/29/2019)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IFERROR(__xludf.DUMMYFUNCTION("""COMPUTED_VALUE"""),43834.5218988078)</f>
        <v>43834.5219</v>
      </c>
      <c r="D680" s="23">
        <f>IFERROR(__xludf.DUMMYFUNCTION("""COMPUTED_VALUE"""),1.027)</f>
        <v>1.027</v>
      </c>
      <c r="E680" s="24">
        <f>IFERROR(__xludf.DUMMYFUNCTION("""COMPUTED_VALUE"""),63.0)</f>
        <v>63</v>
      </c>
      <c r="F680" s="27" t="str">
        <f>IFERROR(__xludf.DUMMYFUNCTION("""COMPUTED_VALUE"""),"BLUE")</f>
        <v>BLUE</v>
      </c>
      <c r="G680" s="28" t="str">
        <f>IFERROR(__xludf.DUMMYFUNCTION("""COMPUTED_VALUE"""),"Tap 6 Clone (12/29/2019)")</f>
        <v>Tap 6 Clone (12/29/2019)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IFERROR(__xludf.DUMMYFUNCTION("""COMPUTED_VALUE"""),43834.5114657638)</f>
        <v>43834.51147</v>
      </c>
      <c r="D681" s="23">
        <f>IFERROR(__xludf.DUMMYFUNCTION("""COMPUTED_VALUE"""),1.027)</f>
        <v>1.027</v>
      </c>
      <c r="E681" s="24">
        <f>IFERROR(__xludf.DUMMYFUNCTION("""COMPUTED_VALUE"""),63.0)</f>
        <v>63</v>
      </c>
      <c r="F681" s="27" t="str">
        <f>IFERROR(__xludf.DUMMYFUNCTION("""COMPUTED_VALUE"""),"BLUE")</f>
        <v>BLUE</v>
      </c>
      <c r="G681" s="28" t="str">
        <f>IFERROR(__xludf.DUMMYFUNCTION("""COMPUTED_VALUE"""),"Tap 6 Clone (12/29/2019)")</f>
        <v>Tap 6 Clone (12/29/2019)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IFERROR(__xludf.DUMMYFUNCTION("""COMPUTED_VALUE"""),43834.5010453356)</f>
        <v>43834.50105</v>
      </c>
      <c r="D682" s="23">
        <f>IFERROR(__xludf.DUMMYFUNCTION("""COMPUTED_VALUE"""),1.027)</f>
        <v>1.027</v>
      </c>
      <c r="E682" s="24">
        <f>IFERROR(__xludf.DUMMYFUNCTION("""COMPUTED_VALUE"""),63.0)</f>
        <v>63</v>
      </c>
      <c r="F682" s="27" t="str">
        <f>IFERROR(__xludf.DUMMYFUNCTION("""COMPUTED_VALUE"""),"BLUE")</f>
        <v>BLUE</v>
      </c>
      <c r="G682" s="28" t="str">
        <f>IFERROR(__xludf.DUMMYFUNCTION("""COMPUTED_VALUE"""),"Tap 6 Clone (12/29/2019)")</f>
        <v>Tap 6 Clone (12/29/2019)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IFERROR(__xludf.DUMMYFUNCTION("""COMPUTED_VALUE"""),43834.4906128819)</f>
        <v>43834.49061</v>
      </c>
      <c r="D683" s="23">
        <f>IFERROR(__xludf.DUMMYFUNCTION("""COMPUTED_VALUE"""),1.027)</f>
        <v>1.027</v>
      </c>
      <c r="E683" s="24">
        <f>IFERROR(__xludf.DUMMYFUNCTION("""COMPUTED_VALUE"""),63.0)</f>
        <v>63</v>
      </c>
      <c r="F683" s="27" t="str">
        <f>IFERROR(__xludf.DUMMYFUNCTION("""COMPUTED_VALUE"""),"BLUE")</f>
        <v>BLUE</v>
      </c>
      <c r="G683" s="28" t="str">
        <f>IFERROR(__xludf.DUMMYFUNCTION("""COMPUTED_VALUE"""),"Tap 6 Clone (12/29/2019)")</f>
        <v>Tap 6 Clone (12/29/2019)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IFERROR(__xludf.DUMMYFUNCTION("""COMPUTED_VALUE"""),43834.4801904282)</f>
        <v>43834.48019</v>
      </c>
      <c r="D684" s="23">
        <f>IFERROR(__xludf.DUMMYFUNCTION("""COMPUTED_VALUE"""),1.027)</f>
        <v>1.027</v>
      </c>
      <c r="E684" s="24">
        <f>IFERROR(__xludf.DUMMYFUNCTION("""COMPUTED_VALUE"""),63.0)</f>
        <v>63</v>
      </c>
      <c r="F684" s="27" t="str">
        <f>IFERROR(__xludf.DUMMYFUNCTION("""COMPUTED_VALUE"""),"BLUE")</f>
        <v>BLUE</v>
      </c>
      <c r="G684" s="28" t="str">
        <f>IFERROR(__xludf.DUMMYFUNCTION("""COMPUTED_VALUE"""),"Tap 6 Clone (12/29/2019)")</f>
        <v>Tap 6 Clone (12/29/2019)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IFERROR(__xludf.DUMMYFUNCTION("""COMPUTED_VALUE"""),43834.4697703472)</f>
        <v>43834.46977</v>
      </c>
      <c r="D685" s="23">
        <f>IFERROR(__xludf.DUMMYFUNCTION("""COMPUTED_VALUE"""),1.027)</f>
        <v>1.027</v>
      </c>
      <c r="E685" s="24">
        <f>IFERROR(__xludf.DUMMYFUNCTION("""COMPUTED_VALUE"""),63.0)</f>
        <v>63</v>
      </c>
      <c r="F685" s="27" t="str">
        <f>IFERROR(__xludf.DUMMYFUNCTION("""COMPUTED_VALUE"""),"BLUE")</f>
        <v>BLUE</v>
      </c>
      <c r="G685" s="28" t="str">
        <f>IFERROR(__xludf.DUMMYFUNCTION("""COMPUTED_VALUE"""),"Tap 6 Clone (12/29/2019)")</f>
        <v>Tap 6 Clone (12/29/2019)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IFERROR(__xludf.DUMMYFUNCTION("""COMPUTED_VALUE"""),43834.4593501388)</f>
        <v>43834.45935</v>
      </c>
      <c r="D686" s="23">
        <f>IFERROR(__xludf.DUMMYFUNCTION("""COMPUTED_VALUE"""),1.027)</f>
        <v>1.027</v>
      </c>
      <c r="E686" s="24">
        <f>IFERROR(__xludf.DUMMYFUNCTION("""COMPUTED_VALUE"""),63.0)</f>
        <v>63</v>
      </c>
      <c r="F686" s="27" t="str">
        <f>IFERROR(__xludf.DUMMYFUNCTION("""COMPUTED_VALUE"""),"BLUE")</f>
        <v>BLUE</v>
      </c>
      <c r="G686" s="28" t="str">
        <f>IFERROR(__xludf.DUMMYFUNCTION("""COMPUTED_VALUE"""),"Tap 6 Clone (12/29/2019)")</f>
        <v>Tap 6 Clone (12/29/2019)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IFERROR(__xludf.DUMMYFUNCTION("""COMPUTED_VALUE"""),43834.4489281713)</f>
        <v>43834.44893</v>
      </c>
      <c r="D687" s="23">
        <f>IFERROR(__xludf.DUMMYFUNCTION("""COMPUTED_VALUE"""),1.027)</f>
        <v>1.027</v>
      </c>
      <c r="E687" s="24">
        <f>IFERROR(__xludf.DUMMYFUNCTION("""COMPUTED_VALUE"""),63.0)</f>
        <v>63</v>
      </c>
      <c r="F687" s="27" t="str">
        <f>IFERROR(__xludf.DUMMYFUNCTION("""COMPUTED_VALUE"""),"BLUE")</f>
        <v>BLUE</v>
      </c>
      <c r="G687" s="28" t="str">
        <f>IFERROR(__xludf.DUMMYFUNCTION("""COMPUTED_VALUE"""),"Tap 6 Clone (12/29/2019)")</f>
        <v>Tap 6 Clone (12/29/2019)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IFERROR(__xludf.DUMMYFUNCTION("""COMPUTED_VALUE"""),43834.4385059143)</f>
        <v>43834.43851</v>
      </c>
      <c r="D688" s="23">
        <f>IFERROR(__xludf.DUMMYFUNCTION("""COMPUTED_VALUE"""),1.027)</f>
        <v>1.027</v>
      </c>
      <c r="E688" s="24">
        <f>IFERROR(__xludf.DUMMYFUNCTION("""COMPUTED_VALUE"""),63.0)</f>
        <v>63</v>
      </c>
      <c r="F688" s="27" t="str">
        <f>IFERROR(__xludf.DUMMYFUNCTION("""COMPUTED_VALUE"""),"BLUE")</f>
        <v>BLUE</v>
      </c>
      <c r="G688" s="28" t="str">
        <f>IFERROR(__xludf.DUMMYFUNCTION("""COMPUTED_VALUE"""),"Tap 6 Clone (12/29/2019)")</f>
        <v>Tap 6 Clone (12/29/2019)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IFERROR(__xludf.DUMMYFUNCTION("""COMPUTED_VALUE"""),43834.4280842939)</f>
        <v>43834.42808</v>
      </c>
      <c r="D689" s="23">
        <f>IFERROR(__xludf.DUMMYFUNCTION("""COMPUTED_VALUE"""),1.027)</f>
        <v>1.027</v>
      </c>
      <c r="E689" s="24">
        <f>IFERROR(__xludf.DUMMYFUNCTION("""COMPUTED_VALUE"""),63.0)</f>
        <v>63</v>
      </c>
      <c r="F689" s="27" t="str">
        <f>IFERROR(__xludf.DUMMYFUNCTION("""COMPUTED_VALUE"""),"BLUE")</f>
        <v>BLUE</v>
      </c>
      <c r="G689" s="28" t="str">
        <f>IFERROR(__xludf.DUMMYFUNCTION("""COMPUTED_VALUE"""),"Tap 6 Clone (12/29/2019)")</f>
        <v>Tap 6 Clone (12/29/2019)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IFERROR(__xludf.DUMMYFUNCTION("""COMPUTED_VALUE"""),43834.4176523379)</f>
        <v>43834.41765</v>
      </c>
      <c r="D690" s="23">
        <f>IFERROR(__xludf.DUMMYFUNCTION("""COMPUTED_VALUE"""),1.027)</f>
        <v>1.027</v>
      </c>
      <c r="E690" s="24">
        <f>IFERROR(__xludf.DUMMYFUNCTION("""COMPUTED_VALUE"""),63.0)</f>
        <v>63</v>
      </c>
      <c r="F690" s="27" t="str">
        <f>IFERROR(__xludf.DUMMYFUNCTION("""COMPUTED_VALUE"""),"BLUE")</f>
        <v>BLUE</v>
      </c>
      <c r="G690" s="28" t="str">
        <f>IFERROR(__xludf.DUMMYFUNCTION("""COMPUTED_VALUE"""),"Tap 6 Clone (12/29/2019)")</f>
        <v>Tap 6 Clone (12/29/2019)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IFERROR(__xludf.DUMMYFUNCTION("""COMPUTED_VALUE"""),43834.4072327314)</f>
        <v>43834.40723</v>
      </c>
      <c r="D691" s="23">
        <f>IFERROR(__xludf.DUMMYFUNCTION("""COMPUTED_VALUE"""),1.027)</f>
        <v>1.027</v>
      </c>
      <c r="E691" s="24">
        <f>IFERROR(__xludf.DUMMYFUNCTION("""COMPUTED_VALUE"""),63.0)</f>
        <v>63</v>
      </c>
      <c r="F691" s="27" t="str">
        <f>IFERROR(__xludf.DUMMYFUNCTION("""COMPUTED_VALUE"""),"BLUE")</f>
        <v>BLUE</v>
      </c>
      <c r="G691" s="28" t="str">
        <f>IFERROR(__xludf.DUMMYFUNCTION("""COMPUTED_VALUE"""),"Tap 6 Clone (12/29/2019)")</f>
        <v>Tap 6 Clone (12/29/2019)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IFERROR(__xludf.DUMMYFUNCTION("""COMPUTED_VALUE"""),43834.3968109375)</f>
        <v>43834.39681</v>
      </c>
      <c r="D692" s="23">
        <f>IFERROR(__xludf.DUMMYFUNCTION("""COMPUTED_VALUE"""),1.027)</f>
        <v>1.027</v>
      </c>
      <c r="E692" s="24">
        <f>IFERROR(__xludf.DUMMYFUNCTION("""COMPUTED_VALUE"""),63.0)</f>
        <v>63</v>
      </c>
      <c r="F692" s="27" t="str">
        <f>IFERROR(__xludf.DUMMYFUNCTION("""COMPUTED_VALUE"""),"BLUE")</f>
        <v>BLUE</v>
      </c>
      <c r="G692" s="28" t="str">
        <f>IFERROR(__xludf.DUMMYFUNCTION("""COMPUTED_VALUE"""),"Tap 6 Clone (12/29/2019)")</f>
        <v>Tap 6 Clone (12/29/2019)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IFERROR(__xludf.DUMMYFUNCTION("""COMPUTED_VALUE"""),43834.3863912152)</f>
        <v>43834.38639</v>
      </c>
      <c r="D693" s="23">
        <f>IFERROR(__xludf.DUMMYFUNCTION("""COMPUTED_VALUE"""),1.027)</f>
        <v>1.027</v>
      </c>
      <c r="E693" s="24">
        <f>IFERROR(__xludf.DUMMYFUNCTION("""COMPUTED_VALUE"""),63.0)</f>
        <v>63</v>
      </c>
      <c r="F693" s="27" t="str">
        <f>IFERROR(__xludf.DUMMYFUNCTION("""COMPUTED_VALUE"""),"BLUE")</f>
        <v>BLUE</v>
      </c>
      <c r="G693" s="28" t="str">
        <f>IFERROR(__xludf.DUMMYFUNCTION("""COMPUTED_VALUE"""),"Tap 6 Clone (12/29/2019)")</f>
        <v>Tap 6 Clone (12/29/2019)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IFERROR(__xludf.DUMMYFUNCTION("""COMPUTED_VALUE"""),43834.3759589583)</f>
        <v>43834.37596</v>
      </c>
      <c r="D694" s="23">
        <f>IFERROR(__xludf.DUMMYFUNCTION("""COMPUTED_VALUE"""),1.027)</f>
        <v>1.027</v>
      </c>
      <c r="E694" s="24">
        <f>IFERROR(__xludf.DUMMYFUNCTION("""COMPUTED_VALUE"""),63.0)</f>
        <v>63</v>
      </c>
      <c r="F694" s="27" t="str">
        <f>IFERROR(__xludf.DUMMYFUNCTION("""COMPUTED_VALUE"""),"BLUE")</f>
        <v>BLUE</v>
      </c>
      <c r="G694" s="28" t="str">
        <f>IFERROR(__xludf.DUMMYFUNCTION("""COMPUTED_VALUE"""),"Tap 6 Clone (12/29/2019)")</f>
        <v>Tap 6 Clone (12/29/2019)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IFERROR(__xludf.DUMMYFUNCTION("""COMPUTED_VALUE"""),43834.3655370717)</f>
        <v>43834.36554</v>
      </c>
      <c r="D695" s="23">
        <f>IFERROR(__xludf.DUMMYFUNCTION("""COMPUTED_VALUE"""),1.028)</f>
        <v>1.028</v>
      </c>
      <c r="E695" s="24">
        <f>IFERROR(__xludf.DUMMYFUNCTION("""COMPUTED_VALUE"""),63.0)</f>
        <v>63</v>
      </c>
      <c r="F695" s="27" t="str">
        <f>IFERROR(__xludf.DUMMYFUNCTION("""COMPUTED_VALUE"""),"BLUE")</f>
        <v>BLUE</v>
      </c>
      <c r="G695" s="28" t="str">
        <f>IFERROR(__xludf.DUMMYFUNCTION("""COMPUTED_VALUE"""),"Tap 6 Clone (12/29/2019)")</f>
        <v>Tap 6 Clone (12/29/2019)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IFERROR(__xludf.DUMMYFUNCTION("""COMPUTED_VALUE"""),43834.355102037)</f>
        <v>43834.3551</v>
      </c>
      <c r="D696" s="23">
        <f>IFERROR(__xludf.DUMMYFUNCTION("""COMPUTED_VALUE"""),1.027)</f>
        <v>1.027</v>
      </c>
      <c r="E696" s="24">
        <f>IFERROR(__xludf.DUMMYFUNCTION("""COMPUTED_VALUE"""),63.0)</f>
        <v>63</v>
      </c>
      <c r="F696" s="27" t="str">
        <f>IFERROR(__xludf.DUMMYFUNCTION("""COMPUTED_VALUE"""),"BLUE")</f>
        <v>BLUE</v>
      </c>
      <c r="G696" s="28" t="str">
        <f>IFERROR(__xludf.DUMMYFUNCTION("""COMPUTED_VALUE"""),"Tap 6 Clone (12/29/2019)")</f>
        <v>Tap 6 Clone (12/29/2019)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IFERROR(__xludf.DUMMYFUNCTION("""COMPUTED_VALUE"""),43834.3446692361)</f>
        <v>43834.34467</v>
      </c>
      <c r="D697" s="23">
        <f>IFERROR(__xludf.DUMMYFUNCTION("""COMPUTED_VALUE"""),1.028)</f>
        <v>1.028</v>
      </c>
      <c r="E697" s="24">
        <f>IFERROR(__xludf.DUMMYFUNCTION("""COMPUTED_VALUE"""),63.0)</f>
        <v>63</v>
      </c>
      <c r="F697" s="27" t="str">
        <f>IFERROR(__xludf.DUMMYFUNCTION("""COMPUTED_VALUE"""),"BLUE")</f>
        <v>BLUE</v>
      </c>
      <c r="G697" s="28" t="str">
        <f>IFERROR(__xludf.DUMMYFUNCTION("""COMPUTED_VALUE"""),"Tap 6 Clone (12/29/2019)")</f>
        <v>Tap 6 Clone (12/29/2019)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IFERROR(__xludf.DUMMYFUNCTION("""COMPUTED_VALUE"""),43834.3342479976)</f>
        <v>43834.33425</v>
      </c>
      <c r="D698" s="23">
        <f>IFERROR(__xludf.DUMMYFUNCTION("""COMPUTED_VALUE"""),1.028)</f>
        <v>1.028</v>
      </c>
      <c r="E698" s="24">
        <f>IFERROR(__xludf.DUMMYFUNCTION("""COMPUTED_VALUE"""),63.0)</f>
        <v>63</v>
      </c>
      <c r="F698" s="27" t="str">
        <f>IFERROR(__xludf.DUMMYFUNCTION("""COMPUTED_VALUE"""),"BLUE")</f>
        <v>BLUE</v>
      </c>
      <c r="G698" s="28" t="str">
        <f>IFERROR(__xludf.DUMMYFUNCTION("""COMPUTED_VALUE"""),"Tap 6 Clone (12/29/2019)")</f>
        <v>Tap 6 Clone (12/29/2019)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IFERROR(__xludf.DUMMYFUNCTION("""COMPUTED_VALUE"""),43834.3238254976)</f>
        <v>43834.32383</v>
      </c>
      <c r="D699" s="23">
        <f>IFERROR(__xludf.DUMMYFUNCTION("""COMPUTED_VALUE"""),1.028)</f>
        <v>1.028</v>
      </c>
      <c r="E699" s="24">
        <f>IFERROR(__xludf.DUMMYFUNCTION("""COMPUTED_VALUE"""),63.0)</f>
        <v>63</v>
      </c>
      <c r="F699" s="27" t="str">
        <f>IFERROR(__xludf.DUMMYFUNCTION("""COMPUTED_VALUE"""),"BLUE")</f>
        <v>BLUE</v>
      </c>
      <c r="G699" s="28" t="str">
        <f>IFERROR(__xludf.DUMMYFUNCTION("""COMPUTED_VALUE"""),"Tap 6 Clone (12/29/2019)")</f>
        <v>Tap 6 Clone (12/29/2019)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IFERROR(__xludf.DUMMYFUNCTION("""COMPUTED_VALUE"""),43834.3134054166)</f>
        <v>43834.31341</v>
      </c>
      <c r="D700" s="23">
        <f>IFERROR(__xludf.DUMMYFUNCTION("""COMPUTED_VALUE"""),1.028)</f>
        <v>1.028</v>
      </c>
      <c r="E700" s="24">
        <f>IFERROR(__xludf.DUMMYFUNCTION("""COMPUTED_VALUE"""),63.0)</f>
        <v>63</v>
      </c>
      <c r="F700" s="27" t="str">
        <f>IFERROR(__xludf.DUMMYFUNCTION("""COMPUTED_VALUE"""),"BLUE")</f>
        <v>BLUE</v>
      </c>
      <c r="G700" s="28" t="str">
        <f>IFERROR(__xludf.DUMMYFUNCTION("""COMPUTED_VALUE"""),"Tap 6 Clone (12/29/2019)")</f>
        <v>Tap 6 Clone (12/29/2019)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IFERROR(__xludf.DUMMYFUNCTION("""COMPUTED_VALUE"""),43834.3029833101)</f>
        <v>43834.30298</v>
      </c>
      <c r="D701" s="23">
        <f>IFERROR(__xludf.DUMMYFUNCTION("""COMPUTED_VALUE"""),1.028)</f>
        <v>1.028</v>
      </c>
      <c r="E701" s="24">
        <f>IFERROR(__xludf.DUMMYFUNCTION("""COMPUTED_VALUE"""),63.0)</f>
        <v>63</v>
      </c>
      <c r="F701" s="27" t="str">
        <f>IFERROR(__xludf.DUMMYFUNCTION("""COMPUTED_VALUE"""),"BLUE")</f>
        <v>BLUE</v>
      </c>
      <c r="G701" s="28" t="str">
        <f>IFERROR(__xludf.DUMMYFUNCTION("""COMPUTED_VALUE"""),"Tap 6 Clone (12/29/2019)")</f>
        <v>Tap 6 Clone (12/29/2019)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IFERROR(__xludf.DUMMYFUNCTION("""COMPUTED_VALUE"""),43834.2925612268)</f>
        <v>43834.29256</v>
      </c>
      <c r="D702" s="23">
        <f>IFERROR(__xludf.DUMMYFUNCTION("""COMPUTED_VALUE"""),1.028)</f>
        <v>1.028</v>
      </c>
      <c r="E702" s="24">
        <f>IFERROR(__xludf.DUMMYFUNCTION("""COMPUTED_VALUE"""),63.0)</f>
        <v>63</v>
      </c>
      <c r="F702" s="27" t="str">
        <f>IFERROR(__xludf.DUMMYFUNCTION("""COMPUTED_VALUE"""),"BLUE")</f>
        <v>BLUE</v>
      </c>
      <c r="G702" s="28" t="str">
        <f>IFERROR(__xludf.DUMMYFUNCTION("""COMPUTED_VALUE"""),"Tap 6 Clone (12/29/2019)")</f>
        <v>Tap 6 Clone (12/29/2019)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IFERROR(__xludf.DUMMYFUNCTION("""COMPUTED_VALUE"""),43834.2821401273)</f>
        <v>43834.28214</v>
      </c>
      <c r="D703" s="23">
        <f>IFERROR(__xludf.DUMMYFUNCTION("""COMPUTED_VALUE"""),1.028)</f>
        <v>1.028</v>
      </c>
      <c r="E703" s="24">
        <f>IFERROR(__xludf.DUMMYFUNCTION("""COMPUTED_VALUE"""),63.0)</f>
        <v>63</v>
      </c>
      <c r="F703" s="27" t="str">
        <f>IFERROR(__xludf.DUMMYFUNCTION("""COMPUTED_VALUE"""),"BLUE")</f>
        <v>BLUE</v>
      </c>
      <c r="G703" s="28" t="str">
        <f>IFERROR(__xludf.DUMMYFUNCTION("""COMPUTED_VALUE"""),"Tap 6 Clone (12/29/2019)")</f>
        <v>Tap 6 Clone (12/29/2019)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IFERROR(__xludf.DUMMYFUNCTION("""COMPUTED_VALUE"""),43834.2717189467)</f>
        <v>43834.27172</v>
      </c>
      <c r="D704" s="23">
        <f>IFERROR(__xludf.DUMMYFUNCTION("""COMPUTED_VALUE"""),1.028)</f>
        <v>1.028</v>
      </c>
      <c r="E704" s="24">
        <f>IFERROR(__xludf.DUMMYFUNCTION("""COMPUTED_VALUE"""),63.0)</f>
        <v>63</v>
      </c>
      <c r="F704" s="27" t="str">
        <f>IFERROR(__xludf.DUMMYFUNCTION("""COMPUTED_VALUE"""),"BLUE")</f>
        <v>BLUE</v>
      </c>
      <c r="G704" s="28" t="str">
        <f>IFERROR(__xludf.DUMMYFUNCTION("""COMPUTED_VALUE"""),"Tap 6 Clone (12/29/2019)")</f>
        <v>Tap 6 Clone (12/29/2019)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IFERROR(__xludf.DUMMYFUNCTION("""COMPUTED_VALUE"""),43834.2612973842)</f>
        <v>43834.2613</v>
      </c>
      <c r="D705" s="23">
        <f>IFERROR(__xludf.DUMMYFUNCTION("""COMPUTED_VALUE"""),1.028)</f>
        <v>1.028</v>
      </c>
      <c r="E705" s="24">
        <f>IFERROR(__xludf.DUMMYFUNCTION("""COMPUTED_VALUE"""),63.0)</f>
        <v>63</v>
      </c>
      <c r="F705" s="27" t="str">
        <f>IFERROR(__xludf.DUMMYFUNCTION("""COMPUTED_VALUE"""),"BLUE")</f>
        <v>BLUE</v>
      </c>
      <c r="G705" s="28" t="str">
        <f>IFERROR(__xludf.DUMMYFUNCTION("""COMPUTED_VALUE"""),"Tap 6 Clone (12/29/2019)")</f>
        <v>Tap 6 Clone (12/29/2019)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IFERROR(__xludf.DUMMYFUNCTION("""COMPUTED_VALUE"""),43834.2508740856)</f>
        <v>43834.25087</v>
      </c>
      <c r="D706" s="23">
        <f>IFERROR(__xludf.DUMMYFUNCTION("""COMPUTED_VALUE"""),1.028)</f>
        <v>1.028</v>
      </c>
      <c r="E706" s="24">
        <f>IFERROR(__xludf.DUMMYFUNCTION("""COMPUTED_VALUE"""),63.0)</f>
        <v>63</v>
      </c>
      <c r="F706" s="27" t="str">
        <f>IFERROR(__xludf.DUMMYFUNCTION("""COMPUTED_VALUE"""),"BLUE")</f>
        <v>BLUE</v>
      </c>
      <c r="G706" s="28" t="str">
        <f>IFERROR(__xludf.DUMMYFUNCTION("""COMPUTED_VALUE"""),"Tap 6 Clone (12/29/2019)")</f>
        <v>Tap 6 Clone (12/29/2019)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IFERROR(__xludf.DUMMYFUNCTION("""COMPUTED_VALUE"""),43834.2404523611)</f>
        <v>43834.24045</v>
      </c>
      <c r="D707" s="23">
        <f>IFERROR(__xludf.DUMMYFUNCTION("""COMPUTED_VALUE"""),1.028)</f>
        <v>1.028</v>
      </c>
      <c r="E707" s="24">
        <f>IFERROR(__xludf.DUMMYFUNCTION("""COMPUTED_VALUE"""),63.0)</f>
        <v>63</v>
      </c>
      <c r="F707" s="27" t="str">
        <f>IFERROR(__xludf.DUMMYFUNCTION("""COMPUTED_VALUE"""),"BLUE")</f>
        <v>BLUE</v>
      </c>
      <c r="G707" s="28" t="str">
        <f>IFERROR(__xludf.DUMMYFUNCTION("""COMPUTED_VALUE"""),"Tap 6 Clone (12/29/2019)")</f>
        <v>Tap 6 Clone (12/29/2019)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IFERROR(__xludf.DUMMYFUNCTION("""COMPUTED_VALUE"""),43834.2300301736)</f>
        <v>43834.23003</v>
      </c>
      <c r="D708" s="23">
        <f>IFERROR(__xludf.DUMMYFUNCTION("""COMPUTED_VALUE"""),1.028)</f>
        <v>1.028</v>
      </c>
      <c r="E708" s="24">
        <f>IFERROR(__xludf.DUMMYFUNCTION("""COMPUTED_VALUE"""),63.0)</f>
        <v>63</v>
      </c>
      <c r="F708" s="27" t="str">
        <f>IFERROR(__xludf.DUMMYFUNCTION("""COMPUTED_VALUE"""),"BLUE")</f>
        <v>BLUE</v>
      </c>
      <c r="G708" s="28" t="str">
        <f>IFERROR(__xludf.DUMMYFUNCTION("""COMPUTED_VALUE"""),"Tap 6 Clone (12/29/2019)")</f>
        <v>Tap 6 Clone (12/29/2019)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IFERROR(__xludf.DUMMYFUNCTION("""COMPUTED_VALUE"""),43834.2196086226)</f>
        <v>43834.21961</v>
      </c>
      <c r="D709" s="23">
        <f>IFERROR(__xludf.DUMMYFUNCTION("""COMPUTED_VALUE"""),1.027)</f>
        <v>1.027</v>
      </c>
      <c r="E709" s="24">
        <f>IFERROR(__xludf.DUMMYFUNCTION("""COMPUTED_VALUE"""),63.0)</f>
        <v>63</v>
      </c>
      <c r="F709" s="27" t="str">
        <f>IFERROR(__xludf.DUMMYFUNCTION("""COMPUTED_VALUE"""),"BLUE")</f>
        <v>BLUE</v>
      </c>
      <c r="G709" s="28" t="str">
        <f>IFERROR(__xludf.DUMMYFUNCTION("""COMPUTED_VALUE"""),"Tap 6 Clone (12/29/2019)")</f>
        <v>Tap 6 Clone (12/29/2019)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IFERROR(__xludf.DUMMYFUNCTION("""COMPUTED_VALUE"""),43834.2091887152)</f>
        <v>43834.20919</v>
      </c>
      <c r="D710" s="23">
        <f>IFERROR(__xludf.DUMMYFUNCTION("""COMPUTED_VALUE"""),1.028)</f>
        <v>1.028</v>
      </c>
      <c r="E710" s="24">
        <f>IFERROR(__xludf.DUMMYFUNCTION("""COMPUTED_VALUE"""),63.0)</f>
        <v>63</v>
      </c>
      <c r="F710" s="27" t="str">
        <f>IFERROR(__xludf.DUMMYFUNCTION("""COMPUTED_VALUE"""),"BLUE")</f>
        <v>BLUE</v>
      </c>
      <c r="G710" s="28" t="str">
        <f>IFERROR(__xludf.DUMMYFUNCTION("""COMPUTED_VALUE"""),"Tap 6 Clone (12/29/2019)")</f>
        <v>Tap 6 Clone (12/29/2019)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IFERROR(__xludf.DUMMYFUNCTION("""COMPUTED_VALUE"""),43834.1987672569)</f>
        <v>43834.19877</v>
      </c>
      <c r="D711" s="23">
        <f>IFERROR(__xludf.DUMMYFUNCTION("""COMPUTED_VALUE"""),1.028)</f>
        <v>1.028</v>
      </c>
      <c r="E711" s="24">
        <f>IFERROR(__xludf.DUMMYFUNCTION("""COMPUTED_VALUE"""),63.0)</f>
        <v>63</v>
      </c>
      <c r="F711" s="27" t="str">
        <f>IFERROR(__xludf.DUMMYFUNCTION("""COMPUTED_VALUE"""),"BLUE")</f>
        <v>BLUE</v>
      </c>
      <c r="G711" s="28" t="str">
        <f>IFERROR(__xludf.DUMMYFUNCTION("""COMPUTED_VALUE"""),"Tap 6 Clone (12/29/2019)")</f>
        <v>Tap 6 Clone (12/29/2019)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IFERROR(__xludf.DUMMYFUNCTION("""COMPUTED_VALUE"""),43834.1883448263)</f>
        <v>43834.18834</v>
      </c>
      <c r="D712" s="23">
        <f>IFERROR(__xludf.DUMMYFUNCTION("""COMPUTED_VALUE"""),1.028)</f>
        <v>1.028</v>
      </c>
      <c r="E712" s="24">
        <f>IFERROR(__xludf.DUMMYFUNCTION("""COMPUTED_VALUE"""),63.0)</f>
        <v>63</v>
      </c>
      <c r="F712" s="27" t="str">
        <f>IFERROR(__xludf.DUMMYFUNCTION("""COMPUTED_VALUE"""),"BLUE")</f>
        <v>BLUE</v>
      </c>
      <c r="G712" s="28" t="str">
        <f>IFERROR(__xludf.DUMMYFUNCTION("""COMPUTED_VALUE"""),"Tap 6 Clone (12/29/2019)")</f>
        <v>Tap 6 Clone (12/29/2019)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IFERROR(__xludf.DUMMYFUNCTION("""COMPUTED_VALUE"""),43834.1779245949)</f>
        <v>43834.17792</v>
      </c>
      <c r="D713" s="23">
        <f>IFERROR(__xludf.DUMMYFUNCTION("""COMPUTED_VALUE"""),1.028)</f>
        <v>1.028</v>
      </c>
      <c r="E713" s="24">
        <f>IFERROR(__xludf.DUMMYFUNCTION("""COMPUTED_VALUE"""),63.0)</f>
        <v>63</v>
      </c>
      <c r="F713" s="27" t="str">
        <f>IFERROR(__xludf.DUMMYFUNCTION("""COMPUTED_VALUE"""),"BLUE")</f>
        <v>BLUE</v>
      </c>
      <c r="G713" s="28" t="str">
        <f>IFERROR(__xludf.DUMMYFUNCTION("""COMPUTED_VALUE"""),"Tap 6 Clone (12/29/2019)")</f>
        <v>Tap 6 Clone (12/29/2019)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IFERROR(__xludf.DUMMYFUNCTION("""COMPUTED_VALUE"""),43834.1674773726)</f>
        <v>43834.16748</v>
      </c>
      <c r="D714" s="23">
        <f>IFERROR(__xludf.DUMMYFUNCTION("""COMPUTED_VALUE"""),1.028)</f>
        <v>1.028</v>
      </c>
      <c r="E714" s="24">
        <f>IFERROR(__xludf.DUMMYFUNCTION("""COMPUTED_VALUE"""),63.0)</f>
        <v>63</v>
      </c>
      <c r="F714" s="27" t="str">
        <f>IFERROR(__xludf.DUMMYFUNCTION("""COMPUTED_VALUE"""),"BLUE")</f>
        <v>BLUE</v>
      </c>
      <c r="G714" s="28" t="str">
        <f>IFERROR(__xludf.DUMMYFUNCTION("""COMPUTED_VALUE"""),"Tap 6 Clone (12/29/2019)")</f>
        <v>Tap 6 Clone (12/29/2019)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IFERROR(__xludf.DUMMYFUNCTION("""COMPUTED_VALUE"""),43834.1570560879)</f>
        <v>43834.15706</v>
      </c>
      <c r="D715" s="23">
        <f>IFERROR(__xludf.DUMMYFUNCTION("""COMPUTED_VALUE"""),1.028)</f>
        <v>1.028</v>
      </c>
      <c r="E715" s="24">
        <f>IFERROR(__xludf.DUMMYFUNCTION("""COMPUTED_VALUE"""),63.0)</f>
        <v>63</v>
      </c>
      <c r="F715" s="27" t="str">
        <f>IFERROR(__xludf.DUMMYFUNCTION("""COMPUTED_VALUE"""),"BLUE")</f>
        <v>BLUE</v>
      </c>
      <c r="G715" s="28" t="str">
        <f>IFERROR(__xludf.DUMMYFUNCTION("""COMPUTED_VALUE"""),"Tap 6 Clone (12/29/2019)")</f>
        <v>Tap 6 Clone (12/29/2019)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IFERROR(__xludf.DUMMYFUNCTION("""COMPUTED_VALUE"""),43834.1466333449)</f>
        <v>43834.14663</v>
      </c>
      <c r="D716" s="23">
        <f>IFERROR(__xludf.DUMMYFUNCTION("""COMPUTED_VALUE"""),1.028)</f>
        <v>1.028</v>
      </c>
      <c r="E716" s="24">
        <f>IFERROR(__xludf.DUMMYFUNCTION("""COMPUTED_VALUE"""),63.0)</f>
        <v>63</v>
      </c>
      <c r="F716" s="27" t="str">
        <f>IFERROR(__xludf.DUMMYFUNCTION("""COMPUTED_VALUE"""),"BLUE")</f>
        <v>BLUE</v>
      </c>
      <c r="G716" s="28" t="str">
        <f>IFERROR(__xludf.DUMMYFUNCTION("""COMPUTED_VALUE"""),"Tap 6 Clone (12/29/2019)")</f>
        <v>Tap 6 Clone (12/29/2019)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IFERROR(__xludf.DUMMYFUNCTION("""COMPUTED_VALUE"""),43834.1362126273)</f>
        <v>43834.13621</v>
      </c>
      <c r="D717" s="23">
        <f>IFERROR(__xludf.DUMMYFUNCTION("""COMPUTED_VALUE"""),1.028)</f>
        <v>1.028</v>
      </c>
      <c r="E717" s="24">
        <f>IFERROR(__xludf.DUMMYFUNCTION("""COMPUTED_VALUE"""),63.0)</f>
        <v>63</v>
      </c>
      <c r="F717" s="27" t="str">
        <f>IFERROR(__xludf.DUMMYFUNCTION("""COMPUTED_VALUE"""),"BLUE")</f>
        <v>BLUE</v>
      </c>
      <c r="G717" s="28" t="str">
        <f>IFERROR(__xludf.DUMMYFUNCTION("""COMPUTED_VALUE"""),"Tap 6 Clone (12/29/2019)")</f>
        <v>Tap 6 Clone (12/29/2019)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IFERROR(__xludf.DUMMYFUNCTION("""COMPUTED_VALUE"""),43834.1257898726)</f>
        <v>43834.12579</v>
      </c>
      <c r="D718" s="23">
        <f>IFERROR(__xludf.DUMMYFUNCTION("""COMPUTED_VALUE"""),1.028)</f>
        <v>1.028</v>
      </c>
      <c r="E718" s="24">
        <f>IFERROR(__xludf.DUMMYFUNCTION("""COMPUTED_VALUE"""),63.0)</f>
        <v>63</v>
      </c>
      <c r="F718" s="27" t="str">
        <f>IFERROR(__xludf.DUMMYFUNCTION("""COMPUTED_VALUE"""),"BLUE")</f>
        <v>BLUE</v>
      </c>
      <c r="G718" s="28" t="str">
        <f>IFERROR(__xludf.DUMMYFUNCTION("""COMPUTED_VALUE"""),"Tap 6 Clone (12/29/2019)")</f>
        <v>Tap 6 Clone (12/29/2019)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IFERROR(__xludf.DUMMYFUNCTION("""COMPUTED_VALUE"""),43834.1153682291)</f>
        <v>43834.11537</v>
      </c>
      <c r="D719" s="23">
        <f>IFERROR(__xludf.DUMMYFUNCTION("""COMPUTED_VALUE"""),1.029)</f>
        <v>1.029</v>
      </c>
      <c r="E719" s="24">
        <f>IFERROR(__xludf.DUMMYFUNCTION("""COMPUTED_VALUE"""),63.0)</f>
        <v>63</v>
      </c>
      <c r="F719" s="27" t="str">
        <f>IFERROR(__xludf.DUMMYFUNCTION("""COMPUTED_VALUE"""),"BLUE")</f>
        <v>BLUE</v>
      </c>
      <c r="G719" s="28" t="str">
        <f>IFERROR(__xludf.DUMMYFUNCTION("""COMPUTED_VALUE"""),"Tap 6 Clone (12/29/2019)")</f>
        <v>Tap 6 Clone (12/29/2019)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IFERROR(__xludf.DUMMYFUNCTION("""COMPUTED_VALUE"""),43834.1049236342)</f>
        <v>43834.10492</v>
      </c>
      <c r="D720" s="23">
        <f>IFERROR(__xludf.DUMMYFUNCTION("""COMPUTED_VALUE"""),1.028)</f>
        <v>1.028</v>
      </c>
      <c r="E720" s="24">
        <f>IFERROR(__xludf.DUMMYFUNCTION("""COMPUTED_VALUE"""),63.0)</f>
        <v>63</v>
      </c>
      <c r="F720" s="27" t="str">
        <f>IFERROR(__xludf.DUMMYFUNCTION("""COMPUTED_VALUE"""),"BLUE")</f>
        <v>BLUE</v>
      </c>
      <c r="G720" s="28" t="str">
        <f>IFERROR(__xludf.DUMMYFUNCTION("""COMPUTED_VALUE"""),"Tap 6 Clone (12/29/2019)")</f>
        <v>Tap 6 Clone (12/29/2019)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IFERROR(__xludf.DUMMYFUNCTION("""COMPUTED_VALUE"""),43834.0944795254)</f>
        <v>43834.09448</v>
      </c>
      <c r="D721" s="23">
        <f>IFERROR(__xludf.DUMMYFUNCTION("""COMPUTED_VALUE"""),1.029)</f>
        <v>1.029</v>
      </c>
      <c r="E721" s="24">
        <f>IFERROR(__xludf.DUMMYFUNCTION("""COMPUTED_VALUE"""),63.0)</f>
        <v>63</v>
      </c>
      <c r="F721" s="27" t="str">
        <f>IFERROR(__xludf.DUMMYFUNCTION("""COMPUTED_VALUE"""),"BLUE")</f>
        <v>BLUE</v>
      </c>
      <c r="G721" s="28" t="str">
        <f>IFERROR(__xludf.DUMMYFUNCTION("""COMPUTED_VALUE"""),"Tap 6 Clone (12/29/2019)")</f>
        <v>Tap 6 Clone (12/29/2019)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IFERROR(__xludf.DUMMYFUNCTION("""COMPUTED_VALUE"""),43834.0840351388)</f>
        <v>43834.08404</v>
      </c>
      <c r="D722" s="23">
        <f>IFERROR(__xludf.DUMMYFUNCTION("""COMPUTED_VALUE"""),1.028)</f>
        <v>1.028</v>
      </c>
      <c r="E722" s="24">
        <f>IFERROR(__xludf.DUMMYFUNCTION("""COMPUTED_VALUE"""),63.0)</f>
        <v>63</v>
      </c>
      <c r="F722" s="27" t="str">
        <f>IFERROR(__xludf.DUMMYFUNCTION("""COMPUTED_VALUE"""),"BLUE")</f>
        <v>BLUE</v>
      </c>
      <c r="G722" s="28" t="str">
        <f>IFERROR(__xludf.DUMMYFUNCTION("""COMPUTED_VALUE"""),"Tap 6 Clone (12/29/2019)")</f>
        <v>Tap 6 Clone (12/29/2019)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IFERROR(__xludf.DUMMYFUNCTION("""COMPUTED_VALUE"""),43834.0736148379)</f>
        <v>43834.07361</v>
      </c>
      <c r="D723" s="23">
        <f>IFERROR(__xludf.DUMMYFUNCTION("""COMPUTED_VALUE"""),1.029)</f>
        <v>1.029</v>
      </c>
      <c r="E723" s="24">
        <f>IFERROR(__xludf.DUMMYFUNCTION("""COMPUTED_VALUE"""),63.0)</f>
        <v>63</v>
      </c>
      <c r="F723" s="27" t="str">
        <f>IFERROR(__xludf.DUMMYFUNCTION("""COMPUTED_VALUE"""),"BLUE")</f>
        <v>BLUE</v>
      </c>
      <c r="G723" s="28" t="str">
        <f>IFERROR(__xludf.DUMMYFUNCTION("""COMPUTED_VALUE"""),"Tap 6 Clone (12/29/2019)")</f>
        <v>Tap 6 Clone (12/29/2019)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IFERROR(__xludf.DUMMYFUNCTION("""COMPUTED_VALUE"""),43834.0631824884)</f>
        <v>43834.06318</v>
      </c>
      <c r="D724" s="23">
        <f>IFERROR(__xludf.DUMMYFUNCTION("""COMPUTED_VALUE"""),1.029)</f>
        <v>1.029</v>
      </c>
      <c r="E724" s="24">
        <f>IFERROR(__xludf.DUMMYFUNCTION("""COMPUTED_VALUE"""),63.0)</f>
        <v>63</v>
      </c>
      <c r="F724" s="27" t="str">
        <f>IFERROR(__xludf.DUMMYFUNCTION("""COMPUTED_VALUE"""),"BLUE")</f>
        <v>BLUE</v>
      </c>
      <c r="G724" s="28" t="str">
        <f>IFERROR(__xludf.DUMMYFUNCTION("""COMPUTED_VALUE"""),"Tap 6 Clone (12/29/2019)")</f>
        <v>Tap 6 Clone (12/29/2019)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IFERROR(__xludf.DUMMYFUNCTION("""COMPUTED_VALUE"""),43834.0527600115)</f>
        <v>43834.05276</v>
      </c>
      <c r="D725" s="23">
        <f>IFERROR(__xludf.DUMMYFUNCTION("""COMPUTED_VALUE"""),1.028)</f>
        <v>1.028</v>
      </c>
      <c r="E725" s="24">
        <f>IFERROR(__xludf.DUMMYFUNCTION("""COMPUTED_VALUE"""),63.0)</f>
        <v>63</v>
      </c>
      <c r="F725" s="27" t="str">
        <f>IFERROR(__xludf.DUMMYFUNCTION("""COMPUTED_VALUE"""),"BLUE")</f>
        <v>BLUE</v>
      </c>
      <c r="G725" s="28" t="str">
        <f>IFERROR(__xludf.DUMMYFUNCTION("""COMPUTED_VALUE"""),"Tap 6 Clone (12/29/2019)")</f>
        <v>Tap 6 Clone (12/29/2019)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IFERROR(__xludf.DUMMYFUNCTION("""COMPUTED_VALUE"""),43834.0423412268)</f>
        <v>43834.04234</v>
      </c>
      <c r="D726" s="23">
        <f>IFERROR(__xludf.DUMMYFUNCTION("""COMPUTED_VALUE"""),1.029)</f>
        <v>1.029</v>
      </c>
      <c r="E726" s="24">
        <f>IFERROR(__xludf.DUMMYFUNCTION("""COMPUTED_VALUE"""),63.0)</f>
        <v>63</v>
      </c>
      <c r="F726" s="27" t="str">
        <f>IFERROR(__xludf.DUMMYFUNCTION("""COMPUTED_VALUE"""),"BLUE")</f>
        <v>BLUE</v>
      </c>
      <c r="G726" s="28" t="str">
        <f>IFERROR(__xludf.DUMMYFUNCTION("""COMPUTED_VALUE"""),"Tap 6 Clone (12/29/2019)")</f>
        <v>Tap 6 Clone (12/29/2019)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IFERROR(__xludf.DUMMYFUNCTION("""COMPUTED_VALUE"""),43834.031918287)</f>
        <v>43834.03192</v>
      </c>
      <c r="D727" s="23">
        <f>IFERROR(__xludf.DUMMYFUNCTION("""COMPUTED_VALUE"""),1.028)</f>
        <v>1.028</v>
      </c>
      <c r="E727" s="24">
        <f>IFERROR(__xludf.DUMMYFUNCTION("""COMPUTED_VALUE"""),62.0)</f>
        <v>62</v>
      </c>
      <c r="F727" s="27" t="str">
        <f>IFERROR(__xludf.DUMMYFUNCTION("""COMPUTED_VALUE"""),"BLUE")</f>
        <v>BLUE</v>
      </c>
      <c r="G727" s="28" t="str">
        <f>IFERROR(__xludf.DUMMYFUNCTION("""COMPUTED_VALUE"""),"Tap 6 Clone (12/29/2019)")</f>
        <v>Tap 6 Clone (12/29/2019)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IFERROR(__xludf.DUMMYFUNCTION("""COMPUTED_VALUE"""),43834.0214972453)</f>
        <v>43834.0215</v>
      </c>
      <c r="D728" s="23">
        <f>IFERROR(__xludf.DUMMYFUNCTION("""COMPUTED_VALUE"""),1.028)</f>
        <v>1.028</v>
      </c>
      <c r="E728" s="24">
        <f>IFERROR(__xludf.DUMMYFUNCTION("""COMPUTED_VALUE"""),63.0)</f>
        <v>63</v>
      </c>
      <c r="F728" s="27" t="str">
        <f>IFERROR(__xludf.DUMMYFUNCTION("""COMPUTED_VALUE"""),"BLUE")</f>
        <v>BLUE</v>
      </c>
      <c r="G728" s="28" t="str">
        <f>IFERROR(__xludf.DUMMYFUNCTION("""COMPUTED_VALUE"""),"Tap 6 Clone (12/29/2019)")</f>
        <v>Tap 6 Clone (12/29/2019)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IFERROR(__xludf.DUMMYFUNCTION("""COMPUTED_VALUE"""),43834.0110769675)</f>
        <v>43834.01108</v>
      </c>
      <c r="D729" s="23">
        <f>IFERROR(__xludf.DUMMYFUNCTION("""COMPUTED_VALUE"""),1.028)</f>
        <v>1.028</v>
      </c>
      <c r="E729" s="24">
        <f>IFERROR(__xludf.DUMMYFUNCTION("""COMPUTED_VALUE"""),62.0)</f>
        <v>62</v>
      </c>
      <c r="F729" s="27" t="str">
        <f>IFERROR(__xludf.DUMMYFUNCTION("""COMPUTED_VALUE"""),"BLUE")</f>
        <v>BLUE</v>
      </c>
      <c r="G729" s="28" t="str">
        <f>IFERROR(__xludf.DUMMYFUNCTION("""COMPUTED_VALUE"""),"Tap 6 Clone (12/29/2019)")</f>
        <v>Tap 6 Clone (12/29/2019)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IFERROR(__xludf.DUMMYFUNCTION("""COMPUTED_VALUE"""),43834.0006553935)</f>
        <v>43834.00066</v>
      </c>
      <c r="D730" s="23">
        <f>IFERROR(__xludf.DUMMYFUNCTION("""COMPUTED_VALUE"""),1.028)</f>
        <v>1.028</v>
      </c>
      <c r="E730" s="24">
        <f>IFERROR(__xludf.DUMMYFUNCTION("""COMPUTED_VALUE"""),62.0)</f>
        <v>62</v>
      </c>
      <c r="F730" s="27" t="str">
        <f>IFERROR(__xludf.DUMMYFUNCTION("""COMPUTED_VALUE"""),"BLUE")</f>
        <v>BLUE</v>
      </c>
      <c r="G730" s="28" t="str">
        <f>IFERROR(__xludf.DUMMYFUNCTION("""COMPUTED_VALUE"""),"Tap 6 Clone (12/29/2019)")</f>
        <v>Tap 6 Clone (12/29/2019)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IFERROR(__xludf.DUMMYFUNCTION("""COMPUTED_VALUE"""),43833.9902347222)</f>
        <v>43833.99023</v>
      </c>
      <c r="D731" s="23">
        <f>IFERROR(__xludf.DUMMYFUNCTION("""COMPUTED_VALUE"""),1.028)</f>
        <v>1.028</v>
      </c>
      <c r="E731" s="24">
        <f>IFERROR(__xludf.DUMMYFUNCTION("""COMPUTED_VALUE"""),62.0)</f>
        <v>62</v>
      </c>
      <c r="F731" s="27" t="str">
        <f>IFERROR(__xludf.DUMMYFUNCTION("""COMPUTED_VALUE"""),"BLUE")</f>
        <v>BLUE</v>
      </c>
      <c r="G731" s="28" t="str">
        <f>IFERROR(__xludf.DUMMYFUNCTION("""COMPUTED_VALUE"""),"Tap 6 Clone (12/29/2019)")</f>
        <v>Tap 6 Clone (12/29/2019)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IFERROR(__xludf.DUMMYFUNCTION("""COMPUTED_VALUE"""),43833.9798132638)</f>
        <v>43833.97981</v>
      </c>
      <c r="D732" s="23">
        <f>IFERROR(__xludf.DUMMYFUNCTION("""COMPUTED_VALUE"""),1.028)</f>
        <v>1.028</v>
      </c>
      <c r="E732" s="24">
        <f>IFERROR(__xludf.DUMMYFUNCTION("""COMPUTED_VALUE"""),62.0)</f>
        <v>62</v>
      </c>
      <c r="F732" s="27" t="str">
        <f>IFERROR(__xludf.DUMMYFUNCTION("""COMPUTED_VALUE"""),"BLUE")</f>
        <v>BLUE</v>
      </c>
      <c r="G732" s="28" t="str">
        <f>IFERROR(__xludf.DUMMYFUNCTION("""COMPUTED_VALUE"""),"Tap 6 Clone (12/29/2019)")</f>
        <v>Tap 6 Clone (12/29/2019)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IFERROR(__xludf.DUMMYFUNCTION("""COMPUTED_VALUE"""),43833.969391655)</f>
        <v>43833.96939</v>
      </c>
      <c r="D733" s="23">
        <f>IFERROR(__xludf.DUMMYFUNCTION("""COMPUTED_VALUE"""),1.028)</f>
        <v>1.028</v>
      </c>
      <c r="E733" s="24">
        <f>IFERROR(__xludf.DUMMYFUNCTION("""COMPUTED_VALUE"""),62.0)</f>
        <v>62</v>
      </c>
      <c r="F733" s="27" t="str">
        <f>IFERROR(__xludf.DUMMYFUNCTION("""COMPUTED_VALUE"""),"BLUE")</f>
        <v>BLUE</v>
      </c>
      <c r="G733" s="28" t="str">
        <f>IFERROR(__xludf.DUMMYFUNCTION("""COMPUTED_VALUE"""),"Tap 6 Clone (12/29/2019)")</f>
        <v>Tap 6 Clone (12/29/2019)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IFERROR(__xludf.DUMMYFUNCTION("""COMPUTED_VALUE"""),43833.9589705671)</f>
        <v>43833.95897</v>
      </c>
      <c r="D734" s="23">
        <f>IFERROR(__xludf.DUMMYFUNCTION("""COMPUTED_VALUE"""),1.029)</f>
        <v>1.029</v>
      </c>
      <c r="E734" s="24">
        <f>IFERROR(__xludf.DUMMYFUNCTION("""COMPUTED_VALUE"""),62.0)</f>
        <v>62</v>
      </c>
      <c r="F734" s="27" t="str">
        <f>IFERROR(__xludf.DUMMYFUNCTION("""COMPUTED_VALUE"""),"BLUE")</f>
        <v>BLUE</v>
      </c>
      <c r="G734" s="28" t="str">
        <f>IFERROR(__xludf.DUMMYFUNCTION("""COMPUTED_VALUE"""),"Tap 6 Clone (12/29/2019)")</f>
        <v>Tap 6 Clone (12/29/2019)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IFERROR(__xludf.DUMMYFUNCTION("""COMPUTED_VALUE"""),43833.9485487152)</f>
        <v>43833.94855</v>
      </c>
      <c r="D735" s="23">
        <f>IFERROR(__xludf.DUMMYFUNCTION("""COMPUTED_VALUE"""),1.029)</f>
        <v>1.029</v>
      </c>
      <c r="E735" s="24">
        <f>IFERROR(__xludf.DUMMYFUNCTION("""COMPUTED_VALUE"""),62.0)</f>
        <v>62</v>
      </c>
      <c r="F735" s="27" t="str">
        <f>IFERROR(__xludf.DUMMYFUNCTION("""COMPUTED_VALUE"""),"BLUE")</f>
        <v>BLUE</v>
      </c>
      <c r="G735" s="28" t="str">
        <f>IFERROR(__xludf.DUMMYFUNCTION("""COMPUTED_VALUE"""),"Tap 6 Clone (12/29/2019)")</f>
        <v>Tap 6 Clone (12/29/2019)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IFERROR(__xludf.DUMMYFUNCTION("""COMPUTED_VALUE"""),43833.9381294675)</f>
        <v>43833.93813</v>
      </c>
      <c r="D736" s="23">
        <f>IFERROR(__xludf.DUMMYFUNCTION("""COMPUTED_VALUE"""),1.029)</f>
        <v>1.029</v>
      </c>
      <c r="E736" s="24">
        <f>IFERROR(__xludf.DUMMYFUNCTION("""COMPUTED_VALUE"""),62.0)</f>
        <v>62</v>
      </c>
      <c r="F736" s="27" t="str">
        <f>IFERROR(__xludf.DUMMYFUNCTION("""COMPUTED_VALUE"""),"BLUE")</f>
        <v>BLUE</v>
      </c>
      <c r="G736" s="28" t="str">
        <f>IFERROR(__xludf.DUMMYFUNCTION("""COMPUTED_VALUE"""),"Tap 6 Clone (12/29/2019)")</f>
        <v>Tap 6 Clone (12/29/2019)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IFERROR(__xludf.DUMMYFUNCTION("""COMPUTED_VALUE"""),43833.927709456)</f>
        <v>43833.92771</v>
      </c>
      <c r="D737" s="23">
        <f>IFERROR(__xludf.DUMMYFUNCTION("""COMPUTED_VALUE"""),1.029)</f>
        <v>1.029</v>
      </c>
      <c r="E737" s="24">
        <f>IFERROR(__xludf.DUMMYFUNCTION("""COMPUTED_VALUE"""),62.0)</f>
        <v>62</v>
      </c>
      <c r="F737" s="27" t="str">
        <f>IFERROR(__xludf.DUMMYFUNCTION("""COMPUTED_VALUE"""),"BLUE")</f>
        <v>BLUE</v>
      </c>
      <c r="G737" s="28" t="str">
        <f>IFERROR(__xludf.DUMMYFUNCTION("""COMPUTED_VALUE"""),"Tap 6 Clone (12/29/2019)")</f>
        <v>Tap 6 Clone (12/29/2019)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IFERROR(__xludf.DUMMYFUNCTION("""COMPUTED_VALUE"""),43833.9172883333)</f>
        <v>43833.91729</v>
      </c>
      <c r="D738" s="23">
        <f>IFERROR(__xludf.DUMMYFUNCTION("""COMPUTED_VALUE"""),1.029)</f>
        <v>1.029</v>
      </c>
      <c r="E738" s="24">
        <f>IFERROR(__xludf.DUMMYFUNCTION("""COMPUTED_VALUE"""),62.0)</f>
        <v>62</v>
      </c>
      <c r="F738" s="27" t="str">
        <f>IFERROR(__xludf.DUMMYFUNCTION("""COMPUTED_VALUE"""),"BLUE")</f>
        <v>BLUE</v>
      </c>
      <c r="G738" s="28" t="str">
        <f>IFERROR(__xludf.DUMMYFUNCTION("""COMPUTED_VALUE"""),"Tap 6 Clone (12/29/2019)")</f>
        <v>Tap 6 Clone (12/29/2019)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IFERROR(__xludf.DUMMYFUNCTION("""COMPUTED_VALUE"""),43833.9068668171)</f>
        <v>43833.90687</v>
      </c>
      <c r="D739" s="23">
        <f>IFERROR(__xludf.DUMMYFUNCTION("""COMPUTED_VALUE"""),1.029)</f>
        <v>1.029</v>
      </c>
      <c r="E739" s="24">
        <f>IFERROR(__xludf.DUMMYFUNCTION("""COMPUTED_VALUE"""),62.0)</f>
        <v>62</v>
      </c>
      <c r="F739" s="27" t="str">
        <f>IFERROR(__xludf.DUMMYFUNCTION("""COMPUTED_VALUE"""),"BLUE")</f>
        <v>BLUE</v>
      </c>
      <c r="G739" s="28" t="str">
        <f>IFERROR(__xludf.DUMMYFUNCTION("""COMPUTED_VALUE"""),"Tap 6 Clone (12/29/2019)")</f>
        <v>Tap 6 Clone (12/29/2019)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IFERROR(__xludf.DUMMYFUNCTION("""COMPUTED_VALUE"""),43833.896446493)</f>
        <v>43833.89645</v>
      </c>
      <c r="D740" s="23">
        <f>IFERROR(__xludf.DUMMYFUNCTION("""COMPUTED_VALUE"""),1.029)</f>
        <v>1.029</v>
      </c>
      <c r="E740" s="24">
        <f>IFERROR(__xludf.DUMMYFUNCTION("""COMPUTED_VALUE"""),62.0)</f>
        <v>62</v>
      </c>
      <c r="F740" s="27" t="str">
        <f>IFERROR(__xludf.DUMMYFUNCTION("""COMPUTED_VALUE"""),"BLUE")</f>
        <v>BLUE</v>
      </c>
      <c r="G740" s="28" t="str">
        <f>IFERROR(__xludf.DUMMYFUNCTION("""COMPUTED_VALUE"""),"Tap 6 Clone (12/29/2019)")</f>
        <v>Tap 6 Clone (12/29/2019)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IFERROR(__xludf.DUMMYFUNCTION("""COMPUTED_VALUE"""),43833.8860147106)</f>
        <v>43833.88601</v>
      </c>
      <c r="D741" s="23">
        <f>IFERROR(__xludf.DUMMYFUNCTION("""COMPUTED_VALUE"""),1.03)</f>
        <v>1.03</v>
      </c>
      <c r="E741" s="24">
        <f>IFERROR(__xludf.DUMMYFUNCTION("""COMPUTED_VALUE"""),62.0)</f>
        <v>62</v>
      </c>
      <c r="F741" s="27" t="str">
        <f>IFERROR(__xludf.DUMMYFUNCTION("""COMPUTED_VALUE"""),"BLUE")</f>
        <v>BLUE</v>
      </c>
      <c r="G741" s="28" t="str">
        <f>IFERROR(__xludf.DUMMYFUNCTION("""COMPUTED_VALUE"""),"Tap 6 Clone (12/29/2019)")</f>
        <v>Tap 6 Clone (12/29/2019)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IFERROR(__xludf.DUMMYFUNCTION("""COMPUTED_VALUE"""),43833.8755928009)</f>
        <v>43833.87559</v>
      </c>
      <c r="D742" s="23">
        <f>IFERROR(__xludf.DUMMYFUNCTION("""COMPUTED_VALUE"""),1.03)</f>
        <v>1.03</v>
      </c>
      <c r="E742" s="24">
        <f>IFERROR(__xludf.DUMMYFUNCTION("""COMPUTED_VALUE"""),62.0)</f>
        <v>62</v>
      </c>
      <c r="F742" s="27" t="str">
        <f>IFERROR(__xludf.DUMMYFUNCTION("""COMPUTED_VALUE"""),"BLUE")</f>
        <v>BLUE</v>
      </c>
      <c r="G742" s="28" t="str">
        <f>IFERROR(__xludf.DUMMYFUNCTION("""COMPUTED_VALUE"""),"Tap 6 Clone (12/29/2019)")</f>
        <v>Tap 6 Clone (12/29/2019)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IFERROR(__xludf.DUMMYFUNCTION("""COMPUTED_VALUE"""),43833.8651709143)</f>
        <v>43833.86517</v>
      </c>
      <c r="D743" s="23">
        <f>IFERROR(__xludf.DUMMYFUNCTION("""COMPUTED_VALUE"""),1.029)</f>
        <v>1.029</v>
      </c>
      <c r="E743" s="24">
        <f>IFERROR(__xludf.DUMMYFUNCTION("""COMPUTED_VALUE"""),62.0)</f>
        <v>62</v>
      </c>
      <c r="F743" s="27" t="str">
        <f>IFERROR(__xludf.DUMMYFUNCTION("""COMPUTED_VALUE"""),"BLUE")</f>
        <v>BLUE</v>
      </c>
      <c r="G743" s="28" t="str">
        <f>IFERROR(__xludf.DUMMYFUNCTION("""COMPUTED_VALUE"""),"Tap 6 Clone (12/29/2019)")</f>
        <v>Tap 6 Clone (12/29/2019)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IFERROR(__xludf.DUMMYFUNCTION("""COMPUTED_VALUE"""),43833.8547487847)</f>
        <v>43833.85475</v>
      </c>
      <c r="D744" s="23">
        <f>IFERROR(__xludf.DUMMYFUNCTION("""COMPUTED_VALUE"""),1.029)</f>
        <v>1.029</v>
      </c>
      <c r="E744" s="24">
        <f>IFERROR(__xludf.DUMMYFUNCTION("""COMPUTED_VALUE"""),62.0)</f>
        <v>62</v>
      </c>
      <c r="F744" s="27" t="str">
        <f>IFERROR(__xludf.DUMMYFUNCTION("""COMPUTED_VALUE"""),"BLUE")</f>
        <v>BLUE</v>
      </c>
      <c r="G744" s="28" t="str">
        <f>IFERROR(__xludf.DUMMYFUNCTION("""COMPUTED_VALUE"""),"Tap 6 Clone (12/29/2019)")</f>
        <v>Tap 6 Clone (12/29/2019)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IFERROR(__xludf.DUMMYFUNCTION("""COMPUTED_VALUE"""),43833.844327662)</f>
        <v>43833.84433</v>
      </c>
      <c r="D745" s="23">
        <f>IFERROR(__xludf.DUMMYFUNCTION("""COMPUTED_VALUE"""),1.029)</f>
        <v>1.029</v>
      </c>
      <c r="E745" s="24">
        <f>IFERROR(__xludf.DUMMYFUNCTION("""COMPUTED_VALUE"""),62.0)</f>
        <v>62</v>
      </c>
      <c r="F745" s="27" t="str">
        <f>IFERROR(__xludf.DUMMYFUNCTION("""COMPUTED_VALUE"""),"BLUE")</f>
        <v>BLUE</v>
      </c>
      <c r="G745" s="28" t="str">
        <f>IFERROR(__xludf.DUMMYFUNCTION("""COMPUTED_VALUE"""),"Tap 6 Clone (12/29/2019)")</f>
        <v>Tap 6 Clone (12/29/2019)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IFERROR(__xludf.DUMMYFUNCTION("""COMPUTED_VALUE"""),43833.8339055787)</f>
        <v>43833.83391</v>
      </c>
      <c r="D746" s="23">
        <f>IFERROR(__xludf.DUMMYFUNCTION("""COMPUTED_VALUE"""),1.03)</f>
        <v>1.03</v>
      </c>
      <c r="E746" s="24">
        <f>IFERROR(__xludf.DUMMYFUNCTION("""COMPUTED_VALUE"""),62.0)</f>
        <v>62</v>
      </c>
      <c r="F746" s="27" t="str">
        <f>IFERROR(__xludf.DUMMYFUNCTION("""COMPUTED_VALUE"""),"BLUE")</f>
        <v>BLUE</v>
      </c>
      <c r="G746" s="28" t="str">
        <f>IFERROR(__xludf.DUMMYFUNCTION("""COMPUTED_VALUE"""),"Tap 6 Clone (12/29/2019)")</f>
        <v>Tap 6 Clone (12/29/2019)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IFERROR(__xludf.DUMMYFUNCTION("""COMPUTED_VALUE"""),43833.8234839236)</f>
        <v>43833.82348</v>
      </c>
      <c r="D747" s="23">
        <f>IFERROR(__xludf.DUMMYFUNCTION("""COMPUTED_VALUE"""),1.029)</f>
        <v>1.029</v>
      </c>
      <c r="E747" s="24">
        <f>IFERROR(__xludf.DUMMYFUNCTION("""COMPUTED_VALUE"""),62.0)</f>
        <v>62</v>
      </c>
      <c r="F747" s="27" t="str">
        <f>IFERROR(__xludf.DUMMYFUNCTION("""COMPUTED_VALUE"""),"BLUE")</f>
        <v>BLUE</v>
      </c>
      <c r="G747" s="28" t="str">
        <f>IFERROR(__xludf.DUMMYFUNCTION("""COMPUTED_VALUE"""),"Tap 6 Clone (12/29/2019)")</f>
        <v>Tap 6 Clone (12/29/2019)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IFERROR(__xludf.DUMMYFUNCTION("""COMPUTED_VALUE"""),43833.8130503703)</f>
        <v>43833.81305</v>
      </c>
      <c r="D748" s="23">
        <f>IFERROR(__xludf.DUMMYFUNCTION("""COMPUTED_VALUE"""),1.029)</f>
        <v>1.029</v>
      </c>
      <c r="E748" s="24">
        <f>IFERROR(__xludf.DUMMYFUNCTION("""COMPUTED_VALUE"""),62.0)</f>
        <v>62</v>
      </c>
      <c r="F748" s="27" t="str">
        <f>IFERROR(__xludf.DUMMYFUNCTION("""COMPUTED_VALUE"""),"BLUE")</f>
        <v>BLUE</v>
      </c>
      <c r="G748" s="28" t="str">
        <f>IFERROR(__xludf.DUMMYFUNCTION("""COMPUTED_VALUE"""),"Tap 6 Clone (12/29/2019)")</f>
        <v>Tap 6 Clone (12/29/2019)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IFERROR(__xludf.DUMMYFUNCTION("""COMPUTED_VALUE"""),43833.8026290972)</f>
        <v>43833.80263</v>
      </c>
      <c r="D749" s="23">
        <f>IFERROR(__xludf.DUMMYFUNCTION("""COMPUTED_VALUE"""),1.029)</f>
        <v>1.029</v>
      </c>
      <c r="E749" s="24">
        <f>IFERROR(__xludf.DUMMYFUNCTION("""COMPUTED_VALUE"""),62.0)</f>
        <v>62</v>
      </c>
      <c r="F749" s="27" t="str">
        <f>IFERROR(__xludf.DUMMYFUNCTION("""COMPUTED_VALUE"""),"BLUE")</f>
        <v>BLUE</v>
      </c>
      <c r="G749" s="28" t="str">
        <f>IFERROR(__xludf.DUMMYFUNCTION("""COMPUTED_VALUE"""),"Tap 6 Clone (12/29/2019)")</f>
        <v>Tap 6 Clone (12/29/2019)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IFERROR(__xludf.DUMMYFUNCTION("""COMPUTED_VALUE"""),43833.7922079976)</f>
        <v>43833.79221</v>
      </c>
      <c r="D750" s="23">
        <f>IFERROR(__xludf.DUMMYFUNCTION("""COMPUTED_VALUE"""),1.029)</f>
        <v>1.029</v>
      </c>
      <c r="E750" s="24">
        <f>IFERROR(__xludf.DUMMYFUNCTION("""COMPUTED_VALUE"""),62.0)</f>
        <v>62</v>
      </c>
      <c r="F750" s="27" t="str">
        <f>IFERROR(__xludf.DUMMYFUNCTION("""COMPUTED_VALUE"""),"BLUE")</f>
        <v>BLUE</v>
      </c>
      <c r="G750" s="28" t="str">
        <f>IFERROR(__xludf.DUMMYFUNCTION("""COMPUTED_VALUE"""),"Tap 6 Clone (12/29/2019)")</f>
        <v>Tap 6 Clone (12/29/2019)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IFERROR(__xludf.DUMMYFUNCTION("""COMPUTED_VALUE"""),43833.7817760879)</f>
        <v>43833.78178</v>
      </c>
      <c r="D751" s="23">
        <f>IFERROR(__xludf.DUMMYFUNCTION("""COMPUTED_VALUE"""),1.029)</f>
        <v>1.029</v>
      </c>
      <c r="E751" s="24">
        <f>IFERROR(__xludf.DUMMYFUNCTION("""COMPUTED_VALUE"""),62.0)</f>
        <v>62</v>
      </c>
      <c r="F751" s="27" t="str">
        <f>IFERROR(__xludf.DUMMYFUNCTION("""COMPUTED_VALUE"""),"BLUE")</f>
        <v>BLUE</v>
      </c>
      <c r="G751" s="28" t="str">
        <f>IFERROR(__xludf.DUMMYFUNCTION("""COMPUTED_VALUE"""),"Tap 6 Clone (12/29/2019)")</f>
        <v>Tap 6 Clone (12/29/2019)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IFERROR(__xludf.DUMMYFUNCTION("""COMPUTED_VALUE"""),43833.7713557407)</f>
        <v>43833.77136</v>
      </c>
      <c r="D752" s="23">
        <f>IFERROR(__xludf.DUMMYFUNCTION("""COMPUTED_VALUE"""),1.029)</f>
        <v>1.029</v>
      </c>
      <c r="E752" s="24">
        <f>IFERROR(__xludf.DUMMYFUNCTION("""COMPUTED_VALUE"""),62.0)</f>
        <v>62</v>
      </c>
      <c r="F752" s="27" t="str">
        <f>IFERROR(__xludf.DUMMYFUNCTION("""COMPUTED_VALUE"""),"BLUE")</f>
        <v>BLUE</v>
      </c>
      <c r="G752" s="28" t="str">
        <f>IFERROR(__xludf.DUMMYFUNCTION("""COMPUTED_VALUE"""),"Tap 6 Clone (12/29/2019)")</f>
        <v>Tap 6 Clone (12/29/2019)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IFERROR(__xludf.DUMMYFUNCTION("""COMPUTED_VALUE"""),43833.7609233217)</f>
        <v>43833.76092</v>
      </c>
      <c r="D753" s="23">
        <f>IFERROR(__xludf.DUMMYFUNCTION("""COMPUTED_VALUE"""),1.029)</f>
        <v>1.029</v>
      </c>
      <c r="E753" s="24">
        <f>IFERROR(__xludf.DUMMYFUNCTION("""COMPUTED_VALUE"""),62.0)</f>
        <v>62</v>
      </c>
      <c r="F753" s="27" t="str">
        <f>IFERROR(__xludf.DUMMYFUNCTION("""COMPUTED_VALUE"""),"BLUE")</f>
        <v>BLUE</v>
      </c>
      <c r="G753" s="28" t="str">
        <f>IFERROR(__xludf.DUMMYFUNCTION("""COMPUTED_VALUE"""),"Tap 6 Clone (12/29/2019)")</f>
        <v>Tap 6 Clone (12/29/2019)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IFERROR(__xludf.DUMMYFUNCTION("""COMPUTED_VALUE"""),43833.7504905787)</f>
        <v>43833.75049</v>
      </c>
      <c r="D754" s="23">
        <f>IFERROR(__xludf.DUMMYFUNCTION("""COMPUTED_VALUE"""),1.03)</f>
        <v>1.03</v>
      </c>
      <c r="E754" s="24">
        <f>IFERROR(__xludf.DUMMYFUNCTION("""COMPUTED_VALUE"""),62.0)</f>
        <v>62</v>
      </c>
      <c r="F754" s="27" t="str">
        <f>IFERROR(__xludf.DUMMYFUNCTION("""COMPUTED_VALUE"""),"BLUE")</f>
        <v>BLUE</v>
      </c>
      <c r="G754" s="28" t="str">
        <f>IFERROR(__xludf.DUMMYFUNCTION("""COMPUTED_VALUE"""),"Tap 6 Clone (12/29/2019)")</f>
        <v>Tap 6 Clone (12/29/2019)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IFERROR(__xludf.DUMMYFUNCTION("""COMPUTED_VALUE"""),43833.7400561574)</f>
        <v>43833.74006</v>
      </c>
      <c r="D755" s="23">
        <f>IFERROR(__xludf.DUMMYFUNCTION("""COMPUTED_VALUE"""),1.03)</f>
        <v>1.03</v>
      </c>
      <c r="E755" s="24">
        <f>IFERROR(__xludf.DUMMYFUNCTION("""COMPUTED_VALUE"""),62.0)</f>
        <v>62</v>
      </c>
      <c r="F755" s="27" t="str">
        <f>IFERROR(__xludf.DUMMYFUNCTION("""COMPUTED_VALUE"""),"BLUE")</f>
        <v>BLUE</v>
      </c>
      <c r="G755" s="28" t="str">
        <f>IFERROR(__xludf.DUMMYFUNCTION("""COMPUTED_VALUE"""),"Tap 6 Clone (12/29/2019)")</f>
        <v>Tap 6 Clone (12/29/2019)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IFERROR(__xludf.DUMMYFUNCTION("""COMPUTED_VALUE"""),43833.7296343634)</f>
        <v>43833.72963</v>
      </c>
      <c r="D756" s="23">
        <f>IFERROR(__xludf.DUMMYFUNCTION("""COMPUTED_VALUE"""),1.03)</f>
        <v>1.03</v>
      </c>
      <c r="E756" s="24">
        <f>IFERROR(__xludf.DUMMYFUNCTION("""COMPUTED_VALUE"""),62.0)</f>
        <v>62</v>
      </c>
      <c r="F756" s="27" t="str">
        <f>IFERROR(__xludf.DUMMYFUNCTION("""COMPUTED_VALUE"""),"BLUE")</f>
        <v>BLUE</v>
      </c>
      <c r="G756" s="28" t="str">
        <f>IFERROR(__xludf.DUMMYFUNCTION("""COMPUTED_VALUE"""),"Tap 6 Clone (12/29/2019)")</f>
        <v>Tap 6 Clone (12/29/2019)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IFERROR(__xludf.DUMMYFUNCTION("""COMPUTED_VALUE"""),43833.7192132175)</f>
        <v>43833.71921</v>
      </c>
      <c r="D757" s="23">
        <f>IFERROR(__xludf.DUMMYFUNCTION("""COMPUTED_VALUE"""),1.03)</f>
        <v>1.03</v>
      </c>
      <c r="E757" s="24">
        <f>IFERROR(__xludf.DUMMYFUNCTION("""COMPUTED_VALUE"""),62.0)</f>
        <v>62</v>
      </c>
      <c r="F757" s="27" t="str">
        <f>IFERROR(__xludf.DUMMYFUNCTION("""COMPUTED_VALUE"""),"BLUE")</f>
        <v>BLUE</v>
      </c>
      <c r="G757" s="28" t="str">
        <f>IFERROR(__xludf.DUMMYFUNCTION("""COMPUTED_VALUE"""),"Tap 6 Clone (12/29/2019)")</f>
        <v>Tap 6 Clone (12/29/2019)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IFERROR(__xludf.DUMMYFUNCTION("""COMPUTED_VALUE"""),43833.708790706)</f>
        <v>43833.70879</v>
      </c>
      <c r="D758" s="23">
        <f>IFERROR(__xludf.DUMMYFUNCTION("""COMPUTED_VALUE"""),1.031)</f>
        <v>1.031</v>
      </c>
      <c r="E758" s="24">
        <f>IFERROR(__xludf.DUMMYFUNCTION("""COMPUTED_VALUE"""),62.0)</f>
        <v>62</v>
      </c>
      <c r="F758" s="27" t="str">
        <f>IFERROR(__xludf.DUMMYFUNCTION("""COMPUTED_VALUE"""),"BLUE")</f>
        <v>BLUE</v>
      </c>
      <c r="G758" s="28" t="str">
        <f>IFERROR(__xludf.DUMMYFUNCTION("""COMPUTED_VALUE"""),"Tap 6 Clone (12/29/2019)")</f>
        <v>Tap 6 Clone (12/29/2019)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IFERROR(__xludf.DUMMYFUNCTION("""COMPUTED_VALUE"""),43833.6983713888)</f>
        <v>43833.69837</v>
      </c>
      <c r="D759" s="23">
        <f>IFERROR(__xludf.DUMMYFUNCTION("""COMPUTED_VALUE"""),1.03)</f>
        <v>1.03</v>
      </c>
      <c r="E759" s="24">
        <f>IFERROR(__xludf.DUMMYFUNCTION("""COMPUTED_VALUE"""),62.0)</f>
        <v>62</v>
      </c>
      <c r="F759" s="27" t="str">
        <f>IFERROR(__xludf.DUMMYFUNCTION("""COMPUTED_VALUE"""),"BLUE")</f>
        <v>BLUE</v>
      </c>
      <c r="G759" s="28" t="str">
        <f>IFERROR(__xludf.DUMMYFUNCTION("""COMPUTED_VALUE"""),"Tap 6 Clone (12/29/2019)")</f>
        <v>Tap 6 Clone (12/29/2019)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IFERROR(__xludf.DUMMYFUNCTION("""COMPUTED_VALUE"""),43833.6879502314)</f>
        <v>43833.68795</v>
      </c>
      <c r="D760" s="23">
        <f>IFERROR(__xludf.DUMMYFUNCTION("""COMPUTED_VALUE"""),1.03)</f>
        <v>1.03</v>
      </c>
      <c r="E760" s="24">
        <f>IFERROR(__xludf.DUMMYFUNCTION("""COMPUTED_VALUE"""),62.0)</f>
        <v>62</v>
      </c>
      <c r="F760" s="27" t="str">
        <f>IFERROR(__xludf.DUMMYFUNCTION("""COMPUTED_VALUE"""),"BLUE")</f>
        <v>BLUE</v>
      </c>
      <c r="G760" s="28" t="str">
        <f>IFERROR(__xludf.DUMMYFUNCTION("""COMPUTED_VALUE"""),"Tap 6 Clone (12/29/2019)")</f>
        <v>Tap 6 Clone (12/29/2019)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IFERROR(__xludf.DUMMYFUNCTION("""COMPUTED_VALUE"""),43833.6775172222)</f>
        <v>43833.67752</v>
      </c>
      <c r="D761" s="23">
        <f>IFERROR(__xludf.DUMMYFUNCTION("""COMPUTED_VALUE"""),1.03)</f>
        <v>1.03</v>
      </c>
      <c r="E761" s="24">
        <f>IFERROR(__xludf.DUMMYFUNCTION("""COMPUTED_VALUE"""),62.0)</f>
        <v>62</v>
      </c>
      <c r="F761" s="27" t="str">
        <f>IFERROR(__xludf.DUMMYFUNCTION("""COMPUTED_VALUE"""),"BLUE")</f>
        <v>BLUE</v>
      </c>
      <c r="G761" s="28" t="str">
        <f>IFERROR(__xludf.DUMMYFUNCTION("""COMPUTED_VALUE"""),"Tap 6 Clone (12/29/2019)")</f>
        <v>Tap 6 Clone (12/29/2019)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IFERROR(__xludf.DUMMYFUNCTION("""COMPUTED_VALUE"""),43833.667095706)</f>
        <v>43833.6671</v>
      </c>
      <c r="D762" s="23">
        <f>IFERROR(__xludf.DUMMYFUNCTION("""COMPUTED_VALUE"""),1.03)</f>
        <v>1.03</v>
      </c>
      <c r="E762" s="24">
        <f>IFERROR(__xludf.DUMMYFUNCTION("""COMPUTED_VALUE"""),62.0)</f>
        <v>62</v>
      </c>
      <c r="F762" s="27" t="str">
        <f>IFERROR(__xludf.DUMMYFUNCTION("""COMPUTED_VALUE"""),"BLUE")</f>
        <v>BLUE</v>
      </c>
      <c r="G762" s="28" t="str">
        <f>IFERROR(__xludf.DUMMYFUNCTION("""COMPUTED_VALUE"""),"Tap 6 Clone (12/29/2019)")</f>
        <v>Tap 6 Clone (12/29/2019)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IFERROR(__xludf.DUMMYFUNCTION("""COMPUTED_VALUE"""),43833.6566756249)</f>
        <v>43833.65668</v>
      </c>
      <c r="D763" s="23">
        <f>IFERROR(__xludf.DUMMYFUNCTION("""COMPUTED_VALUE"""),1.03)</f>
        <v>1.03</v>
      </c>
      <c r="E763" s="24">
        <f>IFERROR(__xludf.DUMMYFUNCTION("""COMPUTED_VALUE"""),62.0)</f>
        <v>62</v>
      </c>
      <c r="F763" s="27" t="str">
        <f>IFERROR(__xludf.DUMMYFUNCTION("""COMPUTED_VALUE"""),"BLUE")</f>
        <v>BLUE</v>
      </c>
      <c r="G763" s="28" t="str">
        <f>IFERROR(__xludf.DUMMYFUNCTION("""COMPUTED_VALUE"""),"Tap 6 Clone (12/29/2019)")</f>
        <v>Tap 6 Clone (12/29/2019)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IFERROR(__xludf.DUMMYFUNCTION("""COMPUTED_VALUE"""),43833.6462436458)</f>
        <v>43833.64624</v>
      </c>
      <c r="D764" s="23">
        <f>IFERROR(__xludf.DUMMYFUNCTION("""COMPUTED_VALUE"""),1.029)</f>
        <v>1.029</v>
      </c>
      <c r="E764" s="24">
        <f>IFERROR(__xludf.DUMMYFUNCTION("""COMPUTED_VALUE"""),62.0)</f>
        <v>62</v>
      </c>
      <c r="F764" s="27" t="str">
        <f>IFERROR(__xludf.DUMMYFUNCTION("""COMPUTED_VALUE"""),"BLUE")</f>
        <v>BLUE</v>
      </c>
      <c r="G764" s="28" t="str">
        <f>IFERROR(__xludf.DUMMYFUNCTION("""COMPUTED_VALUE"""),"Tap 6 Clone (12/29/2019)")</f>
        <v>Tap 6 Clone (12/29/2019)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IFERROR(__xludf.DUMMYFUNCTION("""COMPUTED_VALUE"""),43833.6358220254)</f>
        <v>43833.63582</v>
      </c>
      <c r="D765" s="23">
        <f>IFERROR(__xludf.DUMMYFUNCTION("""COMPUTED_VALUE"""),1.031)</f>
        <v>1.031</v>
      </c>
      <c r="E765" s="24">
        <f>IFERROR(__xludf.DUMMYFUNCTION("""COMPUTED_VALUE"""),62.0)</f>
        <v>62</v>
      </c>
      <c r="F765" s="27" t="str">
        <f>IFERROR(__xludf.DUMMYFUNCTION("""COMPUTED_VALUE"""),"BLUE")</f>
        <v>BLUE</v>
      </c>
      <c r="G765" s="28" t="str">
        <f>IFERROR(__xludf.DUMMYFUNCTION("""COMPUTED_VALUE"""),"Tap 6 Clone (12/29/2019)")</f>
        <v>Tap 6 Clone (12/29/2019)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IFERROR(__xludf.DUMMYFUNCTION("""COMPUTED_VALUE"""),43833.6254003472)</f>
        <v>43833.6254</v>
      </c>
      <c r="D766" s="23">
        <f>IFERROR(__xludf.DUMMYFUNCTION("""COMPUTED_VALUE"""),1.03)</f>
        <v>1.03</v>
      </c>
      <c r="E766" s="24">
        <f>IFERROR(__xludf.DUMMYFUNCTION("""COMPUTED_VALUE"""),63.0)</f>
        <v>63</v>
      </c>
      <c r="F766" s="27" t="str">
        <f>IFERROR(__xludf.DUMMYFUNCTION("""COMPUTED_VALUE"""),"BLUE")</f>
        <v>BLUE</v>
      </c>
      <c r="G766" s="28" t="str">
        <f>IFERROR(__xludf.DUMMYFUNCTION("""COMPUTED_VALUE"""),"Tap 6 Clone (12/29/2019)")</f>
        <v>Tap 6 Clone (12/29/2019)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IFERROR(__xludf.DUMMYFUNCTION("""COMPUTED_VALUE"""),43833.614979537)</f>
        <v>43833.61498</v>
      </c>
      <c r="D767" s="23">
        <f>IFERROR(__xludf.DUMMYFUNCTION("""COMPUTED_VALUE"""),1.03)</f>
        <v>1.03</v>
      </c>
      <c r="E767" s="24">
        <f>IFERROR(__xludf.DUMMYFUNCTION("""COMPUTED_VALUE"""),64.0)</f>
        <v>64</v>
      </c>
      <c r="F767" s="27" t="str">
        <f>IFERROR(__xludf.DUMMYFUNCTION("""COMPUTED_VALUE"""),"BLUE")</f>
        <v>BLUE</v>
      </c>
      <c r="G767" s="28" t="str">
        <f>IFERROR(__xludf.DUMMYFUNCTION("""COMPUTED_VALUE"""),"Tap 6 Clone (12/29/2019)")</f>
        <v>Tap 6 Clone (12/29/2019)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IFERROR(__xludf.DUMMYFUNCTION("""COMPUTED_VALUE"""),43833.6045579861)</f>
        <v>43833.60456</v>
      </c>
      <c r="D768" s="23">
        <f>IFERROR(__xludf.DUMMYFUNCTION("""COMPUTED_VALUE"""),1.029)</f>
        <v>1.029</v>
      </c>
      <c r="E768" s="24">
        <f>IFERROR(__xludf.DUMMYFUNCTION("""COMPUTED_VALUE"""),64.0)</f>
        <v>64</v>
      </c>
      <c r="F768" s="27" t="str">
        <f>IFERROR(__xludf.DUMMYFUNCTION("""COMPUTED_VALUE"""),"BLUE")</f>
        <v>BLUE</v>
      </c>
      <c r="G768" s="28" t="str">
        <f>IFERROR(__xludf.DUMMYFUNCTION("""COMPUTED_VALUE"""),"Tap 6 Clone (12/29/2019)")</f>
        <v>Tap 6 Clone (12/29/2019)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IFERROR(__xludf.DUMMYFUNCTION("""COMPUTED_VALUE"""),43833.5941375)</f>
        <v>43833.59414</v>
      </c>
      <c r="D769" s="23">
        <f>IFERROR(__xludf.DUMMYFUNCTION("""COMPUTED_VALUE"""),1.03)</f>
        <v>1.03</v>
      </c>
      <c r="E769" s="24">
        <f>IFERROR(__xludf.DUMMYFUNCTION("""COMPUTED_VALUE"""),64.0)</f>
        <v>64</v>
      </c>
      <c r="F769" s="27" t="str">
        <f>IFERROR(__xludf.DUMMYFUNCTION("""COMPUTED_VALUE"""),"BLUE")</f>
        <v>BLUE</v>
      </c>
      <c r="G769" s="28" t="str">
        <f>IFERROR(__xludf.DUMMYFUNCTION("""COMPUTED_VALUE"""),"Tap 6 Clone (12/29/2019)")</f>
        <v>Tap 6 Clone (12/29/2019)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IFERROR(__xludf.DUMMYFUNCTION("""COMPUTED_VALUE"""),43833.5837051273)</f>
        <v>43833.58371</v>
      </c>
      <c r="D770" s="23">
        <f>IFERROR(__xludf.DUMMYFUNCTION("""COMPUTED_VALUE"""),1.03)</f>
        <v>1.03</v>
      </c>
      <c r="E770" s="24">
        <f>IFERROR(__xludf.DUMMYFUNCTION("""COMPUTED_VALUE"""),64.0)</f>
        <v>64</v>
      </c>
      <c r="F770" s="27" t="str">
        <f>IFERROR(__xludf.DUMMYFUNCTION("""COMPUTED_VALUE"""),"BLUE")</f>
        <v>BLUE</v>
      </c>
      <c r="G770" s="28" t="str">
        <f>IFERROR(__xludf.DUMMYFUNCTION("""COMPUTED_VALUE"""),"Tap 6 Clone (12/29/2019)")</f>
        <v>Tap 6 Clone (12/29/2019)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IFERROR(__xludf.DUMMYFUNCTION("""COMPUTED_VALUE"""),43833.5732848379)</f>
        <v>43833.57328</v>
      </c>
      <c r="D771" s="23">
        <f>IFERROR(__xludf.DUMMYFUNCTION("""COMPUTED_VALUE"""),1.03)</f>
        <v>1.03</v>
      </c>
      <c r="E771" s="24">
        <f>IFERROR(__xludf.DUMMYFUNCTION("""COMPUTED_VALUE"""),64.0)</f>
        <v>64</v>
      </c>
      <c r="F771" s="27" t="str">
        <f>IFERROR(__xludf.DUMMYFUNCTION("""COMPUTED_VALUE"""),"BLUE")</f>
        <v>BLUE</v>
      </c>
      <c r="G771" s="28" t="str">
        <f>IFERROR(__xludf.DUMMYFUNCTION("""COMPUTED_VALUE"""),"Tap 6 Clone (12/29/2019)")</f>
        <v>Tap 6 Clone (12/29/2019)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IFERROR(__xludf.DUMMYFUNCTION("""COMPUTED_VALUE"""),43833.5628621759)</f>
        <v>43833.56286</v>
      </c>
      <c r="D772" s="23">
        <f>IFERROR(__xludf.DUMMYFUNCTION("""COMPUTED_VALUE"""),1.03)</f>
        <v>1.03</v>
      </c>
      <c r="E772" s="24">
        <f>IFERROR(__xludf.DUMMYFUNCTION("""COMPUTED_VALUE"""),64.0)</f>
        <v>64</v>
      </c>
      <c r="F772" s="27" t="str">
        <f>IFERROR(__xludf.DUMMYFUNCTION("""COMPUTED_VALUE"""),"BLUE")</f>
        <v>BLUE</v>
      </c>
      <c r="G772" s="28" t="str">
        <f>IFERROR(__xludf.DUMMYFUNCTION("""COMPUTED_VALUE"""),"Tap 6 Clone (12/29/2019)")</f>
        <v>Tap 6 Clone (12/29/2019)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IFERROR(__xludf.DUMMYFUNCTION("""COMPUTED_VALUE"""),43833.552440162)</f>
        <v>43833.55244</v>
      </c>
      <c r="D773" s="23">
        <f>IFERROR(__xludf.DUMMYFUNCTION("""COMPUTED_VALUE"""),1.031)</f>
        <v>1.031</v>
      </c>
      <c r="E773" s="24">
        <f>IFERROR(__xludf.DUMMYFUNCTION("""COMPUTED_VALUE"""),64.0)</f>
        <v>64</v>
      </c>
      <c r="F773" s="27" t="str">
        <f>IFERROR(__xludf.DUMMYFUNCTION("""COMPUTED_VALUE"""),"BLUE")</f>
        <v>BLUE</v>
      </c>
      <c r="G773" s="28" t="str">
        <f>IFERROR(__xludf.DUMMYFUNCTION("""COMPUTED_VALUE"""),"Tap 6 Clone (12/29/2019)")</f>
        <v>Tap 6 Clone (12/29/2019)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IFERROR(__xludf.DUMMYFUNCTION("""COMPUTED_VALUE"""),43833.5419953935)</f>
        <v>43833.542</v>
      </c>
      <c r="D774" s="23">
        <f>IFERROR(__xludf.DUMMYFUNCTION("""COMPUTED_VALUE"""),1.031)</f>
        <v>1.031</v>
      </c>
      <c r="E774" s="24">
        <f>IFERROR(__xludf.DUMMYFUNCTION("""COMPUTED_VALUE"""),64.0)</f>
        <v>64</v>
      </c>
      <c r="F774" s="27" t="str">
        <f>IFERROR(__xludf.DUMMYFUNCTION("""COMPUTED_VALUE"""),"BLUE")</f>
        <v>BLUE</v>
      </c>
      <c r="G774" s="28" t="str">
        <f>IFERROR(__xludf.DUMMYFUNCTION("""COMPUTED_VALUE"""),"Tap 6 Clone (12/29/2019)")</f>
        <v>Tap 6 Clone (12/29/2019)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IFERROR(__xludf.DUMMYFUNCTION("""COMPUTED_VALUE"""),43833.5315744328)</f>
        <v>43833.53157</v>
      </c>
      <c r="D775" s="23">
        <f>IFERROR(__xludf.DUMMYFUNCTION("""COMPUTED_VALUE"""),1.03)</f>
        <v>1.03</v>
      </c>
      <c r="E775" s="24">
        <f>IFERROR(__xludf.DUMMYFUNCTION("""COMPUTED_VALUE"""),64.0)</f>
        <v>64</v>
      </c>
      <c r="F775" s="27" t="str">
        <f>IFERROR(__xludf.DUMMYFUNCTION("""COMPUTED_VALUE"""),"BLUE")</f>
        <v>BLUE</v>
      </c>
      <c r="G775" s="28" t="str">
        <f>IFERROR(__xludf.DUMMYFUNCTION("""COMPUTED_VALUE"""),"Tap 6 Clone (12/29/2019)")</f>
        <v>Tap 6 Clone (12/29/2019)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IFERROR(__xludf.DUMMYFUNCTION("""COMPUTED_VALUE"""),43833.5211397453)</f>
        <v>43833.52114</v>
      </c>
      <c r="D776" s="23">
        <f>IFERROR(__xludf.DUMMYFUNCTION("""COMPUTED_VALUE"""),1.031)</f>
        <v>1.031</v>
      </c>
      <c r="E776" s="24">
        <f>IFERROR(__xludf.DUMMYFUNCTION("""COMPUTED_VALUE"""),64.0)</f>
        <v>64</v>
      </c>
      <c r="F776" s="27" t="str">
        <f>IFERROR(__xludf.DUMMYFUNCTION("""COMPUTED_VALUE"""),"BLUE")</f>
        <v>BLUE</v>
      </c>
      <c r="G776" s="28" t="str">
        <f>IFERROR(__xludf.DUMMYFUNCTION("""COMPUTED_VALUE"""),"Tap 6 Clone (12/29/2019)")</f>
        <v>Tap 6 Clone (12/29/2019)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IFERROR(__xludf.DUMMYFUNCTION("""COMPUTED_VALUE"""),43833.5107198263)</f>
        <v>43833.51072</v>
      </c>
      <c r="D777" s="23">
        <f>IFERROR(__xludf.DUMMYFUNCTION("""COMPUTED_VALUE"""),1.031)</f>
        <v>1.031</v>
      </c>
      <c r="E777" s="24">
        <f>IFERROR(__xludf.DUMMYFUNCTION("""COMPUTED_VALUE"""),64.0)</f>
        <v>64</v>
      </c>
      <c r="F777" s="27" t="str">
        <f>IFERROR(__xludf.DUMMYFUNCTION("""COMPUTED_VALUE"""),"BLUE")</f>
        <v>BLUE</v>
      </c>
      <c r="G777" s="28" t="str">
        <f>IFERROR(__xludf.DUMMYFUNCTION("""COMPUTED_VALUE"""),"Tap 6 Clone (12/29/2019)")</f>
        <v>Tap 6 Clone (12/29/2019)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IFERROR(__xludf.DUMMYFUNCTION("""COMPUTED_VALUE"""),43833.5002873032)</f>
        <v>43833.50029</v>
      </c>
      <c r="D778" s="23">
        <f>IFERROR(__xludf.DUMMYFUNCTION("""COMPUTED_VALUE"""),1.031)</f>
        <v>1.031</v>
      </c>
      <c r="E778" s="24">
        <f>IFERROR(__xludf.DUMMYFUNCTION("""COMPUTED_VALUE"""),64.0)</f>
        <v>64</v>
      </c>
      <c r="F778" s="27" t="str">
        <f>IFERROR(__xludf.DUMMYFUNCTION("""COMPUTED_VALUE"""),"BLUE")</f>
        <v>BLUE</v>
      </c>
      <c r="G778" s="28" t="str">
        <f>IFERROR(__xludf.DUMMYFUNCTION("""COMPUTED_VALUE"""),"Tap 6 Clone (12/29/2019)")</f>
        <v>Tap 6 Clone (12/29/2019)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IFERROR(__xludf.DUMMYFUNCTION("""COMPUTED_VALUE"""),43833.4898667592)</f>
        <v>43833.48987</v>
      </c>
      <c r="D779" s="23">
        <f>IFERROR(__xludf.DUMMYFUNCTION("""COMPUTED_VALUE"""),1.031)</f>
        <v>1.031</v>
      </c>
      <c r="E779" s="24">
        <f>IFERROR(__xludf.DUMMYFUNCTION("""COMPUTED_VALUE"""),63.0)</f>
        <v>63</v>
      </c>
      <c r="F779" s="27" t="str">
        <f>IFERROR(__xludf.DUMMYFUNCTION("""COMPUTED_VALUE"""),"BLUE")</f>
        <v>BLUE</v>
      </c>
      <c r="G779" s="28" t="str">
        <f>IFERROR(__xludf.DUMMYFUNCTION("""COMPUTED_VALUE"""),"Tap 6 Clone (12/29/2019)")</f>
        <v>Tap 6 Clone (12/29/2019)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IFERROR(__xludf.DUMMYFUNCTION("""COMPUTED_VALUE"""),43833.4794342245)</f>
        <v>43833.47943</v>
      </c>
      <c r="D780" s="23">
        <f>IFERROR(__xludf.DUMMYFUNCTION("""COMPUTED_VALUE"""),1.032)</f>
        <v>1.032</v>
      </c>
      <c r="E780" s="24">
        <f>IFERROR(__xludf.DUMMYFUNCTION("""COMPUTED_VALUE"""),63.0)</f>
        <v>63</v>
      </c>
      <c r="F780" s="27" t="str">
        <f>IFERROR(__xludf.DUMMYFUNCTION("""COMPUTED_VALUE"""),"BLUE")</f>
        <v>BLUE</v>
      </c>
      <c r="G780" s="28" t="str">
        <f>IFERROR(__xludf.DUMMYFUNCTION("""COMPUTED_VALUE"""),"Tap 6 Clone (12/29/2019)")</f>
        <v>Tap 6 Clone (12/29/2019)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IFERROR(__xludf.DUMMYFUNCTION("""COMPUTED_VALUE"""),43833.4690142245)</f>
        <v>43833.46901</v>
      </c>
      <c r="D781" s="23">
        <f>IFERROR(__xludf.DUMMYFUNCTION("""COMPUTED_VALUE"""),1.032)</f>
        <v>1.032</v>
      </c>
      <c r="E781" s="24">
        <f>IFERROR(__xludf.DUMMYFUNCTION("""COMPUTED_VALUE"""),63.0)</f>
        <v>63</v>
      </c>
      <c r="F781" s="27" t="str">
        <f>IFERROR(__xludf.DUMMYFUNCTION("""COMPUTED_VALUE"""),"BLUE")</f>
        <v>BLUE</v>
      </c>
      <c r="G781" s="28" t="str">
        <f>IFERROR(__xludf.DUMMYFUNCTION("""COMPUTED_VALUE"""),"Tap 6 Clone (12/29/2019)")</f>
        <v>Tap 6 Clone (12/29/2019)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IFERROR(__xludf.DUMMYFUNCTION("""COMPUTED_VALUE"""),43833.4585937963)</f>
        <v>43833.45859</v>
      </c>
      <c r="D782" s="23">
        <f>IFERROR(__xludf.DUMMYFUNCTION("""COMPUTED_VALUE"""),1.032)</f>
        <v>1.032</v>
      </c>
      <c r="E782" s="24">
        <f>IFERROR(__xludf.DUMMYFUNCTION("""COMPUTED_VALUE"""),63.0)</f>
        <v>63</v>
      </c>
      <c r="F782" s="27" t="str">
        <f>IFERROR(__xludf.DUMMYFUNCTION("""COMPUTED_VALUE"""),"BLUE")</f>
        <v>BLUE</v>
      </c>
      <c r="G782" s="28" t="str">
        <f>IFERROR(__xludf.DUMMYFUNCTION("""COMPUTED_VALUE"""),"Tap 6 Clone (12/29/2019)")</f>
        <v>Tap 6 Clone (12/29/2019)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IFERROR(__xludf.DUMMYFUNCTION("""COMPUTED_VALUE"""),43833.4481738541)</f>
        <v>43833.44817</v>
      </c>
      <c r="D783" s="23">
        <f>IFERROR(__xludf.DUMMYFUNCTION("""COMPUTED_VALUE"""),1.032)</f>
        <v>1.032</v>
      </c>
      <c r="E783" s="24">
        <f>IFERROR(__xludf.DUMMYFUNCTION("""COMPUTED_VALUE"""),63.0)</f>
        <v>63</v>
      </c>
      <c r="F783" s="27" t="str">
        <f>IFERROR(__xludf.DUMMYFUNCTION("""COMPUTED_VALUE"""),"BLUE")</f>
        <v>BLUE</v>
      </c>
      <c r="G783" s="28" t="str">
        <f>IFERROR(__xludf.DUMMYFUNCTION("""COMPUTED_VALUE"""),"Tap 6 Clone (12/29/2019)")</f>
        <v>Tap 6 Clone (12/29/2019)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IFERROR(__xludf.DUMMYFUNCTION("""COMPUTED_VALUE"""),43833.4377507754)</f>
        <v>43833.43775</v>
      </c>
      <c r="D784" s="23">
        <f>IFERROR(__xludf.DUMMYFUNCTION("""COMPUTED_VALUE"""),1.031)</f>
        <v>1.031</v>
      </c>
      <c r="E784" s="24">
        <f>IFERROR(__xludf.DUMMYFUNCTION("""COMPUTED_VALUE"""),63.0)</f>
        <v>63</v>
      </c>
      <c r="F784" s="27" t="str">
        <f>IFERROR(__xludf.DUMMYFUNCTION("""COMPUTED_VALUE"""),"BLUE")</f>
        <v>BLUE</v>
      </c>
      <c r="G784" s="28" t="str">
        <f>IFERROR(__xludf.DUMMYFUNCTION("""COMPUTED_VALUE"""),"Tap 6 Clone (12/29/2019)")</f>
        <v>Tap 6 Clone (12/29/2019)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IFERROR(__xludf.DUMMYFUNCTION("""COMPUTED_VALUE"""),43833.4273297453)</f>
        <v>43833.42733</v>
      </c>
      <c r="D785" s="23">
        <f>IFERROR(__xludf.DUMMYFUNCTION("""COMPUTED_VALUE"""),1.031)</f>
        <v>1.031</v>
      </c>
      <c r="E785" s="24">
        <f>IFERROR(__xludf.DUMMYFUNCTION("""COMPUTED_VALUE"""),63.0)</f>
        <v>63</v>
      </c>
      <c r="F785" s="27" t="str">
        <f>IFERROR(__xludf.DUMMYFUNCTION("""COMPUTED_VALUE"""),"BLUE")</f>
        <v>BLUE</v>
      </c>
      <c r="G785" s="28" t="str">
        <f>IFERROR(__xludf.DUMMYFUNCTION("""COMPUTED_VALUE"""),"Tap 6 Clone (12/29/2019)")</f>
        <v>Tap 6 Clone (12/29/2019)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IFERROR(__xludf.DUMMYFUNCTION("""COMPUTED_VALUE"""),43833.4169078935)</f>
        <v>43833.41691</v>
      </c>
      <c r="D786" s="23">
        <f>IFERROR(__xludf.DUMMYFUNCTION("""COMPUTED_VALUE"""),1.03)</f>
        <v>1.03</v>
      </c>
      <c r="E786" s="24">
        <f>IFERROR(__xludf.DUMMYFUNCTION("""COMPUTED_VALUE"""),63.0)</f>
        <v>63</v>
      </c>
      <c r="F786" s="27" t="str">
        <f>IFERROR(__xludf.DUMMYFUNCTION("""COMPUTED_VALUE"""),"BLUE")</f>
        <v>BLUE</v>
      </c>
      <c r="G786" s="28" t="str">
        <f>IFERROR(__xludf.DUMMYFUNCTION("""COMPUTED_VALUE"""),"Tap 6 Clone (12/29/2019)")</f>
        <v>Tap 6 Clone (12/29/2019)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IFERROR(__xludf.DUMMYFUNCTION("""COMPUTED_VALUE"""),43833.4064754976)</f>
        <v>43833.40648</v>
      </c>
      <c r="D787" s="23">
        <f>IFERROR(__xludf.DUMMYFUNCTION("""COMPUTED_VALUE"""),1.031)</f>
        <v>1.031</v>
      </c>
      <c r="E787" s="24">
        <f>IFERROR(__xludf.DUMMYFUNCTION("""COMPUTED_VALUE"""),63.0)</f>
        <v>63</v>
      </c>
      <c r="F787" s="27" t="str">
        <f>IFERROR(__xludf.DUMMYFUNCTION("""COMPUTED_VALUE"""),"BLUE")</f>
        <v>BLUE</v>
      </c>
      <c r="G787" s="28" t="str">
        <f>IFERROR(__xludf.DUMMYFUNCTION("""COMPUTED_VALUE"""),"Tap 6 Clone (12/29/2019)")</f>
        <v>Tap 6 Clone (12/29/2019)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IFERROR(__xludf.DUMMYFUNCTION("""COMPUTED_VALUE"""),43833.3960543055)</f>
        <v>43833.39605</v>
      </c>
      <c r="D788" s="23">
        <f>IFERROR(__xludf.DUMMYFUNCTION("""COMPUTED_VALUE"""),1.031)</f>
        <v>1.031</v>
      </c>
      <c r="E788" s="24">
        <f>IFERROR(__xludf.DUMMYFUNCTION("""COMPUTED_VALUE"""),63.0)</f>
        <v>63</v>
      </c>
      <c r="F788" s="27" t="str">
        <f>IFERROR(__xludf.DUMMYFUNCTION("""COMPUTED_VALUE"""),"BLUE")</f>
        <v>BLUE</v>
      </c>
      <c r="G788" s="28" t="str">
        <f>IFERROR(__xludf.DUMMYFUNCTION("""COMPUTED_VALUE"""),"Tap 6 Clone (12/29/2019)")</f>
        <v>Tap 6 Clone (12/29/2019)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IFERROR(__xludf.DUMMYFUNCTION("""COMPUTED_VALUE"""),43833.3856331481)</f>
        <v>43833.38563</v>
      </c>
      <c r="D789" s="23">
        <f>IFERROR(__xludf.DUMMYFUNCTION("""COMPUTED_VALUE"""),1.031)</f>
        <v>1.031</v>
      </c>
      <c r="E789" s="24">
        <f>IFERROR(__xludf.DUMMYFUNCTION("""COMPUTED_VALUE"""),63.0)</f>
        <v>63</v>
      </c>
      <c r="F789" s="27" t="str">
        <f>IFERROR(__xludf.DUMMYFUNCTION("""COMPUTED_VALUE"""),"BLUE")</f>
        <v>BLUE</v>
      </c>
      <c r="G789" s="28" t="str">
        <f>IFERROR(__xludf.DUMMYFUNCTION("""COMPUTED_VALUE"""),"Tap 6 Clone (12/29/2019)")</f>
        <v>Tap 6 Clone (12/29/2019)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IFERROR(__xludf.DUMMYFUNCTION("""COMPUTED_VALUE"""),43833.375212199)</f>
        <v>43833.37521</v>
      </c>
      <c r="D790" s="23">
        <f>IFERROR(__xludf.DUMMYFUNCTION("""COMPUTED_VALUE"""),1.031)</f>
        <v>1.031</v>
      </c>
      <c r="E790" s="24">
        <f>IFERROR(__xludf.DUMMYFUNCTION("""COMPUTED_VALUE"""),63.0)</f>
        <v>63</v>
      </c>
      <c r="F790" s="27" t="str">
        <f>IFERROR(__xludf.DUMMYFUNCTION("""COMPUTED_VALUE"""),"BLUE")</f>
        <v>BLUE</v>
      </c>
      <c r="G790" s="28" t="str">
        <f>IFERROR(__xludf.DUMMYFUNCTION("""COMPUTED_VALUE"""),"Tap 6 Clone (12/29/2019)")</f>
        <v>Tap 6 Clone (12/29/2019)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IFERROR(__xludf.DUMMYFUNCTION("""COMPUTED_VALUE"""),43833.3647810995)</f>
        <v>43833.36478</v>
      </c>
      <c r="D791" s="23">
        <f>IFERROR(__xludf.DUMMYFUNCTION("""COMPUTED_VALUE"""),1.031)</f>
        <v>1.031</v>
      </c>
      <c r="E791" s="24">
        <f>IFERROR(__xludf.DUMMYFUNCTION("""COMPUTED_VALUE"""),63.0)</f>
        <v>63</v>
      </c>
      <c r="F791" s="27" t="str">
        <f>IFERROR(__xludf.DUMMYFUNCTION("""COMPUTED_VALUE"""),"BLUE")</f>
        <v>BLUE</v>
      </c>
      <c r="G791" s="28" t="str">
        <f>IFERROR(__xludf.DUMMYFUNCTION("""COMPUTED_VALUE"""),"Tap 6 Clone (12/29/2019)")</f>
        <v>Tap 6 Clone (12/29/2019)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IFERROR(__xludf.DUMMYFUNCTION("""COMPUTED_VALUE"""),43833.3543586689)</f>
        <v>43833.35436</v>
      </c>
      <c r="D792" s="23">
        <f>IFERROR(__xludf.DUMMYFUNCTION("""COMPUTED_VALUE"""),1.031)</f>
        <v>1.031</v>
      </c>
      <c r="E792" s="24">
        <f>IFERROR(__xludf.DUMMYFUNCTION("""COMPUTED_VALUE"""),63.0)</f>
        <v>63</v>
      </c>
      <c r="F792" s="27" t="str">
        <f>IFERROR(__xludf.DUMMYFUNCTION("""COMPUTED_VALUE"""),"BLUE")</f>
        <v>BLUE</v>
      </c>
      <c r="G792" s="28" t="str">
        <f>IFERROR(__xludf.DUMMYFUNCTION("""COMPUTED_VALUE"""),"Tap 6 Clone (12/29/2019)")</f>
        <v>Tap 6 Clone (12/29/2019)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IFERROR(__xludf.DUMMYFUNCTION("""COMPUTED_VALUE"""),43833.3439256828)</f>
        <v>43833.34393</v>
      </c>
      <c r="D793" s="23">
        <f>IFERROR(__xludf.DUMMYFUNCTION("""COMPUTED_VALUE"""),1.031)</f>
        <v>1.031</v>
      </c>
      <c r="E793" s="24">
        <f>IFERROR(__xludf.DUMMYFUNCTION("""COMPUTED_VALUE"""),63.0)</f>
        <v>63</v>
      </c>
      <c r="F793" s="27" t="str">
        <f>IFERROR(__xludf.DUMMYFUNCTION("""COMPUTED_VALUE"""),"BLUE")</f>
        <v>BLUE</v>
      </c>
      <c r="G793" s="28" t="str">
        <f>IFERROR(__xludf.DUMMYFUNCTION("""COMPUTED_VALUE"""),"Tap 6 Clone (12/29/2019)")</f>
        <v>Tap 6 Clone (12/29/2019)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IFERROR(__xludf.DUMMYFUNCTION("""COMPUTED_VALUE"""),43833.3335035185)</f>
        <v>43833.3335</v>
      </c>
      <c r="D794" s="23">
        <f>IFERROR(__xludf.DUMMYFUNCTION("""COMPUTED_VALUE"""),1.031)</f>
        <v>1.031</v>
      </c>
      <c r="E794" s="24">
        <f>IFERROR(__xludf.DUMMYFUNCTION("""COMPUTED_VALUE"""),63.0)</f>
        <v>63</v>
      </c>
      <c r="F794" s="27" t="str">
        <f>IFERROR(__xludf.DUMMYFUNCTION("""COMPUTED_VALUE"""),"BLUE")</f>
        <v>BLUE</v>
      </c>
      <c r="G794" s="28" t="str">
        <f>IFERROR(__xludf.DUMMYFUNCTION("""COMPUTED_VALUE"""),"Tap 6 Clone (12/29/2019)")</f>
        <v>Tap 6 Clone (12/29/2019)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IFERROR(__xludf.DUMMYFUNCTION("""COMPUTED_VALUE"""),43833.3230837731)</f>
        <v>43833.32308</v>
      </c>
      <c r="D795" s="23">
        <f>IFERROR(__xludf.DUMMYFUNCTION("""COMPUTED_VALUE"""),1.031)</f>
        <v>1.031</v>
      </c>
      <c r="E795" s="24">
        <f>IFERROR(__xludf.DUMMYFUNCTION("""COMPUTED_VALUE"""),63.0)</f>
        <v>63</v>
      </c>
      <c r="F795" s="27" t="str">
        <f>IFERROR(__xludf.DUMMYFUNCTION("""COMPUTED_VALUE"""),"BLUE")</f>
        <v>BLUE</v>
      </c>
      <c r="G795" s="28" t="str">
        <f>IFERROR(__xludf.DUMMYFUNCTION("""COMPUTED_VALUE"""),"Tap 6 Clone (12/29/2019)")</f>
        <v>Tap 6 Clone (12/29/2019)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IFERROR(__xludf.DUMMYFUNCTION("""COMPUTED_VALUE"""),43833.3126624074)</f>
        <v>43833.31266</v>
      </c>
      <c r="D796" s="23">
        <f>IFERROR(__xludf.DUMMYFUNCTION("""COMPUTED_VALUE"""),1.031)</f>
        <v>1.031</v>
      </c>
      <c r="E796" s="24">
        <f>IFERROR(__xludf.DUMMYFUNCTION("""COMPUTED_VALUE"""),63.0)</f>
        <v>63</v>
      </c>
      <c r="F796" s="27" t="str">
        <f>IFERROR(__xludf.DUMMYFUNCTION("""COMPUTED_VALUE"""),"BLUE")</f>
        <v>BLUE</v>
      </c>
      <c r="G796" s="28" t="str">
        <f>IFERROR(__xludf.DUMMYFUNCTION("""COMPUTED_VALUE"""),"Tap 6 Clone (12/29/2019)")</f>
        <v>Tap 6 Clone (12/29/2019)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IFERROR(__xludf.DUMMYFUNCTION("""COMPUTED_VALUE"""),43833.3022395717)</f>
        <v>43833.30224</v>
      </c>
      <c r="D797" s="23">
        <f>IFERROR(__xludf.DUMMYFUNCTION("""COMPUTED_VALUE"""),1.031)</f>
        <v>1.031</v>
      </c>
      <c r="E797" s="24">
        <f>IFERROR(__xludf.DUMMYFUNCTION("""COMPUTED_VALUE"""),63.0)</f>
        <v>63</v>
      </c>
      <c r="F797" s="27" t="str">
        <f>IFERROR(__xludf.DUMMYFUNCTION("""COMPUTED_VALUE"""),"BLUE")</f>
        <v>BLUE</v>
      </c>
      <c r="G797" s="28" t="str">
        <f>IFERROR(__xludf.DUMMYFUNCTION("""COMPUTED_VALUE"""),"Tap 6 Clone (12/29/2019)")</f>
        <v>Tap 6 Clone (12/29/2019)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IFERROR(__xludf.DUMMYFUNCTION("""COMPUTED_VALUE"""),43833.2918181944)</f>
        <v>43833.29182</v>
      </c>
      <c r="D798" s="23">
        <f>IFERROR(__xludf.DUMMYFUNCTION("""COMPUTED_VALUE"""),1.031)</f>
        <v>1.031</v>
      </c>
      <c r="E798" s="24">
        <f>IFERROR(__xludf.DUMMYFUNCTION("""COMPUTED_VALUE"""),63.0)</f>
        <v>63</v>
      </c>
      <c r="F798" s="27" t="str">
        <f>IFERROR(__xludf.DUMMYFUNCTION("""COMPUTED_VALUE"""),"BLUE")</f>
        <v>BLUE</v>
      </c>
      <c r="G798" s="28" t="str">
        <f>IFERROR(__xludf.DUMMYFUNCTION("""COMPUTED_VALUE"""),"Tap 6 Clone (12/29/2019)")</f>
        <v>Tap 6 Clone (12/29/2019)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IFERROR(__xludf.DUMMYFUNCTION("""COMPUTED_VALUE"""),43833.2813943055)</f>
        <v>43833.28139</v>
      </c>
      <c r="D799" s="23">
        <f>IFERROR(__xludf.DUMMYFUNCTION("""COMPUTED_VALUE"""),1.031)</f>
        <v>1.031</v>
      </c>
      <c r="E799" s="24">
        <f>IFERROR(__xludf.DUMMYFUNCTION("""COMPUTED_VALUE"""),63.0)</f>
        <v>63</v>
      </c>
      <c r="F799" s="27" t="str">
        <f>IFERROR(__xludf.DUMMYFUNCTION("""COMPUTED_VALUE"""),"BLUE")</f>
        <v>BLUE</v>
      </c>
      <c r="G799" s="28" t="str">
        <f>IFERROR(__xludf.DUMMYFUNCTION("""COMPUTED_VALUE"""),"Tap 6 Clone (12/29/2019)")</f>
        <v>Tap 6 Clone (12/29/2019)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IFERROR(__xludf.DUMMYFUNCTION("""COMPUTED_VALUE"""),43833.2709729051)</f>
        <v>43833.27097</v>
      </c>
      <c r="D800" s="23">
        <f>IFERROR(__xludf.DUMMYFUNCTION("""COMPUTED_VALUE"""),1.031)</f>
        <v>1.031</v>
      </c>
      <c r="E800" s="24">
        <f>IFERROR(__xludf.DUMMYFUNCTION("""COMPUTED_VALUE"""),63.0)</f>
        <v>63</v>
      </c>
      <c r="F800" s="27" t="str">
        <f>IFERROR(__xludf.DUMMYFUNCTION("""COMPUTED_VALUE"""),"BLUE")</f>
        <v>BLUE</v>
      </c>
      <c r="G800" s="28" t="str">
        <f>IFERROR(__xludf.DUMMYFUNCTION("""COMPUTED_VALUE"""),"Tap 6 Clone (12/29/2019)")</f>
        <v>Tap 6 Clone (12/29/2019)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IFERROR(__xludf.DUMMYFUNCTION("""COMPUTED_VALUE"""),43833.2605398958)</f>
        <v>43833.26054</v>
      </c>
      <c r="D801" s="23">
        <f>IFERROR(__xludf.DUMMYFUNCTION("""COMPUTED_VALUE"""),1.032)</f>
        <v>1.032</v>
      </c>
      <c r="E801" s="24">
        <f>IFERROR(__xludf.DUMMYFUNCTION("""COMPUTED_VALUE"""),63.0)</f>
        <v>63</v>
      </c>
      <c r="F801" s="27" t="str">
        <f>IFERROR(__xludf.DUMMYFUNCTION("""COMPUTED_VALUE"""),"BLUE")</f>
        <v>BLUE</v>
      </c>
      <c r="G801" s="28" t="str">
        <f>IFERROR(__xludf.DUMMYFUNCTION("""COMPUTED_VALUE"""),"Tap 6 Clone (12/29/2019)")</f>
        <v>Tap 6 Clone (12/29/2019)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IFERROR(__xludf.DUMMYFUNCTION("""COMPUTED_VALUE"""),43833.2501181944)</f>
        <v>43833.25012</v>
      </c>
      <c r="D802" s="23">
        <f>IFERROR(__xludf.DUMMYFUNCTION("""COMPUTED_VALUE"""),1.032)</f>
        <v>1.032</v>
      </c>
      <c r="E802" s="24">
        <f>IFERROR(__xludf.DUMMYFUNCTION("""COMPUTED_VALUE"""),63.0)</f>
        <v>63</v>
      </c>
      <c r="F802" s="27" t="str">
        <f>IFERROR(__xludf.DUMMYFUNCTION("""COMPUTED_VALUE"""),"BLUE")</f>
        <v>BLUE</v>
      </c>
      <c r="G802" s="28" t="str">
        <f>IFERROR(__xludf.DUMMYFUNCTION("""COMPUTED_VALUE"""),"Tap 6 Clone (12/29/2019)")</f>
        <v>Tap 6 Clone (12/29/2019)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IFERROR(__xludf.DUMMYFUNCTION("""COMPUTED_VALUE"""),43833.2396961342)</f>
        <v>43833.2397</v>
      </c>
      <c r="D803" s="23">
        <f>IFERROR(__xludf.DUMMYFUNCTION("""COMPUTED_VALUE"""),1.032)</f>
        <v>1.032</v>
      </c>
      <c r="E803" s="24">
        <f>IFERROR(__xludf.DUMMYFUNCTION("""COMPUTED_VALUE"""),63.0)</f>
        <v>63</v>
      </c>
      <c r="F803" s="27" t="str">
        <f>IFERROR(__xludf.DUMMYFUNCTION("""COMPUTED_VALUE"""),"BLUE")</f>
        <v>BLUE</v>
      </c>
      <c r="G803" s="28" t="str">
        <f>IFERROR(__xludf.DUMMYFUNCTION("""COMPUTED_VALUE"""),"Tap 6 Clone (12/29/2019)")</f>
        <v>Tap 6 Clone (12/29/2019)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IFERROR(__xludf.DUMMYFUNCTION("""COMPUTED_VALUE"""),43833.2292640162)</f>
        <v>43833.22926</v>
      </c>
      <c r="D804" s="23">
        <f>IFERROR(__xludf.DUMMYFUNCTION("""COMPUTED_VALUE"""),1.033)</f>
        <v>1.033</v>
      </c>
      <c r="E804" s="24">
        <f>IFERROR(__xludf.DUMMYFUNCTION("""COMPUTED_VALUE"""),63.0)</f>
        <v>63</v>
      </c>
      <c r="F804" s="27" t="str">
        <f>IFERROR(__xludf.DUMMYFUNCTION("""COMPUTED_VALUE"""),"BLUE")</f>
        <v>BLUE</v>
      </c>
      <c r="G804" s="28" t="str">
        <f>IFERROR(__xludf.DUMMYFUNCTION("""COMPUTED_VALUE"""),"Tap 6 Clone (12/29/2019)")</f>
        <v>Tap 6 Clone (12/29/2019)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IFERROR(__xludf.DUMMYFUNCTION("""COMPUTED_VALUE"""),43833.2188414583)</f>
        <v>43833.21884</v>
      </c>
      <c r="D805" s="23">
        <f>IFERROR(__xludf.DUMMYFUNCTION("""COMPUTED_VALUE"""),1.032)</f>
        <v>1.032</v>
      </c>
      <c r="E805" s="24">
        <f>IFERROR(__xludf.DUMMYFUNCTION("""COMPUTED_VALUE"""),63.0)</f>
        <v>63</v>
      </c>
      <c r="F805" s="27" t="str">
        <f>IFERROR(__xludf.DUMMYFUNCTION("""COMPUTED_VALUE"""),"BLUE")</f>
        <v>BLUE</v>
      </c>
      <c r="G805" s="28" t="str">
        <f>IFERROR(__xludf.DUMMYFUNCTION("""COMPUTED_VALUE"""),"Tap 6 Clone (12/29/2019)")</f>
        <v>Tap 6 Clone (12/29/2019)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IFERROR(__xludf.DUMMYFUNCTION("""COMPUTED_VALUE"""),43833.2084207638)</f>
        <v>43833.20842</v>
      </c>
      <c r="D806" s="23">
        <f>IFERROR(__xludf.DUMMYFUNCTION("""COMPUTED_VALUE"""),1.032)</f>
        <v>1.032</v>
      </c>
      <c r="E806" s="24">
        <f>IFERROR(__xludf.DUMMYFUNCTION("""COMPUTED_VALUE"""),63.0)</f>
        <v>63</v>
      </c>
      <c r="F806" s="27" t="str">
        <f>IFERROR(__xludf.DUMMYFUNCTION("""COMPUTED_VALUE"""),"BLUE")</f>
        <v>BLUE</v>
      </c>
      <c r="G806" s="28" t="str">
        <f>IFERROR(__xludf.DUMMYFUNCTION("""COMPUTED_VALUE"""),"Tap 6 Clone (12/29/2019)")</f>
        <v>Tap 6 Clone (12/29/2019)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IFERROR(__xludf.DUMMYFUNCTION("""COMPUTED_VALUE"""),43833.197999537)</f>
        <v>43833.198</v>
      </c>
      <c r="D807" s="23">
        <f>IFERROR(__xludf.DUMMYFUNCTION("""COMPUTED_VALUE"""),1.032)</f>
        <v>1.032</v>
      </c>
      <c r="E807" s="24">
        <f>IFERROR(__xludf.DUMMYFUNCTION("""COMPUTED_VALUE"""),63.0)</f>
        <v>63</v>
      </c>
      <c r="F807" s="27" t="str">
        <f>IFERROR(__xludf.DUMMYFUNCTION("""COMPUTED_VALUE"""),"BLUE")</f>
        <v>BLUE</v>
      </c>
      <c r="G807" s="28" t="str">
        <f>IFERROR(__xludf.DUMMYFUNCTION("""COMPUTED_VALUE"""),"Tap 6 Clone (12/29/2019)")</f>
        <v>Tap 6 Clone (12/29/2019)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IFERROR(__xludf.DUMMYFUNCTION("""COMPUTED_VALUE"""),43833.1875777546)</f>
        <v>43833.18758</v>
      </c>
      <c r="D808" s="23">
        <f>IFERROR(__xludf.DUMMYFUNCTION("""COMPUTED_VALUE"""),1.032)</f>
        <v>1.032</v>
      </c>
      <c r="E808" s="24">
        <f>IFERROR(__xludf.DUMMYFUNCTION("""COMPUTED_VALUE"""),63.0)</f>
        <v>63</v>
      </c>
      <c r="F808" s="27" t="str">
        <f>IFERROR(__xludf.DUMMYFUNCTION("""COMPUTED_VALUE"""),"BLUE")</f>
        <v>BLUE</v>
      </c>
      <c r="G808" s="28" t="str">
        <f>IFERROR(__xludf.DUMMYFUNCTION("""COMPUTED_VALUE"""),"Tap 6 Clone (12/29/2019)")</f>
        <v>Tap 6 Clone (12/29/2019)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IFERROR(__xludf.DUMMYFUNCTION("""COMPUTED_VALUE"""),43833.177155787)</f>
        <v>43833.17716</v>
      </c>
      <c r="D809" s="23">
        <f>IFERROR(__xludf.DUMMYFUNCTION("""COMPUTED_VALUE"""),1.032)</f>
        <v>1.032</v>
      </c>
      <c r="E809" s="24">
        <f>IFERROR(__xludf.DUMMYFUNCTION("""COMPUTED_VALUE"""),63.0)</f>
        <v>63</v>
      </c>
      <c r="F809" s="27" t="str">
        <f>IFERROR(__xludf.DUMMYFUNCTION("""COMPUTED_VALUE"""),"BLUE")</f>
        <v>BLUE</v>
      </c>
      <c r="G809" s="28" t="str">
        <f>IFERROR(__xludf.DUMMYFUNCTION("""COMPUTED_VALUE"""),"Tap 6 Clone (12/29/2019)")</f>
        <v>Tap 6 Clone (12/29/2019)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IFERROR(__xludf.DUMMYFUNCTION("""COMPUTED_VALUE"""),43833.1563117939)</f>
        <v>43833.15631</v>
      </c>
      <c r="D810" s="23">
        <f>IFERROR(__xludf.DUMMYFUNCTION("""COMPUTED_VALUE"""),1.031)</f>
        <v>1.031</v>
      </c>
      <c r="E810" s="24">
        <f>IFERROR(__xludf.DUMMYFUNCTION("""COMPUTED_VALUE"""),63.0)</f>
        <v>63</v>
      </c>
      <c r="F810" s="27" t="str">
        <f>IFERROR(__xludf.DUMMYFUNCTION("""COMPUTED_VALUE"""),"BLUE")</f>
        <v>BLUE</v>
      </c>
      <c r="G810" s="28" t="str">
        <f>IFERROR(__xludf.DUMMYFUNCTION("""COMPUTED_VALUE"""),"Tap 6 Clone (12/29/2019)")</f>
        <v>Tap 6 Clone (12/29/2019)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IFERROR(__xludf.DUMMYFUNCTION("""COMPUTED_VALUE"""),43833.1458799421)</f>
        <v>43833.14588</v>
      </c>
      <c r="D811" s="23">
        <f>IFERROR(__xludf.DUMMYFUNCTION("""COMPUTED_VALUE"""),1.032)</f>
        <v>1.032</v>
      </c>
      <c r="E811" s="24">
        <f>IFERROR(__xludf.DUMMYFUNCTION("""COMPUTED_VALUE"""),63.0)</f>
        <v>63</v>
      </c>
      <c r="F811" s="27" t="str">
        <f>IFERROR(__xludf.DUMMYFUNCTION("""COMPUTED_VALUE"""),"BLUE")</f>
        <v>BLUE</v>
      </c>
      <c r="G811" s="28" t="str">
        <f>IFERROR(__xludf.DUMMYFUNCTION("""COMPUTED_VALUE"""),"Tap 6 Clone (12/29/2019)")</f>
        <v>Tap 6 Clone (12/29/2019)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IFERROR(__xludf.DUMMYFUNCTION("""COMPUTED_VALUE"""),43833.1354586921)</f>
        <v>43833.13546</v>
      </c>
      <c r="D812" s="23">
        <f>IFERROR(__xludf.DUMMYFUNCTION("""COMPUTED_VALUE"""),1.032)</f>
        <v>1.032</v>
      </c>
      <c r="E812" s="24">
        <f>IFERROR(__xludf.DUMMYFUNCTION("""COMPUTED_VALUE"""),63.0)</f>
        <v>63</v>
      </c>
      <c r="F812" s="27" t="str">
        <f>IFERROR(__xludf.DUMMYFUNCTION("""COMPUTED_VALUE"""),"BLUE")</f>
        <v>BLUE</v>
      </c>
      <c r="G812" s="28" t="str">
        <f>IFERROR(__xludf.DUMMYFUNCTION("""COMPUTED_VALUE"""),"Tap 6 Clone (12/29/2019)")</f>
        <v>Tap 6 Clone (12/29/2019)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IFERROR(__xludf.DUMMYFUNCTION("""COMPUTED_VALUE"""),43833.1250370601)</f>
        <v>43833.12504</v>
      </c>
      <c r="D813" s="23">
        <f>IFERROR(__xludf.DUMMYFUNCTION("""COMPUTED_VALUE"""),1.032)</f>
        <v>1.032</v>
      </c>
      <c r="E813" s="24">
        <f>IFERROR(__xludf.DUMMYFUNCTION("""COMPUTED_VALUE"""),63.0)</f>
        <v>63</v>
      </c>
      <c r="F813" s="27" t="str">
        <f>IFERROR(__xludf.DUMMYFUNCTION("""COMPUTED_VALUE"""),"BLUE")</f>
        <v>BLUE</v>
      </c>
      <c r="G813" s="28" t="str">
        <f>IFERROR(__xludf.DUMMYFUNCTION("""COMPUTED_VALUE"""),"Tap 6 Clone (12/29/2019)")</f>
        <v>Tap 6 Clone (12/29/2019)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IFERROR(__xludf.DUMMYFUNCTION("""COMPUTED_VALUE"""),43833.1146166666)</f>
        <v>43833.11462</v>
      </c>
      <c r="D814" s="23">
        <f>IFERROR(__xludf.DUMMYFUNCTION("""COMPUTED_VALUE"""),1.032)</f>
        <v>1.032</v>
      </c>
      <c r="E814" s="24">
        <f>IFERROR(__xludf.DUMMYFUNCTION("""COMPUTED_VALUE"""),63.0)</f>
        <v>63</v>
      </c>
      <c r="F814" s="27" t="str">
        <f>IFERROR(__xludf.DUMMYFUNCTION("""COMPUTED_VALUE"""),"BLUE")</f>
        <v>BLUE</v>
      </c>
      <c r="G814" s="28" t="str">
        <f>IFERROR(__xludf.DUMMYFUNCTION("""COMPUTED_VALUE"""),"Tap 6 Clone (12/29/2019)")</f>
        <v>Tap 6 Clone (12/29/2019)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IFERROR(__xludf.DUMMYFUNCTION("""COMPUTED_VALUE"""),43833.1041832986)</f>
        <v>43833.10418</v>
      </c>
      <c r="D815" s="23">
        <f>IFERROR(__xludf.DUMMYFUNCTION("""COMPUTED_VALUE"""),1.032)</f>
        <v>1.032</v>
      </c>
      <c r="E815" s="24">
        <f>IFERROR(__xludf.DUMMYFUNCTION("""COMPUTED_VALUE"""),63.0)</f>
        <v>63</v>
      </c>
      <c r="F815" s="27" t="str">
        <f>IFERROR(__xludf.DUMMYFUNCTION("""COMPUTED_VALUE"""),"BLUE")</f>
        <v>BLUE</v>
      </c>
      <c r="G815" s="28" t="str">
        <f>IFERROR(__xludf.DUMMYFUNCTION("""COMPUTED_VALUE"""),"Tap 6 Clone (12/29/2019)")</f>
        <v>Tap 6 Clone (12/29/2019)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IFERROR(__xludf.DUMMYFUNCTION("""COMPUTED_VALUE"""),43833.0937621759)</f>
        <v>43833.09376</v>
      </c>
      <c r="D816" s="23">
        <f>IFERROR(__xludf.DUMMYFUNCTION("""COMPUTED_VALUE"""),1.032)</f>
        <v>1.032</v>
      </c>
      <c r="E816" s="24">
        <f>IFERROR(__xludf.DUMMYFUNCTION("""COMPUTED_VALUE"""),63.0)</f>
        <v>63</v>
      </c>
      <c r="F816" s="27" t="str">
        <f>IFERROR(__xludf.DUMMYFUNCTION("""COMPUTED_VALUE"""),"BLUE")</f>
        <v>BLUE</v>
      </c>
      <c r="G816" s="28" t="str">
        <f>IFERROR(__xludf.DUMMYFUNCTION("""COMPUTED_VALUE"""),"Tap 6 Clone (12/29/2019)")</f>
        <v>Tap 6 Clone (12/29/2019)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IFERROR(__xludf.DUMMYFUNCTION("""COMPUTED_VALUE"""),43833.0833285532)</f>
        <v>43833.08333</v>
      </c>
      <c r="D817" s="23">
        <f>IFERROR(__xludf.DUMMYFUNCTION("""COMPUTED_VALUE"""),1.033)</f>
        <v>1.033</v>
      </c>
      <c r="E817" s="24">
        <f>IFERROR(__xludf.DUMMYFUNCTION("""COMPUTED_VALUE"""),63.0)</f>
        <v>63</v>
      </c>
      <c r="F817" s="27" t="str">
        <f>IFERROR(__xludf.DUMMYFUNCTION("""COMPUTED_VALUE"""),"BLUE")</f>
        <v>BLUE</v>
      </c>
      <c r="G817" s="28" t="str">
        <f>IFERROR(__xludf.DUMMYFUNCTION("""COMPUTED_VALUE"""),"Tap 6 Clone (12/29/2019)")</f>
        <v>Tap 6 Clone (12/29/2019)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IFERROR(__xludf.DUMMYFUNCTION("""COMPUTED_VALUE"""),43833.0728955671)</f>
        <v>43833.0729</v>
      </c>
      <c r="D818" s="23">
        <f>IFERROR(__xludf.DUMMYFUNCTION("""COMPUTED_VALUE"""),1.032)</f>
        <v>1.032</v>
      </c>
      <c r="E818" s="24">
        <f>IFERROR(__xludf.DUMMYFUNCTION("""COMPUTED_VALUE"""),63.0)</f>
        <v>63</v>
      </c>
      <c r="F818" s="27" t="str">
        <f>IFERROR(__xludf.DUMMYFUNCTION("""COMPUTED_VALUE"""),"BLUE")</f>
        <v>BLUE</v>
      </c>
      <c r="G818" s="28" t="str">
        <f>IFERROR(__xludf.DUMMYFUNCTION("""COMPUTED_VALUE"""),"Tap 6 Clone (12/29/2019)")</f>
        <v>Tap 6 Clone (12/29/2019)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IFERROR(__xludf.DUMMYFUNCTION("""COMPUTED_VALUE"""),43833.0624517939)</f>
        <v>43833.06245</v>
      </c>
      <c r="D819" s="23">
        <f>IFERROR(__xludf.DUMMYFUNCTION("""COMPUTED_VALUE"""),1.033)</f>
        <v>1.033</v>
      </c>
      <c r="E819" s="24">
        <f>IFERROR(__xludf.DUMMYFUNCTION("""COMPUTED_VALUE"""),63.0)</f>
        <v>63</v>
      </c>
      <c r="F819" s="27" t="str">
        <f>IFERROR(__xludf.DUMMYFUNCTION("""COMPUTED_VALUE"""),"BLUE")</f>
        <v>BLUE</v>
      </c>
      <c r="G819" s="28" t="str">
        <f>IFERROR(__xludf.DUMMYFUNCTION("""COMPUTED_VALUE"""),"Tap 6 Clone (12/29/2019)")</f>
        <v>Tap 6 Clone (12/29/2019)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IFERROR(__xludf.DUMMYFUNCTION("""COMPUTED_VALUE"""),43833.0520302546)</f>
        <v>43833.05203</v>
      </c>
      <c r="D820" s="23">
        <f>IFERROR(__xludf.DUMMYFUNCTION("""COMPUTED_VALUE"""),1.033)</f>
        <v>1.033</v>
      </c>
      <c r="E820" s="24">
        <f>IFERROR(__xludf.DUMMYFUNCTION("""COMPUTED_VALUE"""),63.0)</f>
        <v>63</v>
      </c>
      <c r="F820" s="27" t="str">
        <f>IFERROR(__xludf.DUMMYFUNCTION("""COMPUTED_VALUE"""),"BLUE")</f>
        <v>BLUE</v>
      </c>
      <c r="G820" s="28" t="str">
        <f>IFERROR(__xludf.DUMMYFUNCTION("""COMPUTED_VALUE"""),"Tap 6 Clone (12/29/2019)")</f>
        <v>Tap 6 Clone (12/29/2019)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IFERROR(__xludf.DUMMYFUNCTION("""COMPUTED_VALUE"""),43833.041596875)</f>
        <v>43833.0416</v>
      </c>
      <c r="D821" s="23">
        <f>IFERROR(__xludf.DUMMYFUNCTION("""COMPUTED_VALUE"""),1.033)</f>
        <v>1.033</v>
      </c>
      <c r="E821" s="24">
        <f>IFERROR(__xludf.DUMMYFUNCTION("""COMPUTED_VALUE"""),63.0)</f>
        <v>63</v>
      </c>
      <c r="F821" s="27" t="str">
        <f>IFERROR(__xludf.DUMMYFUNCTION("""COMPUTED_VALUE"""),"BLUE")</f>
        <v>BLUE</v>
      </c>
      <c r="G821" s="28" t="str">
        <f>IFERROR(__xludf.DUMMYFUNCTION("""COMPUTED_VALUE"""),"Tap 6 Clone (12/29/2019)")</f>
        <v>Tap 6 Clone (12/29/2019)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IFERROR(__xludf.DUMMYFUNCTION("""COMPUTED_VALUE"""),43833.0311776157)</f>
        <v>43833.03118</v>
      </c>
      <c r="D822" s="23">
        <f>IFERROR(__xludf.DUMMYFUNCTION("""COMPUTED_VALUE"""),1.033)</f>
        <v>1.033</v>
      </c>
      <c r="E822" s="24">
        <f>IFERROR(__xludf.DUMMYFUNCTION("""COMPUTED_VALUE"""),62.0)</f>
        <v>62</v>
      </c>
      <c r="F822" s="27" t="str">
        <f>IFERROR(__xludf.DUMMYFUNCTION("""COMPUTED_VALUE"""),"BLUE")</f>
        <v>BLUE</v>
      </c>
      <c r="G822" s="28" t="str">
        <f>IFERROR(__xludf.DUMMYFUNCTION("""COMPUTED_VALUE"""),"Tap 6 Clone (12/29/2019)")</f>
        <v>Tap 6 Clone (12/29/2019)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IFERROR(__xludf.DUMMYFUNCTION("""COMPUTED_VALUE"""),43833.0207583101)</f>
        <v>43833.02076</v>
      </c>
      <c r="D823" s="23">
        <f>IFERROR(__xludf.DUMMYFUNCTION("""COMPUTED_VALUE"""),1.033)</f>
        <v>1.033</v>
      </c>
      <c r="E823" s="24">
        <f>IFERROR(__xludf.DUMMYFUNCTION("""COMPUTED_VALUE"""),63.0)</f>
        <v>63</v>
      </c>
      <c r="F823" s="27" t="str">
        <f>IFERROR(__xludf.DUMMYFUNCTION("""COMPUTED_VALUE"""),"BLUE")</f>
        <v>BLUE</v>
      </c>
      <c r="G823" s="28" t="str">
        <f>IFERROR(__xludf.DUMMYFUNCTION("""COMPUTED_VALUE"""),"Tap 6 Clone (12/29/2019)")</f>
        <v>Tap 6 Clone (12/29/2019)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IFERROR(__xludf.DUMMYFUNCTION("""COMPUTED_VALUE"""),43833.010337199)</f>
        <v>43833.01034</v>
      </c>
      <c r="D824" s="23">
        <f>IFERROR(__xludf.DUMMYFUNCTION("""COMPUTED_VALUE"""),1.033)</f>
        <v>1.033</v>
      </c>
      <c r="E824" s="24">
        <f>IFERROR(__xludf.DUMMYFUNCTION("""COMPUTED_VALUE"""),63.0)</f>
        <v>63</v>
      </c>
      <c r="F824" s="27" t="str">
        <f>IFERROR(__xludf.DUMMYFUNCTION("""COMPUTED_VALUE"""),"BLUE")</f>
        <v>BLUE</v>
      </c>
      <c r="G824" s="28" t="str">
        <f>IFERROR(__xludf.DUMMYFUNCTION("""COMPUTED_VALUE"""),"Tap 6 Clone (12/29/2019)")</f>
        <v>Tap 6 Clone (12/29/2019)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IFERROR(__xludf.DUMMYFUNCTION("""COMPUTED_VALUE"""),43832.999917118)</f>
        <v>43832.99992</v>
      </c>
      <c r="D825" s="23">
        <f>IFERROR(__xludf.DUMMYFUNCTION("""COMPUTED_VALUE"""),1.033)</f>
        <v>1.033</v>
      </c>
      <c r="E825" s="24">
        <f>IFERROR(__xludf.DUMMYFUNCTION("""COMPUTED_VALUE"""),62.0)</f>
        <v>62</v>
      </c>
      <c r="F825" s="27" t="str">
        <f>IFERROR(__xludf.DUMMYFUNCTION("""COMPUTED_VALUE"""),"BLUE")</f>
        <v>BLUE</v>
      </c>
      <c r="G825" s="28" t="str">
        <f>IFERROR(__xludf.DUMMYFUNCTION("""COMPUTED_VALUE"""),"Tap 6 Clone (12/29/2019)")</f>
        <v>Tap 6 Clone (12/29/2019)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IFERROR(__xludf.DUMMYFUNCTION("""COMPUTED_VALUE"""),43832.9894970486)</f>
        <v>43832.9895</v>
      </c>
      <c r="D826" s="23">
        <f>IFERROR(__xludf.DUMMYFUNCTION("""COMPUTED_VALUE"""),1.033)</f>
        <v>1.033</v>
      </c>
      <c r="E826" s="24">
        <f>IFERROR(__xludf.DUMMYFUNCTION("""COMPUTED_VALUE"""),63.0)</f>
        <v>63</v>
      </c>
      <c r="F826" s="27" t="str">
        <f>IFERROR(__xludf.DUMMYFUNCTION("""COMPUTED_VALUE"""),"BLUE")</f>
        <v>BLUE</v>
      </c>
      <c r="G826" s="28" t="str">
        <f>IFERROR(__xludf.DUMMYFUNCTION("""COMPUTED_VALUE"""),"Tap 6 Clone (12/29/2019)")</f>
        <v>Tap 6 Clone (12/29/2019)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IFERROR(__xludf.DUMMYFUNCTION("""COMPUTED_VALUE"""),43832.9790756134)</f>
        <v>43832.97908</v>
      </c>
      <c r="D827" s="23">
        <f>IFERROR(__xludf.DUMMYFUNCTION("""COMPUTED_VALUE"""),1.033)</f>
        <v>1.033</v>
      </c>
      <c r="E827" s="24">
        <f>IFERROR(__xludf.DUMMYFUNCTION("""COMPUTED_VALUE"""),62.0)</f>
        <v>62</v>
      </c>
      <c r="F827" s="27" t="str">
        <f>IFERROR(__xludf.DUMMYFUNCTION("""COMPUTED_VALUE"""),"BLUE")</f>
        <v>BLUE</v>
      </c>
      <c r="G827" s="28" t="str">
        <f>IFERROR(__xludf.DUMMYFUNCTION("""COMPUTED_VALUE"""),"Tap 6 Clone (12/29/2019)")</f>
        <v>Tap 6 Clone (12/29/2019)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IFERROR(__xludf.DUMMYFUNCTION("""COMPUTED_VALUE"""),43832.9686532407)</f>
        <v>43832.96865</v>
      </c>
      <c r="D828" s="23">
        <f>IFERROR(__xludf.DUMMYFUNCTION("""COMPUTED_VALUE"""),1.033)</f>
        <v>1.033</v>
      </c>
      <c r="E828" s="24">
        <f>IFERROR(__xludf.DUMMYFUNCTION("""COMPUTED_VALUE"""),62.0)</f>
        <v>62</v>
      </c>
      <c r="F828" s="27" t="str">
        <f>IFERROR(__xludf.DUMMYFUNCTION("""COMPUTED_VALUE"""),"BLUE")</f>
        <v>BLUE</v>
      </c>
      <c r="G828" s="28" t="str">
        <f>IFERROR(__xludf.DUMMYFUNCTION("""COMPUTED_VALUE"""),"Tap 6 Clone (12/29/2019)")</f>
        <v>Tap 6 Clone (12/29/2019)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IFERROR(__xludf.DUMMYFUNCTION("""COMPUTED_VALUE"""),43832.9582318518)</f>
        <v>43832.95823</v>
      </c>
      <c r="D829" s="23">
        <f>IFERROR(__xludf.DUMMYFUNCTION("""COMPUTED_VALUE"""),1.033)</f>
        <v>1.033</v>
      </c>
      <c r="E829" s="24">
        <f>IFERROR(__xludf.DUMMYFUNCTION("""COMPUTED_VALUE"""),62.0)</f>
        <v>62</v>
      </c>
      <c r="F829" s="27" t="str">
        <f>IFERROR(__xludf.DUMMYFUNCTION("""COMPUTED_VALUE"""),"BLUE")</f>
        <v>BLUE</v>
      </c>
      <c r="G829" s="28" t="str">
        <f>IFERROR(__xludf.DUMMYFUNCTION("""COMPUTED_VALUE"""),"Tap 6 Clone (12/29/2019)")</f>
        <v>Tap 6 Clone (12/29/2019)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IFERROR(__xludf.DUMMYFUNCTION("""COMPUTED_VALUE"""),43832.9478003703)</f>
        <v>43832.9478</v>
      </c>
      <c r="D830" s="23">
        <f>IFERROR(__xludf.DUMMYFUNCTION("""COMPUTED_VALUE"""),1.034)</f>
        <v>1.034</v>
      </c>
      <c r="E830" s="24">
        <f>IFERROR(__xludf.DUMMYFUNCTION("""COMPUTED_VALUE"""),62.0)</f>
        <v>62</v>
      </c>
      <c r="F830" s="27" t="str">
        <f>IFERROR(__xludf.DUMMYFUNCTION("""COMPUTED_VALUE"""),"BLUE")</f>
        <v>BLUE</v>
      </c>
      <c r="G830" s="28" t="str">
        <f>IFERROR(__xludf.DUMMYFUNCTION("""COMPUTED_VALUE"""),"Tap 6 Clone (12/29/2019)")</f>
        <v>Tap 6 Clone (12/29/2019)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IFERROR(__xludf.DUMMYFUNCTION("""COMPUTED_VALUE"""),43832.9373812847)</f>
        <v>43832.93738</v>
      </c>
      <c r="D831" s="23">
        <f>IFERROR(__xludf.DUMMYFUNCTION("""COMPUTED_VALUE"""),1.033)</f>
        <v>1.033</v>
      </c>
      <c r="E831" s="24">
        <f>IFERROR(__xludf.DUMMYFUNCTION("""COMPUTED_VALUE"""),62.0)</f>
        <v>62</v>
      </c>
      <c r="F831" s="27" t="str">
        <f>IFERROR(__xludf.DUMMYFUNCTION("""COMPUTED_VALUE"""),"BLUE")</f>
        <v>BLUE</v>
      </c>
      <c r="G831" s="28" t="str">
        <f>IFERROR(__xludf.DUMMYFUNCTION("""COMPUTED_VALUE"""),"Tap 6 Clone (12/29/2019)")</f>
        <v>Tap 6 Clone (12/29/2019)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IFERROR(__xludf.DUMMYFUNCTION("""COMPUTED_VALUE"""),43832.9269595833)</f>
        <v>43832.92696</v>
      </c>
      <c r="D832" s="23">
        <f>IFERROR(__xludf.DUMMYFUNCTION("""COMPUTED_VALUE"""),1.034)</f>
        <v>1.034</v>
      </c>
      <c r="E832" s="24">
        <f>IFERROR(__xludf.DUMMYFUNCTION("""COMPUTED_VALUE"""),62.0)</f>
        <v>62</v>
      </c>
      <c r="F832" s="27" t="str">
        <f>IFERROR(__xludf.DUMMYFUNCTION("""COMPUTED_VALUE"""),"BLUE")</f>
        <v>BLUE</v>
      </c>
      <c r="G832" s="28" t="str">
        <f>IFERROR(__xludf.DUMMYFUNCTION("""COMPUTED_VALUE"""),"Tap 6 Clone (12/29/2019)")</f>
        <v>Tap 6 Clone (12/29/2019)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IFERROR(__xludf.DUMMYFUNCTION("""COMPUTED_VALUE"""),43832.91654)</f>
        <v>43832.91654</v>
      </c>
      <c r="D833" s="23">
        <f>IFERROR(__xludf.DUMMYFUNCTION("""COMPUTED_VALUE"""),1.033)</f>
        <v>1.033</v>
      </c>
      <c r="E833" s="24">
        <f>IFERROR(__xludf.DUMMYFUNCTION("""COMPUTED_VALUE"""),62.0)</f>
        <v>62</v>
      </c>
      <c r="F833" s="27" t="str">
        <f>IFERROR(__xludf.DUMMYFUNCTION("""COMPUTED_VALUE"""),"BLUE")</f>
        <v>BLUE</v>
      </c>
      <c r="G833" s="28" t="str">
        <f>IFERROR(__xludf.DUMMYFUNCTION("""COMPUTED_VALUE"""),"Tap 6 Clone (12/29/2019)")</f>
        <v>Tap 6 Clone (12/29/2019)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IFERROR(__xludf.DUMMYFUNCTION("""COMPUTED_VALUE"""),43832.9061073495)</f>
        <v>43832.90611</v>
      </c>
      <c r="D834" s="23">
        <f>IFERROR(__xludf.DUMMYFUNCTION("""COMPUTED_VALUE"""),1.033)</f>
        <v>1.033</v>
      </c>
      <c r="E834" s="24">
        <f>IFERROR(__xludf.DUMMYFUNCTION("""COMPUTED_VALUE"""),62.0)</f>
        <v>62</v>
      </c>
      <c r="F834" s="27" t="str">
        <f>IFERROR(__xludf.DUMMYFUNCTION("""COMPUTED_VALUE"""),"BLUE")</f>
        <v>BLUE</v>
      </c>
      <c r="G834" s="28" t="str">
        <f>IFERROR(__xludf.DUMMYFUNCTION("""COMPUTED_VALUE"""),"Tap 6 Clone (12/29/2019)")</f>
        <v>Tap 6 Clone (12/29/2019)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IFERROR(__xludf.DUMMYFUNCTION("""COMPUTED_VALUE"""),43832.8956727777)</f>
        <v>43832.89567</v>
      </c>
      <c r="D835" s="23">
        <f>IFERROR(__xludf.DUMMYFUNCTION("""COMPUTED_VALUE"""),1.033)</f>
        <v>1.033</v>
      </c>
      <c r="E835" s="24">
        <f>IFERROR(__xludf.DUMMYFUNCTION("""COMPUTED_VALUE"""),62.0)</f>
        <v>62</v>
      </c>
      <c r="F835" s="27" t="str">
        <f>IFERROR(__xludf.DUMMYFUNCTION("""COMPUTED_VALUE"""),"BLUE")</f>
        <v>BLUE</v>
      </c>
      <c r="G835" s="28" t="str">
        <f>IFERROR(__xludf.DUMMYFUNCTION("""COMPUTED_VALUE"""),"Tap 6 Clone (12/29/2019)")</f>
        <v>Tap 6 Clone (12/29/2019)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IFERROR(__xludf.DUMMYFUNCTION("""COMPUTED_VALUE"""),43832.8852527083)</f>
        <v>43832.88525</v>
      </c>
      <c r="D836" s="23">
        <f>IFERROR(__xludf.DUMMYFUNCTION("""COMPUTED_VALUE"""),1.034)</f>
        <v>1.034</v>
      </c>
      <c r="E836" s="24">
        <f>IFERROR(__xludf.DUMMYFUNCTION("""COMPUTED_VALUE"""),62.0)</f>
        <v>62</v>
      </c>
      <c r="F836" s="27" t="str">
        <f>IFERROR(__xludf.DUMMYFUNCTION("""COMPUTED_VALUE"""),"BLUE")</f>
        <v>BLUE</v>
      </c>
      <c r="G836" s="28" t="str">
        <f>IFERROR(__xludf.DUMMYFUNCTION("""COMPUTED_VALUE"""),"Tap 6 Clone (12/29/2019)")</f>
        <v>Tap 6 Clone (12/29/2019)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IFERROR(__xludf.DUMMYFUNCTION("""COMPUTED_VALUE"""),43832.8748314351)</f>
        <v>43832.87483</v>
      </c>
      <c r="D837" s="23">
        <f>IFERROR(__xludf.DUMMYFUNCTION("""COMPUTED_VALUE"""),1.034)</f>
        <v>1.034</v>
      </c>
      <c r="E837" s="24">
        <f>IFERROR(__xludf.DUMMYFUNCTION("""COMPUTED_VALUE"""),62.0)</f>
        <v>62</v>
      </c>
      <c r="F837" s="27" t="str">
        <f>IFERROR(__xludf.DUMMYFUNCTION("""COMPUTED_VALUE"""),"BLUE")</f>
        <v>BLUE</v>
      </c>
      <c r="G837" s="28" t="str">
        <f>IFERROR(__xludf.DUMMYFUNCTION("""COMPUTED_VALUE"""),"Tap 6 Clone (12/29/2019)")</f>
        <v>Tap 6 Clone (12/29/2019)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IFERROR(__xludf.DUMMYFUNCTION("""COMPUTED_VALUE"""),43832.8644118749)</f>
        <v>43832.86441</v>
      </c>
      <c r="D838" s="23">
        <f>IFERROR(__xludf.DUMMYFUNCTION("""COMPUTED_VALUE"""),1.033)</f>
        <v>1.033</v>
      </c>
      <c r="E838" s="24">
        <f>IFERROR(__xludf.DUMMYFUNCTION("""COMPUTED_VALUE"""),62.0)</f>
        <v>62</v>
      </c>
      <c r="F838" s="27" t="str">
        <f>IFERROR(__xludf.DUMMYFUNCTION("""COMPUTED_VALUE"""),"BLUE")</f>
        <v>BLUE</v>
      </c>
      <c r="G838" s="28" t="str">
        <f>IFERROR(__xludf.DUMMYFUNCTION("""COMPUTED_VALUE"""),"Tap 6 Clone (12/29/2019)")</f>
        <v>Tap 6 Clone (12/29/2019)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IFERROR(__xludf.DUMMYFUNCTION("""COMPUTED_VALUE"""),43832.8539902083)</f>
        <v>43832.85399</v>
      </c>
      <c r="D839" s="23">
        <f>IFERROR(__xludf.DUMMYFUNCTION("""COMPUTED_VALUE"""),1.033)</f>
        <v>1.033</v>
      </c>
      <c r="E839" s="24">
        <f>IFERROR(__xludf.DUMMYFUNCTION("""COMPUTED_VALUE"""),62.0)</f>
        <v>62</v>
      </c>
      <c r="F839" s="27" t="str">
        <f>IFERROR(__xludf.DUMMYFUNCTION("""COMPUTED_VALUE"""),"BLUE")</f>
        <v>BLUE</v>
      </c>
      <c r="G839" s="28" t="str">
        <f>IFERROR(__xludf.DUMMYFUNCTION("""COMPUTED_VALUE"""),"Tap 6 Clone (12/29/2019)")</f>
        <v>Tap 6 Clone (12/29/2019)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IFERROR(__xludf.DUMMYFUNCTION("""COMPUTED_VALUE"""),43832.843559375)</f>
        <v>43832.84356</v>
      </c>
      <c r="D840" s="23">
        <f>IFERROR(__xludf.DUMMYFUNCTION("""COMPUTED_VALUE"""),1.033)</f>
        <v>1.033</v>
      </c>
      <c r="E840" s="24">
        <f>IFERROR(__xludf.DUMMYFUNCTION("""COMPUTED_VALUE"""),62.0)</f>
        <v>62</v>
      </c>
      <c r="F840" s="27" t="str">
        <f>IFERROR(__xludf.DUMMYFUNCTION("""COMPUTED_VALUE"""),"BLUE")</f>
        <v>BLUE</v>
      </c>
      <c r="G840" s="28" t="str">
        <f>IFERROR(__xludf.DUMMYFUNCTION("""COMPUTED_VALUE"""),"Tap 6 Clone (12/29/2019)")</f>
        <v>Tap 6 Clone (12/29/2019)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IFERROR(__xludf.DUMMYFUNCTION("""COMPUTED_VALUE"""),43832.8331370138)</f>
        <v>43832.83314</v>
      </c>
      <c r="D841" s="23">
        <f>IFERROR(__xludf.DUMMYFUNCTION("""COMPUTED_VALUE"""),1.034)</f>
        <v>1.034</v>
      </c>
      <c r="E841" s="24">
        <f>IFERROR(__xludf.DUMMYFUNCTION("""COMPUTED_VALUE"""),62.0)</f>
        <v>62</v>
      </c>
      <c r="F841" s="27" t="str">
        <f>IFERROR(__xludf.DUMMYFUNCTION("""COMPUTED_VALUE"""),"BLUE")</f>
        <v>BLUE</v>
      </c>
      <c r="G841" s="28" t="str">
        <f>IFERROR(__xludf.DUMMYFUNCTION("""COMPUTED_VALUE"""),"Tap 6 Clone (12/29/2019)")</f>
        <v>Tap 6 Clone (12/29/2019)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IFERROR(__xludf.DUMMYFUNCTION("""COMPUTED_VALUE"""),43832.822702743)</f>
        <v>43832.8227</v>
      </c>
      <c r="D842" s="23">
        <f>IFERROR(__xludf.DUMMYFUNCTION("""COMPUTED_VALUE"""),1.034)</f>
        <v>1.034</v>
      </c>
      <c r="E842" s="24">
        <f>IFERROR(__xludf.DUMMYFUNCTION("""COMPUTED_VALUE"""),62.0)</f>
        <v>62</v>
      </c>
      <c r="F842" s="27" t="str">
        <f>IFERROR(__xludf.DUMMYFUNCTION("""COMPUTED_VALUE"""),"BLUE")</f>
        <v>BLUE</v>
      </c>
      <c r="G842" s="28" t="str">
        <f>IFERROR(__xludf.DUMMYFUNCTION("""COMPUTED_VALUE"""),"Tap 6 Clone (12/29/2019)")</f>
        <v>Tap 6 Clone (12/29/2019)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IFERROR(__xludf.DUMMYFUNCTION("""COMPUTED_VALUE"""),43832.8122713657)</f>
        <v>43832.81227</v>
      </c>
      <c r="D843" s="23">
        <f>IFERROR(__xludf.DUMMYFUNCTION("""COMPUTED_VALUE"""),1.034)</f>
        <v>1.034</v>
      </c>
      <c r="E843" s="24">
        <f>IFERROR(__xludf.DUMMYFUNCTION("""COMPUTED_VALUE"""),62.0)</f>
        <v>62</v>
      </c>
      <c r="F843" s="27" t="str">
        <f>IFERROR(__xludf.DUMMYFUNCTION("""COMPUTED_VALUE"""),"BLUE")</f>
        <v>BLUE</v>
      </c>
      <c r="G843" s="28" t="str">
        <f>IFERROR(__xludf.DUMMYFUNCTION("""COMPUTED_VALUE"""),"Tap 6 Clone (12/29/2019)")</f>
        <v>Tap 6 Clone (12/29/2019)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IFERROR(__xludf.DUMMYFUNCTION("""COMPUTED_VALUE"""),43832.8018500347)</f>
        <v>43832.80185</v>
      </c>
      <c r="D844" s="23">
        <f>IFERROR(__xludf.DUMMYFUNCTION("""COMPUTED_VALUE"""),1.033)</f>
        <v>1.033</v>
      </c>
      <c r="E844" s="24">
        <f>IFERROR(__xludf.DUMMYFUNCTION("""COMPUTED_VALUE"""),62.0)</f>
        <v>62</v>
      </c>
      <c r="F844" s="27" t="str">
        <f>IFERROR(__xludf.DUMMYFUNCTION("""COMPUTED_VALUE"""),"BLUE")</f>
        <v>BLUE</v>
      </c>
      <c r="G844" s="28" t="str">
        <f>IFERROR(__xludf.DUMMYFUNCTION("""COMPUTED_VALUE"""),"Tap 6 Clone (12/29/2019)")</f>
        <v>Tap 6 Clone (12/29/2019)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IFERROR(__xludf.DUMMYFUNCTION("""COMPUTED_VALUE"""),43832.7914168634)</f>
        <v>43832.79142</v>
      </c>
      <c r="D845" s="23">
        <f>IFERROR(__xludf.DUMMYFUNCTION("""COMPUTED_VALUE"""),1.033)</f>
        <v>1.033</v>
      </c>
      <c r="E845" s="24">
        <f>IFERROR(__xludf.DUMMYFUNCTION("""COMPUTED_VALUE"""),62.0)</f>
        <v>62</v>
      </c>
      <c r="F845" s="27" t="str">
        <f>IFERROR(__xludf.DUMMYFUNCTION("""COMPUTED_VALUE"""),"BLUE")</f>
        <v>BLUE</v>
      </c>
      <c r="G845" s="28" t="str">
        <f>IFERROR(__xludf.DUMMYFUNCTION("""COMPUTED_VALUE"""),"Tap 6 Clone (12/29/2019)")</f>
        <v>Tap 6 Clone (12/29/2019)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IFERROR(__xludf.DUMMYFUNCTION("""COMPUTED_VALUE"""),43832.7809961574)</f>
        <v>43832.781</v>
      </c>
      <c r="D846" s="23">
        <f>IFERROR(__xludf.DUMMYFUNCTION("""COMPUTED_VALUE"""),1.033)</f>
        <v>1.033</v>
      </c>
      <c r="E846" s="24">
        <f>IFERROR(__xludf.DUMMYFUNCTION("""COMPUTED_VALUE"""),62.0)</f>
        <v>62</v>
      </c>
      <c r="F846" s="27" t="str">
        <f>IFERROR(__xludf.DUMMYFUNCTION("""COMPUTED_VALUE"""),"BLUE")</f>
        <v>BLUE</v>
      </c>
      <c r="G846" s="28" t="str">
        <f>IFERROR(__xludf.DUMMYFUNCTION("""COMPUTED_VALUE"""),"Tap 6 Clone (12/29/2019)")</f>
        <v>Tap 6 Clone (12/29/2019)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IFERROR(__xludf.DUMMYFUNCTION("""COMPUTED_VALUE"""),43832.7705728935)</f>
        <v>43832.77057</v>
      </c>
      <c r="D847" s="23">
        <f>IFERROR(__xludf.DUMMYFUNCTION("""COMPUTED_VALUE"""),1.033)</f>
        <v>1.033</v>
      </c>
      <c r="E847" s="24">
        <f>IFERROR(__xludf.DUMMYFUNCTION("""COMPUTED_VALUE"""),62.0)</f>
        <v>62</v>
      </c>
      <c r="F847" s="27" t="str">
        <f>IFERROR(__xludf.DUMMYFUNCTION("""COMPUTED_VALUE"""),"BLUE")</f>
        <v>BLUE</v>
      </c>
      <c r="G847" s="28" t="str">
        <f>IFERROR(__xludf.DUMMYFUNCTION("""COMPUTED_VALUE"""),"Tap 6 Clone (12/29/2019)")</f>
        <v>Tap 6 Clone (12/29/2019)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IFERROR(__xludf.DUMMYFUNCTION("""COMPUTED_VALUE"""),43832.7601503819)</f>
        <v>43832.76015</v>
      </c>
      <c r="D848" s="23">
        <f>IFERROR(__xludf.DUMMYFUNCTION("""COMPUTED_VALUE"""),1.033)</f>
        <v>1.033</v>
      </c>
      <c r="E848" s="24">
        <f>IFERROR(__xludf.DUMMYFUNCTION("""COMPUTED_VALUE"""),62.0)</f>
        <v>62</v>
      </c>
      <c r="F848" s="27" t="str">
        <f>IFERROR(__xludf.DUMMYFUNCTION("""COMPUTED_VALUE"""),"BLUE")</f>
        <v>BLUE</v>
      </c>
      <c r="G848" s="28" t="str">
        <f>IFERROR(__xludf.DUMMYFUNCTION("""COMPUTED_VALUE"""),"Tap 6 Clone (12/29/2019)")</f>
        <v>Tap 6 Clone (12/29/2019)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IFERROR(__xludf.DUMMYFUNCTION("""COMPUTED_VALUE"""),43832.749729699)</f>
        <v>43832.74973</v>
      </c>
      <c r="D849" s="23">
        <f>IFERROR(__xludf.DUMMYFUNCTION("""COMPUTED_VALUE"""),1.034)</f>
        <v>1.034</v>
      </c>
      <c r="E849" s="24">
        <f>IFERROR(__xludf.DUMMYFUNCTION("""COMPUTED_VALUE"""),62.0)</f>
        <v>62</v>
      </c>
      <c r="F849" s="27" t="str">
        <f>IFERROR(__xludf.DUMMYFUNCTION("""COMPUTED_VALUE"""),"BLUE")</f>
        <v>BLUE</v>
      </c>
      <c r="G849" s="28" t="str">
        <f>IFERROR(__xludf.DUMMYFUNCTION("""COMPUTED_VALUE"""),"Tap 6 Clone (12/29/2019)")</f>
        <v>Tap 6 Clone (12/29/2019)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IFERROR(__xludf.DUMMYFUNCTION("""COMPUTED_VALUE"""),43832.7392972338)</f>
        <v>43832.7393</v>
      </c>
      <c r="D850" s="23">
        <f>IFERROR(__xludf.DUMMYFUNCTION("""COMPUTED_VALUE"""),1.034)</f>
        <v>1.034</v>
      </c>
      <c r="E850" s="24">
        <f>IFERROR(__xludf.DUMMYFUNCTION("""COMPUTED_VALUE"""),62.0)</f>
        <v>62</v>
      </c>
      <c r="F850" s="27" t="str">
        <f>IFERROR(__xludf.DUMMYFUNCTION("""COMPUTED_VALUE"""),"BLUE")</f>
        <v>BLUE</v>
      </c>
      <c r="G850" s="28" t="str">
        <f>IFERROR(__xludf.DUMMYFUNCTION("""COMPUTED_VALUE"""),"Tap 6 Clone (12/29/2019)")</f>
        <v>Tap 6 Clone (12/29/2019)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IFERROR(__xludf.DUMMYFUNCTION("""COMPUTED_VALUE"""),43832.728876574)</f>
        <v>43832.72888</v>
      </c>
      <c r="D851" s="23">
        <f>IFERROR(__xludf.DUMMYFUNCTION("""COMPUTED_VALUE"""),1.034)</f>
        <v>1.034</v>
      </c>
      <c r="E851" s="24">
        <f>IFERROR(__xludf.DUMMYFUNCTION("""COMPUTED_VALUE"""),62.0)</f>
        <v>62</v>
      </c>
      <c r="F851" s="27" t="str">
        <f>IFERROR(__xludf.DUMMYFUNCTION("""COMPUTED_VALUE"""),"BLUE")</f>
        <v>BLUE</v>
      </c>
      <c r="G851" s="28" t="str">
        <f>IFERROR(__xludf.DUMMYFUNCTION("""COMPUTED_VALUE"""),"Tap 6 Clone (12/29/2019)")</f>
        <v>Tap 6 Clone (12/29/2019)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IFERROR(__xludf.DUMMYFUNCTION("""COMPUTED_VALUE"""),43832.7184543402)</f>
        <v>43832.71845</v>
      </c>
      <c r="D852" s="23">
        <f>IFERROR(__xludf.DUMMYFUNCTION("""COMPUTED_VALUE"""),1.034)</f>
        <v>1.034</v>
      </c>
      <c r="E852" s="24">
        <f>IFERROR(__xludf.DUMMYFUNCTION("""COMPUTED_VALUE"""),62.0)</f>
        <v>62</v>
      </c>
      <c r="F852" s="27" t="str">
        <f>IFERROR(__xludf.DUMMYFUNCTION("""COMPUTED_VALUE"""),"BLUE")</f>
        <v>BLUE</v>
      </c>
      <c r="G852" s="28" t="str">
        <f>IFERROR(__xludf.DUMMYFUNCTION("""COMPUTED_VALUE"""),"Tap 6 Clone (12/29/2019)")</f>
        <v>Tap 6 Clone (12/29/2019)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IFERROR(__xludf.DUMMYFUNCTION("""COMPUTED_VALUE"""),43832.7080230671)</f>
        <v>43832.70802</v>
      </c>
      <c r="D853" s="23">
        <f>IFERROR(__xludf.DUMMYFUNCTION("""COMPUTED_VALUE"""),1.034)</f>
        <v>1.034</v>
      </c>
      <c r="E853" s="24">
        <f>IFERROR(__xludf.DUMMYFUNCTION("""COMPUTED_VALUE"""),62.0)</f>
        <v>62</v>
      </c>
      <c r="F853" s="27" t="str">
        <f>IFERROR(__xludf.DUMMYFUNCTION("""COMPUTED_VALUE"""),"BLUE")</f>
        <v>BLUE</v>
      </c>
      <c r="G853" s="28" t="str">
        <f>IFERROR(__xludf.DUMMYFUNCTION("""COMPUTED_VALUE"""),"Tap 6 Clone (12/29/2019)")</f>
        <v>Tap 6 Clone (12/29/2019)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IFERROR(__xludf.DUMMYFUNCTION("""COMPUTED_VALUE"""),43832.6976004166)</f>
        <v>43832.6976</v>
      </c>
      <c r="D854" s="23">
        <f>IFERROR(__xludf.DUMMYFUNCTION("""COMPUTED_VALUE"""),1.034)</f>
        <v>1.034</v>
      </c>
      <c r="E854" s="24">
        <f>IFERROR(__xludf.DUMMYFUNCTION("""COMPUTED_VALUE"""),62.0)</f>
        <v>62</v>
      </c>
      <c r="F854" s="27" t="str">
        <f>IFERROR(__xludf.DUMMYFUNCTION("""COMPUTED_VALUE"""),"BLUE")</f>
        <v>BLUE</v>
      </c>
      <c r="G854" s="28" t="str">
        <f>IFERROR(__xludf.DUMMYFUNCTION("""COMPUTED_VALUE"""),"Tap 6 Clone (12/29/2019)")</f>
        <v>Tap 6 Clone (12/29/2019)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IFERROR(__xludf.DUMMYFUNCTION("""COMPUTED_VALUE"""),43832.6871567939)</f>
        <v>43832.68716</v>
      </c>
      <c r="D855" s="23">
        <f>IFERROR(__xludf.DUMMYFUNCTION("""COMPUTED_VALUE"""),1.035)</f>
        <v>1.035</v>
      </c>
      <c r="E855" s="24">
        <f>IFERROR(__xludf.DUMMYFUNCTION("""COMPUTED_VALUE"""),62.0)</f>
        <v>62</v>
      </c>
      <c r="F855" s="27" t="str">
        <f>IFERROR(__xludf.DUMMYFUNCTION("""COMPUTED_VALUE"""),"BLUE")</f>
        <v>BLUE</v>
      </c>
      <c r="G855" s="28" t="str">
        <f>IFERROR(__xludf.DUMMYFUNCTION("""COMPUTED_VALUE"""),"Tap 6 Clone (12/29/2019)")</f>
        <v>Tap 6 Clone (12/29/2019)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IFERROR(__xludf.DUMMYFUNCTION("""COMPUTED_VALUE"""),43832.6767351157)</f>
        <v>43832.67674</v>
      </c>
      <c r="D856" s="23">
        <f>IFERROR(__xludf.DUMMYFUNCTION("""COMPUTED_VALUE"""),1.035)</f>
        <v>1.035</v>
      </c>
      <c r="E856" s="24">
        <f>IFERROR(__xludf.DUMMYFUNCTION("""COMPUTED_VALUE"""),62.0)</f>
        <v>62</v>
      </c>
      <c r="F856" s="27" t="str">
        <f>IFERROR(__xludf.DUMMYFUNCTION("""COMPUTED_VALUE"""),"BLUE")</f>
        <v>BLUE</v>
      </c>
      <c r="G856" s="28" t="str">
        <f>IFERROR(__xludf.DUMMYFUNCTION("""COMPUTED_VALUE"""),"Tap 6 Clone (12/29/2019)")</f>
        <v>Tap 6 Clone (12/29/2019)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IFERROR(__xludf.DUMMYFUNCTION("""COMPUTED_VALUE"""),43832.6663013888)</f>
        <v>43832.6663</v>
      </c>
      <c r="D857" s="23">
        <f>IFERROR(__xludf.DUMMYFUNCTION("""COMPUTED_VALUE"""),1.034)</f>
        <v>1.034</v>
      </c>
      <c r="E857" s="24">
        <f>IFERROR(__xludf.DUMMYFUNCTION("""COMPUTED_VALUE"""),62.0)</f>
        <v>62</v>
      </c>
      <c r="F857" s="27" t="str">
        <f>IFERROR(__xludf.DUMMYFUNCTION("""COMPUTED_VALUE"""),"BLUE")</f>
        <v>BLUE</v>
      </c>
      <c r="G857" s="28" t="str">
        <f>IFERROR(__xludf.DUMMYFUNCTION("""COMPUTED_VALUE"""),"Tap 6 Clone (12/29/2019)")</f>
        <v>Tap 6 Clone (12/29/2019)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IFERROR(__xludf.DUMMYFUNCTION("""COMPUTED_VALUE"""),43832.6558795254)</f>
        <v>43832.65588</v>
      </c>
      <c r="D858" s="23">
        <f>IFERROR(__xludf.DUMMYFUNCTION("""COMPUTED_VALUE"""),1.034)</f>
        <v>1.034</v>
      </c>
      <c r="E858" s="24">
        <f>IFERROR(__xludf.DUMMYFUNCTION("""COMPUTED_VALUE"""),62.0)</f>
        <v>62</v>
      </c>
      <c r="F858" s="27" t="str">
        <f>IFERROR(__xludf.DUMMYFUNCTION("""COMPUTED_VALUE"""),"BLUE")</f>
        <v>BLUE</v>
      </c>
      <c r="G858" s="28" t="str">
        <f>IFERROR(__xludf.DUMMYFUNCTION("""COMPUTED_VALUE"""),"Tap 6 Clone (12/29/2019)")</f>
        <v>Tap 6 Clone (12/29/2019)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IFERROR(__xludf.DUMMYFUNCTION("""COMPUTED_VALUE"""),43832.6454595486)</f>
        <v>43832.64546</v>
      </c>
      <c r="D859" s="23">
        <f>IFERROR(__xludf.DUMMYFUNCTION("""COMPUTED_VALUE"""),1.035)</f>
        <v>1.035</v>
      </c>
      <c r="E859" s="24">
        <f>IFERROR(__xludf.DUMMYFUNCTION("""COMPUTED_VALUE"""),62.0)</f>
        <v>62</v>
      </c>
      <c r="F859" s="27" t="str">
        <f>IFERROR(__xludf.DUMMYFUNCTION("""COMPUTED_VALUE"""),"BLUE")</f>
        <v>BLUE</v>
      </c>
      <c r="G859" s="28" t="str">
        <f>IFERROR(__xludf.DUMMYFUNCTION("""COMPUTED_VALUE"""),"Tap 6 Clone (12/29/2019)")</f>
        <v>Tap 6 Clone (12/29/2019)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IFERROR(__xludf.DUMMYFUNCTION("""COMPUTED_VALUE"""),43832.6350367592)</f>
        <v>43832.63504</v>
      </c>
      <c r="D860" s="23">
        <f>IFERROR(__xludf.DUMMYFUNCTION("""COMPUTED_VALUE"""),1.035)</f>
        <v>1.035</v>
      </c>
      <c r="E860" s="24">
        <f>IFERROR(__xludf.DUMMYFUNCTION("""COMPUTED_VALUE"""),61.0)</f>
        <v>61</v>
      </c>
      <c r="F860" s="27" t="str">
        <f>IFERROR(__xludf.DUMMYFUNCTION("""COMPUTED_VALUE"""),"BLUE")</f>
        <v>BLUE</v>
      </c>
      <c r="G860" s="28" t="str">
        <f>IFERROR(__xludf.DUMMYFUNCTION("""COMPUTED_VALUE"""),"Tap 6 Clone (12/29/2019)")</f>
        <v>Tap 6 Clone (12/29/2019)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IFERROR(__xludf.DUMMYFUNCTION("""COMPUTED_VALUE"""),43832.6246141203)</f>
        <v>43832.62461</v>
      </c>
      <c r="D861" s="23">
        <f>IFERROR(__xludf.DUMMYFUNCTION("""COMPUTED_VALUE"""),1.035)</f>
        <v>1.035</v>
      </c>
      <c r="E861" s="24">
        <f>IFERROR(__xludf.DUMMYFUNCTION("""COMPUTED_VALUE"""),62.0)</f>
        <v>62</v>
      </c>
      <c r="F861" s="27" t="str">
        <f>IFERROR(__xludf.DUMMYFUNCTION("""COMPUTED_VALUE"""),"BLUE")</f>
        <v>BLUE</v>
      </c>
      <c r="G861" s="28" t="str">
        <f>IFERROR(__xludf.DUMMYFUNCTION("""COMPUTED_VALUE"""),"Tap 6 Clone (12/29/2019)")</f>
        <v>Tap 6 Clone (12/29/2019)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IFERROR(__xludf.DUMMYFUNCTION("""COMPUTED_VALUE"""),43832.6141811805)</f>
        <v>43832.61418</v>
      </c>
      <c r="D862" s="23">
        <f>IFERROR(__xludf.DUMMYFUNCTION("""COMPUTED_VALUE"""),1.035)</f>
        <v>1.035</v>
      </c>
      <c r="E862" s="24">
        <f>IFERROR(__xludf.DUMMYFUNCTION("""COMPUTED_VALUE"""),63.0)</f>
        <v>63</v>
      </c>
      <c r="F862" s="27" t="str">
        <f>IFERROR(__xludf.DUMMYFUNCTION("""COMPUTED_VALUE"""),"BLUE")</f>
        <v>BLUE</v>
      </c>
      <c r="G862" s="28" t="str">
        <f>IFERROR(__xludf.DUMMYFUNCTION("""COMPUTED_VALUE"""),"Tap 6 Clone (12/29/2019)")</f>
        <v>Tap 6 Clone (12/29/2019)</v>
      </c>
      <c r="H862" s="27" t="str">
        <f>IFERROR(__xludf.DUMMYFUNCTION("""COMPUTED_VALUE"""),"")</f>
        <v/>
      </c>
    </row>
    <row r="863">
      <c r="A863" s="17"/>
      <c r="B863" s="23"/>
      <c r="C863" s="17">
        <f>IFERROR(__xludf.DUMMYFUNCTION("""COMPUTED_VALUE"""),43832.6037615046)</f>
        <v>43832.60376</v>
      </c>
      <c r="D863" s="23">
        <f>IFERROR(__xludf.DUMMYFUNCTION("""COMPUTED_VALUE"""),1.035)</f>
        <v>1.035</v>
      </c>
      <c r="E863" s="24">
        <f>IFERROR(__xludf.DUMMYFUNCTION("""COMPUTED_VALUE"""),64.0)</f>
        <v>64</v>
      </c>
      <c r="F863" s="27" t="str">
        <f>IFERROR(__xludf.DUMMYFUNCTION("""COMPUTED_VALUE"""),"BLUE")</f>
        <v>BLUE</v>
      </c>
      <c r="G863" s="28" t="str">
        <f>IFERROR(__xludf.DUMMYFUNCTION("""COMPUTED_VALUE"""),"Tap 6 Clone (12/29/2019)")</f>
        <v>Tap 6 Clone (12/29/2019)</v>
      </c>
      <c r="H863" s="27" t="str">
        <f>IFERROR(__xludf.DUMMYFUNCTION("""COMPUTED_VALUE"""),"")</f>
        <v/>
      </c>
    </row>
    <row r="864">
      <c r="A864" s="17"/>
      <c r="B864" s="23"/>
      <c r="C864" s="17">
        <f>IFERROR(__xludf.DUMMYFUNCTION("""COMPUTED_VALUE"""),43832.5933404629)</f>
        <v>43832.59334</v>
      </c>
      <c r="D864" s="23">
        <f>IFERROR(__xludf.DUMMYFUNCTION("""COMPUTED_VALUE"""),1.035)</f>
        <v>1.035</v>
      </c>
      <c r="E864" s="24">
        <f>IFERROR(__xludf.DUMMYFUNCTION("""COMPUTED_VALUE"""),64.0)</f>
        <v>64</v>
      </c>
      <c r="F864" s="27" t="str">
        <f>IFERROR(__xludf.DUMMYFUNCTION("""COMPUTED_VALUE"""),"BLUE")</f>
        <v>BLUE</v>
      </c>
      <c r="G864" s="28" t="str">
        <f>IFERROR(__xludf.DUMMYFUNCTION("""COMPUTED_VALUE"""),"Tap 6 Clone (12/29/2019)")</f>
        <v>Tap 6 Clone (12/29/2019)</v>
      </c>
      <c r="H864" s="27" t="str">
        <f>IFERROR(__xludf.DUMMYFUNCTION("""COMPUTED_VALUE"""),"")</f>
        <v/>
      </c>
    </row>
    <row r="865">
      <c r="A865" s="17"/>
      <c r="B865" s="23"/>
      <c r="C865" s="17">
        <f>IFERROR(__xludf.DUMMYFUNCTION("""COMPUTED_VALUE"""),43832.5829185185)</f>
        <v>43832.58292</v>
      </c>
      <c r="D865" s="23">
        <f>IFERROR(__xludf.DUMMYFUNCTION("""COMPUTED_VALUE"""),1.035)</f>
        <v>1.035</v>
      </c>
      <c r="E865" s="24">
        <f>IFERROR(__xludf.DUMMYFUNCTION("""COMPUTED_VALUE"""),64.0)</f>
        <v>64</v>
      </c>
      <c r="F865" s="27" t="str">
        <f>IFERROR(__xludf.DUMMYFUNCTION("""COMPUTED_VALUE"""),"BLUE")</f>
        <v>BLUE</v>
      </c>
      <c r="G865" s="28" t="str">
        <f>IFERROR(__xludf.DUMMYFUNCTION("""COMPUTED_VALUE"""),"Tap 6 Clone (12/29/2019)")</f>
        <v>Tap 6 Clone (12/29/2019)</v>
      </c>
      <c r="H865" s="27" t="str">
        <f>IFERROR(__xludf.DUMMYFUNCTION("""COMPUTED_VALUE"""),"")</f>
        <v/>
      </c>
    </row>
    <row r="866">
      <c r="A866" s="17"/>
      <c r="B866" s="23"/>
      <c r="C866" s="17">
        <f>IFERROR(__xludf.DUMMYFUNCTION("""COMPUTED_VALUE"""),43832.5724967939)</f>
        <v>43832.5725</v>
      </c>
      <c r="D866" s="23">
        <f>IFERROR(__xludf.DUMMYFUNCTION("""COMPUTED_VALUE"""),1.035)</f>
        <v>1.035</v>
      </c>
      <c r="E866" s="24">
        <f>IFERROR(__xludf.DUMMYFUNCTION("""COMPUTED_VALUE"""),64.0)</f>
        <v>64</v>
      </c>
      <c r="F866" s="27" t="str">
        <f>IFERROR(__xludf.DUMMYFUNCTION("""COMPUTED_VALUE"""),"BLUE")</f>
        <v>BLUE</v>
      </c>
      <c r="G866" s="28" t="str">
        <f>IFERROR(__xludf.DUMMYFUNCTION("""COMPUTED_VALUE"""),"Tap 6 Clone (12/29/2019)")</f>
        <v>Tap 6 Clone (12/29/2019)</v>
      </c>
      <c r="H866" s="27" t="str">
        <f>IFERROR(__xludf.DUMMYFUNCTION("""COMPUTED_VALUE"""),"")</f>
        <v/>
      </c>
    </row>
    <row r="867">
      <c r="A867" s="17"/>
      <c r="B867" s="23"/>
      <c r="C867" s="17">
        <f>IFERROR(__xludf.DUMMYFUNCTION("""COMPUTED_VALUE"""),43832.5620654282)</f>
        <v>43832.56207</v>
      </c>
      <c r="D867" s="23">
        <f>IFERROR(__xludf.DUMMYFUNCTION("""COMPUTED_VALUE"""),1.035)</f>
        <v>1.035</v>
      </c>
      <c r="E867" s="24">
        <f>IFERROR(__xludf.DUMMYFUNCTION("""COMPUTED_VALUE"""),64.0)</f>
        <v>64</v>
      </c>
      <c r="F867" s="27" t="str">
        <f>IFERROR(__xludf.DUMMYFUNCTION("""COMPUTED_VALUE"""),"BLUE")</f>
        <v>BLUE</v>
      </c>
      <c r="G867" s="28" t="str">
        <f>IFERROR(__xludf.DUMMYFUNCTION("""COMPUTED_VALUE"""),"Tap 6 Clone (12/29/2019)")</f>
        <v>Tap 6 Clone (12/29/2019)</v>
      </c>
      <c r="H867" s="27" t="str">
        <f>IFERROR(__xludf.DUMMYFUNCTION("""COMPUTED_VALUE"""),"")</f>
        <v/>
      </c>
    </row>
    <row r="868">
      <c r="A868" s="17"/>
      <c r="B868" s="23"/>
      <c r="C868" s="17">
        <f>IFERROR(__xludf.DUMMYFUNCTION("""COMPUTED_VALUE"""),43832.5516452199)</f>
        <v>43832.55165</v>
      </c>
      <c r="D868" s="23">
        <f>IFERROR(__xludf.DUMMYFUNCTION("""COMPUTED_VALUE"""),1.036)</f>
        <v>1.036</v>
      </c>
      <c r="E868" s="24">
        <f>IFERROR(__xludf.DUMMYFUNCTION("""COMPUTED_VALUE"""),64.0)</f>
        <v>64</v>
      </c>
      <c r="F868" s="27" t="str">
        <f>IFERROR(__xludf.DUMMYFUNCTION("""COMPUTED_VALUE"""),"BLUE")</f>
        <v>BLUE</v>
      </c>
      <c r="G868" s="28" t="str">
        <f>IFERROR(__xludf.DUMMYFUNCTION("""COMPUTED_VALUE"""),"Tap 6 Clone (12/29/2019)")</f>
        <v>Tap 6 Clone (12/29/2019)</v>
      </c>
      <c r="H868" s="27" t="str">
        <f>IFERROR(__xludf.DUMMYFUNCTION("""COMPUTED_VALUE"""),"")</f>
        <v/>
      </c>
    </row>
    <row r="869">
      <c r="A869" s="17"/>
      <c r="B869" s="23"/>
      <c r="C869" s="17">
        <f>IFERROR(__xludf.DUMMYFUNCTION("""COMPUTED_VALUE"""),43832.5412245138)</f>
        <v>43832.54122</v>
      </c>
      <c r="D869" s="23">
        <f>IFERROR(__xludf.DUMMYFUNCTION("""COMPUTED_VALUE"""),1.036)</f>
        <v>1.036</v>
      </c>
      <c r="E869" s="24">
        <f>IFERROR(__xludf.DUMMYFUNCTION("""COMPUTED_VALUE"""),64.0)</f>
        <v>64</v>
      </c>
      <c r="F869" s="27" t="str">
        <f>IFERROR(__xludf.DUMMYFUNCTION("""COMPUTED_VALUE"""),"BLUE")</f>
        <v>BLUE</v>
      </c>
      <c r="G869" s="28" t="str">
        <f>IFERROR(__xludf.DUMMYFUNCTION("""COMPUTED_VALUE"""),"Tap 6 Clone (12/29/2019)")</f>
        <v>Tap 6 Clone (12/29/2019)</v>
      </c>
      <c r="H869" s="27" t="str">
        <f>IFERROR(__xludf.DUMMYFUNCTION("""COMPUTED_VALUE"""),"")</f>
        <v/>
      </c>
    </row>
    <row r="870">
      <c r="A870" s="17"/>
      <c r="B870" s="23"/>
      <c r="C870" s="17">
        <f>IFERROR(__xludf.DUMMYFUNCTION("""COMPUTED_VALUE"""),43832.5308031944)</f>
        <v>43832.5308</v>
      </c>
      <c r="D870" s="23">
        <f>IFERROR(__xludf.DUMMYFUNCTION("""COMPUTED_VALUE"""),1.036)</f>
        <v>1.036</v>
      </c>
      <c r="E870" s="24">
        <f>IFERROR(__xludf.DUMMYFUNCTION("""COMPUTED_VALUE"""),64.0)</f>
        <v>64</v>
      </c>
      <c r="F870" s="27" t="str">
        <f>IFERROR(__xludf.DUMMYFUNCTION("""COMPUTED_VALUE"""),"BLUE")</f>
        <v>BLUE</v>
      </c>
      <c r="G870" s="28" t="str">
        <f>IFERROR(__xludf.DUMMYFUNCTION("""COMPUTED_VALUE"""),"Tap 6 Clone (12/29/2019)")</f>
        <v>Tap 6 Clone (12/29/2019)</v>
      </c>
      <c r="H870" s="27" t="str">
        <f>IFERROR(__xludf.DUMMYFUNCTION("""COMPUTED_VALUE"""),"")</f>
        <v/>
      </c>
    </row>
    <row r="871">
      <c r="A871" s="17"/>
      <c r="B871" s="23"/>
      <c r="C871" s="17">
        <f>IFERROR(__xludf.DUMMYFUNCTION("""COMPUTED_VALUE"""),43832.5203820833)</f>
        <v>43832.52038</v>
      </c>
      <c r="D871" s="23">
        <f>IFERROR(__xludf.DUMMYFUNCTION("""COMPUTED_VALUE"""),1.036)</f>
        <v>1.036</v>
      </c>
      <c r="E871" s="24">
        <f>IFERROR(__xludf.DUMMYFUNCTION("""COMPUTED_VALUE"""),64.0)</f>
        <v>64</v>
      </c>
      <c r="F871" s="27" t="str">
        <f>IFERROR(__xludf.DUMMYFUNCTION("""COMPUTED_VALUE"""),"BLUE")</f>
        <v>BLUE</v>
      </c>
      <c r="G871" s="28" t="str">
        <f>IFERROR(__xludf.DUMMYFUNCTION("""COMPUTED_VALUE"""),"Tap 6 Clone (12/29/2019)")</f>
        <v>Tap 6 Clone (12/29/2019)</v>
      </c>
      <c r="H871" s="27" t="str">
        <f>IFERROR(__xludf.DUMMYFUNCTION("""COMPUTED_VALUE"""),"")</f>
        <v/>
      </c>
    </row>
    <row r="872">
      <c r="A872" s="17"/>
      <c r="B872" s="23"/>
      <c r="C872" s="17">
        <f>IFERROR(__xludf.DUMMYFUNCTION("""COMPUTED_VALUE"""),43832.5099599999)</f>
        <v>43832.50996</v>
      </c>
      <c r="D872" s="23">
        <f>IFERROR(__xludf.DUMMYFUNCTION("""COMPUTED_VALUE"""),1.036)</f>
        <v>1.036</v>
      </c>
      <c r="E872" s="24">
        <f>IFERROR(__xludf.DUMMYFUNCTION("""COMPUTED_VALUE"""),63.0)</f>
        <v>63</v>
      </c>
      <c r="F872" s="27" t="str">
        <f>IFERROR(__xludf.DUMMYFUNCTION("""COMPUTED_VALUE"""),"BLUE")</f>
        <v>BLUE</v>
      </c>
      <c r="G872" s="28" t="str">
        <f>IFERROR(__xludf.DUMMYFUNCTION("""COMPUTED_VALUE"""),"Tap 6 Clone (12/29/2019)")</f>
        <v>Tap 6 Clone (12/29/2019)</v>
      </c>
      <c r="H872" s="27" t="str">
        <f>IFERROR(__xludf.DUMMYFUNCTION("""COMPUTED_VALUE"""),"")</f>
        <v/>
      </c>
    </row>
    <row r="873">
      <c r="A873" s="17"/>
      <c r="B873" s="23"/>
      <c r="C873" s="17">
        <f>IFERROR(__xludf.DUMMYFUNCTION("""COMPUTED_VALUE"""),43832.4995389236)</f>
        <v>43832.49954</v>
      </c>
      <c r="D873" s="23">
        <f>IFERROR(__xludf.DUMMYFUNCTION("""COMPUTED_VALUE"""),1.037)</f>
        <v>1.037</v>
      </c>
      <c r="E873" s="24">
        <f>IFERROR(__xludf.DUMMYFUNCTION("""COMPUTED_VALUE"""),64.0)</f>
        <v>64</v>
      </c>
      <c r="F873" s="27" t="str">
        <f>IFERROR(__xludf.DUMMYFUNCTION("""COMPUTED_VALUE"""),"BLUE")</f>
        <v>BLUE</v>
      </c>
      <c r="G873" s="28" t="str">
        <f>IFERROR(__xludf.DUMMYFUNCTION("""COMPUTED_VALUE"""),"Tap 6 Clone (12/29/2019)")</f>
        <v>Tap 6 Clone (12/29/2019)</v>
      </c>
      <c r="H873" s="27" t="str">
        <f>IFERROR(__xludf.DUMMYFUNCTION("""COMPUTED_VALUE"""),"")</f>
        <v/>
      </c>
    </row>
    <row r="874">
      <c r="A874" s="17"/>
      <c r="B874" s="23"/>
      <c r="C874" s="17">
        <f>IFERROR(__xludf.DUMMYFUNCTION("""COMPUTED_VALUE"""),43832.4891166782)</f>
        <v>43832.48912</v>
      </c>
      <c r="D874" s="23">
        <f>IFERROR(__xludf.DUMMYFUNCTION("""COMPUTED_VALUE"""),1.036)</f>
        <v>1.036</v>
      </c>
      <c r="E874" s="24">
        <f>IFERROR(__xludf.DUMMYFUNCTION("""COMPUTED_VALUE"""),63.0)</f>
        <v>63</v>
      </c>
      <c r="F874" s="27" t="str">
        <f>IFERROR(__xludf.DUMMYFUNCTION("""COMPUTED_VALUE"""),"BLUE")</f>
        <v>BLUE</v>
      </c>
      <c r="G874" s="28" t="str">
        <f>IFERROR(__xludf.DUMMYFUNCTION("""COMPUTED_VALUE"""),"Tap 6 Clone (12/29/2019)")</f>
        <v>Tap 6 Clone (12/29/2019)</v>
      </c>
      <c r="H874" s="27" t="str">
        <f>IFERROR(__xludf.DUMMYFUNCTION("""COMPUTED_VALUE"""),"")</f>
        <v/>
      </c>
    </row>
    <row r="875">
      <c r="A875" s="17"/>
      <c r="B875" s="23"/>
      <c r="C875" s="17">
        <f>IFERROR(__xludf.DUMMYFUNCTION("""COMPUTED_VALUE"""),43832.4786946527)</f>
        <v>43832.47869</v>
      </c>
      <c r="D875" s="23">
        <f>IFERROR(__xludf.DUMMYFUNCTION("""COMPUTED_VALUE"""),1.037)</f>
        <v>1.037</v>
      </c>
      <c r="E875" s="24">
        <f>IFERROR(__xludf.DUMMYFUNCTION("""COMPUTED_VALUE"""),63.0)</f>
        <v>63</v>
      </c>
      <c r="F875" s="27" t="str">
        <f>IFERROR(__xludf.DUMMYFUNCTION("""COMPUTED_VALUE"""),"BLUE")</f>
        <v>BLUE</v>
      </c>
      <c r="G875" s="28" t="str">
        <f>IFERROR(__xludf.DUMMYFUNCTION("""COMPUTED_VALUE"""),"Tap 6 Clone (12/29/2019)")</f>
        <v>Tap 6 Clone (12/29/2019)</v>
      </c>
      <c r="H875" s="27" t="str">
        <f>IFERROR(__xludf.DUMMYFUNCTION("""COMPUTED_VALUE"""),"")</f>
        <v/>
      </c>
    </row>
    <row r="876">
      <c r="A876" s="17"/>
      <c r="B876" s="23"/>
      <c r="C876" s="17">
        <f>IFERROR(__xludf.DUMMYFUNCTION("""COMPUTED_VALUE"""),43832.4682730902)</f>
        <v>43832.46827</v>
      </c>
      <c r="D876" s="23">
        <f>IFERROR(__xludf.DUMMYFUNCTION("""COMPUTED_VALUE"""),1.037)</f>
        <v>1.037</v>
      </c>
      <c r="E876" s="24">
        <f>IFERROR(__xludf.DUMMYFUNCTION("""COMPUTED_VALUE"""),63.0)</f>
        <v>63</v>
      </c>
      <c r="F876" s="27" t="str">
        <f>IFERROR(__xludf.DUMMYFUNCTION("""COMPUTED_VALUE"""),"BLUE")</f>
        <v>BLUE</v>
      </c>
      <c r="G876" s="28" t="str">
        <f>IFERROR(__xludf.DUMMYFUNCTION("""COMPUTED_VALUE"""),"Tap 6 Clone (12/29/2019)")</f>
        <v>Tap 6 Clone (12/29/2019)</v>
      </c>
      <c r="H876" s="27" t="str">
        <f>IFERROR(__xludf.DUMMYFUNCTION("""COMPUTED_VALUE"""),"")</f>
        <v/>
      </c>
    </row>
    <row r="877">
      <c r="A877" s="17"/>
      <c r="B877" s="23"/>
      <c r="C877" s="17">
        <f>IFERROR(__xludf.DUMMYFUNCTION("""COMPUTED_VALUE"""),43832.4578531944)</f>
        <v>43832.45785</v>
      </c>
      <c r="D877" s="23">
        <f>IFERROR(__xludf.DUMMYFUNCTION("""COMPUTED_VALUE"""),1.036)</f>
        <v>1.036</v>
      </c>
      <c r="E877" s="24">
        <f>IFERROR(__xludf.DUMMYFUNCTION("""COMPUTED_VALUE"""),63.0)</f>
        <v>63</v>
      </c>
      <c r="F877" s="27" t="str">
        <f>IFERROR(__xludf.DUMMYFUNCTION("""COMPUTED_VALUE"""),"BLUE")</f>
        <v>BLUE</v>
      </c>
      <c r="G877" s="28" t="str">
        <f>IFERROR(__xludf.DUMMYFUNCTION("""COMPUTED_VALUE"""),"Tap 6 Clone (12/29/2019)")</f>
        <v>Tap 6 Clone (12/29/2019)</v>
      </c>
      <c r="H877" s="27" t="str">
        <f>IFERROR(__xludf.DUMMYFUNCTION("""COMPUTED_VALUE"""),"")</f>
        <v/>
      </c>
    </row>
    <row r="878">
      <c r="A878" s="17"/>
      <c r="B878" s="23"/>
      <c r="C878" s="17">
        <f>IFERROR(__xludf.DUMMYFUNCTION("""COMPUTED_VALUE"""),43832.4474304166)</f>
        <v>43832.44743</v>
      </c>
      <c r="D878" s="23">
        <f>IFERROR(__xludf.DUMMYFUNCTION("""COMPUTED_VALUE"""),1.037)</f>
        <v>1.037</v>
      </c>
      <c r="E878" s="24">
        <f>IFERROR(__xludf.DUMMYFUNCTION("""COMPUTED_VALUE"""),63.0)</f>
        <v>63</v>
      </c>
      <c r="F878" s="27" t="str">
        <f>IFERROR(__xludf.DUMMYFUNCTION("""COMPUTED_VALUE"""),"BLUE")</f>
        <v>BLUE</v>
      </c>
      <c r="G878" s="28" t="str">
        <f>IFERROR(__xludf.DUMMYFUNCTION("""COMPUTED_VALUE"""),"Tap 6 Clone (12/29/2019)")</f>
        <v>Tap 6 Clone (12/29/2019)</v>
      </c>
      <c r="H878" s="27" t="str">
        <f>IFERROR(__xludf.DUMMYFUNCTION("""COMPUTED_VALUE"""),"")</f>
        <v/>
      </c>
    </row>
    <row r="879">
      <c r="A879" s="17"/>
      <c r="B879" s="23"/>
      <c r="C879" s="17">
        <f>IFERROR(__xludf.DUMMYFUNCTION("""COMPUTED_VALUE"""),43832.436996956)</f>
        <v>43832.437</v>
      </c>
      <c r="D879" s="23">
        <f>IFERROR(__xludf.DUMMYFUNCTION("""COMPUTED_VALUE"""),1.037)</f>
        <v>1.037</v>
      </c>
      <c r="E879" s="24">
        <f>IFERROR(__xludf.DUMMYFUNCTION("""COMPUTED_VALUE"""),63.0)</f>
        <v>63</v>
      </c>
      <c r="F879" s="27" t="str">
        <f>IFERROR(__xludf.DUMMYFUNCTION("""COMPUTED_VALUE"""),"BLUE")</f>
        <v>BLUE</v>
      </c>
      <c r="G879" s="28" t="str">
        <f>IFERROR(__xludf.DUMMYFUNCTION("""COMPUTED_VALUE"""),"Tap 6 Clone (12/29/2019)")</f>
        <v>Tap 6 Clone (12/29/2019)</v>
      </c>
      <c r="H879" s="27" t="str">
        <f>IFERROR(__xludf.DUMMYFUNCTION("""COMPUTED_VALUE"""),"")</f>
        <v/>
      </c>
    </row>
    <row r="880">
      <c r="A880" s="17"/>
      <c r="B880" s="23"/>
      <c r="C880" s="17">
        <f>IFERROR(__xludf.DUMMYFUNCTION("""COMPUTED_VALUE"""),43832.4265744328)</f>
        <v>43832.42657</v>
      </c>
      <c r="D880" s="23">
        <f>IFERROR(__xludf.DUMMYFUNCTION("""COMPUTED_VALUE"""),1.038)</f>
        <v>1.038</v>
      </c>
      <c r="E880" s="24">
        <f>IFERROR(__xludf.DUMMYFUNCTION("""COMPUTED_VALUE"""),63.0)</f>
        <v>63</v>
      </c>
      <c r="F880" s="27" t="str">
        <f>IFERROR(__xludf.DUMMYFUNCTION("""COMPUTED_VALUE"""),"BLUE")</f>
        <v>BLUE</v>
      </c>
      <c r="G880" s="28" t="str">
        <f>IFERROR(__xludf.DUMMYFUNCTION("""COMPUTED_VALUE"""),"Tap 6 Clone (12/29/2019)")</f>
        <v>Tap 6 Clone (12/29/2019)</v>
      </c>
      <c r="H880" s="27" t="str">
        <f>IFERROR(__xludf.DUMMYFUNCTION("""COMPUTED_VALUE"""),"")</f>
        <v/>
      </c>
    </row>
    <row r="881">
      <c r="A881" s="17"/>
      <c r="B881" s="23"/>
      <c r="C881" s="17">
        <f>IFERROR(__xludf.DUMMYFUNCTION("""COMPUTED_VALUE"""),43832.4161519097)</f>
        <v>43832.41615</v>
      </c>
      <c r="D881" s="23">
        <f>IFERROR(__xludf.DUMMYFUNCTION("""COMPUTED_VALUE"""),1.037)</f>
        <v>1.037</v>
      </c>
      <c r="E881" s="24">
        <f>IFERROR(__xludf.DUMMYFUNCTION("""COMPUTED_VALUE"""),63.0)</f>
        <v>63</v>
      </c>
      <c r="F881" s="27" t="str">
        <f>IFERROR(__xludf.DUMMYFUNCTION("""COMPUTED_VALUE"""),"BLUE")</f>
        <v>BLUE</v>
      </c>
      <c r="G881" s="28" t="str">
        <f>IFERROR(__xludf.DUMMYFUNCTION("""COMPUTED_VALUE"""),"Tap 6 Clone (12/29/2019)")</f>
        <v>Tap 6 Clone (12/29/2019)</v>
      </c>
      <c r="H881" s="27" t="str">
        <f>IFERROR(__xludf.DUMMYFUNCTION("""COMPUTED_VALUE"""),"")</f>
        <v/>
      </c>
    </row>
    <row r="882">
      <c r="A882" s="17"/>
      <c r="B882" s="23"/>
      <c r="C882" s="17">
        <f>IFERROR(__xludf.DUMMYFUNCTION("""COMPUTED_VALUE"""),43832.40573125)</f>
        <v>43832.40573</v>
      </c>
      <c r="D882" s="23">
        <f>IFERROR(__xludf.DUMMYFUNCTION("""COMPUTED_VALUE"""),1.037)</f>
        <v>1.037</v>
      </c>
      <c r="E882" s="24">
        <f>IFERROR(__xludf.DUMMYFUNCTION("""COMPUTED_VALUE"""),63.0)</f>
        <v>63</v>
      </c>
      <c r="F882" s="27" t="str">
        <f>IFERROR(__xludf.DUMMYFUNCTION("""COMPUTED_VALUE"""),"BLUE")</f>
        <v>BLUE</v>
      </c>
      <c r="G882" s="28" t="str">
        <f>IFERROR(__xludf.DUMMYFUNCTION("""COMPUTED_VALUE"""),"Tap 6 Clone (12/29/2019)")</f>
        <v>Tap 6 Clone (12/29/2019)</v>
      </c>
      <c r="H882" s="27" t="str">
        <f>IFERROR(__xludf.DUMMYFUNCTION("""COMPUTED_VALUE"""),"")</f>
        <v/>
      </c>
    </row>
    <row r="883">
      <c r="A883" s="17"/>
      <c r="B883" s="23"/>
      <c r="C883" s="17">
        <f>IFERROR(__xludf.DUMMYFUNCTION("""COMPUTED_VALUE"""),43832.3953099652)</f>
        <v>43832.39531</v>
      </c>
      <c r="D883" s="23">
        <f>IFERROR(__xludf.DUMMYFUNCTION("""COMPUTED_VALUE"""),1.038)</f>
        <v>1.038</v>
      </c>
      <c r="E883" s="24">
        <f>IFERROR(__xludf.DUMMYFUNCTION("""COMPUTED_VALUE"""),63.0)</f>
        <v>63</v>
      </c>
      <c r="F883" s="27" t="str">
        <f>IFERROR(__xludf.DUMMYFUNCTION("""COMPUTED_VALUE"""),"BLUE")</f>
        <v>BLUE</v>
      </c>
      <c r="G883" s="28" t="str">
        <f>IFERROR(__xludf.DUMMYFUNCTION("""COMPUTED_VALUE"""),"Tap 6 Clone (12/29/2019)")</f>
        <v>Tap 6 Clone (12/29/2019)</v>
      </c>
      <c r="H883" s="27" t="str">
        <f>IFERROR(__xludf.DUMMYFUNCTION("""COMPUTED_VALUE"""),"")</f>
        <v/>
      </c>
    </row>
    <row r="884">
      <c r="A884" s="17"/>
      <c r="B884" s="23"/>
      <c r="C884" s="17">
        <f>IFERROR(__xludf.DUMMYFUNCTION("""COMPUTED_VALUE"""),43832.3848772106)</f>
        <v>43832.38488</v>
      </c>
      <c r="D884" s="23">
        <f>IFERROR(__xludf.DUMMYFUNCTION("""COMPUTED_VALUE"""),1.038)</f>
        <v>1.038</v>
      </c>
      <c r="E884" s="24">
        <f>IFERROR(__xludf.DUMMYFUNCTION("""COMPUTED_VALUE"""),63.0)</f>
        <v>63</v>
      </c>
      <c r="F884" s="27" t="str">
        <f>IFERROR(__xludf.DUMMYFUNCTION("""COMPUTED_VALUE"""),"BLUE")</f>
        <v>BLUE</v>
      </c>
      <c r="G884" s="28" t="str">
        <f>IFERROR(__xludf.DUMMYFUNCTION("""COMPUTED_VALUE"""),"Tap 6 Clone (12/29/2019)")</f>
        <v>Tap 6 Clone (12/29/2019)</v>
      </c>
      <c r="H884" s="27" t="str">
        <f>IFERROR(__xludf.DUMMYFUNCTION("""COMPUTED_VALUE"""),"")</f>
        <v/>
      </c>
    </row>
    <row r="885">
      <c r="A885" s="17"/>
      <c r="B885" s="23"/>
      <c r="C885" s="17">
        <f>IFERROR(__xludf.DUMMYFUNCTION("""COMPUTED_VALUE"""),43832.3744563078)</f>
        <v>43832.37446</v>
      </c>
      <c r="D885" s="23">
        <f>IFERROR(__xludf.DUMMYFUNCTION("""COMPUTED_VALUE"""),1.038)</f>
        <v>1.038</v>
      </c>
      <c r="E885" s="24">
        <f>IFERROR(__xludf.DUMMYFUNCTION("""COMPUTED_VALUE"""),63.0)</f>
        <v>63</v>
      </c>
      <c r="F885" s="27" t="str">
        <f>IFERROR(__xludf.DUMMYFUNCTION("""COMPUTED_VALUE"""),"BLUE")</f>
        <v>BLUE</v>
      </c>
      <c r="G885" s="28" t="str">
        <f>IFERROR(__xludf.DUMMYFUNCTION("""COMPUTED_VALUE"""),"Tap 6 Clone (12/29/2019)")</f>
        <v>Tap 6 Clone (12/29/2019)</v>
      </c>
      <c r="H885" s="27" t="str">
        <f>IFERROR(__xludf.DUMMYFUNCTION("""COMPUTED_VALUE"""),"")</f>
        <v/>
      </c>
    </row>
    <row r="886">
      <c r="A886" s="17"/>
      <c r="B886" s="23"/>
      <c r="C886" s="17">
        <f>IFERROR(__xludf.DUMMYFUNCTION("""COMPUTED_VALUE"""),43832.3640346527)</f>
        <v>43832.36403</v>
      </c>
      <c r="D886" s="23">
        <f>IFERROR(__xludf.DUMMYFUNCTION("""COMPUTED_VALUE"""),1.038)</f>
        <v>1.038</v>
      </c>
      <c r="E886" s="24">
        <f>IFERROR(__xludf.DUMMYFUNCTION("""COMPUTED_VALUE"""),63.0)</f>
        <v>63</v>
      </c>
      <c r="F886" s="27" t="str">
        <f>IFERROR(__xludf.DUMMYFUNCTION("""COMPUTED_VALUE"""),"BLUE")</f>
        <v>BLUE</v>
      </c>
      <c r="G886" s="28" t="str">
        <f>IFERROR(__xludf.DUMMYFUNCTION("""COMPUTED_VALUE"""),"Tap 6 Clone (12/29/2019)")</f>
        <v>Tap 6 Clone (12/29/2019)</v>
      </c>
      <c r="H886" s="27" t="str">
        <f>IFERROR(__xludf.DUMMYFUNCTION("""COMPUTED_VALUE"""),"")</f>
        <v/>
      </c>
    </row>
    <row r="887">
      <c r="A887" s="17"/>
      <c r="B887" s="23"/>
      <c r="C887" s="17">
        <f>IFERROR(__xludf.DUMMYFUNCTION("""COMPUTED_VALUE"""),43832.3536139814)</f>
        <v>43832.35361</v>
      </c>
      <c r="D887" s="23">
        <f>IFERROR(__xludf.DUMMYFUNCTION("""COMPUTED_VALUE"""),1.038)</f>
        <v>1.038</v>
      </c>
      <c r="E887" s="24">
        <f>IFERROR(__xludf.DUMMYFUNCTION("""COMPUTED_VALUE"""),63.0)</f>
        <v>63</v>
      </c>
      <c r="F887" s="27" t="str">
        <f>IFERROR(__xludf.DUMMYFUNCTION("""COMPUTED_VALUE"""),"BLUE")</f>
        <v>BLUE</v>
      </c>
      <c r="G887" s="28" t="str">
        <f>IFERROR(__xludf.DUMMYFUNCTION("""COMPUTED_VALUE"""),"Tap 6 Clone (12/29/2019)")</f>
        <v>Tap 6 Clone (12/29/2019)</v>
      </c>
      <c r="H887" s="27" t="str">
        <f>IFERROR(__xludf.DUMMYFUNCTION("""COMPUTED_VALUE"""),"")</f>
        <v/>
      </c>
    </row>
    <row r="888">
      <c r="A888" s="17"/>
      <c r="B888" s="23"/>
      <c r="C888" s="17">
        <f>IFERROR(__xludf.DUMMYFUNCTION("""COMPUTED_VALUE"""),43832.3431929629)</f>
        <v>43832.34319</v>
      </c>
      <c r="D888" s="23">
        <f>IFERROR(__xludf.DUMMYFUNCTION("""COMPUTED_VALUE"""),1.038)</f>
        <v>1.038</v>
      </c>
      <c r="E888" s="24">
        <f>IFERROR(__xludf.DUMMYFUNCTION("""COMPUTED_VALUE"""),63.0)</f>
        <v>63</v>
      </c>
      <c r="F888" s="27" t="str">
        <f>IFERROR(__xludf.DUMMYFUNCTION("""COMPUTED_VALUE"""),"BLUE")</f>
        <v>BLUE</v>
      </c>
      <c r="G888" s="28" t="str">
        <f>IFERROR(__xludf.DUMMYFUNCTION("""COMPUTED_VALUE"""),"Tap 6 Clone (12/29/2019)")</f>
        <v>Tap 6 Clone (12/29/2019)</v>
      </c>
      <c r="H888" s="27" t="str">
        <f>IFERROR(__xludf.DUMMYFUNCTION("""COMPUTED_VALUE"""),"")</f>
        <v/>
      </c>
    </row>
    <row r="889">
      <c r="A889" s="17"/>
      <c r="B889" s="23"/>
      <c r="C889" s="17">
        <f>IFERROR(__xludf.DUMMYFUNCTION("""COMPUTED_VALUE"""),43832.3327712384)</f>
        <v>43832.33277</v>
      </c>
      <c r="D889" s="23">
        <f>IFERROR(__xludf.DUMMYFUNCTION("""COMPUTED_VALUE"""),1.039)</f>
        <v>1.039</v>
      </c>
      <c r="E889" s="24">
        <f>IFERROR(__xludf.DUMMYFUNCTION("""COMPUTED_VALUE"""),63.0)</f>
        <v>63</v>
      </c>
      <c r="F889" s="27" t="str">
        <f>IFERROR(__xludf.DUMMYFUNCTION("""COMPUTED_VALUE"""),"BLUE")</f>
        <v>BLUE</v>
      </c>
      <c r="G889" s="28" t="str">
        <f>IFERROR(__xludf.DUMMYFUNCTION("""COMPUTED_VALUE"""),"Tap 6 Clone (12/29/2019)")</f>
        <v>Tap 6 Clone (12/29/2019)</v>
      </c>
      <c r="H889" s="27" t="str">
        <f>IFERROR(__xludf.DUMMYFUNCTION("""COMPUTED_VALUE"""),"")</f>
        <v/>
      </c>
    </row>
    <row r="890">
      <c r="A890" s="17"/>
      <c r="B890" s="23"/>
      <c r="C890" s="17">
        <f>IFERROR(__xludf.DUMMYFUNCTION("""COMPUTED_VALUE"""),43832.32234978)</f>
        <v>43832.32235</v>
      </c>
      <c r="D890" s="23">
        <f>IFERROR(__xludf.DUMMYFUNCTION("""COMPUTED_VALUE"""),1.039)</f>
        <v>1.039</v>
      </c>
      <c r="E890" s="24">
        <f>IFERROR(__xludf.DUMMYFUNCTION("""COMPUTED_VALUE"""),63.0)</f>
        <v>63</v>
      </c>
      <c r="F890" s="27" t="str">
        <f>IFERROR(__xludf.DUMMYFUNCTION("""COMPUTED_VALUE"""),"BLUE")</f>
        <v>BLUE</v>
      </c>
      <c r="G890" s="28" t="str">
        <f>IFERROR(__xludf.DUMMYFUNCTION("""COMPUTED_VALUE"""),"Tap 6 Clone (12/29/2019)")</f>
        <v>Tap 6 Clone (12/29/2019)</v>
      </c>
      <c r="H890" s="27" t="str">
        <f>IFERROR(__xludf.DUMMYFUNCTION("""COMPUTED_VALUE"""),"")</f>
        <v/>
      </c>
    </row>
    <row r="891">
      <c r="A891" s="17"/>
      <c r="B891" s="23"/>
      <c r="C891" s="17">
        <f>IFERROR(__xludf.DUMMYFUNCTION("""COMPUTED_VALUE"""),43832.311927118)</f>
        <v>43832.31193</v>
      </c>
      <c r="D891" s="23">
        <f>IFERROR(__xludf.DUMMYFUNCTION("""COMPUTED_VALUE"""),1.038)</f>
        <v>1.038</v>
      </c>
      <c r="E891" s="24">
        <f>IFERROR(__xludf.DUMMYFUNCTION("""COMPUTED_VALUE"""),63.0)</f>
        <v>63</v>
      </c>
      <c r="F891" s="27" t="str">
        <f>IFERROR(__xludf.DUMMYFUNCTION("""COMPUTED_VALUE"""),"BLUE")</f>
        <v>BLUE</v>
      </c>
      <c r="G891" s="28" t="str">
        <f>IFERROR(__xludf.DUMMYFUNCTION("""COMPUTED_VALUE"""),"Tap 6 Clone (12/29/2019)")</f>
        <v>Tap 6 Clone (12/29/2019)</v>
      </c>
      <c r="H891" s="27" t="str">
        <f>IFERROR(__xludf.DUMMYFUNCTION("""COMPUTED_VALUE"""),"")</f>
        <v/>
      </c>
    </row>
    <row r="892">
      <c r="A892" s="17"/>
      <c r="B892" s="23"/>
      <c r="C892" s="17">
        <f>IFERROR(__xludf.DUMMYFUNCTION("""COMPUTED_VALUE"""),43832.3015048379)</f>
        <v>43832.3015</v>
      </c>
      <c r="D892" s="23">
        <f>IFERROR(__xludf.DUMMYFUNCTION("""COMPUTED_VALUE"""),1.038)</f>
        <v>1.038</v>
      </c>
      <c r="E892" s="24">
        <f>IFERROR(__xludf.DUMMYFUNCTION("""COMPUTED_VALUE"""),63.0)</f>
        <v>63</v>
      </c>
      <c r="F892" s="27" t="str">
        <f>IFERROR(__xludf.DUMMYFUNCTION("""COMPUTED_VALUE"""),"BLUE")</f>
        <v>BLUE</v>
      </c>
      <c r="G892" s="28" t="str">
        <f>IFERROR(__xludf.DUMMYFUNCTION("""COMPUTED_VALUE"""),"Tap 6 Clone (12/29/2019)")</f>
        <v>Tap 6 Clone (12/29/2019)</v>
      </c>
      <c r="H892" s="27" t="str">
        <f>IFERROR(__xludf.DUMMYFUNCTION("""COMPUTED_VALUE"""),"")</f>
        <v/>
      </c>
    </row>
    <row r="893">
      <c r="A893" s="17"/>
      <c r="B893" s="23"/>
      <c r="C893" s="17">
        <f>IFERROR(__xludf.DUMMYFUNCTION("""COMPUTED_VALUE"""),43832.2910846875)</f>
        <v>43832.29108</v>
      </c>
      <c r="D893" s="23">
        <f>IFERROR(__xludf.DUMMYFUNCTION("""COMPUTED_VALUE"""),1.039)</f>
        <v>1.039</v>
      </c>
      <c r="E893" s="24">
        <f>IFERROR(__xludf.DUMMYFUNCTION("""COMPUTED_VALUE"""),63.0)</f>
        <v>63</v>
      </c>
      <c r="F893" s="27" t="str">
        <f>IFERROR(__xludf.DUMMYFUNCTION("""COMPUTED_VALUE"""),"BLUE")</f>
        <v>BLUE</v>
      </c>
      <c r="G893" s="28" t="str">
        <f>IFERROR(__xludf.DUMMYFUNCTION("""COMPUTED_VALUE"""),"Tap 6 Clone (12/29/2019)")</f>
        <v>Tap 6 Clone (12/29/2019)</v>
      </c>
      <c r="H893" s="27" t="str">
        <f>IFERROR(__xludf.DUMMYFUNCTION("""COMPUTED_VALUE"""),"")</f>
        <v/>
      </c>
    </row>
    <row r="894">
      <c r="A894" s="17"/>
      <c r="B894" s="23"/>
      <c r="C894" s="17">
        <f>IFERROR(__xludf.DUMMYFUNCTION("""COMPUTED_VALUE"""),43832.2806521875)</f>
        <v>43832.28065</v>
      </c>
      <c r="D894" s="23">
        <f>IFERROR(__xludf.DUMMYFUNCTION("""COMPUTED_VALUE"""),1.038)</f>
        <v>1.038</v>
      </c>
      <c r="E894" s="24">
        <f>IFERROR(__xludf.DUMMYFUNCTION("""COMPUTED_VALUE"""),63.0)</f>
        <v>63</v>
      </c>
      <c r="F894" s="27" t="str">
        <f>IFERROR(__xludf.DUMMYFUNCTION("""COMPUTED_VALUE"""),"BLUE")</f>
        <v>BLUE</v>
      </c>
      <c r="G894" s="28" t="str">
        <f>IFERROR(__xludf.DUMMYFUNCTION("""COMPUTED_VALUE"""),"Tap 6 Clone (12/29/2019)")</f>
        <v>Tap 6 Clone (12/29/2019)</v>
      </c>
      <c r="H894" s="27" t="str">
        <f>IFERROR(__xludf.DUMMYFUNCTION("""COMPUTED_VALUE"""),"")</f>
        <v/>
      </c>
    </row>
    <row r="895">
      <c r="A895" s="17"/>
      <c r="B895" s="23"/>
      <c r="C895" s="17">
        <f>IFERROR(__xludf.DUMMYFUNCTION("""COMPUTED_VALUE"""),43832.2702315509)</f>
        <v>43832.27023</v>
      </c>
      <c r="D895" s="23">
        <f>IFERROR(__xludf.DUMMYFUNCTION("""COMPUTED_VALUE"""),1.039)</f>
        <v>1.039</v>
      </c>
      <c r="E895" s="24">
        <f>IFERROR(__xludf.DUMMYFUNCTION("""COMPUTED_VALUE"""),63.0)</f>
        <v>63</v>
      </c>
      <c r="F895" s="27" t="str">
        <f>IFERROR(__xludf.DUMMYFUNCTION("""COMPUTED_VALUE"""),"BLUE")</f>
        <v>BLUE</v>
      </c>
      <c r="G895" s="28" t="str">
        <f>IFERROR(__xludf.DUMMYFUNCTION("""COMPUTED_VALUE"""),"Tap 6 Clone (12/29/2019)")</f>
        <v>Tap 6 Clone (12/29/2019)</v>
      </c>
      <c r="H895" s="27" t="str">
        <f>IFERROR(__xludf.DUMMYFUNCTION("""COMPUTED_VALUE"""),"")</f>
        <v/>
      </c>
    </row>
    <row r="896">
      <c r="A896" s="17"/>
      <c r="B896" s="23"/>
      <c r="C896" s="17">
        <f>IFERROR(__xludf.DUMMYFUNCTION("""COMPUTED_VALUE"""),43832.2598091666)</f>
        <v>43832.25981</v>
      </c>
      <c r="D896" s="23">
        <f>IFERROR(__xludf.DUMMYFUNCTION("""COMPUTED_VALUE"""),1.039)</f>
        <v>1.039</v>
      </c>
      <c r="E896" s="24">
        <f>IFERROR(__xludf.DUMMYFUNCTION("""COMPUTED_VALUE"""),63.0)</f>
        <v>63</v>
      </c>
      <c r="F896" s="27" t="str">
        <f>IFERROR(__xludf.DUMMYFUNCTION("""COMPUTED_VALUE"""),"BLUE")</f>
        <v>BLUE</v>
      </c>
      <c r="G896" s="28" t="str">
        <f>IFERROR(__xludf.DUMMYFUNCTION("""COMPUTED_VALUE"""),"Tap 6 Clone (12/29/2019)")</f>
        <v>Tap 6 Clone (12/29/2019)</v>
      </c>
      <c r="H896" s="27" t="str">
        <f>IFERROR(__xludf.DUMMYFUNCTION("""COMPUTED_VALUE"""),"")</f>
        <v/>
      </c>
    </row>
    <row r="897">
      <c r="A897" s="17"/>
      <c r="B897" s="23"/>
      <c r="C897" s="17">
        <f>IFERROR(__xludf.DUMMYFUNCTION("""COMPUTED_VALUE"""),43832.2493876273)</f>
        <v>43832.24939</v>
      </c>
      <c r="D897" s="23">
        <f>IFERROR(__xludf.DUMMYFUNCTION("""COMPUTED_VALUE"""),1.039)</f>
        <v>1.039</v>
      </c>
      <c r="E897" s="24">
        <f>IFERROR(__xludf.DUMMYFUNCTION("""COMPUTED_VALUE"""),63.0)</f>
        <v>63</v>
      </c>
      <c r="F897" s="27" t="str">
        <f>IFERROR(__xludf.DUMMYFUNCTION("""COMPUTED_VALUE"""),"BLUE")</f>
        <v>BLUE</v>
      </c>
      <c r="G897" s="28" t="str">
        <f>IFERROR(__xludf.DUMMYFUNCTION("""COMPUTED_VALUE"""),"Tap 6 Clone (12/29/2019)")</f>
        <v>Tap 6 Clone (12/29/2019)</v>
      </c>
      <c r="H897" s="27" t="str">
        <f>IFERROR(__xludf.DUMMYFUNCTION("""COMPUTED_VALUE"""),"")</f>
        <v/>
      </c>
    </row>
    <row r="898">
      <c r="A898" s="17"/>
      <c r="B898" s="23"/>
      <c r="C898" s="17">
        <f>IFERROR(__xludf.DUMMYFUNCTION("""COMPUTED_VALUE"""),43832.2389661342)</f>
        <v>43832.23897</v>
      </c>
      <c r="D898" s="23">
        <f>IFERROR(__xludf.DUMMYFUNCTION("""COMPUTED_VALUE"""),1.04)</f>
        <v>1.04</v>
      </c>
      <c r="E898" s="24">
        <f>IFERROR(__xludf.DUMMYFUNCTION("""COMPUTED_VALUE"""),63.0)</f>
        <v>63</v>
      </c>
      <c r="F898" s="27" t="str">
        <f>IFERROR(__xludf.DUMMYFUNCTION("""COMPUTED_VALUE"""),"BLUE")</f>
        <v>BLUE</v>
      </c>
      <c r="G898" s="28" t="str">
        <f>IFERROR(__xludf.DUMMYFUNCTION("""COMPUTED_VALUE"""),"Tap 6 Clone (12/29/2019)")</f>
        <v>Tap 6 Clone (12/29/2019)</v>
      </c>
      <c r="H898" s="27" t="str">
        <f>IFERROR(__xludf.DUMMYFUNCTION("""COMPUTED_VALUE"""),"")</f>
        <v/>
      </c>
    </row>
    <row r="899">
      <c r="A899" s="17"/>
      <c r="B899" s="23"/>
      <c r="C899" s="17">
        <f>IFERROR(__xludf.DUMMYFUNCTION("""COMPUTED_VALUE"""),43832.2285440393)</f>
        <v>43832.22854</v>
      </c>
      <c r="D899" s="23">
        <f>IFERROR(__xludf.DUMMYFUNCTION("""COMPUTED_VALUE"""),1.039)</f>
        <v>1.039</v>
      </c>
      <c r="E899" s="24">
        <f>IFERROR(__xludf.DUMMYFUNCTION("""COMPUTED_VALUE"""),63.0)</f>
        <v>63</v>
      </c>
      <c r="F899" s="27" t="str">
        <f>IFERROR(__xludf.DUMMYFUNCTION("""COMPUTED_VALUE"""),"BLUE")</f>
        <v>BLUE</v>
      </c>
      <c r="G899" s="28" t="str">
        <f>IFERROR(__xludf.DUMMYFUNCTION("""COMPUTED_VALUE"""),"Tap 6 Clone (12/29/2019)")</f>
        <v>Tap 6 Clone (12/29/2019)</v>
      </c>
      <c r="H899" s="27" t="str">
        <f>IFERROR(__xludf.DUMMYFUNCTION("""COMPUTED_VALUE"""),"")</f>
        <v/>
      </c>
    </row>
    <row r="900">
      <c r="A900" s="17"/>
      <c r="B900" s="23"/>
      <c r="C900" s="17">
        <f>IFERROR(__xludf.DUMMYFUNCTION("""COMPUTED_VALUE"""),43832.2181237152)</f>
        <v>43832.21812</v>
      </c>
      <c r="D900" s="23">
        <f>IFERROR(__xludf.DUMMYFUNCTION("""COMPUTED_VALUE"""),1.04)</f>
        <v>1.04</v>
      </c>
      <c r="E900" s="24">
        <f>IFERROR(__xludf.DUMMYFUNCTION("""COMPUTED_VALUE"""),63.0)</f>
        <v>63</v>
      </c>
      <c r="F900" s="27" t="str">
        <f>IFERROR(__xludf.DUMMYFUNCTION("""COMPUTED_VALUE"""),"BLUE")</f>
        <v>BLUE</v>
      </c>
      <c r="G900" s="28" t="str">
        <f>IFERROR(__xludf.DUMMYFUNCTION("""COMPUTED_VALUE"""),"Tap 6 Clone (12/29/2019)")</f>
        <v>Tap 6 Clone (12/29/2019)</v>
      </c>
      <c r="H900" s="27" t="str">
        <f>IFERROR(__xludf.DUMMYFUNCTION("""COMPUTED_VALUE"""),"")</f>
        <v/>
      </c>
    </row>
    <row r="901">
      <c r="A901" s="17"/>
      <c r="B901" s="23"/>
      <c r="C901" s="17">
        <f>IFERROR(__xludf.DUMMYFUNCTION("""COMPUTED_VALUE"""),43832.2077031828)</f>
        <v>43832.2077</v>
      </c>
      <c r="D901" s="23">
        <f>IFERROR(__xludf.DUMMYFUNCTION("""COMPUTED_VALUE"""),1.039)</f>
        <v>1.039</v>
      </c>
      <c r="E901" s="24">
        <f>IFERROR(__xludf.DUMMYFUNCTION("""COMPUTED_VALUE"""),63.0)</f>
        <v>63</v>
      </c>
      <c r="F901" s="27" t="str">
        <f>IFERROR(__xludf.DUMMYFUNCTION("""COMPUTED_VALUE"""),"BLUE")</f>
        <v>BLUE</v>
      </c>
      <c r="G901" s="28" t="str">
        <f>IFERROR(__xludf.DUMMYFUNCTION("""COMPUTED_VALUE"""),"Tap 6 Clone (12/29/2019)")</f>
        <v>Tap 6 Clone (12/29/2019)</v>
      </c>
      <c r="H901" s="27" t="str">
        <f>IFERROR(__xludf.DUMMYFUNCTION("""COMPUTED_VALUE"""),"")</f>
        <v/>
      </c>
    </row>
    <row r="902">
      <c r="A902" s="17"/>
      <c r="B902" s="23"/>
      <c r="C902" s="17">
        <f>IFERROR(__xludf.DUMMYFUNCTION("""COMPUTED_VALUE"""),43832.1972816203)</f>
        <v>43832.19728</v>
      </c>
      <c r="D902" s="23">
        <f>IFERROR(__xludf.DUMMYFUNCTION("""COMPUTED_VALUE"""),1.04)</f>
        <v>1.04</v>
      </c>
      <c r="E902" s="24">
        <f>IFERROR(__xludf.DUMMYFUNCTION("""COMPUTED_VALUE"""),63.0)</f>
        <v>63</v>
      </c>
      <c r="F902" s="27" t="str">
        <f>IFERROR(__xludf.DUMMYFUNCTION("""COMPUTED_VALUE"""),"BLUE")</f>
        <v>BLUE</v>
      </c>
      <c r="G902" s="28" t="str">
        <f>IFERROR(__xludf.DUMMYFUNCTION("""COMPUTED_VALUE"""),"Tap 6 Clone (12/29/2019)")</f>
        <v>Tap 6 Clone (12/29/2019)</v>
      </c>
      <c r="H902" s="27" t="str">
        <f>IFERROR(__xludf.DUMMYFUNCTION("""COMPUTED_VALUE"""),"")</f>
        <v/>
      </c>
    </row>
    <row r="903">
      <c r="A903" s="17"/>
      <c r="B903" s="23"/>
      <c r="C903" s="17">
        <f>IFERROR(__xludf.DUMMYFUNCTION("""COMPUTED_VALUE"""),43832.186861574)</f>
        <v>43832.18686</v>
      </c>
      <c r="D903" s="23">
        <f>IFERROR(__xludf.DUMMYFUNCTION("""COMPUTED_VALUE"""),1.039)</f>
        <v>1.039</v>
      </c>
      <c r="E903" s="24">
        <f>IFERROR(__xludf.DUMMYFUNCTION("""COMPUTED_VALUE"""),63.0)</f>
        <v>63</v>
      </c>
      <c r="F903" s="27" t="str">
        <f>IFERROR(__xludf.DUMMYFUNCTION("""COMPUTED_VALUE"""),"BLUE")</f>
        <v>BLUE</v>
      </c>
      <c r="G903" s="28" t="str">
        <f>IFERROR(__xludf.DUMMYFUNCTION("""COMPUTED_VALUE"""),"Tap 6 Clone (12/29/2019)")</f>
        <v>Tap 6 Clone (12/29/2019)</v>
      </c>
      <c r="H903" s="27" t="str">
        <f>IFERROR(__xludf.DUMMYFUNCTION("""COMPUTED_VALUE"""),"")</f>
        <v/>
      </c>
    </row>
    <row r="904">
      <c r="A904" s="17"/>
      <c r="B904" s="23"/>
      <c r="C904" s="17">
        <f>IFERROR(__xludf.DUMMYFUNCTION("""COMPUTED_VALUE"""),43832.1764399537)</f>
        <v>43832.17644</v>
      </c>
      <c r="D904" s="23">
        <f>IFERROR(__xludf.DUMMYFUNCTION("""COMPUTED_VALUE"""),1.04)</f>
        <v>1.04</v>
      </c>
      <c r="E904" s="24">
        <f>IFERROR(__xludf.DUMMYFUNCTION("""COMPUTED_VALUE"""),63.0)</f>
        <v>63</v>
      </c>
      <c r="F904" s="27" t="str">
        <f>IFERROR(__xludf.DUMMYFUNCTION("""COMPUTED_VALUE"""),"BLUE")</f>
        <v>BLUE</v>
      </c>
      <c r="G904" s="28" t="str">
        <f>IFERROR(__xludf.DUMMYFUNCTION("""COMPUTED_VALUE"""),"Tap 6 Clone (12/29/2019)")</f>
        <v>Tap 6 Clone (12/29/2019)</v>
      </c>
      <c r="H904" s="27" t="str">
        <f>IFERROR(__xludf.DUMMYFUNCTION("""COMPUTED_VALUE"""),"")</f>
        <v/>
      </c>
    </row>
    <row r="905">
      <c r="A905" s="17"/>
      <c r="B905" s="23"/>
      <c r="C905" s="17">
        <f>IFERROR(__xludf.DUMMYFUNCTION("""COMPUTED_VALUE"""),43832.1660195833)</f>
        <v>43832.16602</v>
      </c>
      <c r="D905" s="23">
        <f>IFERROR(__xludf.DUMMYFUNCTION("""COMPUTED_VALUE"""),1.04)</f>
        <v>1.04</v>
      </c>
      <c r="E905" s="24">
        <f>IFERROR(__xludf.DUMMYFUNCTION("""COMPUTED_VALUE"""),63.0)</f>
        <v>63</v>
      </c>
      <c r="F905" s="27" t="str">
        <f>IFERROR(__xludf.DUMMYFUNCTION("""COMPUTED_VALUE"""),"BLUE")</f>
        <v>BLUE</v>
      </c>
      <c r="G905" s="28" t="str">
        <f>IFERROR(__xludf.DUMMYFUNCTION("""COMPUTED_VALUE"""),"Tap 6 Clone (12/29/2019)")</f>
        <v>Tap 6 Clone (12/29/2019)</v>
      </c>
      <c r="H905" s="27" t="str">
        <f>IFERROR(__xludf.DUMMYFUNCTION("""COMPUTED_VALUE"""),"")</f>
        <v/>
      </c>
    </row>
    <row r="906">
      <c r="A906" s="17"/>
      <c r="B906" s="23"/>
      <c r="C906" s="17">
        <f>IFERROR(__xludf.DUMMYFUNCTION("""COMPUTED_VALUE"""),43832.155599074)</f>
        <v>43832.1556</v>
      </c>
      <c r="D906" s="23">
        <f>IFERROR(__xludf.DUMMYFUNCTION("""COMPUTED_VALUE"""),1.04)</f>
        <v>1.04</v>
      </c>
      <c r="E906" s="24">
        <f>IFERROR(__xludf.DUMMYFUNCTION("""COMPUTED_VALUE"""),63.0)</f>
        <v>63</v>
      </c>
      <c r="F906" s="27" t="str">
        <f>IFERROR(__xludf.DUMMYFUNCTION("""COMPUTED_VALUE"""),"BLUE")</f>
        <v>BLUE</v>
      </c>
      <c r="G906" s="28" t="str">
        <f>IFERROR(__xludf.DUMMYFUNCTION("""COMPUTED_VALUE"""),"Tap 6 Clone (12/29/2019)")</f>
        <v>Tap 6 Clone (12/29/2019)</v>
      </c>
      <c r="H906" s="27" t="str">
        <f>IFERROR(__xludf.DUMMYFUNCTION("""COMPUTED_VALUE"""),"")</f>
        <v/>
      </c>
    </row>
    <row r="907">
      <c r="A907" s="17"/>
      <c r="B907" s="23"/>
      <c r="C907" s="17">
        <f>IFERROR(__xludf.DUMMYFUNCTION("""COMPUTED_VALUE"""),43832.1451766666)</f>
        <v>43832.14518</v>
      </c>
      <c r="D907" s="23">
        <f>IFERROR(__xludf.DUMMYFUNCTION("""COMPUTED_VALUE"""),1.039)</f>
        <v>1.039</v>
      </c>
      <c r="E907" s="24">
        <f>IFERROR(__xludf.DUMMYFUNCTION("""COMPUTED_VALUE"""),63.0)</f>
        <v>63</v>
      </c>
      <c r="F907" s="27" t="str">
        <f>IFERROR(__xludf.DUMMYFUNCTION("""COMPUTED_VALUE"""),"BLUE")</f>
        <v>BLUE</v>
      </c>
      <c r="G907" s="28" t="str">
        <f>IFERROR(__xludf.DUMMYFUNCTION("""COMPUTED_VALUE"""),"Tap 6 Clone (12/29/2019)")</f>
        <v>Tap 6 Clone (12/29/2019)</v>
      </c>
      <c r="H907" s="27" t="str">
        <f>IFERROR(__xludf.DUMMYFUNCTION("""COMPUTED_VALUE"""),"")</f>
        <v/>
      </c>
    </row>
    <row r="908">
      <c r="A908" s="17"/>
      <c r="B908" s="23"/>
      <c r="C908" s="17">
        <f>IFERROR(__xludf.DUMMYFUNCTION("""COMPUTED_VALUE"""),43832.1347550115)</f>
        <v>43832.13476</v>
      </c>
      <c r="D908" s="23">
        <f>IFERROR(__xludf.DUMMYFUNCTION("""COMPUTED_VALUE"""),1.04)</f>
        <v>1.04</v>
      </c>
      <c r="E908" s="24">
        <f>IFERROR(__xludf.DUMMYFUNCTION("""COMPUTED_VALUE"""),63.0)</f>
        <v>63</v>
      </c>
      <c r="F908" s="27" t="str">
        <f>IFERROR(__xludf.DUMMYFUNCTION("""COMPUTED_VALUE"""),"BLUE")</f>
        <v>BLUE</v>
      </c>
      <c r="G908" s="28" t="str">
        <f>IFERROR(__xludf.DUMMYFUNCTION("""COMPUTED_VALUE"""),"Tap 6 Clone (12/29/2019)")</f>
        <v>Tap 6 Clone (12/29/2019)</v>
      </c>
      <c r="H908" s="27" t="str">
        <f>IFERROR(__xludf.DUMMYFUNCTION("""COMPUTED_VALUE"""),"")</f>
        <v/>
      </c>
    </row>
    <row r="909">
      <c r="A909" s="17"/>
      <c r="B909" s="23"/>
      <c r="C909" s="17">
        <f>IFERROR(__xludf.DUMMYFUNCTION("""COMPUTED_VALUE"""),43832.1243219328)</f>
        <v>43832.12432</v>
      </c>
      <c r="D909" s="23">
        <f>IFERROR(__xludf.DUMMYFUNCTION("""COMPUTED_VALUE"""),1.04)</f>
        <v>1.04</v>
      </c>
      <c r="E909" s="24">
        <f>IFERROR(__xludf.DUMMYFUNCTION("""COMPUTED_VALUE"""),63.0)</f>
        <v>63</v>
      </c>
      <c r="F909" s="27" t="str">
        <f>IFERROR(__xludf.DUMMYFUNCTION("""COMPUTED_VALUE"""),"BLUE")</f>
        <v>BLUE</v>
      </c>
      <c r="G909" s="28" t="str">
        <f>IFERROR(__xludf.DUMMYFUNCTION("""COMPUTED_VALUE"""),"Tap 6 Clone (12/29/2019)")</f>
        <v>Tap 6 Clone (12/29/2019)</v>
      </c>
      <c r="H909" s="27" t="str">
        <f>IFERROR(__xludf.DUMMYFUNCTION("""COMPUTED_VALUE"""),"")</f>
        <v/>
      </c>
    </row>
    <row r="910">
      <c r="A910" s="17"/>
      <c r="B910" s="23"/>
      <c r="C910" s="17">
        <f>IFERROR(__xludf.DUMMYFUNCTION("""COMPUTED_VALUE"""),43832.1138993865)</f>
        <v>43832.1139</v>
      </c>
      <c r="D910" s="23">
        <f>IFERROR(__xludf.DUMMYFUNCTION("""COMPUTED_VALUE"""),1.04)</f>
        <v>1.04</v>
      </c>
      <c r="E910" s="24">
        <f>IFERROR(__xludf.DUMMYFUNCTION("""COMPUTED_VALUE"""),63.0)</f>
        <v>63</v>
      </c>
      <c r="F910" s="27" t="str">
        <f>IFERROR(__xludf.DUMMYFUNCTION("""COMPUTED_VALUE"""),"BLUE")</f>
        <v>BLUE</v>
      </c>
      <c r="G910" s="28" t="str">
        <f>IFERROR(__xludf.DUMMYFUNCTION("""COMPUTED_VALUE"""),"Tap 6 Clone (12/29/2019)")</f>
        <v>Tap 6 Clone (12/29/2019)</v>
      </c>
      <c r="H910" s="27" t="str">
        <f>IFERROR(__xludf.DUMMYFUNCTION("""COMPUTED_VALUE"""),"")</f>
        <v/>
      </c>
    </row>
    <row r="911">
      <c r="A911" s="17"/>
      <c r="B911" s="23"/>
      <c r="C911" s="17">
        <f>IFERROR(__xludf.DUMMYFUNCTION("""COMPUTED_VALUE"""),43832.1034779745)</f>
        <v>43832.10348</v>
      </c>
      <c r="D911" s="23">
        <f>IFERROR(__xludf.DUMMYFUNCTION("""COMPUTED_VALUE"""),1.04)</f>
        <v>1.04</v>
      </c>
      <c r="E911" s="24">
        <f>IFERROR(__xludf.DUMMYFUNCTION("""COMPUTED_VALUE"""),63.0)</f>
        <v>63</v>
      </c>
      <c r="F911" s="27" t="str">
        <f>IFERROR(__xludf.DUMMYFUNCTION("""COMPUTED_VALUE"""),"BLUE")</f>
        <v>BLUE</v>
      </c>
      <c r="G911" s="28" t="str">
        <f>IFERROR(__xludf.DUMMYFUNCTION("""COMPUTED_VALUE"""),"Tap 6 Clone (12/29/2019)")</f>
        <v>Tap 6 Clone (12/29/2019)</v>
      </c>
      <c r="H911" s="27" t="str">
        <f>IFERROR(__xludf.DUMMYFUNCTION("""COMPUTED_VALUE"""),"")</f>
        <v/>
      </c>
    </row>
    <row r="912">
      <c r="A912" s="17"/>
      <c r="B912" s="23"/>
      <c r="C912" s="17">
        <f>IFERROR(__xludf.DUMMYFUNCTION("""COMPUTED_VALUE"""),43832.0930442245)</f>
        <v>43832.09304</v>
      </c>
      <c r="D912" s="23">
        <f>IFERROR(__xludf.DUMMYFUNCTION("""COMPUTED_VALUE"""),1.04)</f>
        <v>1.04</v>
      </c>
      <c r="E912" s="24">
        <f>IFERROR(__xludf.DUMMYFUNCTION("""COMPUTED_VALUE"""),63.0)</f>
        <v>63</v>
      </c>
      <c r="F912" s="27" t="str">
        <f>IFERROR(__xludf.DUMMYFUNCTION("""COMPUTED_VALUE"""),"BLUE")</f>
        <v>BLUE</v>
      </c>
      <c r="G912" s="28" t="str">
        <f>IFERROR(__xludf.DUMMYFUNCTION("""COMPUTED_VALUE"""),"Tap 6 Clone (12/29/2019)")</f>
        <v>Tap 6 Clone (12/29/2019)</v>
      </c>
      <c r="H912" s="27" t="str">
        <f>IFERROR(__xludf.DUMMYFUNCTION("""COMPUTED_VALUE"""),"")</f>
        <v/>
      </c>
    </row>
    <row r="913">
      <c r="A913" s="17"/>
      <c r="B913" s="23"/>
      <c r="C913" s="17">
        <f>IFERROR(__xludf.DUMMYFUNCTION("""COMPUTED_VALUE"""),43832.0826238657)</f>
        <v>43832.08262</v>
      </c>
      <c r="D913" s="23">
        <f>IFERROR(__xludf.DUMMYFUNCTION("""COMPUTED_VALUE"""),1.041)</f>
        <v>1.041</v>
      </c>
      <c r="E913" s="24">
        <f>IFERROR(__xludf.DUMMYFUNCTION("""COMPUTED_VALUE"""),63.0)</f>
        <v>63</v>
      </c>
      <c r="F913" s="27" t="str">
        <f>IFERROR(__xludf.DUMMYFUNCTION("""COMPUTED_VALUE"""),"BLUE")</f>
        <v>BLUE</v>
      </c>
      <c r="G913" s="28" t="str">
        <f>IFERROR(__xludf.DUMMYFUNCTION("""COMPUTED_VALUE"""),"Tap 6 Clone (12/29/2019)")</f>
        <v>Tap 6 Clone (12/29/2019)</v>
      </c>
      <c r="H913" s="27" t="str">
        <f>IFERROR(__xludf.DUMMYFUNCTION("""COMPUTED_VALUE"""),"")</f>
        <v/>
      </c>
    </row>
    <row r="914">
      <c r="A914" s="17"/>
      <c r="B914" s="23"/>
      <c r="C914" s="17">
        <f>IFERROR(__xludf.DUMMYFUNCTION("""COMPUTED_VALUE"""),43832.0722016666)</f>
        <v>43832.0722</v>
      </c>
      <c r="D914" s="23">
        <f>IFERROR(__xludf.DUMMYFUNCTION("""COMPUTED_VALUE"""),1.041)</f>
        <v>1.041</v>
      </c>
      <c r="E914" s="24">
        <f>IFERROR(__xludf.DUMMYFUNCTION("""COMPUTED_VALUE"""),63.0)</f>
        <v>63</v>
      </c>
      <c r="F914" s="27" t="str">
        <f>IFERROR(__xludf.DUMMYFUNCTION("""COMPUTED_VALUE"""),"BLUE")</f>
        <v>BLUE</v>
      </c>
      <c r="G914" s="28" t="str">
        <f>IFERROR(__xludf.DUMMYFUNCTION("""COMPUTED_VALUE"""),"Tap 6 Clone (12/29/2019)")</f>
        <v>Tap 6 Clone (12/29/2019)</v>
      </c>
      <c r="H914" s="27" t="str">
        <f>IFERROR(__xludf.DUMMYFUNCTION("""COMPUTED_VALUE"""),"")</f>
        <v/>
      </c>
    </row>
    <row r="915">
      <c r="A915" s="17"/>
      <c r="B915" s="23"/>
      <c r="C915" s="17">
        <f>IFERROR(__xludf.DUMMYFUNCTION("""COMPUTED_VALUE"""),43832.0617814467)</f>
        <v>43832.06178</v>
      </c>
      <c r="D915" s="23">
        <f>IFERROR(__xludf.DUMMYFUNCTION("""COMPUTED_VALUE"""),1.041)</f>
        <v>1.041</v>
      </c>
      <c r="E915" s="24">
        <f>IFERROR(__xludf.DUMMYFUNCTION("""COMPUTED_VALUE"""),63.0)</f>
        <v>63</v>
      </c>
      <c r="F915" s="27" t="str">
        <f>IFERROR(__xludf.DUMMYFUNCTION("""COMPUTED_VALUE"""),"BLUE")</f>
        <v>BLUE</v>
      </c>
      <c r="G915" s="28" t="str">
        <f>IFERROR(__xludf.DUMMYFUNCTION("""COMPUTED_VALUE"""),"Tap 6 Clone (12/29/2019)")</f>
        <v>Tap 6 Clone (12/29/2019)</v>
      </c>
      <c r="H915" s="27" t="str">
        <f>IFERROR(__xludf.DUMMYFUNCTION("""COMPUTED_VALUE"""),"")</f>
        <v/>
      </c>
    </row>
    <row r="916">
      <c r="A916" s="17"/>
      <c r="B916" s="23"/>
      <c r="C916" s="17">
        <f>IFERROR(__xludf.DUMMYFUNCTION("""COMPUTED_VALUE"""),43832.0513588541)</f>
        <v>43832.05136</v>
      </c>
      <c r="D916" s="23">
        <f>IFERROR(__xludf.DUMMYFUNCTION("""COMPUTED_VALUE"""),1.041)</f>
        <v>1.041</v>
      </c>
      <c r="E916" s="24">
        <f>IFERROR(__xludf.DUMMYFUNCTION("""COMPUTED_VALUE"""),63.0)</f>
        <v>63</v>
      </c>
      <c r="F916" s="27" t="str">
        <f>IFERROR(__xludf.DUMMYFUNCTION("""COMPUTED_VALUE"""),"BLUE")</f>
        <v>BLUE</v>
      </c>
      <c r="G916" s="28" t="str">
        <f>IFERROR(__xludf.DUMMYFUNCTION("""COMPUTED_VALUE"""),"Tap 6 Clone (12/29/2019)")</f>
        <v>Tap 6 Clone (12/29/2019)</v>
      </c>
      <c r="H916" s="27" t="str">
        <f>IFERROR(__xludf.DUMMYFUNCTION("""COMPUTED_VALUE"""),"")</f>
        <v/>
      </c>
    </row>
    <row r="917">
      <c r="A917" s="17"/>
      <c r="B917" s="23"/>
      <c r="C917" s="17">
        <f>IFERROR(__xludf.DUMMYFUNCTION("""COMPUTED_VALUE"""),43832.0409354745)</f>
        <v>43832.04094</v>
      </c>
      <c r="D917" s="23">
        <f>IFERROR(__xludf.DUMMYFUNCTION("""COMPUTED_VALUE"""),1.041)</f>
        <v>1.041</v>
      </c>
      <c r="E917" s="24">
        <f>IFERROR(__xludf.DUMMYFUNCTION("""COMPUTED_VALUE"""),63.0)</f>
        <v>63</v>
      </c>
      <c r="F917" s="27" t="str">
        <f>IFERROR(__xludf.DUMMYFUNCTION("""COMPUTED_VALUE"""),"BLUE")</f>
        <v>BLUE</v>
      </c>
      <c r="G917" s="28" t="str">
        <f>IFERROR(__xludf.DUMMYFUNCTION("""COMPUTED_VALUE"""),"Tap 6 Clone (12/29/2019)")</f>
        <v>Tap 6 Clone (12/29/2019)</v>
      </c>
      <c r="H917" s="27" t="str">
        <f>IFERROR(__xludf.DUMMYFUNCTION("""COMPUTED_VALUE"""),"")</f>
        <v/>
      </c>
    </row>
    <row r="918">
      <c r="A918" s="17"/>
      <c r="B918" s="23"/>
      <c r="C918" s="17">
        <f>IFERROR(__xludf.DUMMYFUNCTION("""COMPUTED_VALUE"""),43832.030514537)</f>
        <v>43832.03051</v>
      </c>
      <c r="D918" s="23">
        <f>IFERROR(__xludf.DUMMYFUNCTION("""COMPUTED_VALUE"""),1.042)</f>
        <v>1.042</v>
      </c>
      <c r="E918" s="24">
        <f>IFERROR(__xludf.DUMMYFUNCTION("""COMPUTED_VALUE"""),63.0)</f>
        <v>63</v>
      </c>
      <c r="F918" s="27" t="str">
        <f>IFERROR(__xludf.DUMMYFUNCTION("""COMPUTED_VALUE"""),"BLUE")</f>
        <v>BLUE</v>
      </c>
      <c r="G918" s="28" t="str">
        <f>IFERROR(__xludf.DUMMYFUNCTION("""COMPUTED_VALUE"""),"Tap 6 Clone (12/29/2019)")</f>
        <v>Tap 6 Clone (12/29/2019)</v>
      </c>
      <c r="H918" s="27" t="str">
        <f>IFERROR(__xludf.DUMMYFUNCTION("""COMPUTED_VALUE"""),"")</f>
        <v/>
      </c>
    </row>
    <row r="919">
      <c r="A919" s="17"/>
      <c r="B919" s="23"/>
      <c r="C919" s="17">
        <f>IFERROR(__xludf.DUMMYFUNCTION("""COMPUTED_VALUE"""),43832.0200941203)</f>
        <v>43832.02009</v>
      </c>
      <c r="D919" s="23">
        <f>IFERROR(__xludf.DUMMYFUNCTION("""COMPUTED_VALUE"""),1.042)</f>
        <v>1.042</v>
      </c>
      <c r="E919" s="24">
        <f>IFERROR(__xludf.DUMMYFUNCTION("""COMPUTED_VALUE"""),64.0)</f>
        <v>64</v>
      </c>
      <c r="F919" s="27" t="str">
        <f>IFERROR(__xludf.DUMMYFUNCTION("""COMPUTED_VALUE"""),"BLUE")</f>
        <v>BLUE</v>
      </c>
      <c r="G919" s="28" t="str">
        <f>IFERROR(__xludf.DUMMYFUNCTION("""COMPUTED_VALUE"""),"Tap 6 Clone (12/29/2019)")</f>
        <v>Tap 6 Clone (12/29/2019)</v>
      </c>
      <c r="H919" s="27" t="str">
        <f>IFERROR(__xludf.DUMMYFUNCTION("""COMPUTED_VALUE"""),"")</f>
        <v/>
      </c>
    </row>
    <row r="920">
      <c r="A920" s="17"/>
      <c r="B920" s="23"/>
      <c r="C920" s="17">
        <f>IFERROR(__xludf.DUMMYFUNCTION("""COMPUTED_VALUE"""),43832.009660081)</f>
        <v>43832.00966</v>
      </c>
      <c r="D920" s="23">
        <f>IFERROR(__xludf.DUMMYFUNCTION("""COMPUTED_VALUE"""),1.042)</f>
        <v>1.042</v>
      </c>
      <c r="E920" s="24">
        <f>IFERROR(__xludf.DUMMYFUNCTION("""COMPUTED_VALUE"""),65.0)</f>
        <v>65</v>
      </c>
      <c r="F920" s="27" t="str">
        <f>IFERROR(__xludf.DUMMYFUNCTION("""COMPUTED_VALUE"""),"BLUE")</f>
        <v>BLUE</v>
      </c>
      <c r="G920" s="28" t="str">
        <f>IFERROR(__xludf.DUMMYFUNCTION("""COMPUTED_VALUE"""),"Tap 6 Clone (12/29/2019)")</f>
        <v>Tap 6 Clone (12/29/2019)</v>
      </c>
      <c r="H920" s="27" t="str">
        <f>IFERROR(__xludf.DUMMYFUNCTION("""COMPUTED_VALUE"""),"")</f>
        <v/>
      </c>
    </row>
    <row r="921">
      <c r="A921" s="17"/>
      <c r="B921" s="23"/>
      <c r="C921" s="17">
        <f>IFERROR(__xludf.DUMMYFUNCTION("""COMPUTED_VALUE"""),43831.9992269212)</f>
        <v>43831.99923</v>
      </c>
      <c r="D921" s="23">
        <f>IFERROR(__xludf.DUMMYFUNCTION("""COMPUTED_VALUE"""),1.042)</f>
        <v>1.042</v>
      </c>
      <c r="E921" s="24">
        <f>IFERROR(__xludf.DUMMYFUNCTION("""COMPUTED_VALUE"""),66.0)</f>
        <v>66</v>
      </c>
      <c r="F921" s="27" t="str">
        <f>IFERROR(__xludf.DUMMYFUNCTION("""COMPUTED_VALUE"""),"BLUE")</f>
        <v>BLUE</v>
      </c>
      <c r="G921" s="28" t="str">
        <f>IFERROR(__xludf.DUMMYFUNCTION("""COMPUTED_VALUE"""),"Tap 6 Clone (12/29/2019)")</f>
        <v>Tap 6 Clone (12/29/2019)</v>
      </c>
      <c r="H921" s="27" t="str">
        <f>IFERROR(__xludf.DUMMYFUNCTION("""COMPUTED_VALUE"""),"")</f>
        <v/>
      </c>
    </row>
    <row r="922">
      <c r="A922" s="17"/>
      <c r="B922" s="23"/>
      <c r="C922" s="17">
        <f>IFERROR(__xludf.DUMMYFUNCTION("""COMPUTED_VALUE"""),43831.9887946412)</f>
        <v>43831.98879</v>
      </c>
      <c r="D922" s="23">
        <f>IFERROR(__xludf.DUMMYFUNCTION("""COMPUTED_VALUE"""),1.042)</f>
        <v>1.042</v>
      </c>
      <c r="E922" s="24">
        <f>IFERROR(__xludf.DUMMYFUNCTION("""COMPUTED_VALUE"""),67.0)</f>
        <v>67</v>
      </c>
      <c r="F922" s="27" t="str">
        <f>IFERROR(__xludf.DUMMYFUNCTION("""COMPUTED_VALUE"""),"BLUE")</f>
        <v>BLUE</v>
      </c>
      <c r="G922" s="28" t="str">
        <f>IFERROR(__xludf.DUMMYFUNCTION("""COMPUTED_VALUE"""),"Tap 6 Clone (12/29/2019)")</f>
        <v>Tap 6 Clone (12/29/2019)</v>
      </c>
      <c r="H922" s="27" t="str">
        <f>IFERROR(__xludf.DUMMYFUNCTION("""COMPUTED_VALUE"""),"")</f>
        <v/>
      </c>
    </row>
    <row r="923">
      <c r="A923" s="17"/>
      <c r="B923" s="23"/>
      <c r="C923" s="17">
        <f>IFERROR(__xludf.DUMMYFUNCTION("""COMPUTED_VALUE"""),43831.9783728587)</f>
        <v>43831.97837</v>
      </c>
      <c r="D923" s="23">
        <f>IFERROR(__xludf.DUMMYFUNCTION("""COMPUTED_VALUE"""),1.042)</f>
        <v>1.042</v>
      </c>
      <c r="E923" s="24">
        <f>IFERROR(__xludf.DUMMYFUNCTION("""COMPUTED_VALUE"""),67.0)</f>
        <v>67</v>
      </c>
      <c r="F923" s="27" t="str">
        <f>IFERROR(__xludf.DUMMYFUNCTION("""COMPUTED_VALUE"""),"BLUE")</f>
        <v>BLUE</v>
      </c>
      <c r="G923" s="28" t="str">
        <f>IFERROR(__xludf.DUMMYFUNCTION("""COMPUTED_VALUE"""),"Tap 6 Clone (12/29/2019)")</f>
        <v>Tap 6 Clone (12/29/2019)</v>
      </c>
      <c r="H923" s="27" t="str">
        <f>IFERROR(__xludf.DUMMYFUNCTION("""COMPUTED_VALUE"""),"")</f>
        <v/>
      </c>
    </row>
    <row r="924">
      <c r="A924" s="17"/>
      <c r="B924" s="23"/>
      <c r="C924" s="17">
        <f>IFERROR(__xludf.DUMMYFUNCTION("""COMPUTED_VALUE"""),43831.9679506134)</f>
        <v>43831.96795</v>
      </c>
      <c r="D924" s="23">
        <f>IFERROR(__xludf.DUMMYFUNCTION("""COMPUTED_VALUE"""),1.042)</f>
        <v>1.042</v>
      </c>
      <c r="E924" s="24">
        <f>IFERROR(__xludf.DUMMYFUNCTION("""COMPUTED_VALUE"""),67.0)</f>
        <v>67</v>
      </c>
      <c r="F924" s="27" t="str">
        <f>IFERROR(__xludf.DUMMYFUNCTION("""COMPUTED_VALUE"""),"BLUE")</f>
        <v>BLUE</v>
      </c>
      <c r="G924" s="28" t="str">
        <f>IFERROR(__xludf.DUMMYFUNCTION("""COMPUTED_VALUE"""),"Tap 6 Clone (12/29/2019)")</f>
        <v>Tap 6 Clone (12/29/2019)</v>
      </c>
      <c r="H924" s="27" t="str">
        <f>IFERROR(__xludf.DUMMYFUNCTION("""COMPUTED_VALUE"""),"")</f>
        <v/>
      </c>
    </row>
    <row r="925">
      <c r="A925" s="17"/>
      <c r="B925" s="23"/>
      <c r="C925" s="17">
        <f>IFERROR(__xludf.DUMMYFUNCTION("""COMPUTED_VALUE"""),43831.9575300463)</f>
        <v>43831.95753</v>
      </c>
      <c r="D925" s="23">
        <f>IFERROR(__xludf.DUMMYFUNCTION("""COMPUTED_VALUE"""),1.043)</f>
        <v>1.043</v>
      </c>
      <c r="E925" s="24">
        <f>IFERROR(__xludf.DUMMYFUNCTION("""COMPUTED_VALUE"""),67.0)</f>
        <v>67</v>
      </c>
      <c r="F925" s="27" t="str">
        <f>IFERROR(__xludf.DUMMYFUNCTION("""COMPUTED_VALUE"""),"BLUE")</f>
        <v>BLUE</v>
      </c>
      <c r="G925" s="28" t="str">
        <f>IFERROR(__xludf.DUMMYFUNCTION("""COMPUTED_VALUE"""),"Tap 6 Clone (12/29/2019)")</f>
        <v>Tap 6 Clone (12/29/2019)</v>
      </c>
      <c r="H925" s="27" t="str">
        <f>IFERROR(__xludf.DUMMYFUNCTION("""COMPUTED_VALUE"""),"")</f>
        <v/>
      </c>
    </row>
    <row r="926">
      <c r="A926" s="17"/>
      <c r="B926" s="23"/>
      <c r="C926" s="17">
        <f>IFERROR(__xludf.DUMMYFUNCTION("""COMPUTED_VALUE"""),43831.9471060648)</f>
        <v>43831.94711</v>
      </c>
      <c r="D926" s="23">
        <f>IFERROR(__xludf.DUMMYFUNCTION("""COMPUTED_VALUE"""),1.043)</f>
        <v>1.043</v>
      </c>
      <c r="E926" s="24">
        <f>IFERROR(__xludf.DUMMYFUNCTION("""COMPUTED_VALUE"""),67.0)</f>
        <v>67</v>
      </c>
      <c r="F926" s="27" t="str">
        <f>IFERROR(__xludf.DUMMYFUNCTION("""COMPUTED_VALUE"""),"BLUE")</f>
        <v>BLUE</v>
      </c>
      <c r="G926" s="28" t="str">
        <f>IFERROR(__xludf.DUMMYFUNCTION("""COMPUTED_VALUE"""),"Tap 6 Clone (12/29/2019)")</f>
        <v>Tap 6 Clone (12/29/2019)</v>
      </c>
      <c r="H926" s="27" t="str">
        <f>IFERROR(__xludf.DUMMYFUNCTION("""COMPUTED_VALUE"""),"")</f>
        <v/>
      </c>
    </row>
    <row r="927">
      <c r="A927" s="17"/>
      <c r="B927" s="23"/>
      <c r="C927" s="17">
        <f>IFERROR(__xludf.DUMMYFUNCTION("""COMPUTED_VALUE"""),43831.9366726851)</f>
        <v>43831.93667</v>
      </c>
      <c r="D927" s="23">
        <f>IFERROR(__xludf.DUMMYFUNCTION("""COMPUTED_VALUE"""),1.043)</f>
        <v>1.043</v>
      </c>
      <c r="E927" s="24">
        <f>IFERROR(__xludf.DUMMYFUNCTION("""COMPUTED_VALUE"""),66.0)</f>
        <v>66</v>
      </c>
      <c r="F927" s="27" t="str">
        <f>IFERROR(__xludf.DUMMYFUNCTION("""COMPUTED_VALUE"""),"BLUE")</f>
        <v>BLUE</v>
      </c>
      <c r="G927" s="28" t="str">
        <f>IFERROR(__xludf.DUMMYFUNCTION("""COMPUTED_VALUE"""),"Tap 6 Clone (12/29/2019)")</f>
        <v>Tap 6 Clone (12/29/2019)</v>
      </c>
      <c r="H927" s="27" t="str">
        <f>IFERROR(__xludf.DUMMYFUNCTION("""COMPUTED_VALUE"""),"")</f>
        <v/>
      </c>
    </row>
    <row r="928">
      <c r="A928" s="17"/>
      <c r="B928" s="23"/>
      <c r="C928" s="17">
        <f>IFERROR(__xludf.DUMMYFUNCTION("""COMPUTED_VALUE"""),43831.9262400925)</f>
        <v>43831.92624</v>
      </c>
      <c r="D928" s="23">
        <f>IFERROR(__xludf.DUMMYFUNCTION("""COMPUTED_VALUE"""),1.043)</f>
        <v>1.043</v>
      </c>
      <c r="E928" s="24">
        <f>IFERROR(__xludf.DUMMYFUNCTION("""COMPUTED_VALUE"""),65.0)</f>
        <v>65</v>
      </c>
      <c r="F928" s="27" t="str">
        <f>IFERROR(__xludf.DUMMYFUNCTION("""COMPUTED_VALUE"""),"BLUE")</f>
        <v>BLUE</v>
      </c>
      <c r="G928" s="28" t="str">
        <f>IFERROR(__xludf.DUMMYFUNCTION("""COMPUTED_VALUE"""),"Tap 6 Clone (12/29/2019)")</f>
        <v>Tap 6 Clone (12/29/2019)</v>
      </c>
      <c r="H928" s="27" t="str">
        <f>IFERROR(__xludf.DUMMYFUNCTION("""COMPUTED_VALUE"""),"")</f>
        <v/>
      </c>
    </row>
    <row r="929">
      <c r="A929" s="17"/>
      <c r="B929" s="23"/>
      <c r="C929" s="17">
        <f>IFERROR(__xludf.DUMMYFUNCTION("""COMPUTED_VALUE"""),43831.9158198842)</f>
        <v>43831.91582</v>
      </c>
      <c r="D929" s="23">
        <f>IFERROR(__xludf.DUMMYFUNCTION("""COMPUTED_VALUE"""),1.043)</f>
        <v>1.043</v>
      </c>
      <c r="E929" s="24">
        <f>IFERROR(__xludf.DUMMYFUNCTION("""COMPUTED_VALUE"""),65.0)</f>
        <v>65</v>
      </c>
      <c r="F929" s="27" t="str">
        <f>IFERROR(__xludf.DUMMYFUNCTION("""COMPUTED_VALUE"""),"BLUE")</f>
        <v>BLUE</v>
      </c>
      <c r="G929" s="28" t="str">
        <f>IFERROR(__xludf.DUMMYFUNCTION("""COMPUTED_VALUE"""),"Tap 6 Clone (12/29/2019)")</f>
        <v>Tap 6 Clone (12/29/2019)</v>
      </c>
      <c r="H929" s="27" t="str">
        <f>IFERROR(__xludf.DUMMYFUNCTION("""COMPUTED_VALUE"""),"")</f>
        <v/>
      </c>
    </row>
    <row r="930">
      <c r="A930" s="17"/>
      <c r="B930" s="23"/>
      <c r="C930" s="17">
        <f>IFERROR(__xludf.DUMMYFUNCTION("""COMPUTED_VALUE"""),43831.905387743)</f>
        <v>43831.90539</v>
      </c>
      <c r="D930" s="23">
        <f>IFERROR(__xludf.DUMMYFUNCTION("""COMPUTED_VALUE"""),1.044)</f>
        <v>1.044</v>
      </c>
      <c r="E930" s="24">
        <f>IFERROR(__xludf.DUMMYFUNCTION("""COMPUTED_VALUE"""),65.0)</f>
        <v>65</v>
      </c>
      <c r="F930" s="27" t="str">
        <f>IFERROR(__xludf.DUMMYFUNCTION("""COMPUTED_VALUE"""),"BLUE")</f>
        <v>BLUE</v>
      </c>
      <c r="G930" s="28" t="str">
        <f>IFERROR(__xludf.DUMMYFUNCTION("""COMPUTED_VALUE"""),"Tap 6 Clone (12/29/2019)")</f>
        <v>Tap 6 Clone (12/29/2019)</v>
      </c>
      <c r="H930" s="27" t="str">
        <f>IFERROR(__xludf.DUMMYFUNCTION("""COMPUTED_VALUE"""),"")</f>
        <v/>
      </c>
    </row>
    <row r="931">
      <c r="A931" s="17"/>
      <c r="B931" s="23"/>
      <c r="C931" s="17">
        <f>IFERROR(__xludf.DUMMYFUNCTION("""COMPUTED_VALUE"""),43831.8949652893)</f>
        <v>43831.89497</v>
      </c>
      <c r="D931" s="23">
        <f>IFERROR(__xludf.DUMMYFUNCTION("""COMPUTED_VALUE"""),1.044)</f>
        <v>1.044</v>
      </c>
      <c r="E931" s="24">
        <f>IFERROR(__xludf.DUMMYFUNCTION("""COMPUTED_VALUE"""),66.0)</f>
        <v>66</v>
      </c>
      <c r="F931" s="27" t="str">
        <f>IFERROR(__xludf.DUMMYFUNCTION("""COMPUTED_VALUE"""),"BLUE")</f>
        <v>BLUE</v>
      </c>
      <c r="G931" s="28" t="str">
        <f>IFERROR(__xludf.DUMMYFUNCTION("""COMPUTED_VALUE"""),"Tap 6 Clone (12/29/2019)")</f>
        <v>Tap 6 Clone (12/29/2019)</v>
      </c>
      <c r="H931" s="27" t="str">
        <f>IFERROR(__xludf.DUMMYFUNCTION("""COMPUTED_VALUE"""),"")</f>
        <v/>
      </c>
    </row>
    <row r="932">
      <c r="A932" s="17"/>
      <c r="B932" s="23"/>
      <c r="C932" s="17">
        <f>IFERROR(__xludf.DUMMYFUNCTION("""COMPUTED_VALUE"""),43831.8845430787)</f>
        <v>43831.88454</v>
      </c>
      <c r="D932" s="23">
        <f>IFERROR(__xludf.DUMMYFUNCTION("""COMPUTED_VALUE"""),1.044)</f>
        <v>1.044</v>
      </c>
      <c r="E932" s="24">
        <f>IFERROR(__xludf.DUMMYFUNCTION("""COMPUTED_VALUE"""),66.0)</f>
        <v>66</v>
      </c>
      <c r="F932" s="27" t="str">
        <f>IFERROR(__xludf.DUMMYFUNCTION("""COMPUTED_VALUE"""),"BLUE")</f>
        <v>BLUE</v>
      </c>
      <c r="G932" s="28" t="str">
        <f>IFERROR(__xludf.DUMMYFUNCTION("""COMPUTED_VALUE"""),"Tap 6 Clone (12/29/2019)")</f>
        <v>Tap 6 Clone (12/29/2019)</v>
      </c>
      <c r="H932" s="27" t="str">
        <f>IFERROR(__xludf.DUMMYFUNCTION("""COMPUTED_VALUE"""),"")</f>
        <v/>
      </c>
    </row>
    <row r="933">
      <c r="A933" s="17"/>
      <c r="B933" s="23"/>
      <c r="C933" s="17">
        <f>IFERROR(__xludf.DUMMYFUNCTION("""COMPUTED_VALUE"""),43831.8741216898)</f>
        <v>43831.87412</v>
      </c>
      <c r="D933" s="23">
        <f>IFERROR(__xludf.DUMMYFUNCTION("""COMPUTED_VALUE"""),1.044)</f>
        <v>1.044</v>
      </c>
      <c r="E933" s="24">
        <f>IFERROR(__xludf.DUMMYFUNCTION("""COMPUTED_VALUE"""),66.0)</f>
        <v>66</v>
      </c>
      <c r="F933" s="27" t="str">
        <f>IFERROR(__xludf.DUMMYFUNCTION("""COMPUTED_VALUE"""),"BLUE")</f>
        <v>BLUE</v>
      </c>
      <c r="G933" s="28" t="str">
        <f>IFERROR(__xludf.DUMMYFUNCTION("""COMPUTED_VALUE"""),"Tap 6 Clone (12/29/2019)")</f>
        <v>Tap 6 Clone (12/29/2019)</v>
      </c>
      <c r="H933" s="27" t="str">
        <f>IFERROR(__xludf.DUMMYFUNCTION("""COMPUTED_VALUE"""),"")</f>
        <v/>
      </c>
    </row>
    <row r="934">
      <c r="A934" s="17"/>
      <c r="B934" s="23"/>
      <c r="C934" s="17">
        <f>IFERROR(__xludf.DUMMYFUNCTION("""COMPUTED_VALUE"""),43831.8636998958)</f>
        <v>43831.8637</v>
      </c>
      <c r="D934" s="23">
        <f>IFERROR(__xludf.DUMMYFUNCTION("""COMPUTED_VALUE"""),1.045)</f>
        <v>1.045</v>
      </c>
      <c r="E934" s="24">
        <f>IFERROR(__xludf.DUMMYFUNCTION("""COMPUTED_VALUE"""),66.0)</f>
        <v>66</v>
      </c>
      <c r="F934" s="27" t="str">
        <f>IFERROR(__xludf.DUMMYFUNCTION("""COMPUTED_VALUE"""),"BLUE")</f>
        <v>BLUE</v>
      </c>
      <c r="G934" s="28" t="str">
        <f>IFERROR(__xludf.DUMMYFUNCTION("""COMPUTED_VALUE"""),"Tap 6 Clone (12/29/2019)")</f>
        <v>Tap 6 Clone (12/29/2019)</v>
      </c>
      <c r="H934" s="27" t="str">
        <f>IFERROR(__xludf.DUMMYFUNCTION("""COMPUTED_VALUE"""),"")</f>
        <v/>
      </c>
    </row>
    <row r="935">
      <c r="A935" s="17"/>
      <c r="B935" s="23"/>
      <c r="C935" s="17">
        <f>IFERROR(__xludf.DUMMYFUNCTION("""COMPUTED_VALUE"""),43831.8532797685)</f>
        <v>43831.85328</v>
      </c>
      <c r="D935" s="23">
        <f>IFERROR(__xludf.DUMMYFUNCTION("""COMPUTED_VALUE"""),1.045)</f>
        <v>1.045</v>
      </c>
      <c r="E935" s="24">
        <f>IFERROR(__xludf.DUMMYFUNCTION("""COMPUTED_VALUE"""),66.0)</f>
        <v>66</v>
      </c>
      <c r="F935" s="27" t="str">
        <f>IFERROR(__xludf.DUMMYFUNCTION("""COMPUTED_VALUE"""),"BLUE")</f>
        <v>BLUE</v>
      </c>
      <c r="G935" s="28" t="str">
        <f>IFERROR(__xludf.DUMMYFUNCTION("""COMPUTED_VALUE"""),"Tap 6 Clone (12/29/2019)")</f>
        <v>Tap 6 Clone (12/29/2019)</v>
      </c>
      <c r="H935" s="27" t="str">
        <f>IFERROR(__xludf.DUMMYFUNCTION("""COMPUTED_VALUE"""),"")</f>
        <v/>
      </c>
    </row>
    <row r="936">
      <c r="A936" s="17"/>
      <c r="B936" s="23"/>
      <c r="C936" s="17">
        <f>IFERROR(__xludf.DUMMYFUNCTION("""COMPUTED_VALUE"""),43831.8428587037)</f>
        <v>43831.84286</v>
      </c>
      <c r="D936" s="23">
        <f>IFERROR(__xludf.DUMMYFUNCTION("""COMPUTED_VALUE"""),1.045)</f>
        <v>1.045</v>
      </c>
      <c r="E936" s="24">
        <f>IFERROR(__xludf.DUMMYFUNCTION("""COMPUTED_VALUE"""),66.0)</f>
        <v>66</v>
      </c>
      <c r="F936" s="27" t="str">
        <f>IFERROR(__xludf.DUMMYFUNCTION("""COMPUTED_VALUE"""),"BLUE")</f>
        <v>BLUE</v>
      </c>
      <c r="G936" s="28" t="str">
        <f>IFERROR(__xludf.DUMMYFUNCTION("""COMPUTED_VALUE"""),"Tap 6 Clone (12/29/2019)")</f>
        <v>Tap 6 Clone (12/29/2019)</v>
      </c>
      <c r="H936" s="27" t="str">
        <f>IFERROR(__xludf.DUMMYFUNCTION("""COMPUTED_VALUE"""),"")</f>
        <v/>
      </c>
    </row>
    <row r="937">
      <c r="A937" s="17"/>
      <c r="B937" s="23"/>
      <c r="C937" s="17">
        <f>IFERROR(__xludf.DUMMYFUNCTION("""COMPUTED_VALUE"""),43831.8324262615)</f>
        <v>43831.83243</v>
      </c>
      <c r="D937" s="23">
        <f>IFERROR(__xludf.DUMMYFUNCTION("""COMPUTED_VALUE"""),1.045)</f>
        <v>1.045</v>
      </c>
      <c r="E937" s="24">
        <f>IFERROR(__xludf.DUMMYFUNCTION("""COMPUTED_VALUE"""),66.0)</f>
        <v>66</v>
      </c>
      <c r="F937" s="27" t="str">
        <f>IFERROR(__xludf.DUMMYFUNCTION("""COMPUTED_VALUE"""),"BLUE")</f>
        <v>BLUE</v>
      </c>
      <c r="G937" s="28" t="str">
        <f>IFERROR(__xludf.DUMMYFUNCTION("""COMPUTED_VALUE"""),"Tap 6 Clone (12/29/2019)")</f>
        <v>Tap 6 Clone (12/29/2019)</v>
      </c>
      <c r="H937" s="27" t="str">
        <f>IFERROR(__xludf.DUMMYFUNCTION("""COMPUTED_VALUE"""),"")</f>
        <v/>
      </c>
    </row>
    <row r="938">
      <c r="A938" s="17"/>
      <c r="B938" s="23"/>
      <c r="C938" s="17">
        <f>IFERROR(__xludf.DUMMYFUNCTION("""COMPUTED_VALUE"""),43831.8220046643)</f>
        <v>43831.822</v>
      </c>
      <c r="D938" s="23">
        <f>IFERROR(__xludf.DUMMYFUNCTION("""COMPUTED_VALUE"""),1.046)</f>
        <v>1.046</v>
      </c>
      <c r="E938" s="24">
        <f>IFERROR(__xludf.DUMMYFUNCTION("""COMPUTED_VALUE"""),65.0)</f>
        <v>65</v>
      </c>
      <c r="F938" s="27" t="str">
        <f>IFERROR(__xludf.DUMMYFUNCTION("""COMPUTED_VALUE"""),"BLUE")</f>
        <v>BLUE</v>
      </c>
      <c r="G938" s="28" t="str">
        <f>IFERROR(__xludf.DUMMYFUNCTION("""COMPUTED_VALUE"""),"Tap 6 Clone (12/29/2019)")</f>
        <v>Tap 6 Clone (12/29/2019)</v>
      </c>
      <c r="H938" s="27" t="str">
        <f>IFERROR(__xludf.DUMMYFUNCTION("""COMPUTED_VALUE"""),"")</f>
        <v/>
      </c>
    </row>
    <row r="939">
      <c r="A939" s="17"/>
      <c r="B939" s="23"/>
      <c r="C939" s="17">
        <f>IFERROR(__xludf.DUMMYFUNCTION("""COMPUTED_VALUE"""),43831.8115848263)</f>
        <v>43831.81158</v>
      </c>
      <c r="D939" s="23">
        <f>IFERROR(__xludf.DUMMYFUNCTION("""COMPUTED_VALUE"""),1.046)</f>
        <v>1.046</v>
      </c>
      <c r="E939" s="24">
        <f>IFERROR(__xludf.DUMMYFUNCTION("""COMPUTED_VALUE"""),65.0)</f>
        <v>65</v>
      </c>
      <c r="F939" s="27" t="str">
        <f>IFERROR(__xludf.DUMMYFUNCTION("""COMPUTED_VALUE"""),"BLUE")</f>
        <v>BLUE</v>
      </c>
      <c r="G939" s="28" t="str">
        <f>IFERROR(__xludf.DUMMYFUNCTION("""COMPUTED_VALUE"""),"Tap 6 Clone (12/29/2019)")</f>
        <v>Tap 6 Clone (12/29/2019)</v>
      </c>
      <c r="H939" s="27" t="str">
        <f>IFERROR(__xludf.DUMMYFUNCTION("""COMPUTED_VALUE"""),"")</f>
        <v/>
      </c>
    </row>
    <row r="940">
      <c r="A940" s="17"/>
      <c r="B940" s="23"/>
      <c r="C940" s="17">
        <f>IFERROR(__xludf.DUMMYFUNCTION("""COMPUTED_VALUE"""),43831.8011627777)</f>
        <v>43831.80116</v>
      </c>
      <c r="D940" s="23">
        <f>IFERROR(__xludf.DUMMYFUNCTION("""COMPUTED_VALUE"""),1.045)</f>
        <v>1.045</v>
      </c>
      <c r="E940" s="24">
        <f>IFERROR(__xludf.DUMMYFUNCTION("""COMPUTED_VALUE"""),64.0)</f>
        <v>64</v>
      </c>
      <c r="F940" s="27" t="str">
        <f>IFERROR(__xludf.DUMMYFUNCTION("""COMPUTED_VALUE"""),"BLUE")</f>
        <v>BLUE</v>
      </c>
      <c r="G940" s="28" t="str">
        <f>IFERROR(__xludf.DUMMYFUNCTION("""COMPUTED_VALUE"""),"Tap 6 Clone (12/29/2019)")</f>
        <v>Tap 6 Clone (12/29/2019)</v>
      </c>
      <c r="H940" s="27" t="str">
        <f>IFERROR(__xludf.DUMMYFUNCTION("""COMPUTED_VALUE"""),"")</f>
        <v/>
      </c>
    </row>
    <row r="941">
      <c r="A941" s="17"/>
      <c r="B941" s="23"/>
      <c r="C941" s="17">
        <f>IFERROR(__xludf.DUMMYFUNCTION("""COMPUTED_VALUE"""),43831.7907421296)</f>
        <v>43831.79074</v>
      </c>
      <c r="D941" s="23">
        <f>IFERROR(__xludf.DUMMYFUNCTION("""COMPUTED_VALUE"""),1.046)</f>
        <v>1.046</v>
      </c>
      <c r="E941" s="24">
        <f>IFERROR(__xludf.DUMMYFUNCTION("""COMPUTED_VALUE"""),65.0)</f>
        <v>65</v>
      </c>
      <c r="F941" s="27" t="str">
        <f>IFERROR(__xludf.DUMMYFUNCTION("""COMPUTED_VALUE"""),"BLUE")</f>
        <v>BLUE</v>
      </c>
      <c r="G941" s="28" t="str">
        <f>IFERROR(__xludf.DUMMYFUNCTION("""COMPUTED_VALUE"""),"Tap 6 Clone (12/29/2019)")</f>
        <v>Tap 6 Clone (12/29/2019)</v>
      </c>
      <c r="H941" s="27" t="str">
        <f>IFERROR(__xludf.DUMMYFUNCTION("""COMPUTED_VALUE"""),"")</f>
        <v/>
      </c>
    </row>
    <row r="942">
      <c r="A942" s="17"/>
      <c r="B942" s="23"/>
      <c r="C942" s="17">
        <f>IFERROR(__xludf.DUMMYFUNCTION("""COMPUTED_VALUE"""),43831.78029728)</f>
        <v>43831.7803</v>
      </c>
      <c r="D942" s="23">
        <f>IFERROR(__xludf.DUMMYFUNCTION("""COMPUTED_VALUE"""),1.047)</f>
        <v>1.047</v>
      </c>
      <c r="E942" s="24">
        <f>IFERROR(__xludf.DUMMYFUNCTION("""COMPUTED_VALUE"""),66.0)</f>
        <v>66</v>
      </c>
      <c r="F942" s="27" t="str">
        <f>IFERROR(__xludf.DUMMYFUNCTION("""COMPUTED_VALUE"""),"BLUE")</f>
        <v>BLUE</v>
      </c>
      <c r="G942" s="28" t="str">
        <f>IFERROR(__xludf.DUMMYFUNCTION("""COMPUTED_VALUE"""),"Tap 6 Clone (12/29/2019)")</f>
        <v>Tap 6 Clone (12/29/2019)</v>
      </c>
      <c r="H942" s="27" t="str">
        <f>IFERROR(__xludf.DUMMYFUNCTION("""COMPUTED_VALUE"""),"")</f>
        <v/>
      </c>
    </row>
    <row r="943">
      <c r="A943" s="17"/>
      <c r="B943" s="23"/>
      <c r="C943" s="17">
        <f>IFERROR(__xludf.DUMMYFUNCTION("""COMPUTED_VALUE"""),43831.7698631828)</f>
        <v>43831.76986</v>
      </c>
      <c r="D943" s="23">
        <f>IFERROR(__xludf.DUMMYFUNCTION("""COMPUTED_VALUE"""),1.047)</f>
        <v>1.047</v>
      </c>
      <c r="E943" s="24">
        <f>IFERROR(__xludf.DUMMYFUNCTION("""COMPUTED_VALUE"""),66.0)</f>
        <v>66</v>
      </c>
      <c r="F943" s="27" t="str">
        <f>IFERROR(__xludf.DUMMYFUNCTION("""COMPUTED_VALUE"""),"BLUE")</f>
        <v>BLUE</v>
      </c>
      <c r="G943" s="28" t="str">
        <f>IFERROR(__xludf.DUMMYFUNCTION("""COMPUTED_VALUE"""),"Tap 6 Clone (12/29/2019)")</f>
        <v>Tap 6 Clone (12/29/2019)</v>
      </c>
      <c r="H943" s="27" t="str">
        <f>IFERROR(__xludf.DUMMYFUNCTION("""COMPUTED_VALUE"""),"")</f>
        <v/>
      </c>
    </row>
    <row r="944">
      <c r="A944" s="17"/>
      <c r="B944" s="23"/>
      <c r="C944" s="17">
        <f>IFERROR(__xludf.DUMMYFUNCTION("""COMPUTED_VALUE"""),43831.759440949)</f>
        <v>43831.75944</v>
      </c>
      <c r="D944" s="23">
        <f>IFERROR(__xludf.DUMMYFUNCTION("""COMPUTED_VALUE"""),1.047)</f>
        <v>1.047</v>
      </c>
      <c r="E944" s="24">
        <f>IFERROR(__xludf.DUMMYFUNCTION("""COMPUTED_VALUE"""),66.0)</f>
        <v>66</v>
      </c>
      <c r="F944" s="27" t="str">
        <f>IFERROR(__xludf.DUMMYFUNCTION("""COMPUTED_VALUE"""),"BLUE")</f>
        <v>BLUE</v>
      </c>
      <c r="G944" s="28" t="str">
        <f>IFERROR(__xludf.DUMMYFUNCTION("""COMPUTED_VALUE"""),"Tap 6 Clone (12/29/2019)")</f>
        <v>Tap 6 Clone (12/29/2019)</v>
      </c>
      <c r="H944" s="27" t="str">
        <f>IFERROR(__xludf.DUMMYFUNCTION("""COMPUTED_VALUE"""),"")</f>
        <v/>
      </c>
    </row>
    <row r="945">
      <c r="A945" s="17"/>
      <c r="B945" s="23"/>
      <c r="C945" s="17">
        <f>IFERROR(__xludf.DUMMYFUNCTION("""COMPUTED_VALUE"""),43831.7490073263)</f>
        <v>43831.74901</v>
      </c>
      <c r="D945" s="23">
        <f>IFERROR(__xludf.DUMMYFUNCTION("""COMPUTED_VALUE"""),1.047)</f>
        <v>1.047</v>
      </c>
      <c r="E945" s="24">
        <f>IFERROR(__xludf.DUMMYFUNCTION("""COMPUTED_VALUE"""),66.0)</f>
        <v>66</v>
      </c>
      <c r="F945" s="27" t="str">
        <f>IFERROR(__xludf.DUMMYFUNCTION("""COMPUTED_VALUE"""),"BLUE")</f>
        <v>BLUE</v>
      </c>
      <c r="G945" s="28" t="str">
        <f>IFERROR(__xludf.DUMMYFUNCTION("""COMPUTED_VALUE"""),"Tap 6 Clone (12/29/2019)")</f>
        <v>Tap 6 Clone (12/29/2019)</v>
      </c>
      <c r="H945" s="27" t="str">
        <f>IFERROR(__xludf.DUMMYFUNCTION("""COMPUTED_VALUE"""),"")</f>
        <v/>
      </c>
    </row>
    <row r="946">
      <c r="A946" s="17"/>
      <c r="B946" s="23"/>
      <c r="C946" s="17">
        <f>IFERROR(__xludf.DUMMYFUNCTION("""COMPUTED_VALUE"""),43831.7385744907)</f>
        <v>43831.73857</v>
      </c>
      <c r="D946" s="23">
        <f>IFERROR(__xludf.DUMMYFUNCTION("""COMPUTED_VALUE"""),1.047)</f>
        <v>1.047</v>
      </c>
      <c r="E946" s="24">
        <f>IFERROR(__xludf.DUMMYFUNCTION("""COMPUTED_VALUE"""),66.0)</f>
        <v>66</v>
      </c>
      <c r="F946" s="27" t="str">
        <f>IFERROR(__xludf.DUMMYFUNCTION("""COMPUTED_VALUE"""),"BLUE")</f>
        <v>BLUE</v>
      </c>
      <c r="G946" s="28" t="str">
        <f>IFERROR(__xludf.DUMMYFUNCTION("""COMPUTED_VALUE"""),"Tap 6 Clone (12/29/2019)")</f>
        <v>Tap 6 Clone (12/29/2019)</v>
      </c>
      <c r="H946" s="27" t="str">
        <f>IFERROR(__xludf.DUMMYFUNCTION("""COMPUTED_VALUE"""),"")</f>
        <v/>
      </c>
    </row>
    <row r="947">
      <c r="A947" s="17"/>
      <c r="B947" s="23"/>
      <c r="C947" s="17">
        <f>IFERROR(__xludf.DUMMYFUNCTION("""COMPUTED_VALUE"""),43831.7281523032)</f>
        <v>43831.72815</v>
      </c>
      <c r="D947" s="23">
        <f>IFERROR(__xludf.DUMMYFUNCTION("""COMPUTED_VALUE"""),1.048)</f>
        <v>1.048</v>
      </c>
      <c r="E947" s="24">
        <f>IFERROR(__xludf.DUMMYFUNCTION("""COMPUTED_VALUE"""),65.0)</f>
        <v>65</v>
      </c>
      <c r="F947" s="27" t="str">
        <f>IFERROR(__xludf.DUMMYFUNCTION("""COMPUTED_VALUE"""),"BLUE")</f>
        <v>BLUE</v>
      </c>
      <c r="G947" s="28" t="str">
        <f>IFERROR(__xludf.DUMMYFUNCTION("""COMPUTED_VALUE"""),"Tap 6 Clone (12/29/2019)")</f>
        <v>Tap 6 Clone (12/29/2019)</v>
      </c>
      <c r="H947" s="27" t="str">
        <f>IFERROR(__xludf.DUMMYFUNCTION("""COMPUTED_VALUE"""),"")</f>
        <v/>
      </c>
    </row>
    <row r="948">
      <c r="A948" s="17"/>
      <c r="B948" s="23"/>
      <c r="C948" s="17">
        <f>IFERROR(__xludf.DUMMYFUNCTION("""COMPUTED_VALUE"""),43831.7177208449)</f>
        <v>43831.71772</v>
      </c>
      <c r="D948" s="23">
        <f>IFERROR(__xludf.DUMMYFUNCTION("""COMPUTED_VALUE"""),1.048)</f>
        <v>1.048</v>
      </c>
      <c r="E948" s="24">
        <f>IFERROR(__xludf.DUMMYFUNCTION("""COMPUTED_VALUE"""),65.0)</f>
        <v>65</v>
      </c>
      <c r="F948" s="27" t="str">
        <f>IFERROR(__xludf.DUMMYFUNCTION("""COMPUTED_VALUE"""),"BLUE")</f>
        <v>BLUE</v>
      </c>
      <c r="G948" s="28" t="str">
        <f>IFERROR(__xludf.DUMMYFUNCTION("""COMPUTED_VALUE"""),"Tap 6 Clone (12/29/2019)")</f>
        <v>Tap 6 Clone (12/29/2019)</v>
      </c>
      <c r="H948" s="27" t="str">
        <f>IFERROR(__xludf.DUMMYFUNCTION("""COMPUTED_VALUE"""),"")</f>
        <v/>
      </c>
    </row>
    <row r="949">
      <c r="A949" s="17"/>
      <c r="B949" s="23"/>
      <c r="C949" s="17">
        <f>IFERROR(__xludf.DUMMYFUNCTION("""COMPUTED_VALUE"""),43831.7072978588)</f>
        <v>43831.7073</v>
      </c>
      <c r="D949" s="23">
        <f>IFERROR(__xludf.DUMMYFUNCTION("""COMPUTED_VALUE"""),1.047)</f>
        <v>1.047</v>
      </c>
      <c r="E949" s="24">
        <f>IFERROR(__xludf.DUMMYFUNCTION("""COMPUTED_VALUE"""),65.0)</f>
        <v>65</v>
      </c>
      <c r="F949" s="27" t="str">
        <f>IFERROR(__xludf.DUMMYFUNCTION("""COMPUTED_VALUE"""),"BLUE")</f>
        <v>BLUE</v>
      </c>
      <c r="G949" s="28" t="str">
        <f>IFERROR(__xludf.DUMMYFUNCTION("""COMPUTED_VALUE"""),"Tap 6 Clone (12/29/2019)")</f>
        <v>Tap 6 Clone (12/29/2019)</v>
      </c>
      <c r="H949" s="27" t="str">
        <f>IFERROR(__xludf.DUMMYFUNCTION("""COMPUTED_VALUE"""),"")</f>
        <v/>
      </c>
    </row>
    <row r="950">
      <c r="A950" s="17"/>
      <c r="B950" s="23"/>
      <c r="C950" s="17">
        <f>IFERROR(__xludf.DUMMYFUNCTION("""COMPUTED_VALUE"""),43831.696876956)</f>
        <v>43831.69688</v>
      </c>
      <c r="D950" s="23">
        <f>IFERROR(__xludf.DUMMYFUNCTION("""COMPUTED_VALUE"""),1.048)</f>
        <v>1.048</v>
      </c>
      <c r="E950" s="24">
        <f>IFERROR(__xludf.DUMMYFUNCTION("""COMPUTED_VALUE"""),64.0)</f>
        <v>64</v>
      </c>
      <c r="F950" s="27" t="str">
        <f>IFERROR(__xludf.DUMMYFUNCTION("""COMPUTED_VALUE"""),"BLUE")</f>
        <v>BLUE</v>
      </c>
      <c r="G950" s="28" t="str">
        <f>IFERROR(__xludf.DUMMYFUNCTION("""COMPUTED_VALUE"""),"Tap 6 Clone (12/29/2019)")</f>
        <v>Tap 6 Clone (12/29/2019)</v>
      </c>
      <c r="H950" s="27" t="str">
        <f>IFERROR(__xludf.DUMMYFUNCTION("""COMPUTED_VALUE"""),"")</f>
        <v/>
      </c>
    </row>
    <row r="951">
      <c r="A951" s="17"/>
      <c r="B951" s="23"/>
      <c r="C951" s="17">
        <f>IFERROR(__xludf.DUMMYFUNCTION("""COMPUTED_VALUE"""),43831.6864564467)</f>
        <v>43831.68646</v>
      </c>
      <c r="D951" s="23">
        <f>IFERROR(__xludf.DUMMYFUNCTION("""COMPUTED_VALUE"""),1.047)</f>
        <v>1.047</v>
      </c>
      <c r="E951" s="24">
        <f>IFERROR(__xludf.DUMMYFUNCTION("""COMPUTED_VALUE"""),64.0)</f>
        <v>64</v>
      </c>
      <c r="F951" s="27" t="str">
        <f>IFERROR(__xludf.DUMMYFUNCTION("""COMPUTED_VALUE"""),"BLUE")</f>
        <v>BLUE</v>
      </c>
      <c r="G951" s="28" t="str">
        <f>IFERROR(__xludf.DUMMYFUNCTION("""COMPUTED_VALUE"""),"Tap 6 Clone (12/29/2019)")</f>
        <v>Tap 6 Clone (12/29/2019)</v>
      </c>
      <c r="H951" s="27" t="str">
        <f>IFERROR(__xludf.DUMMYFUNCTION("""COMPUTED_VALUE"""),"")</f>
        <v/>
      </c>
    </row>
    <row r="952">
      <c r="A952" s="17"/>
      <c r="B952" s="23"/>
      <c r="C952" s="17">
        <f>IFERROR(__xludf.DUMMYFUNCTION("""COMPUTED_VALUE"""),43831.6760252199)</f>
        <v>43831.67603</v>
      </c>
      <c r="D952" s="23">
        <f>IFERROR(__xludf.DUMMYFUNCTION("""COMPUTED_VALUE"""),1.048)</f>
        <v>1.048</v>
      </c>
      <c r="E952" s="24">
        <f>IFERROR(__xludf.DUMMYFUNCTION("""COMPUTED_VALUE"""),63.0)</f>
        <v>63</v>
      </c>
      <c r="F952" s="27" t="str">
        <f>IFERROR(__xludf.DUMMYFUNCTION("""COMPUTED_VALUE"""),"BLUE")</f>
        <v>BLUE</v>
      </c>
      <c r="G952" s="28" t="str">
        <f>IFERROR(__xludf.DUMMYFUNCTION("""COMPUTED_VALUE"""),"Tap 6 Clone (12/29/2019)")</f>
        <v>Tap 6 Clone (12/29/2019)</v>
      </c>
      <c r="H952" s="27" t="str">
        <f>IFERROR(__xludf.DUMMYFUNCTION("""COMPUTED_VALUE"""),"")</f>
        <v/>
      </c>
    </row>
    <row r="953">
      <c r="A953" s="17"/>
      <c r="B953" s="23"/>
      <c r="C953" s="17">
        <f>IFERROR(__xludf.DUMMYFUNCTION("""COMPUTED_VALUE"""),43831.6656047916)</f>
        <v>43831.6656</v>
      </c>
      <c r="D953" s="23">
        <f>IFERROR(__xludf.DUMMYFUNCTION("""COMPUTED_VALUE"""),1.049)</f>
        <v>1.049</v>
      </c>
      <c r="E953" s="24">
        <f>IFERROR(__xludf.DUMMYFUNCTION("""COMPUTED_VALUE"""),64.0)</f>
        <v>64</v>
      </c>
      <c r="F953" s="27" t="str">
        <f>IFERROR(__xludf.DUMMYFUNCTION("""COMPUTED_VALUE"""),"BLUE")</f>
        <v>BLUE</v>
      </c>
      <c r="G953" s="28" t="str">
        <f>IFERROR(__xludf.DUMMYFUNCTION("""COMPUTED_VALUE"""),"Tap 6 Clone (12/29/2019)")</f>
        <v>Tap 6 Clone (12/29/2019)</v>
      </c>
      <c r="H953" s="27" t="str">
        <f>IFERROR(__xludf.DUMMYFUNCTION("""COMPUTED_VALUE"""),"")</f>
        <v/>
      </c>
    </row>
    <row r="954">
      <c r="A954" s="17"/>
      <c r="B954" s="23"/>
      <c r="C954" s="17">
        <f>IFERROR(__xludf.DUMMYFUNCTION("""COMPUTED_VALUE"""),43831.6551261458)</f>
        <v>43831.65513</v>
      </c>
      <c r="D954" s="23">
        <f>IFERROR(__xludf.DUMMYFUNCTION("""COMPUTED_VALUE"""),1.049)</f>
        <v>1.049</v>
      </c>
      <c r="E954" s="24">
        <f>IFERROR(__xludf.DUMMYFUNCTION("""COMPUTED_VALUE"""),65.0)</f>
        <v>65</v>
      </c>
      <c r="F954" s="27" t="str">
        <f>IFERROR(__xludf.DUMMYFUNCTION("""COMPUTED_VALUE"""),"BLUE")</f>
        <v>BLUE</v>
      </c>
      <c r="G954" s="28" t="str">
        <f>IFERROR(__xludf.DUMMYFUNCTION("""COMPUTED_VALUE"""),"Tap 6 Clone (12/29/2019)")</f>
        <v>Tap 6 Clone (12/29/2019)</v>
      </c>
      <c r="H954" s="27" t="str">
        <f>IFERROR(__xludf.DUMMYFUNCTION("""COMPUTED_VALUE"""),"")</f>
        <v/>
      </c>
    </row>
    <row r="955">
      <c r="A955" s="17"/>
      <c r="B955" s="23"/>
      <c r="C955" s="17">
        <f>IFERROR(__xludf.DUMMYFUNCTION("""COMPUTED_VALUE"""),43831.6447043749)</f>
        <v>43831.6447</v>
      </c>
      <c r="D955" s="23">
        <f>IFERROR(__xludf.DUMMYFUNCTION("""COMPUTED_VALUE"""),1.049)</f>
        <v>1.049</v>
      </c>
      <c r="E955" s="24">
        <f>IFERROR(__xludf.DUMMYFUNCTION("""COMPUTED_VALUE"""),65.0)</f>
        <v>65</v>
      </c>
      <c r="F955" s="27" t="str">
        <f>IFERROR(__xludf.DUMMYFUNCTION("""COMPUTED_VALUE"""),"BLUE")</f>
        <v>BLUE</v>
      </c>
      <c r="G955" s="28" t="str">
        <f>IFERROR(__xludf.DUMMYFUNCTION("""COMPUTED_VALUE"""),"Tap 6 Clone (12/29/2019)")</f>
        <v>Tap 6 Clone (12/29/2019)</v>
      </c>
      <c r="H955" s="27" t="str">
        <f>IFERROR(__xludf.DUMMYFUNCTION("""COMPUTED_VALUE"""),"")</f>
        <v/>
      </c>
    </row>
    <row r="956">
      <c r="A956" s="17"/>
      <c r="B956" s="23"/>
      <c r="C956" s="17">
        <f>IFERROR(__xludf.DUMMYFUNCTION("""COMPUTED_VALUE"""),43831.634247581)</f>
        <v>43831.63425</v>
      </c>
      <c r="D956" s="23">
        <f>IFERROR(__xludf.DUMMYFUNCTION("""COMPUTED_VALUE"""),1.05)</f>
        <v>1.05</v>
      </c>
      <c r="E956" s="24">
        <f>IFERROR(__xludf.DUMMYFUNCTION("""COMPUTED_VALUE"""),65.0)</f>
        <v>65</v>
      </c>
      <c r="F956" s="27" t="str">
        <f>IFERROR(__xludf.DUMMYFUNCTION("""COMPUTED_VALUE"""),"BLUE")</f>
        <v>BLUE</v>
      </c>
      <c r="G956" s="28" t="str">
        <f>IFERROR(__xludf.DUMMYFUNCTION("""COMPUTED_VALUE"""),"Tap 6 Clone (12/29/2019)")</f>
        <v>Tap 6 Clone (12/29/2019)</v>
      </c>
      <c r="H956" s="27" t="str">
        <f>IFERROR(__xludf.DUMMYFUNCTION("""COMPUTED_VALUE"""),"")</f>
        <v/>
      </c>
    </row>
    <row r="957">
      <c r="A957" s="17"/>
      <c r="B957" s="23"/>
      <c r="C957" s="17">
        <f>IFERROR(__xludf.DUMMYFUNCTION("""COMPUTED_VALUE"""),43831.6238278819)</f>
        <v>43831.62383</v>
      </c>
      <c r="D957" s="23">
        <f>IFERROR(__xludf.DUMMYFUNCTION("""COMPUTED_VALUE"""),1.049)</f>
        <v>1.049</v>
      </c>
      <c r="E957" s="24">
        <f>IFERROR(__xludf.DUMMYFUNCTION("""COMPUTED_VALUE"""),64.0)</f>
        <v>64</v>
      </c>
      <c r="F957" s="27" t="str">
        <f>IFERROR(__xludf.DUMMYFUNCTION("""COMPUTED_VALUE"""),"BLUE")</f>
        <v>BLUE</v>
      </c>
      <c r="G957" s="28" t="str">
        <f>IFERROR(__xludf.DUMMYFUNCTION("""COMPUTED_VALUE"""),"Tap 6 Clone (12/29/2019)")</f>
        <v>Tap 6 Clone (12/29/2019)</v>
      </c>
      <c r="H957" s="27" t="str">
        <f>IFERROR(__xludf.DUMMYFUNCTION("""COMPUTED_VALUE"""),"")</f>
        <v/>
      </c>
    </row>
    <row r="958">
      <c r="A958" s="17"/>
      <c r="B958" s="23"/>
      <c r="C958" s="17">
        <f>IFERROR(__xludf.DUMMYFUNCTION("""COMPUTED_VALUE"""),43831.6133952893)</f>
        <v>43831.6134</v>
      </c>
      <c r="D958" s="23">
        <f>IFERROR(__xludf.DUMMYFUNCTION("""COMPUTED_VALUE"""),1.05)</f>
        <v>1.05</v>
      </c>
      <c r="E958" s="24">
        <f>IFERROR(__xludf.DUMMYFUNCTION("""COMPUTED_VALUE"""),64.0)</f>
        <v>64</v>
      </c>
      <c r="F958" s="27" t="str">
        <f>IFERROR(__xludf.DUMMYFUNCTION("""COMPUTED_VALUE"""),"BLUE")</f>
        <v>BLUE</v>
      </c>
      <c r="G958" s="28" t="str">
        <f>IFERROR(__xludf.DUMMYFUNCTION("""COMPUTED_VALUE"""),"Tap 6 Clone (12/29/2019)")</f>
        <v>Tap 6 Clone (12/29/2019)</v>
      </c>
      <c r="H958" s="27" t="str">
        <f>IFERROR(__xludf.DUMMYFUNCTION("""COMPUTED_VALUE"""),"")</f>
        <v/>
      </c>
    </row>
    <row r="959">
      <c r="A959" s="17"/>
      <c r="B959" s="23"/>
      <c r="C959" s="17">
        <f>IFERROR(__xludf.DUMMYFUNCTION("""COMPUTED_VALUE"""),43831.6029747916)</f>
        <v>43831.60297</v>
      </c>
      <c r="D959" s="23">
        <f>IFERROR(__xludf.DUMMYFUNCTION("""COMPUTED_VALUE"""),1.05)</f>
        <v>1.05</v>
      </c>
      <c r="E959" s="24">
        <f>IFERROR(__xludf.DUMMYFUNCTION("""COMPUTED_VALUE"""),64.0)</f>
        <v>64</v>
      </c>
      <c r="F959" s="27" t="str">
        <f>IFERROR(__xludf.DUMMYFUNCTION("""COMPUTED_VALUE"""),"BLUE")</f>
        <v>BLUE</v>
      </c>
      <c r="G959" s="28" t="str">
        <f>IFERROR(__xludf.DUMMYFUNCTION("""COMPUTED_VALUE"""),"Tap 6 Clone (12/29/2019)")</f>
        <v>Tap 6 Clone (12/29/2019)</v>
      </c>
      <c r="H959" s="27" t="str">
        <f>IFERROR(__xludf.DUMMYFUNCTION("""COMPUTED_VALUE"""),"")</f>
        <v/>
      </c>
    </row>
    <row r="960">
      <c r="A960" s="17"/>
      <c r="B960" s="23"/>
      <c r="C960" s="17">
        <f>IFERROR(__xludf.DUMMYFUNCTION("""COMPUTED_VALUE"""),43831.5925552083)</f>
        <v>43831.59256</v>
      </c>
      <c r="D960" s="23">
        <f>IFERROR(__xludf.DUMMYFUNCTION("""COMPUTED_VALUE"""),1.05)</f>
        <v>1.05</v>
      </c>
      <c r="E960" s="24">
        <f>IFERROR(__xludf.DUMMYFUNCTION("""COMPUTED_VALUE"""),64.0)</f>
        <v>64</v>
      </c>
      <c r="F960" s="27" t="str">
        <f>IFERROR(__xludf.DUMMYFUNCTION("""COMPUTED_VALUE"""),"BLUE")</f>
        <v>BLUE</v>
      </c>
      <c r="G960" s="28" t="str">
        <f>IFERROR(__xludf.DUMMYFUNCTION("""COMPUTED_VALUE"""),"Tap 6 Clone (12/29/2019)")</f>
        <v>Tap 6 Clone (12/29/2019)</v>
      </c>
      <c r="H960" s="27" t="str">
        <f>IFERROR(__xludf.DUMMYFUNCTION("""COMPUTED_VALUE"""),"")</f>
        <v/>
      </c>
    </row>
    <row r="961">
      <c r="A961" s="17"/>
      <c r="B961" s="23"/>
      <c r="C961" s="17">
        <f>IFERROR(__xludf.DUMMYFUNCTION("""COMPUTED_VALUE"""),43831.5821351504)</f>
        <v>43831.58214</v>
      </c>
      <c r="D961" s="23">
        <f>IFERROR(__xludf.DUMMYFUNCTION("""COMPUTED_VALUE"""),1.05)</f>
        <v>1.05</v>
      </c>
      <c r="E961" s="24">
        <f>IFERROR(__xludf.DUMMYFUNCTION("""COMPUTED_VALUE"""),64.0)</f>
        <v>64</v>
      </c>
      <c r="F961" s="27" t="str">
        <f>IFERROR(__xludf.DUMMYFUNCTION("""COMPUTED_VALUE"""),"BLUE")</f>
        <v>BLUE</v>
      </c>
      <c r="G961" s="28" t="str">
        <f>IFERROR(__xludf.DUMMYFUNCTION("""COMPUTED_VALUE"""),"Tap 6 Clone (12/29/2019)")</f>
        <v>Tap 6 Clone (12/29/2019)</v>
      </c>
      <c r="H961" s="27" t="str">
        <f>IFERROR(__xludf.DUMMYFUNCTION("""COMPUTED_VALUE"""),"")</f>
        <v/>
      </c>
    </row>
    <row r="962">
      <c r="A962" s="17"/>
      <c r="B962" s="23"/>
      <c r="C962" s="17">
        <f>IFERROR(__xludf.DUMMYFUNCTION("""COMPUTED_VALUE"""),43831.571714699)</f>
        <v>43831.57171</v>
      </c>
      <c r="D962" s="23">
        <f>IFERROR(__xludf.DUMMYFUNCTION("""COMPUTED_VALUE"""),1.05)</f>
        <v>1.05</v>
      </c>
      <c r="E962" s="24">
        <f>IFERROR(__xludf.DUMMYFUNCTION("""COMPUTED_VALUE"""),64.0)</f>
        <v>64</v>
      </c>
      <c r="F962" s="27" t="str">
        <f>IFERROR(__xludf.DUMMYFUNCTION("""COMPUTED_VALUE"""),"BLUE")</f>
        <v>BLUE</v>
      </c>
      <c r="G962" s="28" t="str">
        <f>IFERROR(__xludf.DUMMYFUNCTION("""COMPUTED_VALUE"""),"Tap 6 Clone (12/29/2019)")</f>
        <v>Tap 6 Clone (12/29/2019)</v>
      </c>
      <c r="H962" s="27" t="str">
        <f>IFERROR(__xludf.DUMMYFUNCTION("""COMPUTED_VALUE"""),"")</f>
        <v/>
      </c>
    </row>
    <row r="963">
      <c r="A963" s="17"/>
      <c r="B963" s="23"/>
      <c r="C963" s="17">
        <f>IFERROR(__xludf.DUMMYFUNCTION("""COMPUTED_VALUE"""),43831.5612938888)</f>
        <v>43831.56129</v>
      </c>
      <c r="D963" s="23">
        <f>IFERROR(__xludf.DUMMYFUNCTION("""COMPUTED_VALUE"""),1.05)</f>
        <v>1.05</v>
      </c>
      <c r="E963" s="24">
        <f>IFERROR(__xludf.DUMMYFUNCTION("""COMPUTED_VALUE"""),64.0)</f>
        <v>64</v>
      </c>
      <c r="F963" s="27" t="str">
        <f>IFERROR(__xludf.DUMMYFUNCTION("""COMPUTED_VALUE"""),"BLUE")</f>
        <v>BLUE</v>
      </c>
      <c r="G963" s="28" t="str">
        <f>IFERROR(__xludf.DUMMYFUNCTION("""COMPUTED_VALUE"""),"Tap 6 Clone (12/29/2019)")</f>
        <v>Tap 6 Clone (12/29/2019)</v>
      </c>
      <c r="H963" s="27" t="str">
        <f>IFERROR(__xludf.DUMMYFUNCTION("""COMPUTED_VALUE"""),"")</f>
        <v/>
      </c>
    </row>
    <row r="964">
      <c r="A964" s="17"/>
      <c r="B964" s="23"/>
      <c r="C964" s="17">
        <f>IFERROR(__xludf.DUMMYFUNCTION("""COMPUTED_VALUE"""),43831.5508608217)</f>
        <v>43831.55086</v>
      </c>
      <c r="D964" s="23">
        <f>IFERROR(__xludf.DUMMYFUNCTION("""COMPUTED_VALUE"""),1.05)</f>
        <v>1.05</v>
      </c>
      <c r="E964" s="24">
        <f>IFERROR(__xludf.DUMMYFUNCTION("""COMPUTED_VALUE"""),64.0)</f>
        <v>64</v>
      </c>
      <c r="F964" s="27" t="str">
        <f>IFERROR(__xludf.DUMMYFUNCTION("""COMPUTED_VALUE"""),"BLUE")</f>
        <v>BLUE</v>
      </c>
      <c r="G964" s="28" t="str">
        <f>IFERROR(__xludf.DUMMYFUNCTION("""COMPUTED_VALUE"""),"Tap 6 Clone (12/29/2019)")</f>
        <v>Tap 6 Clone (12/29/2019)</v>
      </c>
      <c r="H964" s="27" t="str">
        <f>IFERROR(__xludf.DUMMYFUNCTION("""COMPUTED_VALUE"""),"")</f>
        <v/>
      </c>
    </row>
    <row r="965">
      <c r="A965" s="17"/>
      <c r="B965" s="23"/>
      <c r="C965" s="17">
        <f>IFERROR(__xludf.DUMMYFUNCTION("""COMPUTED_VALUE"""),43831.5404399421)</f>
        <v>43831.54044</v>
      </c>
      <c r="D965" s="23">
        <f>IFERROR(__xludf.DUMMYFUNCTION("""COMPUTED_VALUE"""),1.05)</f>
        <v>1.05</v>
      </c>
      <c r="E965" s="24">
        <f>IFERROR(__xludf.DUMMYFUNCTION("""COMPUTED_VALUE"""),64.0)</f>
        <v>64</v>
      </c>
      <c r="F965" s="27" t="str">
        <f>IFERROR(__xludf.DUMMYFUNCTION("""COMPUTED_VALUE"""),"BLUE")</f>
        <v>BLUE</v>
      </c>
      <c r="G965" s="28" t="str">
        <f>IFERROR(__xludf.DUMMYFUNCTION("""COMPUTED_VALUE"""),"Tap 6 Clone (12/29/2019)")</f>
        <v>Tap 6 Clone (12/29/2019)</v>
      </c>
      <c r="H965" s="27" t="str">
        <f>IFERROR(__xludf.DUMMYFUNCTION("""COMPUTED_VALUE"""),"")</f>
        <v/>
      </c>
    </row>
    <row r="966">
      <c r="A966" s="17"/>
      <c r="B966" s="23"/>
      <c r="C966" s="17">
        <f>IFERROR(__xludf.DUMMYFUNCTION("""COMPUTED_VALUE"""),43831.5300194328)</f>
        <v>43831.53002</v>
      </c>
      <c r="D966" s="23">
        <f>IFERROR(__xludf.DUMMYFUNCTION("""COMPUTED_VALUE"""),1.05)</f>
        <v>1.05</v>
      </c>
      <c r="E966" s="24">
        <f>IFERROR(__xludf.DUMMYFUNCTION("""COMPUTED_VALUE"""),64.0)</f>
        <v>64</v>
      </c>
      <c r="F966" s="27" t="str">
        <f>IFERROR(__xludf.DUMMYFUNCTION("""COMPUTED_VALUE"""),"BLUE")</f>
        <v>BLUE</v>
      </c>
      <c r="G966" s="28" t="str">
        <f>IFERROR(__xludf.DUMMYFUNCTION("""COMPUTED_VALUE"""),"Tap 6 Clone (12/29/2019)")</f>
        <v>Tap 6 Clone (12/29/2019)</v>
      </c>
      <c r="H966" s="27" t="str">
        <f>IFERROR(__xludf.DUMMYFUNCTION("""COMPUTED_VALUE"""),"")</f>
        <v/>
      </c>
    </row>
    <row r="967">
      <c r="A967" s="17"/>
      <c r="B967" s="23"/>
      <c r="C967" s="17">
        <f>IFERROR(__xludf.DUMMYFUNCTION("""COMPUTED_VALUE"""),43831.5196009722)</f>
        <v>43831.5196</v>
      </c>
      <c r="D967" s="23">
        <f>IFERROR(__xludf.DUMMYFUNCTION("""COMPUTED_VALUE"""),1.051)</f>
        <v>1.051</v>
      </c>
      <c r="E967" s="24">
        <f>IFERROR(__xludf.DUMMYFUNCTION("""COMPUTED_VALUE"""),64.0)</f>
        <v>64</v>
      </c>
      <c r="F967" s="27" t="str">
        <f>IFERROR(__xludf.DUMMYFUNCTION("""COMPUTED_VALUE"""),"BLUE")</f>
        <v>BLUE</v>
      </c>
      <c r="G967" s="28" t="str">
        <f>IFERROR(__xludf.DUMMYFUNCTION("""COMPUTED_VALUE"""),"Tap 6 Clone (12/29/2019)")</f>
        <v>Tap 6 Clone (12/29/2019)</v>
      </c>
      <c r="H967" s="27" t="str">
        <f>IFERROR(__xludf.DUMMYFUNCTION("""COMPUTED_VALUE"""),"")</f>
        <v/>
      </c>
    </row>
    <row r="968">
      <c r="A968" s="17"/>
      <c r="B968" s="23"/>
      <c r="C968" s="17">
        <f>IFERROR(__xludf.DUMMYFUNCTION("""COMPUTED_VALUE"""),43831.5091799074)</f>
        <v>43831.50918</v>
      </c>
      <c r="D968" s="23">
        <f>IFERROR(__xludf.DUMMYFUNCTION("""COMPUTED_VALUE"""),1.05)</f>
        <v>1.05</v>
      </c>
      <c r="E968" s="24">
        <f>IFERROR(__xludf.DUMMYFUNCTION("""COMPUTED_VALUE"""),63.0)</f>
        <v>63</v>
      </c>
      <c r="F968" s="27" t="str">
        <f>IFERROR(__xludf.DUMMYFUNCTION("""COMPUTED_VALUE"""),"BLUE")</f>
        <v>BLUE</v>
      </c>
      <c r="G968" s="28" t="str">
        <f>IFERROR(__xludf.DUMMYFUNCTION("""COMPUTED_VALUE"""),"Tap 6 Clone (12/29/2019)")</f>
        <v>Tap 6 Clone (12/29/2019)</v>
      </c>
      <c r="H968" s="27" t="str">
        <f>IFERROR(__xludf.DUMMYFUNCTION("""COMPUTED_VALUE"""),"")</f>
        <v/>
      </c>
    </row>
    <row r="969">
      <c r="A969" s="17"/>
      <c r="B969" s="23"/>
      <c r="C969" s="17">
        <f>IFERROR(__xludf.DUMMYFUNCTION("""COMPUTED_VALUE"""),43831.4987464814)</f>
        <v>43831.49875</v>
      </c>
      <c r="D969" s="23">
        <f>IFERROR(__xludf.DUMMYFUNCTION("""COMPUTED_VALUE"""),1.05)</f>
        <v>1.05</v>
      </c>
      <c r="E969" s="24">
        <f>IFERROR(__xludf.DUMMYFUNCTION("""COMPUTED_VALUE"""),62.0)</f>
        <v>62</v>
      </c>
      <c r="F969" s="27" t="str">
        <f>IFERROR(__xludf.DUMMYFUNCTION("""COMPUTED_VALUE"""),"BLUE")</f>
        <v>BLUE</v>
      </c>
      <c r="G969" s="28" t="str">
        <f>IFERROR(__xludf.DUMMYFUNCTION("""COMPUTED_VALUE"""),"Tap 6 Clone (12/29/2019)")</f>
        <v>Tap 6 Clone (12/29/2019)</v>
      </c>
      <c r="H969" s="27" t="str">
        <f>IFERROR(__xludf.DUMMYFUNCTION("""COMPUTED_VALUE"""),"")</f>
        <v/>
      </c>
    </row>
    <row r="970">
      <c r="A970" s="17"/>
      <c r="B970" s="23"/>
      <c r="C970" s="17">
        <f>IFERROR(__xludf.DUMMYFUNCTION("""COMPUTED_VALUE"""),43831.4883253356)</f>
        <v>43831.48833</v>
      </c>
      <c r="D970" s="23">
        <f>IFERROR(__xludf.DUMMYFUNCTION("""COMPUTED_VALUE"""),1.051)</f>
        <v>1.051</v>
      </c>
      <c r="E970" s="24">
        <f>IFERROR(__xludf.DUMMYFUNCTION("""COMPUTED_VALUE"""),62.0)</f>
        <v>62</v>
      </c>
      <c r="F970" s="27" t="str">
        <f>IFERROR(__xludf.DUMMYFUNCTION("""COMPUTED_VALUE"""),"BLUE")</f>
        <v>BLUE</v>
      </c>
      <c r="G970" s="28" t="str">
        <f>IFERROR(__xludf.DUMMYFUNCTION("""COMPUTED_VALUE"""),"Tap 6 Clone (12/29/2019)")</f>
        <v>Tap 6 Clone (12/29/2019)</v>
      </c>
      <c r="H970" s="27" t="str">
        <f>IFERROR(__xludf.DUMMYFUNCTION("""COMPUTED_VALUE"""),"")</f>
        <v/>
      </c>
    </row>
    <row r="971">
      <c r="A971" s="17"/>
      <c r="B971" s="23"/>
      <c r="C971" s="17">
        <f>IFERROR(__xludf.DUMMYFUNCTION("""COMPUTED_VALUE"""),43831.4779032291)</f>
        <v>43831.4779</v>
      </c>
      <c r="D971" s="23">
        <f>IFERROR(__xludf.DUMMYFUNCTION("""COMPUTED_VALUE"""),1.051)</f>
        <v>1.051</v>
      </c>
      <c r="E971" s="24">
        <f>IFERROR(__xludf.DUMMYFUNCTION("""COMPUTED_VALUE"""),63.0)</f>
        <v>63</v>
      </c>
      <c r="F971" s="27" t="str">
        <f>IFERROR(__xludf.DUMMYFUNCTION("""COMPUTED_VALUE"""),"BLUE")</f>
        <v>BLUE</v>
      </c>
      <c r="G971" s="28" t="str">
        <f>IFERROR(__xludf.DUMMYFUNCTION("""COMPUTED_VALUE"""),"Tap 6 Clone (12/29/2019)")</f>
        <v>Tap 6 Clone (12/29/2019)</v>
      </c>
      <c r="H971" s="27" t="str">
        <f>IFERROR(__xludf.DUMMYFUNCTION("""COMPUTED_VALUE"""),"")</f>
        <v/>
      </c>
    </row>
    <row r="972">
      <c r="A972" s="17"/>
      <c r="B972" s="23"/>
      <c r="C972" s="17">
        <f>IFERROR(__xludf.DUMMYFUNCTION("""COMPUTED_VALUE"""),43831.4674801273)</f>
        <v>43831.46748</v>
      </c>
      <c r="D972" s="23">
        <f>IFERROR(__xludf.DUMMYFUNCTION("""COMPUTED_VALUE"""),1.051)</f>
        <v>1.051</v>
      </c>
      <c r="E972" s="24">
        <f>IFERROR(__xludf.DUMMYFUNCTION("""COMPUTED_VALUE"""),64.0)</f>
        <v>64</v>
      </c>
      <c r="F972" s="27" t="str">
        <f>IFERROR(__xludf.DUMMYFUNCTION("""COMPUTED_VALUE"""),"BLUE")</f>
        <v>BLUE</v>
      </c>
      <c r="G972" s="28" t="str">
        <f>IFERROR(__xludf.DUMMYFUNCTION("""COMPUTED_VALUE"""),"Tap 6 Clone (12/29/2019)")</f>
        <v>Tap 6 Clone (12/29/2019)</v>
      </c>
      <c r="H972" s="27" t="str">
        <f>IFERROR(__xludf.DUMMYFUNCTION("""COMPUTED_VALUE"""),"")</f>
        <v/>
      </c>
    </row>
    <row r="973">
      <c r="A973" s="17"/>
      <c r="B973" s="23"/>
      <c r="C973" s="17">
        <f>IFERROR(__xludf.DUMMYFUNCTION("""COMPUTED_VALUE"""),43831.4570588194)</f>
        <v>43831.45706</v>
      </c>
      <c r="D973" s="23">
        <f>IFERROR(__xludf.DUMMYFUNCTION("""COMPUTED_VALUE"""),1.052)</f>
        <v>1.052</v>
      </c>
      <c r="E973" s="24">
        <f>IFERROR(__xludf.DUMMYFUNCTION("""COMPUTED_VALUE"""),64.0)</f>
        <v>64</v>
      </c>
      <c r="F973" s="27" t="str">
        <f>IFERROR(__xludf.DUMMYFUNCTION("""COMPUTED_VALUE"""),"BLUE")</f>
        <v>BLUE</v>
      </c>
      <c r="G973" s="28" t="str">
        <f>IFERROR(__xludf.DUMMYFUNCTION("""COMPUTED_VALUE"""),"Tap 6 Clone (12/29/2019)")</f>
        <v>Tap 6 Clone (12/29/2019)</v>
      </c>
      <c r="H973" s="27" t="str">
        <f>IFERROR(__xludf.DUMMYFUNCTION("""COMPUTED_VALUE"""),"")</f>
        <v/>
      </c>
    </row>
    <row r="974">
      <c r="A974" s="17"/>
      <c r="B974" s="23"/>
      <c r="C974" s="17">
        <f>IFERROR(__xludf.DUMMYFUNCTION("""COMPUTED_VALUE"""),43831.446638831)</f>
        <v>43831.44664</v>
      </c>
      <c r="D974" s="23">
        <f>IFERROR(__xludf.DUMMYFUNCTION("""COMPUTED_VALUE"""),1.052)</f>
        <v>1.052</v>
      </c>
      <c r="E974" s="24">
        <f>IFERROR(__xludf.DUMMYFUNCTION("""COMPUTED_VALUE"""),64.0)</f>
        <v>64</v>
      </c>
      <c r="F974" s="27" t="str">
        <f>IFERROR(__xludf.DUMMYFUNCTION("""COMPUTED_VALUE"""),"BLUE")</f>
        <v>BLUE</v>
      </c>
      <c r="G974" s="28" t="str">
        <f>IFERROR(__xludf.DUMMYFUNCTION("""COMPUTED_VALUE"""),"Tap 6 Clone (12/29/2019)")</f>
        <v>Tap 6 Clone (12/29/2019)</v>
      </c>
      <c r="H974" s="27" t="str">
        <f>IFERROR(__xludf.DUMMYFUNCTION("""COMPUTED_VALUE"""),"")</f>
        <v/>
      </c>
    </row>
    <row r="975">
      <c r="A975" s="17"/>
      <c r="B975" s="23"/>
      <c r="C975" s="17">
        <f>IFERROR(__xludf.DUMMYFUNCTION("""COMPUTED_VALUE"""),43831.4362175694)</f>
        <v>43831.43622</v>
      </c>
      <c r="D975" s="23">
        <f>IFERROR(__xludf.DUMMYFUNCTION("""COMPUTED_VALUE"""),1.052)</f>
        <v>1.052</v>
      </c>
      <c r="E975" s="24">
        <f>IFERROR(__xludf.DUMMYFUNCTION("""COMPUTED_VALUE"""),64.0)</f>
        <v>64</v>
      </c>
      <c r="F975" s="27" t="str">
        <f>IFERROR(__xludf.DUMMYFUNCTION("""COMPUTED_VALUE"""),"BLUE")</f>
        <v>BLUE</v>
      </c>
      <c r="G975" s="28" t="str">
        <f>IFERROR(__xludf.DUMMYFUNCTION("""COMPUTED_VALUE"""),"Tap 6 Clone (12/29/2019)")</f>
        <v>Tap 6 Clone (12/29/2019)</v>
      </c>
      <c r="H975" s="27" t="str">
        <f>IFERROR(__xludf.DUMMYFUNCTION("""COMPUTED_VALUE"""),"")</f>
        <v/>
      </c>
    </row>
    <row r="976">
      <c r="A976" s="17"/>
      <c r="B976" s="23"/>
      <c r="C976" s="17">
        <f>IFERROR(__xludf.DUMMYFUNCTION("""COMPUTED_VALUE"""),43831.4257958912)</f>
        <v>43831.4258</v>
      </c>
      <c r="D976" s="23">
        <f>IFERROR(__xludf.DUMMYFUNCTION("""COMPUTED_VALUE"""),1.052)</f>
        <v>1.052</v>
      </c>
      <c r="E976" s="24">
        <f>IFERROR(__xludf.DUMMYFUNCTION("""COMPUTED_VALUE"""),64.0)</f>
        <v>64</v>
      </c>
      <c r="F976" s="27" t="str">
        <f>IFERROR(__xludf.DUMMYFUNCTION("""COMPUTED_VALUE"""),"BLUE")</f>
        <v>BLUE</v>
      </c>
      <c r="G976" s="28" t="str">
        <f>IFERROR(__xludf.DUMMYFUNCTION("""COMPUTED_VALUE"""),"Tap 6 Clone (12/29/2019)")</f>
        <v>Tap 6 Clone (12/29/2019)</v>
      </c>
      <c r="H976" s="27" t="str">
        <f>IFERROR(__xludf.DUMMYFUNCTION("""COMPUTED_VALUE"""),"")</f>
        <v/>
      </c>
    </row>
    <row r="977">
      <c r="A977" s="17"/>
      <c r="B977" s="23"/>
      <c r="C977" s="17">
        <f>IFERROR(__xludf.DUMMYFUNCTION("""COMPUTED_VALUE"""),43831.4153759606)</f>
        <v>43831.41538</v>
      </c>
      <c r="D977" s="23">
        <f>IFERROR(__xludf.DUMMYFUNCTION("""COMPUTED_VALUE"""),1.052)</f>
        <v>1.052</v>
      </c>
      <c r="E977" s="24">
        <f>IFERROR(__xludf.DUMMYFUNCTION("""COMPUTED_VALUE"""),64.0)</f>
        <v>64</v>
      </c>
      <c r="F977" s="27" t="str">
        <f>IFERROR(__xludf.DUMMYFUNCTION("""COMPUTED_VALUE"""),"BLUE")</f>
        <v>BLUE</v>
      </c>
      <c r="G977" s="28" t="str">
        <f>IFERROR(__xludf.DUMMYFUNCTION("""COMPUTED_VALUE"""),"Tap 6 Clone (12/29/2019)")</f>
        <v>Tap 6 Clone (12/29/2019)</v>
      </c>
      <c r="H977" s="27" t="str">
        <f>IFERROR(__xludf.DUMMYFUNCTION("""COMPUTED_VALUE"""),"")</f>
        <v/>
      </c>
    </row>
    <row r="978">
      <c r="A978" s="17"/>
      <c r="B978" s="23"/>
      <c r="C978" s="17">
        <f>IFERROR(__xludf.DUMMYFUNCTION("""COMPUTED_VALUE"""),43831.404952199)</f>
        <v>43831.40495</v>
      </c>
      <c r="D978" s="23">
        <f>IFERROR(__xludf.DUMMYFUNCTION("""COMPUTED_VALUE"""),1.053)</f>
        <v>1.053</v>
      </c>
      <c r="E978" s="24">
        <f>IFERROR(__xludf.DUMMYFUNCTION("""COMPUTED_VALUE"""),64.0)</f>
        <v>64</v>
      </c>
      <c r="F978" s="27" t="str">
        <f>IFERROR(__xludf.DUMMYFUNCTION("""COMPUTED_VALUE"""),"BLUE")</f>
        <v>BLUE</v>
      </c>
      <c r="G978" s="28" t="str">
        <f>IFERROR(__xludf.DUMMYFUNCTION("""COMPUTED_VALUE"""),"Tap 6 Clone (12/29/2019)")</f>
        <v>Tap 6 Clone (12/29/2019)</v>
      </c>
      <c r="H978" s="27" t="str">
        <f>IFERROR(__xludf.DUMMYFUNCTION("""COMPUTED_VALUE"""),"")</f>
        <v/>
      </c>
    </row>
    <row r="979">
      <c r="A979" s="17"/>
      <c r="B979" s="23"/>
      <c r="C979" s="17">
        <f>IFERROR(__xludf.DUMMYFUNCTION("""COMPUTED_VALUE"""),43831.3945302777)</f>
        <v>43831.39453</v>
      </c>
      <c r="D979" s="23">
        <f>IFERROR(__xludf.DUMMYFUNCTION("""COMPUTED_VALUE"""),1.052)</f>
        <v>1.052</v>
      </c>
      <c r="E979" s="24">
        <f>IFERROR(__xludf.DUMMYFUNCTION("""COMPUTED_VALUE"""),64.0)</f>
        <v>64</v>
      </c>
      <c r="F979" s="27" t="str">
        <f>IFERROR(__xludf.DUMMYFUNCTION("""COMPUTED_VALUE"""),"BLUE")</f>
        <v>BLUE</v>
      </c>
      <c r="G979" s="28" t="str">
        <f>IFERROR(__xludf.DUMMYFUNCTION("""COMPUTED_VALUE"""),"Tap 6 Clone (12/29/2019)")</f>
        <v>Tap 6 Clone (12/29/2019)</v>
      </c>
      <c r="H979" s="27" t="str">
        <f>IFERROR(__xludf.DUMMYFUNCTION("""COMPUTED_VALUE"""),"")</f>
        <v/>
      </c>
    </row>
    <row r="980">
      <c r="A980" s="17"/>
      <c r="B980" s="23"/>
      <c r="C980" s="17">
        <f>IFERROR(__xludf.DUMMYFUNCTION("""COMPUTED_VALUE"""),43831.3841109027)</f>
        <v>43831.38411</v>
      </c>
      <c r="D980" s="23">
        <f>IFERROR(__xludf.DUMMYFUNCTION("""COMPUTED_VALUE"""),1.053)</f>
        <v>1.053</v>
      </c>
      <c r="E980" s="24">
        <f>IFERROR(__xludf.DUMMYFUNCTION("""COMPUTED_VALUE"""),64.0)</f>
        <v>64</v>
      </c>
      <c r="F980" s="27" t="str">
        <f>IFERROR(__xludf.DUMMYFUNCTION("""COMPUTED_VALUE"""),"BLUE")</f>
        <v>BLUE</v>
      </c>
      <c r="G980" s="28" t="str">
        <f>IFERROR(__xludf.DUMMYFUNCTION("""COMPUTED_VALUE"""),"Tap 6 Clone (12/29/2019)")</f>
        <v>Tap 6 Clone (12/29/2019)</v>
      </c>
      <c r="H980" s="27" t="str">
        <f>IFERROR(__xludf.DUMMYFUNCTION("""COMPUTED_VALUE"""),"")</f>
        <v/>
      </c>
    </row>
    <row r="981">
      <c r="A981" s="17"/>
      <c r="B981" s="23"/>
      <c r="C981" s="17">
        <f>IFERROR(__xludf.DUMMYFUNCTION("""COMPUTED_VALUE"""),43831.3736900463)</f>
        <v>43831.37369</v>
      </c>
      <c r="D981" s="23">
        <f>IFERROR(__xludf.DUMMYFUNCTION("""COMPUTED_VALUE"""),1.053)</f>
        <v>1.053</v>
      </c>
      <c r="E981" s="24">
        <f>IFERROR(__xludf.DUMMYFUNCTION("""COMPUTED_VALUE"""),64.0)</f>
        <v>64</v>
      </c>
      <c r="F981" s="27" t="str">
        <f>IFERROR(__xludf.DUMMYFUNCTION("""COMPUTED_VALUE"""),"BLUE")</f>
        <v>BLUE</v>
      </c>
      <c r="G981" s="28" t="str">
        <f>IFERROR(__xludf.DUMMYFUNCTION("""COMPUTED_VALUE"""),"Tap 6 Clone (12/29/2019)")</f>
        <v>Tap 6 Clone (12/29/2019)</v>
      </c>
      <c r="H981" s="27" t="str">
        <f>IFERROR(__xludf.DUMMYFUNCTION("""COMPUTED_VALUE"""),"")</f>
        <v/>
      </c>
    </row>
    <row r="982">
      <c r="A982" s="17"/>
      <c r="B982" s="23"/>
      <c r="C982" s="17">
        <f>IFERROR(__xludf.DUMMYFUNCTION("""COMPUTED_VALUE"""),43831.3632686921)</f>
        <v>43831.36327</v>
      </c>
      <c r="D982" s="23">
        <f>IFERROR(__xludf.DUMMYFUNCTION("""COMPUTED_VALUE"""),1.053)</f>
        <v>1.053</v>
      </c>
      <c r="E982" s="24">
        <f>IFERROR(__xludf.DUMMYFUNCTION("""COMPUTED_VALUE"""),64.0)</f>
        <v>64</v>
      </c>
      <c r="F982" s="27" t="str">
        <f>IFERROR(__xludf.DUMMYFUNCTION("""COMPUTED_VALUE"""),"BLUE")</f>
        <v>BLUE</v>
      </c>
      <c r="G982" s="28" t="str">
        <f>IFERROR(__xludf.DUMMYFUNCTION("""COMPUTED_VALUE"""),"Tap 6 Clone (12/29/2019)")</f>
        <v>Tap 6 Clone (12/29/2019)</v>
      </c>
      <c r="H982" s="27" t="str">
        <f>IFERROR(__xludf.DUMMYFUNCTION("""COMPUTED_VALUE"""),"")</f>
        <v/>
      </c>
    </row>
    <row r="983">
      <c r="A983" s="17"/>
      <c r="B983" s="23"/>
      <c r="C983" s="17">
        <f>IFERROR(__xludf.DUMMYFUNCTION("""COMPUTED_VALUE"""),43831.3528481365)</f>
        <v>43831.35285</v>
      </c>
      <c r="D983" s="23">
        <f>IFERROR(__xludf.DUMMYFUNCTION("""COMPUTED_VALUE"""),1.053)</f>
        <v>1.053</v>
      </c>
      <c r="E983" s="24">
        <f>IFERROR(__xludf.DUMMYFUNCTION("""COMPUTED_VALUE"""),64.0)</f>
        <v>64</v>
      </c>
      <c r="F983" s="27" t="str">
        <f>IFERROR(__xludf.DUMMYFUNCTION("""COMPUTED_VALUE"""),"BLUE")</f>
        <v>BLUE</v>
      </c>
      <c r="G983" s="28" t="str">
        <f>IFERROR(__xludf.DUMMYFUNCTION("""COMPUTED_VALUE"""),"Tap 6 Clone (12/29/2019)")</f>
        <v>Tap 6 Clone (12/29/2019)</v>
      </c>
      <c r="H983" s="27" t="str">
        <f>IFERROR(__xludf.DUMMYFUNCTION("""COMPUTED_VALUE"""),"")</f>
        <v/>
      </c>
    </row>
    <row r="984">
      <c r="A984" s="17"/>
      <c r="B984" s="23"/>
      <c r="C984" s="17">
        <f>IFERROR(__xludf.DUMMYFUNCTION("""COMPUTED_VALUE"""),43831.3424275231)</f>
        <v>43831.34243</v>
      </c>
      <c r="D984" s="23">
        <f>IFERROR(__xludf.DUMMYFUNCTION("""COMPUTED_VALUE"""),1.053)</f>
        <v>1.053</v>
      </c>
      <c r="E984" s="24">
        <f>IFERROR(__xludf.DUMMYFUNCTION("""COMPUTED_VALUE"""),64.0)</f>
        <v>64</v>
      </c>
      <c r="F984" s="27" t="str">
        <f>IFERROR(__xludf.DUMMYFUNCTION("""COMPUTED_VALUE"""),"BLUE")</f>
        <v>BLUE</v>
      </c>
      <c r="G984" s="28" t="str">
        <f>IFERROR(__xludf.DUMMYFUNCTION("""COMPUTED_VALUE"""),"Tap 6 Clone (12/29/2019)")</f>
        <v>Tap 6 Clone (12/29/2019)</v>
      </c>
      <c r="H984" s="27" t="str">
        <f>IFERROR(__xludf.DUMMYFUNCTION("""COMPUTED_VALUE"""),"")</f>
        <v/>
      </c>
    </row>
    <row r="985">
      <c r="A985" s="17"/>
      <c r="B985" s="23"/>
      <c r="C985" s="17">
        <f>IFERROR(__xludf.DUMMYFUNCTION("""COMPUTED_VALUE"""),43831.3319967361)</f>
        <v>43831.332</v>
      </c>
      <c r="D985" s="23">
        <f>IFERROR(__xludf.DUMMYFUNCTION("""COMPUTED_VALUE"""),1.054)</f>
        <v>1.054</v>
      </c>
      <c r="E985" s="24">
        <f>IFERROR(__xludf.DUMMYFUNCTION("""COMPUTED_VALUE"""),64.0)</f>
        <v>64</v>
      </c>
      <c r="F985" s="27" t="str">
        <f>IFERROR(__xludf.DUMMYFUNCTION("""COMPUTED_VALUE"""),"BLUE")</f>
        <v>BLUE</v>
      </c>
      <c r="G985" s="28" t="str">
        <f>IFERROR(__xludf.DUMMYFUNCTION("""COMPUTED_VALUE"""),"Tap 6 Clone (12/29/2019)")</f>
        <v>Tap 6 Clone (12/29/2019)</v>
      </c>
      <c r="H985" s="27" t="str">
        <f>IFERROR(__xludf.DUMMYFUNCTION("""COMPUTED_VALUE"""),"")</f>
        <v/>
      </c>
    </row>
    <row r="986">
      <c r="A986" s="17"/>
      <c r="B986" s="23"/>
      <c r="C986" s="17">
        <f>IFERROR(__xludf.DUMMYFUNCTION("""COMPUTED_VALUE"""),43831.3215735648)</f>
        <v>43831.32157</v>
      </c>
      <c r="D986" s="23">
        <f>IFERROR(__xludf.DUMMYFUNCTION("""COMPUTED_VALUE"""),1.054)</f>
        <v>1.054</v>
      </c>
      <c r="E986" s="24">
        <f>IFERROR(__xludf.DUMMYFUNCTION("""COMPUTED_VALUE"""),64.0)</f>
        <v>64</v>
      </c>
      <c r="F986" s="27" t="str">
        <f>IFERROR(__xludf.DUMMYFUNCTION("""COMPUTED_VALUE"""),"BLUE")</f>
        <v>BLUE</v>
      </c>
      <c r="G986" s="28" t="str">
        <f>IFERROR(__xludf.DUMMYFUNCTION("""COMPUTED_VALUE"""),"Tap 6 Clone (12/29/2019)")</f>
        <v>Tap 6 Clone (12/29/2019)</v>
      </c>
      <c r="H986" s="27" t="str">
        <f>IFERROR(__xludf.DUMMYFUNCTION("""COMPUTED_VALUE"""),"")</f>
        <v/>
      </c>
    </row>
    <row r="987">
      <c r="A987" s="17"/>
      <c r="B987" s="23"/>
      <c r="C987" s="17">
        <f>IFERROR(__xludf.DUMMYFUNCTION("""COMPUTED_VALUE"""),43831.3111415046)</f>
        <v>43831.31114</v>
      </c>
      <c r="D987" s="23">
        <f>IFERROR(__xludf.DUMMYFUNCTION("""COMPUTED_VALUE"""),1.054)</f>
        <v>1.054</v>
      </c>
      <c r="E987" s="24">
        <f>IFERROR(__xludf.DUMMYFUNCTION("""COMPUTED_VALUE"""),64.0)</f>
        <v>64</v>
      </c>
      <c r="F987" s="27" t="str">
        <f>IFERROR(__xludf.DUMMYFUNCTION("""COMPUTED_VALUE"""),"BLUE")</f>
        <v>BLUE</v>
      </c>
      <c r="G987" s="28" t="str">
        <f>IFERROR(__xludf.DUMMYFUNCTION("""COMPUTED_VALUE"""),"Tap 6 Clone (12/29/2019)")</f>
        <v>Tap 6 Clone (12/29/2019)</v>
      </c>
      <c r="H987" s="27" t="str">
        <f>IFERROR(__xludf.DUMMYFUNCTION("""COMPUTED_VALUE"""),"")</f>
        <v/>
      </c>
    </row>
    <row r="988">
      <c r="A988" s="17"/>
      <c r="B988" s="23"/>
      <c r="C988" s="17">
        <f>IFERROR(__xludf.DUMMYFUNCTION("""COMPUTED_VALUE"""),43831.3007081365)</f>
        <v>43831.30071</v>
      </c>
      <c r="D988" s="23">
        <f>IFERROR(__xludf.DUMMYFUNCTION("""COMPUTED_VALUE"""),1.054)</f>
        <v>1.054</v>
      </c>
      <c r="E988" s="24">
        <f>IFERROR(__xludf.DUMMYFUNCTION("""COMPUTED_VALUE"""),64.0)</f>
        <v>64</v>
      </c>
      <c r="F988" s="27" t="str">
        <f>IFERROR(__xludf.DUMMYFUNCTION("""COMPUTED_VALUE"""),"BLUE")</f>
        <v>BLUE</v>
      </c>
      <c r="G988" s="28" t="str">
        <f>IFERROR(__xludf.DUMMYFUNCTION("""COMPUTED_VALUE"""),"Tap 6 Clone (12/29/2019)")</f>
        <v>Tap 6 Clone (12/29/2019)</v>
      </c>
      <c r="H988" s="27" t="str">
        <f>IFERROR(__xludf.DUMMYFUNCTION("""COMPUTED_VALUE"""),"")</f>
        <v/>
      </c>
    </row>
    <row r="989">
      <c r="A989" s="17"/>
      <c r="B989" s="23"/>
      <c r="C989" s="17">
        <f>IFERROR(__xludf.DUMMYFUNCTION("""COMPUTED_VALUE"""),43831.2902857754)</f>
        <v>43831.29029</v>
      </c>
      <c r="D989" s="23">
        <f>IFERROR(__xludf.DUMMYFUNCTION("""COMPUTED_VALUE"""),1.054)</f>
        <v>1.054</v>
      </c>
      <c r="E989" s="24">
        <f>IFERROR(__xludf.DUMMYFUNCTION("""COMPUTED_VALUE"""),63.0)</f>
        <v>63</v>
      </c>
      <c r="F989" s="27" t="str">
        <f>IFERROR(__xludf.DUMMYFUNCTION("""COMPUTED_VALUE"""),"BLUE")</f>
        <v>BLUE</v>
      </c>
      <c r="G989" s="28" t="str">
        <f>IFERROR(__xludf.DUMMYFUNCTION("""COMPUTED_VALUE"""),"Tap 6 Clone (12/29/2019)")</f>
        <v>Tap 6 Clone (12/29/2019)</v>
      </c>
      <c r="H989" s="27" t="str">
        <f>IFERROR(__xludf.DUMMYFUNCTION("""COMPUTED_VALUE"""),"")</f>
        <v/>
      </c>
    </row>
    <row r="990">
      <c r="A990" s="17"/>
      <c r="B990" s="23"/>
      <c r="C990" s="17">
        <f>IFERROR(__xludf.DUMMYFUNCTION("""COMPUTED_VALUE"""),43831.2798643981)</f>
        <v>43831.27986</v>
      </c>
      <c r="D990" s="23">
        <f>IFERROR(__xludf.DUMMYFUNCTION("""COMPUTED_VALUE"""),1.054)</f>
        <v>1.054</v>
      </c>
      <c r="E990" s="24">
        <f>IFERROR(__xludf.DUMMYFUNCTION("""COMPUTED_VALUE"""),63.0)</f>
        <v>63</v>
      </c>
      <c r="F990" s="27" t="str">
        <f>IFERROR(__xludf.DUMMYFUNCTION("""COMPUTED_VALUE"""),"BLUE")</f>
        <v>BLUE</v>
      </c>
      <c r="G990" s="28" t="str">
        <f>IFERROR(__xludf.DUMMYFUNCTION("""COMPUTED_VALUE"""),"Tap 6 Clone (12/29/2019)")</f>
        <v>Tap 6 Clone (12/29/2019)</v>
      </c>
      <c r="H990" s="27" t="str">
        <f>IFERROR(__xludf.DUMMYFUNCTION("""COMPUTED_VALUE"""),"")</f>
        <v/>
      </c>
    </row>
    <row r="991">
      <c r="A991" s="17"/>
      <c r="B991" s="23"/>
      <c r="C991" s="17">
        <f>IFERROR(__xludf.DUMMYFUNCTION("""COMPUTED_VALUE"""),43831.2694435763)</f>
        <v>43831.26944</v>
      </c>
      <c r="D991" s="23">
        <f>IFERROR(__xludf.DUMMYFUNCTION("""COMPUTED_VALUE"""),1.054)</f>
        <v>1.054</v>
      </c>
      <c r="E991" s="24">
        <f>IFERROR(__xludf.DUMMYFUNCTION("""COMPUTED_VALUE"""),63.0)</f>
        <v>63</v>
      </c>
      <c r="F991" s="27" t="str">
        <f>IFERROR(__xludf.DUMMYFUNCTION("""COMPUTED_VALUE"""),"BLUE")</f>
        <v>BLUE</v>
      </c>
      <c r="G991" s="28" t="str">
        <f>IFERROR(__xludf.DUMMYFUNCTION("""COMPUTED_VALUE"""),"Tap 6 Clone (12/29/2019)")</f>
        <v>Tap 6 Clone (12/29/2019)</v>
      </c>
      <c r="H991" s="27" t="str">
        <f>IFERROR(__xludf.DUMMYFUNCTION("""COMPUTED_VALUE"""),"")</f>
        <v/>
      </c>
    </row>
    <row r="992">
      <c r="A992" s="17"/>
      <c r="B992" s="23"/>
      <c r="C992" s="17">
        <f>IFERROR(__xludf.DUMMYFUNCTION("""COMPUTED_VALUE"""),43831.2590231597)</f>
        <v>43831.25902</v>
      </c>
      <c r="D992" s="23">
        <f>IFERROR(__xludf.DUMMYFUNCTION("""COMPUTED_VALUE"""),1.054)</f>
        <v>1.054</v>
      </c>
      <c r="E992" s="24">
        <f>IFERROR(__xludf.DUMMYFUNCTION("""COMPUTED_VALUE"""),63.0)</f>
        <v>63</v>
      </c>
      <c r="F992" s="27" t="str">
        <f>IFERROR(__xludf.DUMMYFUNCTION("""COMPUTED_VALUE"""),"BLUE")</f>
        <v>BLUE</v>
      </c>
      <c r="G992" s="28" t="str">
        <f>IFERROR(__xludf.DUMMYFUNCTION("""COMPUTED_VALUE"""),"Tap 6 Clone (12/29/2019)")</f>
        <v>Tap 6 Clone (12/29/2019)</v>
      </c>
      <c r="H992" s="27" t="str">
        <f>IFERROR(__xludf.DUMMYFUNCTION("""COMPUTED_VALUE"""),"")</f>
        <v/>
      </c>
    </row>
    <row r="993">
      <c r="A993" s="17"/>
      <c r="B993" s="23"/>
      <c r="C993" s="17">
        <f>IFERROR(__xludf.DUMMYFUNCTION("""COMPUTED_VALUE"""),43831.2486002314)</f>
        <v>43831.2486</v>
      </c>
      <c r="D993" s="23">
        <f>IFERROR(__xludf.DUMMYFUNCTION("""COMPUTED_VALUE"""),1.055)</f>
        <v>1.055</v>
      </c>
      <c r="E993" s="24">
        <f>IFERROR(__xludf.DUMMYFUNCTION("""COMPUTED_VALUE"""),63.0)</f>
        <v>63</v>
      </c>
      <c r="F993" s="27" t="str">
        <f>IFERROR(__xludf.DUMMYFUNCTION("""COMPUTED_VALUE"""),"BLUE")</f>
        <v>BLUE</v>
      </c>
      <c r="G993" s="28" t="str">
        <f>IFERROR(__xludf.DUMMYFUNCTION("""COMPUTED_VALUE"""),"Tap 6 Clone (12/29/2019)")</f>
        <v>Tap 6 Clone (12/29/2019)</v>
      </c>
      <c r="H993" s="27" t="str">
        <f>IFERROR(__xludf.DUMMYFUNCTION("""COMPUTED_VALUE"""),"")</f>
        <v/>
      </c>
    </row>
    <row r="994">
      <c r="A994" s="17"/>
      <c r="B994" s="23"/>
      <c r="C994" s="17">
        <f>IFERROR(__xludf.DUMMYFUNCTION("""COMPUTED_VALUE"""),43831.2381779976)</f>
        <v>43831.23818</v>
      </c>
      <c r="D994" s="23">
        <f>IFERROR(__xludf.DUMMYFUNCTION("""COMPUTED_VALUE"""),1.055)</f>
        <v>1.055</v>
      </c>
      <c r="E994" s="24">
        <f>IFERROR(__xludf.DUMMYFUNCTION("""COMPUTED_VALUE"""),63.0)</f>
        <v>63</v>
      </c>
      <c r="F994" s="27" t="str">
        <f>IFERROR(__xludf.DUMMYFUNCTION("""COMPUTED_VALUE"""),"BLUE")</f>
        <v>BLUE</v>
      </c>
      <c r="G994" s="28" t="str">
        <f>IFERROR(__xludf.DUMMYFUNCTION("""COMPUTED_VALUE"""),"Tap 6 Clone (12/29/2019)")</f>
        <v>Tap 6 Clone (12/29/2019)</v>
      </c>
      <c r="H994" s="27" t="str">
        <f>IFERROR(__xludf.DUMMYFUNCTION("""COMPUTED_VALUE"""),"")</f>
        <v/>
      </c>
    </row>
    <row r="995">
      <c r="A995" s="17"/>
      <c r="B995" s="23"/>
      <c r="C995" s="17">
        <f>IFERROR(__xludf.DUMMYFUNCTION("""COMPUTED_VALUE"""),43831.2277575926)</f>
        <v>43831.22776</v>
      </c>
      <c r="D995" s="23">
        <f>IFERROR(__xludf.DUMMYFUNCTION("""COMPUTED_VALUE"""),1.055)</f>
        <v>1.055</v>
      </c>
      <c r="E995" s="24">
        <f>IFERROR(__xludf.DUMMYFUNCTION("""COMPUTED_VALUE"""),63.0)</f>
        <v>63</v>
      </c>
      <c r="F995" s="27" t="str">
        <f>IFERROR(__xludf.DUMMYFUNCTION("""COMPUTED_VALUE"""),"BLUE")</f>
        <v>BLUE</v>
      </c>
      <c r="G995" s="28" t="str">
        <f>IFERROR(__xludf.DUMMYFUNCTION("""COMPUTED_VALUE"""),"Tap 6 Clone (12/29/2019)")</f>
        <v>Tap 6 Clone (12/29/2019)</v>
      </c>
      <c r="H995" s="27" t="str">
        <f>IFERROR(__xludf.DUMMYFUNCTION("""COMPUTED_VALUE"""),"")</f>
        <v/>
      </c>
    </row>
    <row r="996">
      <c r="A996" s="17"/>
      <c r="B996" s="23"/>
      <c r="C996" s="17">
        <f>IFERROR(__xludf.DUMMYFUNCTION("""COMPUTED_VALUE"""),43831.2173372569)</f>
        <v>43831.21734</v>
      </c>
      <c r="D996" s="23">
        <f>IFERROR(__xludf.DUMMYFUNCTION("""COMPUTED_VALUE"""),1.055)</f>
        <v>1.055</v>
      </c>
      <c r="E996" s="24">
        <f>IFERROR(__xludf.DUMMYFUNCTION("""COMPUTED_VALUE"""),63.0)</f>
        <v>63</v>
      </c>
      <c r="F996" s="27" t="str">
        <f>IFERROR(__xludf.DUMMYFUNCTION("""COMPUTED_VALUE"""),"BLUE")</f>
        <v>BLUE</v>
      </c>
      <c r="G996" s="28" t="str">
        <f>IFERROR(__xludf.DUMMYFUNCTION("""COMPUTED_VALUE"""),"Tap 6 Clone (12/29/2019)")</f>
        <v>Tap 6 Clone (12/29/2019)</v>
      </c>
      <c r="H996" s="27" t="str">
        <f>IFERROR(__xludf.DUMMYFUNCTION("""COMPUTED_VALUE"""),"")</f>
        <v/>
      </c>
    </row>
    <row r="997">
      <c r="A997" s="17"/>
      <c r="B997" s="23"/>
      <c r="C997" s="17">
        <f>IFERROR(__xludf.DUMMYFUNCTION("""COMPUTED_VALUE"""),43831.2069156713)</f>
        <v>43831.20692</v>
      </c>
      <c r="D997" s="23">
        <f>IFERROR(__xludf.DUMMYFUNCTION("""COMPUTED_VALUE"""),1.055)</f>
        <v>1.055</v>
      </c>
      <c r="E997" s="24">
        <f>IFERROR(__xludf.DUMMYFUNCTION("""COMPUTED_VALUE"""),63.0)</f>
        <v>63</v>
      </c>
      <c r="F997" s="27" t="str">
        <f>IFERROR(__xludf.DUMMYFUNCTION("""COMPUTED_VALUE"""),"BLUE")</f>
        <v>BLUE</v>
      </c>
      <c r="G997" s="28" t="str">
        <f>IFERROR(__xludf.DUMMYFUNCTION("""COMPUTED_VALUE"""),"Tap 6 Clone (12/29/2019)")</f>
        <v>Tap 6 Clone (12/29/2019)</v>
      </c>
      <c r="H997" s="27" t="str">
        <f>IFERROR(__xludf.DUMMYFUNCTION("""COMPUTED_VALUE"""),"")</f>
        <v/>
      </c>
    </row>
    <row r="998">
      <c r="A998" s="17"/>
      <c r="B998" s="23"/>
      <c r="C998" s="17">
        <f>IFERROR(__xludf.DUMMYFUNCTION("""COMPUTED_VALUE"""),43831.1964829513)</f>
        <v>43831.19648</v>
      </c>
      <c r="D998" s="23">
        <f>IFERROR(__xludf.DUMMYFUNCTION("""COMPUTED_VALUE"""),1.055)</f>
        <v>1.055</v>
      </c>
      <c r="E998" s="24">
        <f>IFERROR(__xludf.DUMMYFUNCTION("""COMPUTED_VALUE"""),63.0)</f>
        <v>63</v>
      </c>
      <c r="F998" s="27" t="str">
        <f>IFERROR(__xludf.DUMMYFUNCTION("""COMPUTED_VALUE"""),"BLUE")</f>
        <v>BLUE</v>
      </c>
      <c r="G998" s="28" t="str">
        <f>IFERROR(__xludf.DUMMYFUNCTION("""COMPUTED_VALUE"""),"Tap 6 Clone (12/29/2019)")</f>
        <v>Tap 6 Clone (12/29/2019)</v>
      </c>
      <c r="H998" s="27" t="str">
        <f>IFERROR(__xludf.DUMMYFUNCTION("""COMPUTED_VALUE"""),"")</f>
        <v/>
      </c>
    </row>
    <row r="999">
      <c r="A999" s="17"/>
      <c r="B999" s="23"/>
      <c r="C999" s="17">
        <f>IFERROR(__xludf.DUMMYFUNCTION("""COMPUTED_VALUE"""),43831.1860491782)</f>
        <v>43831.18605</v>
      </c>
      <c r="D999" s="23">
        <f>IFERROR(__xludf.DUMMYFUNCTION("""COMPUTED_VALUE"""),1.055)</f>
        <v>1.055</v>
      </c>
      <c r="E999" s="24">
        <f>IFERROR(__xludf.DUMMYFUNCTION("""COMPUTED_VALUE"""),63.0)</f>
        <v>63</v>
      </c>
      <c r="F999" s="27" t="str">
        <f>IFERROR(__xludf.DUMMYFUNCTION("""COMPUTED_VALUE"""),"BLUE")</f>
        <v>BLUE</v>
      </c>
      <c r="G999" s="28" t="str">
        <f>IFERROR(__xludf.DUMMYFUNCTION("""COMPUTED_VALUE"""),"Tap 6 Clone (12/29/2019)")</f>
        <v>Tap 6 Clone (12/29/2019)</v>
      </c>
      <c r="H999" s="27" t="str">
        <f>IFERROR(__xludf.DUMMYFUNCTION("""COMPUTED_VALUE"""),"")</f>
        <v/>
      </c>
    </row>
    <row r="1000">
      <c r="A1000" s="17"/>
      <c r="B1000" s="23"/>
      <c r="C1000" s="17">
        <f>IFERROR(__xludf.DUMMYFUNCTION("""COMPUTED_VALUE"""),43831.1756169444)</f>
        <v>43831.17562</v>
      </c>
      <c r="D1000" s="23">
        <f>IFERROR(__xludf.DUMMYFUNCTION("""COMPUTED_VALUE"""),1.055)</f>
        <v>1.055</v>
      </c>
      <c r="E1000" s="24">
        <f>IFERROR(__xludf.DUMMYFUNCTION("""COMPUTED_VALUE"""),63.0)</f>
        <v>63</v>
      </c>
      <c r="F1000" s="27" t="str">
        <f>IFERROR(__xludf.DUMMYFUNCTION("""COMPUTED_VALUE"""),"BLUE")</f>
        <v>BLUE</v>
      </c>
      <c r="G1000" s="28" t="str">
        <f>IFERROR(__xludf.DUMMYFUNCTION("""COMPUTED_VALUE"""),"Tap 6 Clone (12/29/2019)")</f>
        <v>Tap 6 Clone (12/29/2019)</v>
      </c>
      <c r="H1000" s="27" t="str">
        <f>IFERROR(__xludf.DUMMYFUNCTION("""COMPUTED_VALUE"""),"")</f>
        <v/>
      </c>
    </row>
    <row r="1001">
      <c r="A1001" s="17"/>
      <c r="B1001" s="23"/>
      <c r="C1001" s="17">
        <f>IFERROR(__xludf.DUMMYFUNCTION("""COMPUTED_VALUE"""),43831.1651955092)</f>
        <v>43831.1652</v>
      </c>
      <c r="D1001" s="23">
        <f>IFERROR(__xludf.DUMMYFUNCTION("""COMPUTED_VALUE"""),1.055)</f>
        <v>1.055</v>
      </c>
      <c r="E1001" s="24">
        <f>IFERROR(__xludf.DUMMYFUNCTION("""COMPUTED_VALUE"""),63.0)</f>
        <v>63</v>
      </c>
      <c r="F1001" s="27" t="str">
        <f>IFERROR(__xludf.DUMMYFUNCTION("""COMPUTED_VALUE"""),"BLUE")</f>
        <v>BLUE</v>
      </c>
      <c r="G1001" s="28" t="str">
        <f>IFERROR(__xludf.DUMMYFUNCTION("""COMPUTED_VALUE"""),"Tap 6 Clone (12/29/2019)")</f>
        <v>Tap 6 Clone (12/29/2019)</v>
      </c>
      <c r="H1001" s="27" t="str">
        <f>IFERROR(__xludf.DUMMYFUNCTION("""COMPUTED_VALUE"""),"")</f>
        <v/>
      </c>
    </row>
    <row r="1002">
      <c r="A1002" s="17"/>
      <c r="B1002" s="23"/>
      <c r="C1002" s="17">
        <f>IFERROR(__xludf.DUMMYFUNCTION("""COMPUTED_VALUE"""),43831.1547755324)</f>
        <v>43831.15478</v>
      </c>
      <c r="D1002" s="23">
        <f>IFERROR(__xludf.DUMMYFUNCTION("""COMPUTED_VALUE"""),1.055)</f>
        <v>1.055</v>
      </c>
      <c r="E1002" s="24">
        <f>IFERROR(__xludf.DUMMYFUNCTION("""COMPUTED_VALUE"""),63.0)</f>
        <v>63</v>
      </c>
      <c r="F1002" s="27" t="str">
        <f>IFERROR(__xludf.DUMMYFUNCTION("""COMPUTED_VALUE"""),"BLUE")</f>
        <v>BLUE</v>
      </c>
      <c r="G1002" s="28" t="str">
        <f>IFERROR(__xludf.DUMMYFUNCTION("""COMPUTED_VALUE"""),"Tap 6 Clone (12/29/2019)")</f>
        <v>Tap 6 Clone (12/29/2019)</v>
      </c>
      <c r="H1002" s="27" t="str">
        <f>IFERROR(__xludf.DUMMYFUNCTION("""COMPUTED_VALUE"""),"")</f>
        <v/>
      </c>
    </row>
    <row r="1003">
      <c r="A1003" s="17"/>
      <c r="B1003" s="23"/>
      <c r="C1003" s="17">
        <f>IFERROR(__xludf.DUMMYFUNCTION("""COMPUTED_VALUE"""),43831.144342581)</f>
        <v>43831.14434</v>
      </c>
      <c r="D1003" s="23">
        <f>IFERROR(__xludf.DUMMYFUNCTION("""COMPUTED_VALUE"""),1.055)</f>
        <v>1.055</v>
      </c>
      <c r="E1003" s="24">
        <f>IFERROR(__xludf.DUMMYFUNCTION("""COMPUTED_VALUE"""),63.0)</f>
        <v>63</v>
      </c>
      <c r="F1003" s="27" t="str">
        <f>IFERROR(__xludf.DUMMYFUNCTION("""COMPUTED_VALUE"""),"BLUE")</f>
        <v>BLUE</v>
      </c>
      <c r="G1003" s="28" t="str">
        <f>IFERROR(__xludf.DUMMYFUNCTION("""COMPUTED_VALUE"""),"Tap 6 Clone (12/29/2019)")</f>
        <v>Tap 6 Clone (12/29/2019)</v>
      </c>
      <c r="H1003" s="27" t="str">
        <f>IFERROR(__xludf.DUMMYFUNCTION("""COMPUTED_VALUE"""),"")</f>
        <v/>
      </c>
    </row>
    <row r="1004">
      <c r="A1004" s="17"/>
      <c r="B1004" s="23"/>
      <c r="C1004" s="17">
        <f>IFERROR(__xludf.DUMMYFUNCTION("""COMPUTED_VALUE"""),43831.133897037)</f>
        <v>43831.1339</v>
      </c>
      <c r="D1004" s="23">
        <f>IFERROR(__xludf.DUMMYFUNCTION("""COMPUTED_VALUE"""),1.055)</f>
        <v>1.055</v>
      </c>
      <c r="E1004" s="24">
        <f>IFERROR(__xludf.DUMMYFUNCTION("""COMPUTED_VALUE"""),63.0)</f>
        <v>63</v>
      </c>
      <c r="F1004" s="27" t="str">
        <f>IFERROR(__xludf.DUMMYFUNCTION("""COMPUTED_VALUE"""),"BLUE")</f>
        <v>BLUE</v>
      </c>
      <c r="G1004" s="28" t="str">
        <f>IFERROR(__xludf.DUMMYFUNCTION("""COMPUTED_VALUE"""),"Tap 6 Clone (12/29/2019)")</f>
        <v>Tap 6 Clone (12/29/2019)</v>
      </c>
      <c r="H1004" s="27" t="str">
        <f>IFERROR(__xludf.DUMMYFUNCTION("""COMPUTED_VALUE"""),"")</f>
        <v/>
      </c>
    </row>
    <row r="1005">
      <c r="A1005" s="17"/>
      <c r="B1005" s="23"/>
      <c r="C1005" s="17">
        <f>IFERROR(__xludf.DUMMYFUNCTION("""COMPUTED_VALUE"""),43831.123475949)</f>
        <v>43831.12348</v>
      </c>
      <c r="D1005" s="23">
        <f>IFERROR(__xludf.DUMMYFUNCTION("""COMPUTED_VALUE"""),1.056)</f>
        <v>1.056</v>
      </c>
      <c r="E1005" s="24">
        <f>IFERROR(__xludf.DUMMYFUNCTION("""COMPUTED_VALUE"""),63.0)</f>
        <v>63</v>
      </c>
      <c r="F1005" s="27" t="str">
        <f>IFERROR(__xludf.DUMMYFUNCTION("""COMPUTED_VALUE"""),"BLUE")</f>
        <v>BLUE</v>
      </c>
      <c r="G1005" s="28" t="str">
        <f>IFERROR(__xludf.DUMMYFUNCTION("""COMPUTED_VALUE"""),"Tap 6 Clone (12/29/2019)")</f>
        <v>Tap 6 Clone (12/29/2019)</v>
      </c>
      <c r="H1005" s="27" t="str">
        <f>IFERROR(__xludf.DUMMYFUNCTION("""COMPUTED_VALUE"""),"")</f>
        <v/>
      </c>
    </row>
    <row r="1006">
      <c r="A1006" s="17"/>
      <c r="B1006" s="23"/>
      <c r="C1006" s="17">
        <f>IFERROR(__xludf.DUMMYFUNCTION("""COMPUTED_VALUE"""),43831.1130455555)</f>
        <v>43831.11305</v>
      </c>
      <c r="D1006" s="23">
        <f>IFERROR(__xludf.DUMMYFUNCTION("""COMPUTED_VALUE"""),1.056)</f>
        <v>1.056</v>
      </c>
      <c r="E1006" s="24">
        <f>IFERROR(__xludf.DUMMYFUNCTION("""COMPUTED_VALUE"""),63.0)</f>
        <v>63</v>
      </c>
      <c r="F1006" s="27" t="str">
        <f>IFERROR(__xludf.DUMMYFUNCTION("""COMPUTED_VALUE"""),"BLUE")</f>
        <v>BLUE</v>
      </c>
      <c r="G1006" s="28" t="str">
        <f>IFERROR(__xludf.DUMMYFUNCTION("""COMPUTED_VALUE"""),"Tap 6 Clone (12/29/2019)")</f>
        <v>Tap 6 Clone (12/29/2019)</v>
      </c>
      <c r="H1006" s="27" t="str">
        <f>IFERROR(__xludf.DUMMYFUNCTION("""COMPUTED_VALUE"""),"")</f>
        <v/>
      </c>
    </row>
    <row r="1007">
      <c r="A1007" s="17"/>
      <c r="B1007" s="23"/>
      <c r="C1007" s="17">
        <f>IFERROR(__xludf.DUMMYFUNCTION("""COMPUTED_VALUE"""),43831.1026247453)</f>
        <v>43831.10262</v>
      </c>
      <c r="D1007" s="23">
        <f>IFERROR(__xludf.DUMMYFUNCTION("""COMPUTED_VALUE"""),1.056)</f>
        <v>1.056</v>
      </c>
      <c r="E1007" s="24">
        <f>IFERROR(__xludf.DUMMYFUNCTION("""COMPUTED_VALUE"""),63.0)</f>
        <v>63</v>
      </c>
      <c r="F1007" s="27" t="str">
        <f>IFERROR(__xludf.DUMMYFUNCTION("""COMPUTED_VALUE"""),"BLUE")</f>
        <v>BLUE</v>
      </c>
      <c r="G1007" s="28" t="str">
        <f>IFERROR(__xludf.DUMMYFUNCTION("""COMPUTED_VALUE"""),"Tap 6 Clone (12/29/2019)")</f>
        <v>Tap 6 Clone (12/29/2019)</v>
      </c>
      <c r="H1007" s="27" t="str">
        <f>IFERROR(__xludf.DUMMYFUNCTION("""COMPUTED_VALUE"""),"")</f>
        <v/>
      </c>
    </row>
    <row r="1008">
      <c r="A1008" s="17"/>
      <c r="B1008" s="23"/>
      <c r="C1008" s="17">
        <f>IFERROR(__xludf.DUMMYFUNCTION("""COMPUTED_VALUE"""),43831.0922055902)</f>
        <v>43831.09221</v>
      </c>
      <c r="D1008" s="23">
        <f>IFERROR(__xludf.DUMMYFUNCTION("""COMPUTED_VALUE"""),1.056)</f>
        <v>1.056</v>
      </c>
      <c r="E1008" s="24">
        <f>IFERROR(__xludf.DUMMYFUNCTION("""COMPUTED_VALUE"""),63.0)</f>
        <v>63</v>
      </c>
      <c r="F1008" s="27" t="str">
        <f>IFERROR(__xludf.DUMMYFUNCTION("""COMPUTED_VALUE"""),"BLUE")</f>
        <v>BLUE</v>
      </c>
      <c r="G1008" s="28" t="str">
        <f>IFERROR(__xludf.DUMMYFUNCTION("""COMPUTED_VALUE"""),"Tap 6 Clone (12/29/2019)")</f>
        <v>Tap 6 Clone (12/29/2019)</v>
      </c>
      <c r="H1008" s="27" t="str">
        <f>IFERROR(__xludf.DUMMYFUNCTION("""COMPUTED_VALUE"""),"")</f>
        <v/>
      </c>
    </row>
    <row r="1009">
      <c r="A1009" s="17"/>
      <c r="B1009" s="23"/>
      <c r="C1009" s="17">
        <f>IFERROR(__xludf.DUMMYFUNCTION("""COMPUTED_VALUE"""),43831.0817850694)</f>
        <v>43831.08179</v>
      </c>
      <c r="D1009" s="23">
        <f>IFERROR(__xludf.DUMMYFUNCTION("""COMPUTED_VALUE"""),1.056)</f>
        <v>1.056</v>
      </c>
      <c r="E1009" s="24">
        <f>IFERROR(__xludf.DUMMYFUNCTION("""COMPUTED_VALUE"""),63.0)</f>
        <v>63</v>
      </c>
      <c r="F1009" s="27" t="str">
        <f>IFERROR(__xludf.DUMMYFUNCTION("""COMPUTED_VALUE"""),"BLUE")</f>
        <v>BLUE</v>
      </c>
      <c r="G1009" s="28" t="str">
        <f>IFERROR(__xludf.DUMMYFUNCTION("""COMPUTED_VALUE"""),"Tap 6 Clone (12/29/2019)")</f>
        <v>Tap 6 Clone (12/29/2019)</v>
      </c>
      <c r="H1009" s="27" t="str">
        <f>IFERROR(__xludf.DUMMYFUNCTION("""COMPUTED_VALUE"""),"")</f>
        <v/>
      </c>
    </row>
    <row r="1010">
      <c r="A1010" s="17"/>
      <c r="B1010" s="23"/>
      <c r="C1010" s="17">
        <f>IFERROR(__xludf.DUMMYFUNCTION("""COMPUTED_VALUE"""),43831.0713643171)</f>
        <v>43831.07136</v>
      </c>
      <c r="D1010" s="23">
        <f>IFERROR(__xludf.DUMMYFUNCTION("""COMPUTED_VALUE"""),1.056)</f>
        <v>1.056</v>
      </c>
      <c r="E1010" s="24">
        <f>IFERROR(__xludf.DUMMYFUNCTION("""COMPUTED_VALUE"""),63.0)</f>
        <v>63</v>
      </c>
      <c r="F1010" s="27" t="str">
        <f>IFERROR(__xludf.DUMMYFUNCTION("""COMPUTED_VALUE"""),"BLUE")</f>
        <v>BLUE</v>
      </c>
      <c r="G1010" s="28" t="str">
        <f>IFERROR(__xludf.DUMMYFUNCTION("""COMPUTED_VALUE"""),"Tap 6 Clone (12/29/2019)")</f>
        <v>Tap 6 Clone (12/29/2019)</v>
      </c>
      <c r="H1010" s="27" t="str">
        <f>IFERROR(__xludf.DUMMYFUNCTION("""COMPUTED_VALUE"""),"")</f>
        <v/>
      </c>
    </row>
    <row r="1011">
      <c r="A1011" s="17"/>
      <c r="B1011" s="23"/>
      <c r="C1011" s="17">
        <f>IFERROR(__xludf.DUMMYFUNCTION("""COMPUTED_VALUE"""),43831.06094353)</f>
        <v>43831.06094</v>
      </c>
      <c r="D1011" s="23">
        <f>IFERROR(__xludf.DUMMYFUNCTION("""COMPUTED_VALUE"""),1.056)</f>
        <v>1.056</v>
      </c>
      <c r="E1011" s="24">
        <f>IFERROR(__xludf.DUMMYFUNCTION("""COMPUTED_VALUE"""),63.0)</f>
        <v>63</v>
      </c>
      <c r="F1011" s="27" t="str">
        <f>IFERROR(__xludf.DUMMYFUNCTION("""COMPUTED_VALUE"""),"BLUE")</f>
        <v>BLUE</v>
      </c>
      <c r="G1011" s="28" t="str">
        <f>IFERROR(__xludf.DUMMYFUNCTION("""COMPUTED_VALUE"""),"Tap 6 Clone (12/29/2019)")</f>
        <v>Tap 6 Clone (12/29/2019)</v>
      </c>
      <c r="H1011" s="27" t="str">
        <f>IFERROR(__xludf.DUMMYFUNCTION("""COMPUTED_VALUE"""),"")</f>
        <v/>
      </c>
    </row>
    <row r="1012">
      <c r="A1012" s="17"/>
      <c r="B1012" s="23"/>
      <c r="C1012" s="17">
        <f>IFERROR(__xludf.DUMMYFUNCTION("""COMPUTED_VALUE"""),43831.0505218981)</f>
        <v>43831.05052</v>
      </c>
      <c r="D1012" s="23">
        <f>IFERROR(__xludf.DUMMYFUNCTION("""COMPUTED_VALUE"""),1.056)</f>
        <v>1.056</v>
      </c>
      <c r="E1012" s="24">
        <f>IFERROR(__xludf.DUMMYFUNCTION("""COMPUTED_VALUE"""),63.0)</f>
        <v>63</v>
      </c>
      <c r="F1012" s="27" t="str">
        <f>IFERROR(__xludf.DUMMYFUNCTION("""COMPUTED_VALUE"""),"BLUE")</f>
        <v>BLUE</v>
      </c>
      <c r="G1012" s="28" t="str">
        <f>IFERROR(__xludf.DUMMYFUNCTION("""COMPUTED_VALUE"""),"Tap 6 Clone (12/29/2019)")</f>
        <v>Tap 6 Clone (12/29/2019)</v>
      </c>
      <c r="H1012" s="27" t="str">
        <f>IFERROR(__xludf.DUMMYFUNCTION("""COMPUTED_VALUE"""),"")</f>
        <v/>
      </c>
    </row>
    <row r="1013">
      <c r="A1013" s="17"/>
      <c r="B1013" s="23"/>
      <c r="C1013" s="17">
        <f>IFERROR(__xludf.DUMMYFUNCTION("""COMPUTED_VALUE"""),43831.0400889814)</f>
        <v>43831.04009</v>
      </c>
      <c r="D1013" s="23">
        <f>IFERROR(__xludf.DUMMYFUNCTION("""COMPUTED_VALUE"""),1.056)</f>
        <v>1.056</v>
      </c>
      <c r="E1013" s="24">
        <f>IFERROR(__xludf.DUMMYFUNCTION("""COMPUTED_VALUE"""),63.0)</f>
        <v>63</v>
      </c>
      <c r="F1013" s="27" t="str">
        <f>IFERROR(__xludf.DUMMYFUNCTION("""COMPUTED_VALUE"""),"BLUE")</f>
        <v>BLUE</v>
      </c>
      <c r="G1013" s="28" t="str">
        <f>IFERROR(__xludf.DUMMYFUNCTION("""COMPUTED_VALUE"""),"Tap 6 Clone (12/29/2019)")</f>
        <v>Tap 6 Clone (12/29/2019)</v>
      </c>
      <c r="H1013" s="27" t="str">
        <f>IFERROR(__xludf.DUMMYFUNCTION("""COMPUTED_VALUE"""),"")</f>
        <v/>
      </c>
    </row>
    <row r="1014">
      <c r="A1014" s="17"/>
      <c r="B1014" s="23"/>
      <c r="C1014" s="17">
        <f>IFERROR(__xludf.DUMMYFUNCTION("""COMPUTED_VALUE"""),43831.0296567476)</f>
        <v>43831.02966</v>
      </c>
      <c r="D1014" s="23">
        <f>IFERROR(__xludf.DUMMYFUNCTION("""COMPUTED_VALUE"""),1.057)</f>
        <v>1.057</v>
      </c>
      <c r="E1014" s="24">
        <f>IFERROR(__xludf.DUMMYFUNCTION("""COMPUTED_VALUE"""),63.0)</f>
        <v>63</v>
      </c>
      <c r="F1014" s="27" t="str">
        <f>IFERROR(__xludf.DUMMYFUNCTION("""COMPUTED_VALUE"""),"BLUE")</f>
        <v>BLUE</v>
      </c>
      <c r="G1014" s="28" t="str">
        <f>IFERROR(__xludf.DUMMYFUNCTION("""COMPUTED_VALUE"""),"Tap 6 Clone (12/29/2019)")</f>
        <v>Tap 6 Clone (12/29/2019)</v>
      </c>
      <c r="H1014" s="27" t="str">
        <f>IFERROR(__xludf.DUMMYFUNCTION("""COMPUTED_VALUE"""),"")</f>
        <v/>
      </c>
    </row>
    <row r="1015">
      <c r="A1015" s="17"/>
      <c r="B1015" s="23"/>
      <c r="C1015" s="17">
        <f>IFERROR(__xludf.DUMMYFUNCTION("""COMPUTED_VALUE"""),43831.0192349884)</f>
        <v>43831.01923</v>
      </c>
      <c r="D1015" s="23">
        <f>IFERROR(__xludf.DUMMYFUNCTION("""COMPUTED_VALUE"""),1.057)</f>
        <v>1.057</v>
      </c>
      <c r="E1015" s="24">
        <f>IFERROR(__xludf.DUMMYFUNCTION("""COMPUTED_VALUE"""),63.0)</f>
        <v>63</v>
      </c>
      <c r="F1015" s="27" t="str">
        <f>IFERROR(__xludf.DUMMYFUNCTION("""COMPUTED_VALUE"""),"BLUE")</f>
        <v>BLUE</v>
      </c>
      <c r="G1015" s="28" t="str">
        <f>IFERROR(__xludf.DUMMYFUNCTION("""COMPUTED_VALUE"""),"Tap 6 Clone (12/29/2019)")</f>
        <v>Tap 6 Clone (12/29/2019)</v>
      </c>
      <c r="H1015" s="27" t="str">
        <f>IFERROR(__xludf.DUMMYFUNCTION("""COMPUTED_VALUE"""),"")</f>
        <v/>
      </c>
    </row>
    <row r="1016">
      <c r="A1016" s="17"/>
      <c r="B1016" s="23"/>
      <c r="C1016" s="17">
        <f>IFERROR(__xludf.DUMMYFUNCTION("""COMPUTED_VALUE"""),43831.0088142361)</f>
        <v>43831.00881</v>
      </c>
      <c r="D1016" s="23">
        <f>IFERROR(__xludf.DUMMYFUNCTION("""COMPUTED_VALUE"""),1.057)</f>
        <v>1.057</v>
      </c>
      <c r="E1016" s="24">
        <f>IFERROR(__xludf.DUMMYFUNCTION("""COMPUTED_VALUE"""),63.0)</f>
        <v>63</v>
      </c>
      <c r="F1016" s="27" t="str">
        <f>IFERROR(__xludf.DUMMYFUNCTION("""COMPUTED_VALUE"""),"BLUE")</f>
        <v>BLUE</v>
      </c>
      <c r="G1016" s="28" t="str">
        <f>IFERROR(__xludf.DUMMYFUNCTION("""COMPUTED_VALUE"""),"Tap 6 Clone (12/29/2019)")</f>
        <v>Tap 6 Clone (12/29/2019)</v>
      </c>
      <c r="H1016" s="27" t="str">
        <f>IFERROR(__xludf.DUMMYFUNCTION("""COMPUTED_VALUE"""),"")</f>
        <v/>
      </c>
    </row>
    <row r="1017">
      <c r="A1017" s="17"/>
      <c r="B1017" s="23"/>
      <c r="C1017" s="17">
        <f>IFERROR(__xludf.DUMMYFUNCTION("""COMPUTED_VALUE"""),43830.9983938657)</f>
        <v>43830.99839</v>
      </c>
      <c r="D1017" s="23">
        <f>IFERROR(__xludf.DUMMYFUNCTION("""COMPUTED_VALUE"""),1.057)</f>
        <v>1.057</v>
      </c>
      <c r="E1017" s="24">
        <f>IFERROR(__xludf.DUMMYFUNCTION("""COMPUTED_VALUE"""),63.0)</f>
        <v>63</v>
      </c>
      <c r="F1017" s="27" t="str">
        <f>IFERROR(__xludf.DUMMYFUNCTION("""COMPUTED_VALUE"""),"BLUE")</f>
        <v>BLUE</v>
      </c>
      <c r="G1017" s="28" t="str">
        <f>IFERROR(__xludf.DUMMYFUNCTION("""COMPUTED_VALUE"""),"Tap 6 Clone (12/29/2019)")</f>
        <v>Tap 6 Clone (12/29/2019)</v>
      </c>
      <c r="H1017" s="27" t="str">
        <f>IFERROR(__xludf.DUMMYFUNCTION("""COMPUTED_VALUE"""),"")</f>
        <v/>
      </c>
    </row>
    <row r="1018">
      <c r="A1018" s="17"/>
      <c r="B1018" s="23"/>
      <c r="C1018" s="17">
        <f>IFERROR(__xludf.DUMMYFUNCTION("""COMPUTED_VALUE"""),43830.9879720833)</f>
        <v>43830.98797</v>
      </c>
      <c r="D1018" s="23">
        <f>IFERROR(__xludf.DUMMYFUNCTION("""COMPUTED_VALUE"""),1.057)</f>
        <v>1.057</v>
      </c>
      <c r="E1018" s="24">
        <f>IFERROR(__xludf.DUMMYFUNCTION("""COMPUTED_VALUE"""),63.0)</f>
        <v>63</v>
      </c>
      <c r="F1018" s="27" t="str">
        <f>IFERROR(__xludf.DUMMYFUNCTION("""COMPUTED_VALUE"""),"BLUE")</f>
        <v>BLUE</v>
      </c>
      <c r="G1018" s="28" t="str">
        <f>IFERROR(__xludf.DUMMYFUNCTION("""COMPUTED_VALUE"""),"Tap 6 Clone (12/29/2019)")</f>
        <v>Tap 6 Clone (12/29/2019)</v>
      </c>
      <c r="H1018" s="27" t="str">
        <f>IFERROR(__xludf.DUMMYFUNCTION("""COMPUTED_VALUE"""),"")</f>
        <v/>
      </c>
    </row>
    <row r="1019">
      <c r="A1019" s="17"/>
      <c r="B1019" s="23"/>
      <c r="C1019" s="17">
        <f>IFERROR(__xludf.DUMMYFUNCTION("""COMPUTED_VALUE"""),43830.9775508449)</f>
        <v>43830.97755</v>
      </c>
      <c r="D1019" s="23">
        <f>IFERROR(__xludf.DUMMYFUNCTION("""COMPUTED_VALUE"""),1.057)</f>
        <v>1.057</v>
      </c>
      <c r="E1019" s="24">
        <f>IFERROR(__xludf.DUMMYFUNCTION("""COMPUTED_VALUE"""),63.0)</f>
        <v>63</v>
      </c>
      <c r="F1019" s="27" t="str">
        <f>IFERROR(__xludf.DUMMYFUNCTION("""COMPUTED_VALUE"""),"BLUE")</f>
        <v>BLUE</v>
      </c>
      <c r="G1019" s="28" t="str">
        <f>IFERROR(__xludf.DUMMYFUNCTION("""COMPUTED_VALUE"""),"Tap 6 Clone (12/29/2019)")</f>
        <v>Tap 6 Clone (12/29/2019)</v>
      </c>
      <c r="H1019" s="27" t="str">
        <f>IFERROR(__xludf.DUMMYFUNCTION("""COMPUTED_VALUE"""),"")</f>
        <v/>
      </c>
    </row>
    <row r="1020">
      <c r="A1020" s="17"/>
      <c r="B1020" s="23"/>
      <c r="C1020" s="17">
        <f>IFERROR(__xludf.DUMMYFUNCTION("""COMPUTED_VALUE"""),43830.9671301851)</f>
        <v>43830.96713</v>
      </c>
      <c r="D1020" s="23">
        <f>IFERROR(__xludf.DUMMYFUNCTION("""COMPUTED_VALUE"""),1.057)</f>
        <v>1.057</v>
      </c>
      <c r="E1020" s="24">
        <f>IFERROR(__xludf.DUMMYFUNCTION("""COMPUTED_VALUE"""),63.0)</f>
        <v>63</v>
      </c>
      <c r="F1020" s="27" t="str">
        <f>IFERROR(__xludf.DUMMYFUNCTION("""COMPUTED_VALUE"""),"BLUE")</f>
        <v>BLUE</v>
      </c>
      <c r="G1020" s="28" t="str">
        <f>IFERROR(__xludf.DUMMYFUNCTION("""COMPUTED_VALUE"""),"Tap 6 Clone (12/29/2019)")</f>
        <v>Tap 6 Clone (12/29/2019)</v>
      </c>
      <c r="H1020" s="27" t="str">
        <f>IFERROR(__xludf.DUMMYFUNCTION("""COMPUTED_VALUE"""),"")</f>
        <v/>
      </c>
    </row>
    <row r="1021">
      <c r="A1021" s="17"/>
      <c r="B1021" s="23"/>
      <c r="C1021" s="17">
        <f>IFERROR(__xludf.DUMMYFUNCTION("""COMPUTED_VALUE"""),43830.956711493)</f>
        <v>43830.95671</v>
      </c>
      <c r="D1021" s="23">
        <f>IFERROR(__xludf.DUMMYFUNCTION("""COMPUTED_VALUE"""),1.057)</f>
        <v>1.057</v>
      </c>
      <c r="E1021" s="24">
        <f>IFERROR(__xludf.DUMMYFUNCTION("""COMPUTED_VALUE"""),63.0)</f>
        <v>63</v>
      </c>
      <c r="F1021" s="27" t="str">
        <f>IFERROR(__xludf.DUMMYFUNCTION("""COMPUTED_VALUE"""),"BLUE")</f>
        <v>BLUE</v>
      </c>
      <c r="G1021" s="28" t="str">
        <f>IFERROR(__xludf.DUMMYFUNCTION("""COMPUTED_VALUE"""),"Tap 6 Clone (12/29/2019)")</f>
        <v>Tap 6 Clone (12/29/2019)</v>
      </c>
      <c r="H1021" s="27" t="str">
        <f>IFERROR(__xludf.DUMMYFUNCTION("""COMPUTED_VALUE"""),"")</f>
        <v/>
      </c>
    </row>
    <row r="1022">
      <c r="A1022" s="17"/>
      <c r="B1022" s="23"/>
      <c r="C1022" s="17">
        <f>IFERROR(__xludf.DUMMYFUNCTION("""COMPUTED_VALUE"""),43830.9462906018)</f>
        <v>43830.94629</v>
      </c>
      <c r="D1022" s="23">
        <f>IFERROR(__xludf.DUMMYFUNCTION("""COMPUTED_VALUE"""),1.057)</f>
        <v>1.057</v>
      </c>
      <c r="E1022" s="24">
        <f>IFERROR(__xludf.DUMMYFUNCTION("""COMPUTED_VALUE"""),63.0)</f>
        <v>63</v>
      </c>
      <c r="F1022" s="27" t="str">
        <f>IFERROR(__xludf.DUMMYFUNCTION("""COMPUTED_VALUE"""),"BLUE")</f>
        <v>BLUE</v>
      </c>
      <c r="G1022" s="28" t="str">
        <f>IFERROR(__xludf.DUMMYFUNCTION("""COMPUTED_VALUE"""),"Tap 6 Clone (12/29/2019)")</f>
        <v>Tap 6 Clone (12/29/2019)</v>
      </c>
      <c r="H1022" s="27" t="str">
        <f>IFERROR(__xludf.DUMMYFUNCTION("""COMPUTED_VALUE"""),"")</f>
        <v/>
      </c>
    </row>
    <row r="1023">
      <c r="A1023" s="17"/>
      <c r="B1023" s="23"/>
      <c r="C1023" s="17">
        <f>IFERROR(__xludf.DUMMYFUNCTION("""COMPUTED_VALUE"""),43830.9358680787)</f>
        <v>43830.93587</v>
      </c>
      <c r="D1023" s="23">
        <f>IFERROR(__xludf.DUMMYFUNCTION("""COMPUTED_VALUE"""),1.057)</f>
        <v>1.057</v>
      </c>
      <c r="E1023" s="24">
        <f>IFERROR(__xludf.DUMMYFUNCTION("""COMPUTED_VALUE"""),63.0)</f>
        <v>63</v>
      </c>
      <c r="F1023" s="27" t="str">
        <f>IFERROR(__xludf.DUMMYFUNCTION("""COMPUTED_VALUE"""),"BLUE")</f>
        <v>BLUE</v>
      </c>
      <c r="G1023" s="28" t="str">
        <f>IFERROR(__xludf.DUMMYFUNCTION("""COMPUTED_VALUE"""),"Tap 6 Clone (12/29/2019)")</f>
        <v>Tap 6 Clone (12/29/2019)</v>
      </c>
      <c r="H1023" s="27" t="str">
        <f>IFERROR(__xludf.DUMMYFUNCTION("""COMPUTED_VALUE"""),"")</f>
        <v/>
      </c>
    </row>
    <row r="1024">
      <c r="A1024" s="17"/>
      <c r="B1024" s="23"/>
      <c r="C1024" s="17">
        <f>IFERROR(__xludf.DUMMYFUNCTION("""COMPUTED_VALUE"""),43830.9254468402)</f>
        <v>43830.92545</v>
      </c>
      <c r="D1024" s="23">
        <f>IFERROR(__xludf.DUMMYFUNCTION("""COMPUTED_VALUE"""),1.057)</f>
        <v>1.057</v>
      </c>
      <c r="E1024" s="24">
        <f>IFERROR(__xludf.DUMMYFUNCTION("""COMPUTED_VALUE"""),63.0)</f>
        <v>63</v>
      </c>
      <c r="F1024" s="27" t="str">
        <f>IFERROR(__xludf.DUMMYFUNCTION("""COMPUTED_VALUE"""),"BLUE")</f>
        <v>BLUE</v>
      </c>
      <c r="G1024" s="28" t="str">
        <f>IFERROR(__xludf.DUMMYFUNCTION("""COMPUTED_VALUE"""),"Tap 6 Clone (12/29/2019)")</f>
        <v>Tap 6 Clone (12/29/2019)</v>
      </c>
      <c r="H1024" s="27" t="str">
        <f>IFERROR(__xludf.DUMMYFUNCTION("""COMPUTED_VALUE"""),"")</f>
        <v/>
      </c>
    </row>
    <row r="1025">
      <c r="A1025" s="17"/>
      <c r="B1025" s="23"/>
      <c r="C1025" s="17">
        <f>IFERROR(__xludf.DUMMYFUNCTION("""COMPUTED_VALUE"""),43830.915024618)</f>
        <v>43830.91502</v>
      </c>
      <c r="D1025" s="23">
        <f>IFERROR(__xludf.DUMMYFUNCTION("""COMPUTED_VALUE"""),1.057)</f>
        <v>1.057</v>
      </c>
      <c r="E1025" s="24">
        <f>IFERROR(__xludf.DUMMYFUNCTION("""COMPUTED_VALUE"""),62.0)</f>
        <v>62</v>
      </c>
      <c r="F1025" s="27" t="str">
        <f>IFERROR(__xludf.DUMMYFUNCTION("""COMPUTED_VALUE"""),"BLUE")</f>
        <v>BLUE</v>
      </c>
      <c r="G1025" s="28" t="str">
        <f>IFERROR(__xludf.DUMMYFUNCTION("""COMPUTED_VALUE"""),"Tap 6 Clone (12/29/2019)")</f>
        <v>Tap 6 Clone (12/29/2019)</v>
      </c>
      <c r="H1025" s="27" t="str">
        <f>IFERROR(__xludf.DUMMYFUNCTION("""COMPUTED_VALUE"""),"")</f>
        <v/>
      </c>
    </row>
    <row r="1026">
      <c r="A1026" s="17"/>
      <c r="B1026" s="23"/>
      <c r="C1026" s="17">
        <f>IFERROR(__xludf.DUMMYFUNCTION("""COMPUTED_VALUE"""),43830.9046041666)</f>
        <v>43830.9046</v>
      </c>
      <c r="D1026" s="23">
        <f>IFERROR(__xludf.DUMMYFUNCTION("""COMPUTED_VALUE"""),1.057)</f>
        <v>1.057</v>
      </c>
      <c r="E1026" s="24">
        <f>IFERROR(__xludf.DUMMYFUNCTION("""COMPUTED_VALUE"""),62.0)</f>
        <v>62</v>
      </c>
      <c r="F1026" s="27" t="str">
        <f>IFERROR(__xludf.DUMMYFUNCTION("""COMPUTED_VALUE"""),"BLUE")</f>
        <v>BLUE</v>
      </c>
      <c r="G1026" s="28" t="str">
        <f>IFERROR(__xludf.DUMMYFUNCTION("""COMPUTED_VALUE"""),"Tap 6 Clone (12/29/2019)")</f>
        <v>Tap 6 Clone (12/29/2019)</v>
      </c>
      <c r="H1026" s="27" t="str">
        <f>IFERROR(__xludf.DUMMYFUNCTION("""COMPUTED_VALUE"""),"")</f>
        <v/>
      </c>
    </row>
    <row r="1027">
      <c r="A1027" s="17"/>
      <c r="B1027" s="23"/>
      <c r="C1027" s="17">
        <f>IFERROR(__xludf.DUMMYFUNCTION("""COMPUTED_VALUE"""),43830.8941831018)</f>
        <v>43830.89418</v>
      </c>
      <c r="D1027" s="23">
        <f>IFERROR(__xludf.DUMMYFUNCTION("""COMPUTED_VALUE"""),1.057)</f>
        <v>1.057</v>
      </c>
      <c r="E1027" s="24">
        <f>IFERROR(__xludf.DUMMYFUNCTION("""COMPUTED_VALUE"""),62.0)</f>
        <v>62</v>
      </c>
      <c r="F1027" s="27" t="str">
        <f>IFERROR(__xludf.DUMMYFUNCTION("""COMPUTED_VALUE"""),"BLUE")</f>
        <v>BLUE</v>
      </c>
      <c r="G1027" s="28" t="str">
        <f>IFERROR(__xludf.DUMMYFUNCTION("""COMPUTED_VALUE"""),"Tap 6 Clone (12/29/2019)")</f>
        <v>Tap 6 Clone (12/29/2019)</v>
      </c>
      <c r="H1027" s="27" t="str">
        <f>IFERROR(__xludf.DUMMYFUNCTION("""COMPUTED_VALUE"""),"")</f>
        <v/>
      </c>
    </row>
    <row r="1028">
      <c r="A1028" s="17"/>
      <c r="B1028" s="23"/>
      <c r="C1028" s="17">
        <f>IFERROR(__xludf.DUMMYFUNCTION("""COMPUTED_VALUE"""),43830.8837607754)</f>
        <v>43830.88376</v>
      </c>
      <c r="D1028" s="23">
        <f>IFERROR(__xludf.DUMMYFUNCTION("""COMPUTED_VALUE"""),1.057)</f>
        <v>1.057</v>
      </c>
      <c r="E1028" s="24">
        <f>IFERROR(__xludf.DUMMYFUNCTION("""COMPUTED_VALUE"""),62.0)</f>
        <v>62</v>
      </c>
      <c r="F1028" s="27" t="str">
        <f>IFERROR(__xludf.DUMMYFUNCTION("""COMPUTED_VALUE"""),"BLUE")</f>
        <v>BLUE</v>
      </c>
      <c r="G1028" s="28" t="str">
        <f>IFERROR(__xludf.DUMMYFUNCTION("""COMPUTED_VALUE"""),"Tap 6 Clone (12/29/2019)")</f>
        <v>Tap 6 Clone (12/29/2019)</v>
      </c>
      <c r="H1028" s="27" t="str">
        <f>IFERROR(__xludf.DUMMYFUNCTION("""COMPUTED_VALUE"""),"")</f>
        <v/>
      </c>
    </row>
    <row r="1029">
      <c r="A1029" s="17"/>
      <c r="B1029" s="23"/>
      <c r="C1029" s="17">
        <f>IFERROR(__xludf.DUMMYFUNCTION("""COMPUTED_VALUE"""),43830.8733275347)</f>
        <v>43830.87333</v>
      </c>
      <c r="D1029" s="23">
        <f>IFERROR(__xludf.DUMMYFUNCTION("""COMPUTED_VALUE"""),1.057)</f>
        <v>1.057</v>
      </c>
      <c r="E1029" s="24">
        <f>IFERROR(__xludf.DUMMYFUNCTION("""COMPUTED_VALUE"""),62.0)</f>
        <v>62</v>
      </c>
      <c r="F1029" s="27" t="str">
        <f>IFERROR(__xludf.DUMMYFUNCTION("""COMPUTED_VALUE"""),"BLUE")</f>
        <v>BLUE</v>
      </c>
      <c r="G1029" s="28" t="str">
        <f>IFERROR(__xludf.DUMMYFUNCTION("""COMPUTED_VALUE"""),"Tap 6 Clone (12/29/2019)")</f>
        <v>Tap 6 Clone (12/29/2019)</v>
      </c>
      <c r="H1029" s="27" t="str">
        <f>IFERROR(__xludf.DUMMYFUNCTION("""COMPUTED_VALUE"""),"")</f>
        <v/>
      </c>
    </row>
    <row r="1030">
      <c r="A1030" s="17"/>
      <c r="B1030" s="23"/>
      <c r="C1030" s="17">
        <f>IFERROR(__xludf.DUMMYFUNCTION("""COMPUTED_VALUE"""),43830.8628954513)</f>
        <v>43830.8629</v>
      </c>
      <c r="D1030" s="23">
        <f>IFERROR(__xludf.DUMMYFUNCTION("""COMPUTED_VALUE"""),1.057)</f>
        <v>1.057</v>
      </c>
      <c r="E1030" s="24">
        <f>IFERROR(__xludf.DUMMYFUNCTION("""COMPUTED_VALUE"""),62.0)</f>
        <v>62</v>
      </c>
      <c r="F1030" s="27" t="str">
        <f>IFERROR(__xludf.DUMMYFUNCTION("""COMPUTED_VALUE"""),"BLUE")</f>
        <v>BLUE</v>
      </c>
      <c r="G1030" s="28" t="str">
        <f>IFERROR(__xludf.DUMMYFUNCTION("""COMPUTED_VALUE"""),"Tap 6 Clone (12/29/2019)")</f>
        <v>Tap 6 Clone (12/29/2019)</v>
      </c>
      <c r="H1030" s="27" t="str">
        <f>IFERROR(__xludf.DUMMYFUNCTION("""COMPUTED_VALUE"""),"")</f>
        <v/>
      </c>
    </row>
    <row r="1031">
      <c r="A1031" s="17"/>
      <c r="B1031" s="23"/>
      <c r="C1031" s="17">
        <f>IFERROR(__xludf.DUMMYFUNCTION("""COMPUTED_VALUE"""),43830.8524741898)</f>
        <v>43830.85247</v>
      </c>
      <c r="D1031" s="23">
        <f>IFERROR(__xludf.DUMMYFUNCTION("""COMPUTED_VALUE"""),1.057)</f>
        <v>1.057</v>
      </c>
      <c r="E1031" s="24">
        <f>IFERROR(__xludf.DUMMYFUNCTION("""COMPUTED_VALUE"""),62.0)</f>
        <v>62</v>
      </c>
      <c r="F1031" s="27" t="str">
        <f>IFERROR(__xludf.DUMMYFUNCTION("""COMPUTED_VALUE"""),"BLUE")</f>
        <v>BLUE</v>
      </c>
      <c r="G1031" s="28" t="str">
        <f>IFERROR(__xludf.DUMMYFUNCTION("""COMPUTED_VALUE"""),"Tap 6 Clone (12/29/2019)")</f>
        <v>Tap 6 Clone (12/29/2019)</v>
      </c>
      <c r="H1031" s="27" t="str">
        <f>IFERROR(__xludf.DUMMYFUNCTION("""COMPUTED_VALUE"""),"")</f>
        <v/>
      </c>
    </row>
    <row r="1032">
      <c r="A1032" s="17"/>
      <c r="B1032" s="23"/>
      <c r="C1032" s="17">
        <f>IFERROR(__xludf.DUMMYFUNCTION("""COMPUTED_VALUE"""),43830.8420403703)</f>
        <v>43830.84204</v>
      </c>
      <c r="D1032" s="23">
        <f>IFERROR(__xludf.DUMMYFUNCTION("""COMPUTED_VALUE"""),1.058)</f>
        <v>1.058</v>
      </c>
      <c r="E1032" s="24">
        <f>IFERROR(__xludf.DUMMYFUNCTION("""COMPUTED_VALUE"""),62.0)</f>
        <v>62</v>
      </c>
      <c r="F1032" s="27" t="str">
        <f>IFERROR(__xludf.DUMMYFUNCTION("""COMPUTED_VALUE"""),"BLUE")</f>
        <v>BLUE</v>
      </c>
      <c r="G1032" s="28" t="str">
        <f>IFERROR(__xludf.DUMMYFUNCTION("""COMPUTED_VALUE"""),"Tap 6 Clone (12/29/2019)")</f>
        <v>Tap 6 Clone (12/29/2019)</v>
      </c>
      <c r="H1032" s="27" t="str">
        <f>IFERROR(__xludf.DUMMYFUNCTION("""COMPUTED_VALUE"""),"")</f>
        <v/>
      </c>
    </row>
    <row r="1033">
      <c r="A1033" s="17"/>
      <c r="B1033" s="23"/>
      <c r="C1033" s="17">
        <f>IFERROR(__xludf.DUMMYFUNCTION("""COMPUTED_VALUE"""),43830.8316092939)</f>
        <v>43830.83161</v>
      </c>
      <c r="D1033" s="23">
        <f>IFERROR(__xludf.DUMMYFUNCTION("""COMPUTED_VALUE"""),1.058)</f>
        <v>1.058</v>
      </c>
      <c r="E1033" s="24">
        <f>IFERROR(__xludf.DUMMYFUNCTION("""COMPUTED_VALUE"""),62.0)</f>
        <v>62</v>
      </c>
      <c r="F1033" s="27" t="str">
        <f>IFERROR(__xludf.DUMMYFUNCTION("""COMPUTED_VALUE"""),"BLUE")</f>
        <v>BLUE</v>
      </c>
      <c r="G1033" s="28" t="str">
        <f>IFERROR(__xludf.DUMMYFUNCTION("""COMPUTED_VALUE"""),"Tap 6 Clone (12/29/2019)")</f>
        <v>Tap 6 Clone (12/29/2019)</v>
      </c>
      <c r="H1033" s="27" t="str">
        <f>IFERROR(__xludf.DUMMYFUNCTION("""COMPUTED_VALUE"""),"")</f>
        <v/>
      </c>
    </row>
    <row r="1034">
      <c r="A1034" s="17"/>
      <c r="B1034" s="23"/>
      <c r="C1034" s="17">
        <f>IFERROR(__xludf.DUMMYFUNCTION("""COMPUTED_VALUE"""),43830.821188831)</f>
        <v>43830.82119</v>
      </c>
      <c r="D1034" s="23">
        <f>IFERROR(__xludf.DUMMYFUNCTION("""COMPUTED_VALUE"""),1.058)</f>
        <v>1.058</v>
      </c>
      <c r="E1034" s="24">
        <f>IFERROR(__xludf.DUMMYFUNCTION("""COMPUTED_VALUE"""),62.0)</f>
        <v>62</v>
      </c>
      <c r="F1034" s="27" t="str">
        <f>IFERROR(__xludf.DUMMYFUNCTION("""COMPUTED_VALUE"""),"BLUE")</f>
        <v>BLUE</v>
      </c>
      <c r="G1034" s="28" t="str">
        <f>IFERROR(__xludf.DUMMYFUNCTION("""COMPUTED_VALUE"""),"Tap 6 Clone (12/29/2019)")</f>
        <v>Tap 6 Clone (12/29/2019)</v>
      </c>
      <c r="H1034" s="27" t="str">
        <f>IFERROR(__xludf.DUMMYFUNCTION("""COMPUTED_VALUE"""),"")</f>
        <v/>
      </c>
    </row>
    <row r="1035">
      <c r="A1035" s="17"/>
      <c r="B1035" s="23"/>
      <c r="C1035" s="17">
        <f>IFERROR(__xludf.DUMMYFUNCTION("""COMPUTED_VALUE"""),43830.810767581)</f>
        <v>43830.81077</v>
      </c>
      <c r="D1035" s="23">
        <f>IFERROR(__xludf.DUMMYFUNCTION("""COMPUTED_VALUE"""),1.058)</f>
        <v>1.058</v>
      </c>
      <c r="E1035" s="24">
        <f>IFERROR(__xludf.DUMMYFUNCTION("""COMPUTED_VALUE"""),62.0)</f>
        <v>62</v>
      </c>
      <c r="F1035" s="27" t="str">
        <f>IFERROR(__xludf.DUMMYFUNCTION("""COMPUTED_VALUE"""),"BLUE")</f>
        <v>BLUE</v>
      </c>
      <c r="G1035" s="28" t="str">
        <f>IFERROR(__xludf.DUMMYFUNCTION("""COMPUTED_VALUE"""),"Tap 6 Clone (12/29/2019)")</f>
        <v>Tap 6 Clone (12/29/2019)</v>
      </c>
      <c r="H1035" s="27" t="str">
        <f>IFERROR(__xludf.DUMMYFUNCTION("""COMPUTED_VALUE"""),"")</f>
        <v/>
      </c>
    </row>
    <row r="1036">
      <c r="A1036" s="17"/>
      <c r="B1036" s="23"/>
      <c r="C1036" s="17">
        <f>IFERROR(__xludf.DUMMYFUNCTION("""COMPUTED_VALUE"""),43830.8003446527)</f>
        <v>43830.80034</v>
      </c>
      <c r="D1036" s="23">
        <f>IFERROR(__xludf.DUMMYFUNCTION("""COMPUTED_VALUE"""),1.058)</f>
        <v>1.058</v>
      </c>
      <c r="E1036" s="24">
        <f>IFERROR(__xludf.DUMMYFUNCTION("""COMPUTED_VALUE"""),62.0)</f>
        <v>62</v>
      </c>
      <c r="F1036" s="27" t="str">
        <f>IFERROR(__xludf.DUMMYFUNCTION("""COMPUTED_VALUE"""),"BLUE")</f>
        <v>BLUE</v>
      </c>
      <c r="G1036" s="28" t="str">
        <f>IFERROR(__xludf.DUMMYFUNCTION("""COMPUTED_VALUE"""),"Tap 6 Clone (12/29/2019)")</f>
        <v>Tap 6 Clone (12/29/2019)</v>
      </c>
      <c r="H1036" s="27" t="str">
        <f>IFERROR(__xludf.DUMMYFUNCTION("""COMPUTED_VALUE"""),"")</f>
        <v/>
      </c>
    </row>
    <row r="1037">
      <c r="A1037" s="17"/>
      <c r="B1037" s="23"/>
      <c r="C1037" s="17">
        <f>IFERROR(__xludf.DUMMYFUNCTION("""COMPUTED_VALUE"""),43830.7899226736)</f>
        <v>43830.78992</v>
      </c>
      <c r="D1037" s="23">
        <f>IFERROR(__xludf.DUMMYFUNCTION("""COMPUTED_VALUE"""),1.058)</f>
        <v>1.058</v>
      </c>
      <c r="E1037" s="24">
        <f>IFERROR(__xludf.DUMMYFUNCTION("""COMPUTED_VALUE"""),62.0)</f>
        <v>62</v>
      </c>
      <c r="F1037" s="27" t="str">
        <f>IFERROR(__xludf.DUMMYFUNCTION("""COMPUTED_VALUE"""),"BLUE")</f>
        <v>BLUE</v>
      </c>
      <c r="G1037" s="28" t="str">
        <f>IFERROR(__xludf.DUMMYFUNCTION("""COMPUTED_VALUE"""),"Tap 6 Clone (12/29/2019)")</f>
        <v>Tap 6 Clone (12/29/2019)</v>
      </c>
      <c r="H1037" s="27" t="str">
        <f>IFERROR(__xludf.DUMMYFUNCTION("""COMPUTED_VALUE"""),"")</f>
        <v/>
      </c>
    </row>
    <row r="1038">
      <c r="A1038" s="17"/>
      <c r="B1038" s="23"/>
      <c r="C1038" s="17">
        <f>IFERROR(__xludf.DUMMYFUNCTION("""COMPUTED_VALUE"""),43830.7794894328)</f>
        <v>43830.77949</v>
      </c>
      <c r="D1038" s="23">
        <f>IFERROR(__xludf.DUMMYFUNCTION("""COMPUTED_VALUE"""),1.058)</f>
        <v>1.058</v>
      </c>
      <c r="E1038" s="24">
        <f>IFERROR(__xludf.DUMMYFUNCTION("""COMPUTED_VALUE"""),62.0)</f>
        <v>62</v>
      </c>
      <c r="F1038" s="27" t="str">
        <f>IFERROR(__xludf.DUMMYFUNCTION("""COMPUTED_VALUE"""),"BLUE")</f>
        <v>BLUE</v>
      </c>
      <c r="G1038" s="28" t="str">
        <f>IFERROR(__xludf.DUMMYFUNCTION("""COMPUTED_VALUE"""),"Tap 6 Clone (12/29/2019)")</f>
        <v>Tap 6 Clone (12/29/2019)</v>
      </c>
      <c r="H1038" s="27" t="str">
        <f>IFERROR(__xludf.DUMMYFUNCTION("""COMPUTED_VALUE"""),"")</f>
        <v/>
      </c>
    </row>
    <row r="1039">
      <c r="A1039" s="17"/>
      <c r="B1039" s="23"/>
      <c r="C1039" s="17">
        <f>IFERROR(__xludf.DUMMYFUNCTION("""COMPUTED_VALUE"""),43830.7690559953)</f>
        <v>43830.76906</v>
      </c>
      <c r="D1039" s="23">
        <f>IFERROR(__xludf.DUMMYFUNCTION("""COMPUTED_VALUE"""),1.058)</f>
        <v>1.058</v>
      </c>
      <c r="E1039" s="24">
        <f>IFERROR(__xludf.DUMMYFUNCTION("""COMPUTED_VALUE"""),62.0)</f>
        <v>62</v>
      </c>
      <c r="F1039" s="27" t="str">
        <f>IFERROR(__xludf.DUMMYFUNCTION("""COMPUTED_VALUE"""),"BLUE")</f>
        <v>BLUE</v>
      </c>
      <c r="G1039" s="28" t="str">
        <f>IFERROR(__xludf.DUMMYFUNCTION("""COMPUTED_VALUE"""),"Tap 6 Clone (12/29/2019)")</f>
        <v>Tap 6 Clone (12/29/2019)</v>
      </c>
      <c r="H1039" s="27" t="str">
        <f>IFERROR(__xludf.DUMMYFUNCTION("""COMPUTED_VALUE"""),"")</f>
        <v/>
      </c>
    </row>
    <row r="1040">
      <c r="A1040" s="17"/>
      <c r="B1040" s="23"/>
      <c r="C1040" s="17">
        <f>IFERROR(__xludf.DUMMYFUNCTION("""COMPUTED_VALUE"""),43830.7586228588)</f>
        <v>43830.75862</v>
      </c>
      <c r="D1040" s="23">
        <f>IFERROR(__xludf.DUMMYFUNCTION("""COMPUTED_VALUE"""),1.058)</f>
        <v>1.058</v>
      </c>
      <c r="E1040" s="24">
        <f>IFERROR(__xludf.DUMMYFUNCTION("""COMPUTED_VALUE"""),62.0)</f>
        <v>62</v>
      </c>
      <c r="F1040" s="27" t="str">
        <f>IFERROR(__xludf.DUMMYFUNCTION("""COMPUTED_VALUE"""),"BLUE")</f>
        <v>BLUE</v>
      </c>
      <c r="G1040" s="28" t="str">
        <f>IFERROR(__xludf.DUMMYFUNCTION("""COMPUTED_VALUE"""),"Tap 6 Clone (12/29/2019)")</f>
        <v>Tap 6 Clone (12/29/2019)</v>
      </c>
      <c r="H1040" s="27" t="str">
        <f>IFERROR(__xludf.DUMMYFUNCTION("""COMPUTED_VALUE"""),"")</f>
        <v/>
      </c>
    </row>
    <row r="1041">
      <c r="A1041" s="17"/>
      <c r="B1041" s="23"/>
      <c r="C1041" s="17">
        <f>IFERROR(__xludf.DUMMYFUNCTION("""COMPUTED_VALUE"""),43830.7481894907)</f>
        <v>43830.74819</v>
      </c>
      <c r="D1041" s="23">
        <f>IFERROR(__xludf.DUMMYFUNCTION("""COMPUTED_VALUE"""),1.058)</f>
        <v>1.058</v>
      </c>
      <c r="E1041" s="24">
        <f>IFERROR(__xludf.DUMMYFUNCTION("""COMPUTED_VALUE"""),62.0)</f>
        <v>62</v>
      </c>
      <c r="F1041" s="27" t="str">
        <f>IFERROR(__xludf.DUMMYFUNCTION("""COMPUTED_VALUE"""),"BLUE")</f>
        <v>BLUE</v>
      </c>
      <c r="G1041" s="28" t="str">
        <f>IFERROR(__xludf.DUMMYFUNCTION("""COMPUTED_VALUE"""),"Tap 6 Clone (12/29/2019)")</f>
        <v>Tap 6 Clone (12/29/2019)</v>
      </c>
      <c r="H1041" s="27" t="str">
        <f>IFERROR(__xludf.DUMMYFUNCTION("""COMPUTED_VALUE"""),"")</f>
        <v/>
      </c>
    </row>
    <row r="1042">
      <c r="A1042" s="17"/>
      <c r="B1042" s="23"/>
      <c r="C1042" s="17">
        <f>IFERROR(__xludf.DUMMYFUNCTION("""COMPUTED_VALUE"""),43830.7377680787)</f>
        <v>43830.73777</v>
      </c>
      <c r="D1042" s="23">
        <f>IFERROR(__xludf.DUMMYFUNCTION("""COMPUTED_VALUE"""),1.058)</f>
        <v>1.058</v>
      </c>
      <c r="E1042" s="24">
        <f>IFERROR(__xludf.DUMMYFUNCTION("""COMPUTED_VALUE"""),62.0)</f>
        <v>62</v>
      </c>
      <c r="F1042" s="27" t="str">
        <f>IFERROR(__xludf.DUMMYFUNCTION("""COMPUTED_VALUE"""),"BLUE")</f>
        <v>BLUE</v>
      </c>
      <c r="G1042" s="28" t="str">
        <f>IFERROR(__xludf.DUMMYFUNCTION("""COMPUTED_VALUE"""),"Tap 6 Clone (12/29/2019)")</f>
        <v>Tap 6 Clone (12/29/2019)</v>
      </c>
      <c r="H1042" s="27" t="str">
        <f>IFERROR(__xludf.DUMMYFUNCTION("""COMPUTED_VALUE"""),"")</f>
        <v/>
      </c>
    </row>
    <row r="1043">
      <c r="A1043" s="17"/>
      <c r="B1043" s="23"/>
      <c r="C1043" s="17">
        <f>IFERROR(__xludf.DUMMYFUNCTION("""COMPUTED_VALUE"""),43830.7273357291)</f>
        <v>43830.72734</v>
      </c>
      <c r="D1043" s="23">
        <f>IFERROR(__xludf.DUMMYFUNCTION("""COMPUTED_VALUE"""),1.058)</f>
        <v>1.058</v>
      </c>
      <c r="E1043" s="24">
        <f>IFERROR(__xludf.DUMMYFUNCTION("""COMPUTED_VALUE"""),62.0)</f>
        <v>62</v>
      </c>
      <c r="F1043" s="27" t="str">
        <f>IFERROR(__xludf.DUMMYFUNCTION("""COMPUTED_VALUE"""),"BLUE")</f>
        <v>BLUE</v>
      </c>
      <c r="G1043" s="28" t="str">
        <f>IFERROR(__xludf.DUMMYFUNCTION("""COMPUTED_VALUE"""),"Tap 6 Clone (12/29/2019)")</f>
        <v>Tap 6 Clone (12/29/2019)</v>
      </c>
      <c r="H1043" s="27" t="str">
        <f>IFERROR(__xludf.DUMMYFUNCTION("""COMPUTED_VALUE"""),"")</f>
        <v/>
      </c>
    </row>
    <row r="1044">
      <c r="A1044" s="17"/>
      <c r="B1044" s="23"/>
      <c r="C1044" s="17">
        <f>IFERROR(__xludf.DUMMYFUNCTION("""COMPUTED_VALUE"""),43830.7169007754)</f>
        <v>43830.7169</v>
      </c>
      <c r="D1044" s="23">
        <f>IFERROR(__xludf.DUMMYFUNCTION("""COMPUTED_VALUE"""),1.058)</f>
        <v>1.058</v>
      </c>
      <c r="E1044" s="24">
        <f>IFERROR(__xludf.DUMMYFUNCTION("""COMPUTED_VALUE"""),62.0)</f>
        <v>62</v>
      </c>
      <c r="F1044" s="27" t="str">
        <f>IFERROR(__xludf.DUMMYFUNCTION("""COMPUTED_VALUE"""),"BLUE")</f>
        <v>BLUE</v>
      </c>
      <c r="G1044" s="28" t="str">
        <f>IFERROR(__xludf.DUMMYFUNCTION("""COMPUTED_VALUE"""),"Tap 6 Clone (12/29/2019)")</f>
        <v>Tap 6 Clone (12/29/2019)</v>
      </c>
      <c r="H1044" s="27" t="str">
        <f>IFERROR(__xludf.DUMMYFUNCTION("""COMPUTED_VALUE"""),"")</f>
        <v/>
      </c>
    </row>
    <row r="1045">
      <c r="A1045" s="17"/>
      <c r="B1045" s="23"/>
      <c r="C1045" s="17">
        <f>IFERROR(__xludf.DUMMYFUNCTION("""COMPUTED_VALUE"""),43830.70647875)</f>
        <v>43830.70648</v>
      </c>
      <c r="D1045" s="23">
        <f>IFERROR(__xludf.DUMMYFUNCTION("""COMPUTED_VALUE"""),1.058)</f>
        <v>1.058</v>
      </c>
      <c r="E1045" s="24">
        <f>IFERROR(__xludf.DUMMYFUNCTION("""COMPUTED_VALUE"""),62.0)</f>
        <v>62</v>
      </c>
      <c r="F1045" s="27" t="str">
        <f>IFERROR(__xludf.DUMMYFUNCTION("""COMPUTED_VALUE"""),"BLUE")</f>
        <v>BLUE</v>
      </c>
      <c r="G1045" s="28" t="str">
        <f>IFERROR(__xludf.DUMMYFUNCTION("""COMPUTED_VALUE"""),"Tap 6 Clone (12/29/2019)")</f>
        <v>Tap 6 Clone (12/29/2019)</v>
      </c>
      <c r="H1045" s="27" t="str">
        <f>IFERROR(__xludf.DUMMYFUNCTION("""COMPUTED_VALUE"""),"")</f>
        <v/>
      </c>
    </row>
    <row r="1046">
      <c r="A1046" s="17"/>
      <c r="B1046" s="23"/>
      <c r="C1046" s="17">
        <f>IFERROR(__xludf.DUMMYFUNCTION("""COMPUTED_VALUE"""),43830.6960576504)</f>
        <v>43830.69606</v>
      </c>
      <c r="D1046" s="23">
        <f>IFERROR(__xludf.DUMMYFUNCTION("""COMPUTED_VALUE"""),1.058)</f>
        <v>1.058</v>
      </c>
      <c r="E1046" s="24">
        <f>IFERROR(__xludf.DUMMYFUNCTION("""COMPUTED_VALUE"""),62.0)</f>
        <v>62</v>
      </c>
      <c r="F1046" s="27" t="str">
        <f>IFERROR(__xludf.DUMMYFUNCTION("""COMPUTED_VALUE"""),"BLUE")</f>
        <v>BLUE</v>
      </c>
      <c r="G1046" s="28" t="str">
        <f>IFERROR(__xludf.DUMMYFUNCTION("""COMPUTED_VALUE"""),"Tap 6 Clone (12/29/2019)")</f>
        <v>Tap 6 Clone (12/29/2019)</v>
      </c>
      <c r="H1046" s="27" t="str">
        <f>IFERROR(__xludf.DUMMYFUNCTION("""COMPUTED_VALUE"""),"")</f>
        <v/>
      </c>
    </row>
    <row r="1047">
      <c r="A1047" s="17"/>
      <c r="B1047" s="23"/>
      <c r="C1047" s="17">
        <f>IFERROR(__xludf.DUMMYFUNCTION("""COMPUTED_VALUE"""),43830.6856261689)</f>
        <v>43830.68563</v>
      </c>
      <c r="D1047" s="23">
        <f>IFERROR(__xludf.DUMMYFUNCTION("""COMPUTED_VALUE"""),1.058)</f>
        <v>1.058</v>
      </c>
      <c r="E1047" s="24">
        <f>IFERROR(__xludf.DUMMYFUNCTION("""COMPUTED_VALUE"""),62.0)</f>
        <v>62</v>
      </c>
      <c r="F1047" s="27" t="str">
        <f>IFERROR(__xludf.DUMMYFUNCTION("""COMPUTED_VALUE"""),"BLUE")</f>
        <v>BLUE</v>
      </c>
      <c r="G1047" s="28" t="str">
        <f>IFERROR(__xludf.DUMMYFUNCTION("""COMPUTED_VALUE"""),"Tap 6 Clone (12/29/2019)")</f>
        <v>Tap 6 Clone (12/29/2019)</v>
      </c>
      <c r="H1047" s="27" t="str">
        <f>IFERROR(__xludf.DUMMYFUNCTION("""COMPUTED_VALUE"""),"")</f>
        <v/>
      </c>
    </row>
    <row r="1048">
      <c r="A1048" s="17"/>
      <c r="B1048" s="23"/>
      <c r="C1048" s="17">
        <f>IFERROR(__xludf.DUMMYFUNCTION("""COMPUTED_VALUE"""),43830.6751933796)</f>
        <v>43830.67519</v>
      </c>
      <c r="D1048" s="23">
        <f>IFERROR(__xludf.DUMMYFUNCTION("""COMPUTED_VALUE"""),1.058)</f>
        <v>1.058</v>
      </c>
      <c r="E1048" s="24">
        <f>IFERROR(__xludf.DUMMYFUNCTION("""COMPUTED_VALUE"""),62.0)</f>
        <v>62</v>
      </c>
      <c r="F1048" s="27" t="str">
        <f>IFERROR(__xludf.DUMMYFUNCTION("""COMPUTED_VALUE"""),"BLUE")</f>
        <v>BLUE</v>
      </c>
      <c r="G1048" s="28" t="str">
        <f>IFERROR(__xludf.DUMMYFUNCTION("""COMPUTED_VALUE"""),"Tap 6 Clone (12/29/2019)")</f>
        <v>Tap 6 Clone (12/29/2019)</v>
      </c>
      <c r="H1048" s="27" t="str">
        <f>IFERROR(__xludf.DUMMYFUNCTION("""COMPUTED_VALUE"""),"")</f>
        <v/>
      </c>
    </row>
    <row r="1049">
      <c r="A1049" s="17"/>
      <c r="B1049" s="23"/>
      <c r="C1049" s="17">
        <f>IFERROR(__xludf.DUMMYFUNCTION("""COMPUTED_VALUE"""),43830.6647722801)</f>
        <v>43830.66477</v>
      </c>
      <c r="D1049" s="23">
        <f>IFERROR(__xludf.DUMMYFUNCTION("""COMPUTED_VALUE"""),1.058)</f>
        <v>1.058</v>
      </c>
      <c r="E1049" s="24">
        <f>IFERROR(__xludf.DUMMYFUNCTION("""COMPUTED_VALUE"""),62.0)</f>
        <v>62</v>
      </c>
      <c r="F1049" s="27" t="str">
        <f>IFERROR(__xludf.DUMMYFUNCTION("""COMPUTED_VALUE"""),"BLUE")</f>
        <v>BLUE</v>
      </c>
      <c r="G1049" s="28" t="str">
        <f>IFERROR(__xludf.DUMMYFUNCTION("""COMPUTED_VALUE"""),"Tap 6 Clone (12/29/2019)")</f>
        <v>Tap 6 Clone (12/29/2019)</v>
      </c>
      <c r="H1049" s="27" t="str">
        <f>IFERROR(__xludf.DUMMYFUNCTION("""COMPUTED_VALUE"""),"")</f>
        <v/>
      </c>
    </row>
    <row r="1050">
      <c r="A1050" s="17"/>
      <c r="B1050" s="23"/>
      <c r="C1050" s="17">
        <f>IFERROR(__xludf.DUMMYFUNCTION("""COMPUTED_VALUE"""),43830.6543511111)</f>
        <v>43830.65435</v>
      </c>
      <c r="D1050" s="23">
        <f>IFERROR(__xludf.DUMMYFUNCTION("""COMPUTED_VALUE"""),1.058)</f>
        <v>1.058</v>
      </c>
      <c r="E1050" s="24">
        <f>IFERROR(__xludf.DUMMYFUNCTION("""COMPUTED_VALUE"""),62.0)</f>
        <v>62</v>
      </c>
      <c r="F1050" s="27" t="str">
        <f>IFERROR(__xludf.DUMMYFUNCTION("""COMPUTED_VALUE"""),"BLUE")</f>
        <v>BLUE</v>
      </c>
      <c r="G1050" s="28" t="str">
        <f>IFERROR(__xludf.DUMMYFUNCTION("""COMPUTED_VALUE"""),"Tap 6 Clone (12/29/2019)")</f>
        <v>Tap 6 Clone (12/29/2019)</v>
      </c>
      <c r="H1050" s="27" t="str">
        <f>IFERROR(__xludf.DUMMYFUNCTION("""COMPUTED_VALUE"""),"")</f>
        <v/>
      </c>
    </row>
    <row r="1051">
      <c r="A1051" s="17"/>
      <c r="B1051" s="23"/>
      <c r="C1051" s="17">
        <f>IFERROR(__xludf.DUMMYFUNCTION("""COMPUTED_VALUE"""),43830.6439321064)</f>
        <v>43830.64393</v>
      </c>
      <c r="D1051" s="23">
        <f>IFERROR(__xludf.DUMMYFUNCTION("""COMPUTED_VALUE"""),1.058)</f>
        <v>1.058</v>
      </c>
      <c r="E1051" s="24">
        <f>IFERROR(__xludf.DUMMYFUNCTION("""COMPUTED_VALUE"""),62.0)</f>
        <v>62</v>
      </c>
      <c r="F1051" s="27" t="str">
        <f>IFERROR(__xludf.DUMMYFUNCTION("""COMPUTED_VALUE"""),"BLUE")</f>
        <v>BLUE</v>
      </c>
      <c r="G1051" s="28" t="str">
        <f>IFERROR(__xludf.DUMMYFUNCTION("""COMPUTED_VALUE"""),"Tap 6 Clone (12/29/2019)")</f>
        <v>Tap 6 Clone (12/29/2019)</v>
      </c>
      <c r="H1051" s="27" t="str">
        <f>IFERROR(__xludf.DUMMYFUNCTION("""COMPUTED_VALUE"""),"")</f>
        <v/>
      </c>
    </row>
    <row r="1052">
      <c r="A1052" s="17"/>
      <c r="B1052" s="23"/>
      <c r="C1052" s="17">
        <f>IFERROR(__xludf.DUMMYFUNCTION("""COMPUTED_VALUE"""),43830.6335107638)</f>
        <v>43830.63351</v>
      </c>
      <c r="D1052" s="23">
        <f>IFERROR(__xludf.DUMMYFUNCTION("""COMPUTED_VALUE"""),1.058)</f>
        <v>1.058</v>
      </c>
      <c r="E1052" s="24">
        <f>IFERROR(__xludf.DUMMYFUNCTION("""COMPUTED_VALUE"""),62.0)</f>
        <v>62</v>
      </c>
      <c r="F1052" s="27" t="str">
        <f>IFERROR(__xludf.DUMMYFUNCTION("""COMPUTED_VALUE"""),"BLUE")</f>
        <v>BLUE</v>
      </c>
      <c r="G1052" s="28" t="str">
        <f>IFERROR(__xludf.DUMMYFUNCTION("""COMPUTED_VALUE"""),"Tap 6 Clone (12/29/2019)")</f>
        <v>Tap 6 Clone (12/29/2019)</v>
      </c>
      <c r="H1052" s="27" t="str">
        <f>IFERROR(__xludf.DUMMYFUNCTION("""COMPUTED_VALUE"""),"")</f>
        <v/>
      </c>
    </row>
    <row r="1053">
      <c r="A1053" s="17"/>
      <c r="B1053" s="23"/>
      <c r="C1053" s="17">
        <f>IFERROR(__xludf.DUMMYFUNCTION("""COMPUTED_VALUE"""),43830.6230797337)</f>
        <v>43830.62308</v>
      </c>
      <c r="D1053" s="23">
        <f>IFERROR(__xludf.DUMMYFUNCTION("""COMPUTED_VALUE"""),1.058)</f>
        <v>1.058</v>
      </c>
      <c r="E1053" s="24">
        <f>IFERROR(__xludf.DUMMYFUNCTION("""COMPUTED_VALUE"""),63.0)</f>
        <v>63</v>
      </c>
      <c r="F1053" s="27" t="str">
        <f>IFERROR(__xludf.DUMMYFUNCTION("""COMPUTED_VALUE"""),"BLUE")</f>
        <v>BLUE</v>
      </c>
      <c r="G1053" s="28" t="str">
        <f>IFERROR(__xludf.DUMMYFUNCTION("""COMPUTED_VALUE"""),"Tap 6 Clone (12/29/2019)")</f>
        <v>Tap 6 Clone (12/29/2019)</v>
      </c>
      <c r="H1053" s="27" t="str">
        <f>IFERROR(__xludf.DUMMYFUNCTION("""COMPUTED_VALUE"""),"")</f>
        <v/>
      </c>
    </row>
    <row r="1054">
      <c r="A1054" s="17"/>
      <c r="B1054" s="23"/>
      <c r="C1054" s="17">
        <f>IFERROR(__xludf.DUMMYFUNCTION("""COMPUTED_VALUE"""),43830.6126231828)</f>
        <v>43830.61262</v>
      </c>
      <c r="D1054" s="23">
        <f>IFERROR(__xludf.DUMMYFUNCTION("""COMPUTED_VALUE"""),1.058)</f>
        <v>1.058</v>
      </c>
      <c r="E1054" s="24">
        <f>IFERROR(__xludf.DUMMYFUNCTION("""COMPUTED_VALUE"""),64.0)</f>
        <v>64</v>
      </c>
      <c r="F1054" s="27" t="str">
        <f>IFERROR(__xludf.DUMMYFUNCTION("""COMPUTED_VALUE"""),"BLUE")</f>
        <v>BLUE</v>
      </c>
      <c r="G1054" s="28" t="str">
        <f>IFERROR(__xludf.DUMMYFUNCTION("""COMPUTED_VALUE"""),"Tap 6 Clone (12/29/2019)")</f>
        <v>Tap 6 Clone (12/29/2019)</v>
      </c>
      <c r="H1054" s="27" t="str">
        <f>IFERROR(__xludf.DUMMYFUNCTION("""COMPUTED_VALUE"""),"")</f>
        <v/>
      </c>
    </row>
    <row r="1055">
      <c r="A1055" s="17"/>
      <c r="B1055" s="23"/>
      <c r="C1055" s="17">
        <f>IFERROR(__xludf.DUMMYFUNCTION("""COMPUTED_VALUE"""),43830.6022019328)</f>
        <v>43830.6022</v>
      </c>
      <c r="D1055" s="23">
        <f>IFERROR(__xludf.DUMMYFUNCTION("""COMPUTED_VALUE"""),1.058)</f>
        <v>1.058</v>
      </c>
      <c r="E1055" s="24">
        <f>IFERROR(__xludf.DUMMYFUNCTION("""COMPUTED_VALUE"""),64.0)</f>
        <v>64</v>
      </c>
      <c r="F1055" s="27" t="str">
        <f>IFERROR(__xludf.DUMMYFUNCTION("""COMPUTED_VALUE"""),"BLUE")</f>
        <v>BLUE</v>
      </c>
      <c r="G1055" s="28" t="str">
        <f>IFERROR(__xludf.DUMMYFUNCTION("""COMPUTED_VALUE"""),"Tap 6 Clone (12/29/2019)")</f>
        <v>Tap 6 Clone (12/29/2019)</v>
      </c>
      <c r="H1055" s="27" t="str">
        <f>IFERROR(__xludf.DUMMYFUNCTION("""COMPUTED_VALUE"""),"")</f>
        <v/>
      </c>
    </row>
    <row r="1056">
      <c r="A1056" s="17"/>
      <c r="B1056" s="23"/>
      <c r="C1056" s="17">
        <f>IFERROR(__xludf.DUMMYFUNCTION("""COMPUTED_VALUE"""),43830.5917455555)</f>
        <v>43830.59175</v>
      </c>
      <c r="D1056" s="23">
        <f>IFERROR(__xludf.DUMMYFUNCTION("""COMPUTED_VALUE"""),1.058)</f>
        <v>1.058</v>
      </c>
      <c r="E1056" s="24">
        <f>IFERROR(__xludf.DUMMYFUNCTION("""COMPUTED_VALUE"""),64.0)</f>
        <v>64</v>
      </c>
      <c r="F1056" s="27" t="str">
        <f>IFERROR(__xludf.DUMMYFUNCTION("""COMPUTED_VALUE"""),"BLUE")</f>
        <v>BLUE</v>
      </c>
      <c r="G1056" s="28" t="str">
        <f>IFERROR(__xludf.DUMMYFUNCTION("""COMPUTED_VALUE"""),"Tap 6 Clone (12/29/2019)")</f>
        <v>Tap 6 Clone (12/29/2019)</v>
      </c>
      <c r="H1056" s="27" t="str">
        <f>IFERROR(__xludf.DUMMYFUNCTION("""COMPUTED_VALUE"""),"")</f>
        <v/>
      </c>
    </row>
    <row r="1057">
      <c r="A1057" s="17"/>
      <c r="B1057" s="23"/>
      <c r="C1057" s="17">
        <f>IFERROR(__xludf.DUMMYFUNCTION("""COMPUTED_VALUE"""),43830.5813237268)</f>
        <v>43830.58132</v>
      </c>
      <c r="D1057" s="23">
        <f>IFERROR(__xludf.DUMMYFUNCTION("""COMPUTED_VALUE"""),1.058)</f>
        <v>1.058</v>
      </c>
      <c r="E1057" s="24">
        <f>IFERROR(__xludf.DUMMYFUNCTION("""COMPUTED_VALUE"""),64.0)</f>
        <v>64</v>
      </c>
      <c r="F1057" s="27" t="str">
        <f>IFERROR(__xludf.DUMMYFUNCTION("""COMPUTED_VALUE"""),"BLUE")</f>
        <v>BLUE</v>
      </c>
      <c r="G1057" s="28" t="str">
        <f>IFERROR(__xludf.DUMMYFUNCTION("""COMPUTED_VALUE"""),"Tap 6 Clone (12/29/2019)")</f>
        <v>Tap 6 Clone (12/29/2019)</v>
      </c>
      <c r="H1057" s="27" t="str">
        <f>IFERROR(__xludf.DUMMYFUNCTION("""COMPUTED_VALUE"""),"")</f>
        <v/>
      </c>
    </row>
    <row r="1058">
      <c r="A1058" s="17"/>
      <c r="B1058" s="23"/>
      <c r="C1058" s="17">
        <f>IFERROR(__xludf.DUMMYFUNCTION("""COMPUTED_VALUE"""),43830.5708925925)</f>
        <v>43830.57089</v>
      </c>
      <c r="D1058" s="23">
        <f>IFERROR(__xludf.DUMMYFUNCTION("""COMPUTED_VALUE"""),1.058)</f>
        <v>1.058</v>
      </c>
      <c r="E1058" s="24">
        <f>IFERROR(__xludf.DUMMYFUNCTION("""COMPUTED_VALUE"""),64.0)</f>
        <v>64</v>
      </c>
      <c r="F1058" s="27" t="str">
        <f>IFERROR(__xludf.DUMMYFUNCTION("""COMPUTED_VALUE"""),"BLUE")</f>
        <v>BLUE</v>
      </c>
      <c r="G1058" s="28" t="str">
        <f>IFERROR(__xludf.DUMMYFUNCTION("""COMPUTED_VALUE"""),"Tap 6 Clone (12/29/2019)")</f>
        <v>Tap 6 Clone (12/29/2019)</v>
      </c>
      <c r="H1058" s="27" t="str">
        <f>IFERROR(__xludf.DUMMYFUNCTION("""COMPUTED_VALUE"""),"")</f>
        <v/>
      </c>
    </row>
    <row r="1059">
      <c r="A1059" s="17"/>
      <c r="B1059" s="23"/>
      <c r="C1059" s="17">
        <f>IFERROR(__xludf.DUMMYFUNCTION("""COMPUTED_VALUE"""),43830.5604578935)</f>
        <v>43830.56046</v>
      </c>
      <c r="D1059" s="23">
        <f>IFERROR(__xludf.DUMMYFUNCTION("""COMPUTED_VALUE"""),1.058)</f>
        <v>1.058</v>
      </c>
      <c r="E1059" s="24">
        <f>IFERROR(__xludf.DUMMYFUNCTION("""COMPUTED_VALUE"""),64.0)</f>
        <v>64</v>
      </c>
      <c r="F1059" s="27" t="str">
        <f>IFERROR(__xludf.DUMMYFUNCTION("""COMPUTED_VALUE"""),"BLUE")</f>
        <v>BLUE</v>
      </c>
      <c r="G1059" s="28" t="str">
        <f>IFERROR(__xludf.DUMMYFUNCTION("""COMPUTED_VALUE"""),"Tap 6 Clone (12/29/2019)")</f>
        <v>Tap 6 Clone (12/29/2019)</v>
      </c>
      <c r="H1059" s="27" t="str">
        <f>IFERROR(__xludf.DUMMYFUNCTION("""COMPUTED_VALUE"""),"")</f>
        <v/>
      </c>
    </row>
    <row r="1060">
      <c r="A1060" s="17"/>
      <c r="B1060" s="23"/>
      <c r="C1060" s="17">
        <f>IFERROR(__xludf.DUMMYFUNCTION("""COMPUTED_VALUE"""),43830.55003603)</f>
        <v>43830.55004</v>
      </c>
      <c r="D1060" s="23">
        <f>IFERROR(__xludf.DUMMYFUNCTION("""COMPUTED_VALUE"""),1.058)</f>
        <v>1.058</v>
      </c>
      <c r="E1060" s="24">
        <f>IFERROR(__xludf.DUMMYFUNCTION("""COMPUTED_VALUE"""),64.0)</f>
        <v>64</v>
      </c>
      <c r="F1060" s="27" t="str">
        <f>IFERROR(__xludf.DUMMYFUNCTION("""COMPUTED_VALUE"""),"BLUE")</f>
        <v>BLUE</v>
      </c>
      <c r="G1060" s="28" t="str">
        <f>IFERROR(__xludf.DUMMYFUNCTION("""COMPUTED_VALUE"""),"Tap 6 Clone (12/29/2019)")</f>
        <v>Tap 6 Clone (12/29/2019)</v>
      </c>
      <c r="H1060" s="27" t="str">
        <f>IFERROR(__xludf.DUMMYFUNCTION("""COMPUTED_VALUE"""),"")</f>
        <v/>
      </c>
    </row>
    <row r="1061">
      <c r="A1061" s="17"/>
      <c r="B1061" s="23"/>
      <c r="C1061" s="17">
        <f>IFERROR(__xludf.DUMMYFUNCTION("""COMPUTED_VALUE"""),43830.5396130787)</f>
        <v>43830.53961</v>
      </c>
      <c r="D1061" s="23">
        <f>IFERROR(__xludf.DUMMYFUNCTION("""COMPUTED_VALUE"""),1.058)</f>
        <v>1.058</v>
      </c>
      <c r="E1061" s="24">
        <f>IFERROR(__xludf.DUMMYFUNCTION("""COMPUTED_VALUE"""),64.0)</f>
        <v>64</v>
      </c>
      <c r="F1061" s="27" t="str">
        <f>IFERROR(__xludf.DUMMYFUNCTION("""COMPUTED_VALUE"""),"BLUE")</f>
        <v>BLUE</v>
      </c>
      <c r="G1061" s="28" t="str">
        <f>IFERROR(__xludf.DUMMYFUNCTION("""COMPUTED_VALUE"""),"Tap 6 Clone (12/29/2019)")</f>
        <v>Tap 6 Clone (12/29/2019)</v>
      </c>
      <c r="H1061" s="27" t="str">
        <f>IFERROR(__xludf.DUMMYFUNCTION("""COMPUTED_VALUE"""),"")</f>
        <v/>
      </c>
    </row>
    <row r="1062">
      <c r="A1062" s="17"/>
      <c r="B1062" s="23"/>
      <c r="C1062" s="17">
        <f>IFERROR(__xludf.DUMMYFUNCTION("""COMPUTED_VALUE"""),43830.5291685069)</f>
        <v>43830.52917</v>
      </c>
      <c r="D1062" s="23">
        <f>IFERROR(__xludf.DUMMYFUNCTION("""COMPUTED_VALUE"""),1.058)</f>
        <v>1.058</v>
      </c>
      <c r="E1062" s="24">
        <f>IFERROR(__xludf.DUMMYFUNCTION("""COMPUTED_VALUE"""),64.0)</f>
        <v>64</v>
      </c>
      <c r="F1062" s="27" t="str">
        <f>IFERROR(__xludf.DUMMYFUNCTION("""COMPUTED_VALUE"""),"BLUE")</f>
        <v>BLUE</v>
      </c>
      <c r="G1062" s="28" t="str">
        <f>IFERROR(__xludf.DUMMYFUNCTION("""COMPUTED_VALUE"""),"Tap 6 Clone (12/29/2019)")</f>
        <v>Tap 6 Clone (12/29/2019)</v>
      </c>
      <c r="H1062" s="27" t="str">
        <f>IFERROR(__xludf.DUMMYFUNCTION("""COMPUTED_VALUE"""),"")</f>
        <v/>
      </c>
    </row>
    <row r="1063">
      <c r="A1063" s="17"/>
      <c r="B1063" s="23"/>
      <c r="C1063" s="17">
        <f>IFERROR(__xludf.DUMMYFUNCTION("""COMPUTED_VALUE"""),43830.5187485069)</f>
        <v>43830.51875</v>
      </c>
      <c r="D1063" s="23">
        <f>IFERROR(__xludf.DUMMYFUNCTION("""COMPUTED_VALUE"""),1.058)</f>
        <v>1.058</v>
      </c>
      <c r="E1063" s="24">
        <f>IFERROR(__xludf.DUMMYFUNCTION("""COMPUTED_VALUE"""),64.0)</f>
        <v>64</v>
      </c>
      <c r="F1063" s="27" t="str">
        <f>IFERROR(__xludf.DUMMYFUNCTION("""COMPUTED_VALUE"""),"BLUE")</f>
        <v>BLUE</v>
      </c>
      <c r="G1063" s="28" t="str">
        <f>IFERROR(__xludf.DUMMYFUNCTION("""COMPUTED_VALUE"""),"Tap 6 Clone (12/29/2019)")</f>
        <v>Tap 6 Clone (12/29/2019)</v>
      </c>
      <c r="H1063" s="27" t="str">
        <f>IFERROR(__xludf.DUMMYFUNCTION("""COMPUTED_VALUE"""),"")</f>
        <v/>
      </c>
    </row>
    <row r="1064">
      <c r="A1064" s="17"/>
      <c r="B1064" s="23"/>
      <c r="C1064" s="17">
        <f>IFERROR(__xludf.DUMMYFUNCTION("""COMPUTED_VALUE"""),43830.5083265162)</f>
        <v>43830.50833</v>
      </c>
      <c r="D1064" s="23">
        <f>IFERROR(__xludf.DUMMYFUNCTION("""COMPUTED_VALUE"""),1.058)</f>
        <v>1.058</v>
      </c>
      <c r="E1064" s="24">
        <f>IFERROR(__xludf.DUMMYFUNCTION("""COMPUTED_VALUE"""),64.0)</f>
        <v>64</v>
      </c>
      <c r="F1064" s="27" t="str">
        <f>IFERROR(__xludf.DUMMYFUNCTION("""COMPUTED_VALUE"""),"BLUE")</f>
        <v>BLUE</v>
      </c>
      <c r="G1064" s="28" t="str">
        <f>IFERROR(__xludf.DUMMYFUNCTION("""COMPUTED_VALUE"""),"Tap 6 Clone (12/29/2019)")</f>
        <v>Tap 6 Clone (12/29/2019)</v>
      </c>
      <c r="H1064" s="27" t="str">
        <f>IFERROR(__xludf.DUMMYFUNCTION("""COMPUTED_VALUE"""),"")</f>
        <v/>
      </c>
    </row>
    <row r="1065">
      <c r="A1065" s="17"/>
      <c r="B1065" s="23"/>
      <c r="C1065" s="17">
        <f>IFERROR(__xludf.DUMMYFUNCTION("""COMPUTED_VALUE"""),43830.497907743)</f>
        <v>43830.49791</v>
      </c>
      <c r="D1065" s="23">
        <f>IFERROR(__xludf.DUMMYFUNCTION("""COMPUTED_VALUE"""),1.058)</f>
        <v>1.058</v>
      </c>
      <c r="E1065" s="24">
        <f>IFERROR(__xludf.DUMMYFUNCTION("""COMPUTED_VALUE"""),64.0)</f>
        <v>64</v>
      </c>
      <c r="F1065" s="27" t="str">
        <f>IFERROR(__xludf.DUMMYFUNCTION("""COMPUTED_VALUE"""),"BLUE")</f>
        <v>BLUE</v>
      </c>
      <c r="G1065" s="28" t="str">
        <f>IFERROR(__xludf.DUMMYFUNCTION("""COMPUTED_VALUE"""),"Tap 6 Clone (12/29/2019)")</f>
        <v>Tap 6 Clone (12/29/2019)</v>
      </c>
      <c r="H1065" s="27" t="str">
        <f>IFERROR(__xludf.DUMMYFUNCTION("""COMPUTED_VALUE"""),"")</f>
        <v/>
      </c>
    </row>
    <row r="1066">
      <c r="A1066" s="17"/>
      <c r="B1066" s="23"/>
      <c r="C1066" s="17">
        <f>IFERROR(__xludf.DUMMYFUNCTION("""COMPUTED_VALUE"""),43830.487487824)</f>
        <v>43830.48749</v>
      </c>
      <c r="D1066" s="23">
        <f>IFERROR(__xludf.DUMMYFUNCTION("""COMPUTED_VALUE"""),1.058)</f>
        <v>1.058</v>
      </c>
      <c r="E1066" s="24">
        <f>IFERROR(__xludf.DUMMYFUNCTION("""COMPUTED_VALUE"""),64.0)</f>
        <v>64</v>
      </c>
      <c r="F1066" s="27" t="str">
        <f>IFERROR(__xludf.DUMMYFUNCTION("""COMPUTED_VALUE"""),"BLUE")</f>
        <v>BLUE</v>
      </c>
      <c r="G1066" s="28" t="str">
        <f>IFERROR(__xludf.DUMMYFUNCTION("""COMPUTED_VALUE"""),"Tap 6 Clone (12/29/2019)")</f>
        <v>Tap 6 Clone (12/29/2019)</v>
      </c>
      <c r="H1066" s="27" t="str">
        <f>IFERROR(__xludf.DUMMYFUNCTION("""COMPUTED_VALUE"""),"")</f>
        <v/>
      </c>
    </row>
    <row r="1067">
      <c r="A1067" s="17"/>
      <c r="B1067" s="23"/>
      <c r="C1067" s="17">
        <f>IFERROR(__xludf.DUMMYFUNCTION("""COMPUTED_VALUE"""),43830.4770658912)</f>
        <v>43830.47707</v>
      </c>
      <c r="D1067" s="23">
        <f>IFERROR(__xludf.DUMMYFUNCTION("""COMPUTED_VALUE"""),1.058)</f>
        <v>1.058</v>
      </c>
      <c r="E1067" s="24">
        <f>IFERROR(__xludf.DUMMYFUNCTION("""COMPUTED_VALUE"""),64.0)</f>
        <v>64</v>
      </c>
      <c r="F1067" s="27" t="str">
        <f>IFERROR(__xludf.DUMMYFUNCTION("""COMPUTED_VALUE"""),"BLUE")</f>
        <v>BLUE</v>
      </c>
      <c r="G1067" s="28" t="str">
        <f>IFERROR(__xludf.DUMMYFUNCTION("""COMPUTED_VALUE"""),"Tap 6 Clone (12/29/2019)")</f>
        <v>Tap 6 Clone (12/29/2019)</v>
      </c>
      <c r="H1067" s="27" t="str">
        <f>IFERROR(__xludf.DUMMYFUNCTION("""COMPUTED_VALUE"""),"")</f>
        <v/>
      </c>
    </row>
    <row r="1068">
      <c r="A1068" s="17"/>
      <c r="B1068" s="23"/>
      <c r="C1068" s="17">
        <f>IFERROR(__xludf.DUMMYFUNCTION("""COMPUTED_VALUE"""),43830.4666334375)</f>
        <v>43830.46663</v>
      </c>
      <c r="D1068" s="23">
        <f>IFERROR(__xludf.DUMMYFUNCTION("""COMPUTED_VALUE"""),1.058)</f>
        <v>1.058</v>
      </c>
      <c r="E1068" s="24">
        <f>IFERROR(__xludf.DUMMYFUNCTION("""COMPUTED_VALUE"""),64.0)</f>
        <v>64</v>
      </c>
      <c r="F1068" s="27" t="str">
        <f>IFERROR(__xludf.DUMMYFUNCTION("""COMPUTED_VALUE"""),"BLUE")</f>
        <v>BLUE</v>
      </c>
      <c r="G1068" s="28" t="str">
        <f>IFERROR(__xludf.DUMMYFUNCTION("""COMPUTED_VALUE"""),"Tap 6 Clone (12/29/2019)")</f>
        <v>Tap 6 Clone (12/29/2019)</v>
      </c>
      <c r="H1068" s="27" t="str">
        <f>IFERROR(__xludf.DUMMYFUNCTION("""COMPUTED_VALUE"""),"")</f>
        <v/>
      </c>
    </row>
    <row r="1069">
      <c r="A1069" s="17"/>
      <c r="B1069" s="23"/>
      <c r="C1069" s="17">
        <f>IFERROR(__xludf.DUMMYFUNCTION("""COMPUTED_VALUE"""),43830.4562013888)</f>
        <v>43830.4562</v>
      </c>
      <c r="D1069" s="23">
        <f>IFERROR(__xludf.DUMMYFUNCTION("""COMPUTED_VALUE"""),1.058)</f>
        <v>1.058</v>
      </c>
      <c r="E1069" s="24">
        <f>IFERROR(__xludf.DUMMYFUNCTION("""COMPUTED_VALUE"""),64.0)</f>
        <v>64</v>
      </c>
      <c r="F1069" s="27" t="str">
        <f>IFERROR(__xludf.DUMMYFUNCTION("""COMPUTED_VALUE"""),"BLUE")</f>
        <v>BLUE</v>
      </c>
      <c r="G1069" s="28" t="str">
        <f>IFERROR(__xludf.DUMMYFUNCTION("""COMPUTED_VALUE"""),"Tap 6 Clone (12/29/2019)")</f>
        <v>Tap 6 Clone (12/29/2019)</v>
      </c>
      <c r="H1069" s="27" t="str">
        <f>IFERROR(__xludf.DUMMYFUNCTION("""COMPUTED_VALUE"""),"")</f>
        <v/>
      </c>
    </row>
    <row r="1070">
      <c r="A1070" s="17"/>
      <c r="B1070" s="23"/>
      <c r="C1070" s="17">
        <f>IFERROR(__xludf.DUMMYFUNCTION("""COMPUTED_VALUE"""),43830.4457814699)</f>
        <v>43830.44578</v>
      </c>
      <c r="D1070" s="23">
        <f>IFERROR(__xludf.DUMMYFUNCTION("""COMPUTED_VALUE"""),1.058)</f>
        <v>1.058</v>
      </c>
      <c r="E1070" s="24">
        <f>IFERROR(__xludf.DUMMYFUNCTION("""COMPUTED_VALUE"""),64.0)</f>
        <v>64</v>
      </c>
      <c r="F1070" s="27" t="str">
        <f>IFERROR(__xludf.DUMMYFUNCTION("""COMPUTED_VALUE"""),"BLUE")</f>
        <v>BLUE</v>
      </c>
      <c r="G1070" s="28" t="str">
        <f>IFERROR(__xludf.DUMMYFUNCTION("""COMPUTED_VALUE"""),"Tap 6 Clone (12/29/2019)")</f>
        <v>Tap 6 Clone (12/29/2019)</v>
      </c>
      <c r="H1070" s="27" t="str">
        <f>IFERROR(__xludf.DUMMYFUNCTION("""COMPUTED_VALUE"""),"")</f>
        <v/>
      </c>
    </row>
    <row r="1071">
      <c r="A1071" s="17"/>
      <c r="B1071" s="23"/>
      <c r="C1071" s="17">
        <f>IFERROR(__xludf.DUMMYFUNCTION("""COMPUTED_VALUE"""),43830.4353618981)</f>
        <v>43830.43536</v>
      </c>
      <c r="D1071" s="23">
        <f>IFERROR(__xludf.DUMMYFUNCTION("""COMPUTED_VALUE"""),1.058)</f>
        <v>1.058</v>
      </c>
      <c r="E1071" s="24">
        <f>IFERROR(__xludf.DUMMYFUNCTION("""COMPUTED_VALUE"""),64.0)</f>
        <v>64</v>
      </c>
      <c r="F1071" s="27" t="str">
        <f>IFERROR(__xludf.DUMMYFUNCTION("""COMPUTED_VALUE"""),"BLUE")</f>
        <v>BLUE</v>
      </c>
      <c r="G1071" s="28" t="str">
        <f>IFERROR(__xludf.DUMMYFUNCTION("""COMPUTED_VALUE"""),"Tap 6 Clone (12/29/2019)")</f>
        <v>Tap 6 Clone (12/29/2019)</v>
      </c>
      <c r="H1071" s="27" t="str">
        <f>IFERROR(__xludf.DUMMYFUNCTION("""COMPUTED_VALUE"""),"")</f>
        <v/>
      </c>
    </row>
    <row r="1072">
      <c r="A1072" s="17"/>
      <c r="B1072" s="23"/>
      <c r="C1072" s="17">
        <f>IFERROR(__xludf.DUMMYFUNCTION("""COMPUTED_VALUE"""),43830.4249388078)</f>
        <v>43830.42494</v>
      </c>
      <c r="D1072" s="23">
        <f>IFERROR(__xludf.DUMMYFUNCTION("""COMPUTED_VALUE"""),1.058)</f>
        <v>1.058</v>
      </c>
      <c r="E1072" s="24">
        <f>IFERROR(__xludf.DUMMYFUNCTION("""COMPUTED_VALUE"""),64.0)</f>
        <v>64</v>
      </c>
      <c r="F1072" s="27" t="str">
        <f>IFERROR(__xludf.DUMMYFUNCTION("""COMPUTED_VALUE"""),"BLUE")</f>
        <v>BLUE</v>
      </c>
      <c r="G1072" s="28" t="str">
        <f>IFERROR(__xludf.DUMMYFUNCTION("""COMPUTED_VALUE"""),"Tap 6 Clone (12/29/2019)")</f>
        <v>Tap 6 Clone (12/29/2019)</v>
      </c>
      <c r="H1072" s="27" t="str">
        <f>IFERROR(__xludf.DUMMYFUNCTION("""COMPUTED_VALUE"""),"")</f>
        <v/>
      </c>
    </row>
    <row r="1073">
      <c r="A1073" s="17"/>
      <c r="B1073" s="23"/>
      <c r="C1073" s="17">
        <f>IFERROR(__xludf.DUMMYFUNCTION("""COMPUTED_VALUE"""),43830.4145179745)</f>
        <v>43830.41452</v>
      </c>
      <c r="D1073" s="23">
        <f>IFERROR(__xludf.DUMMYFUNCTION("""COMPUTED_VALUE"""),1.058)</f>
        <v>1.058</v>
      </c>
      <c r="E1073" s="24">
        <f>IFERROR(__xludf.DUMMYFUNCTION("""COMPUTED_VALUE"""),64.0)</f>
        <v>64</v>
      </c>
      <c r="F1073" s="27" t="str">
        <f>IFERROR(__xludf.DUMMYFUNCTION("""COMPUTED_VALUE"""),"BLUE")</f>
        <v>BLUE</v>
      </c>
      <c r="G1073" s="28" t="str">
        <f>IFERROR(__xludf.DUMMYFUNCTION("""COMPUTED_VALUE"""),"Tap 6 Clone (12/29/2019)")</f>
        <v>Tap 6 Clone (12/29/2019)</v>
      </c>
      <c r="H1073" s="27" t="str">
        <f>IFERROR(__xludf.DUMMYFUNCTION("""COMPUTED_VALUE"""),"")</f>
        <v/>
      </c>
    </row>
    <row r="1074">
      <c r="A1074" s="17"/>
      <c r="B1074" s="23"/>
      <c r="C1074" s="17">
        <f>IFERROR(__xludf.DUMMYFUNCTION("""COMPUTED_VALUE"""),43830.4040976504)</f>
        <v>43830.4041</v>
      </c>
      <c r="D1074" s="23">
        <f>IFERROR(__xludf.DUMMYFUNCTION("""COMPUTED_VALUE"""),1.058)</f>
        <v>1.058</v>
      </c>
      <c r="E1074" s="24">
        <f>IFERROR(__xludf.DUMMYFUNCTION("""COMPUTED_VALUE"""),64.0)</f>
        <v>64</v>
      </c>
      <c r="F1074" s="27" t="str">
        <f>IFERROR(__xludf.DUMMYFUNCTION("""COMPUTED_VALUE"""),"BLUE")</f>
        <v>BLUE</v>
      </c>
      <c r="G1074" s="28" t="str">
        <f>IFERROR(__xludf.DUMMYFUNCTION("""COMPUTED_VALUE"""),"Tap 6 Clone (12/29/2019)")</f>
        <v>Tap 6 Clone (12/29/2019)</v>
      </c>
      <c r="H1074" s="27" t="str">
        <f>IFERROR(__xludf.DUMMYFUNCTION("""COMPUTED_VALUE"""),"")</f>
        <v/>
      </c>
    </row>
    <row r="1075">
      <c r="A1075" s="17"/>
      <c r="B1075" s="23"/>
      <c r="C1075" s="17">
        <f>IFERROR(__xludf.DUMMYFUNCTION("""COMPUTED_VALUE"""),43830.3936768518)</f>
        <v>43830.39368</v>
      </c>
      <c r="D1075" s="23">
        <f>IFERROR(__xludf.DUMMYFUNCTION("""COMPUTED_VALUE"""),1.058)</f>
        <v>1.058</v>
      </c>
      <c r="E1075" s="24">
        <f>IFERROR(__xludf.DUMMYFUNCTION("""COMPUTED_VALUE"""),64.0)</f>
        <v>64</v>
      </c>
      <c r="F1075" s="27" t="str">
        <f>IFERROR(__xludf.DUMMYFUNCTION("""COMPUTED_VALUE"""),"BLUE")</f>
        <v>BLUE</v>
      </c>
      <c r="G1075" s="28" t="str">
        <f>IFERROR(__xludf.DUMMYFUNCTION("""COMPUTED_VALUE"""),"Tap 6 Clone (12/29/2019)")</f>
        <v>Tap 6 Clone (12/29/2019)</v>
      </c>
      <c r="H1075" s="27" t="str">
        <f>IFERROR(__xludf.DUMMYFUNCTION("""COMPUTED_VALUE"""),"")</f>
        <v/>
      </c>
    </row>
    <row r="1076">
      <c r="A1076" s="17"/>
      <c r="B1076" s="23"/>
      <c r="C1076" s="17">
        <f>IFERROR(__xludf.DUMMYFUNCTION("""COMPUTED_VALUE"""),43830.3832535879)</f>
        <v>43830.38325</v>
      </c>
      <c r="D1076" s="23">
        <f>IFERROR(__xludf.DUMMYFUNCTION("""COMPUTED_VALUE"""),1.058)</f>
        <v>1.058</v>
      </c>
      <c r="E1076" s="24">
        <f>IFERROR(__xludf.DUMMYFUNCTION("""COMPUTED_VALUE"""),64.0)</f>
        <v>64</v>
      </c>
      <c r="F1076" s="27" t="str">
        <f>IFERROR(__xludf.DUMMYFUNCTION("""COMPUTED_VALUE"""),"BLUE")</f>
        <v>BLUE</v>
      </c>
      <c r="G1076" s="28" t="str">
        <f>IFERROR(__xludf.DUMMYFUNCTION("""COMPUTED_VALUE"""),"Tap 6 Clone (12/29/2019)")</f>
        <v>Tap 6 Clone (12/29/2019)</v>
      </c>
      <c r="H1076" s="27" t="str">
        <f>IFERROR(__xludf.DUMMYFUNCTION("""COMPUTED_VALUE"""),"")</f>
        <v/>
      </c>
    </row>
    <row r="1077">
      <c r="A1077" s="17"/>
      <c r="B1077" s="23"/>
      <c r="C1077" s="17">
        <f>IFERROR(__xludf.DUMMYFUNCTION("""COMPUTED_VALUE"""),43830.3728343055)</f>
        <v>43830.37283</v>
      </c>
      <c r="D1077" s="23">
        <f>IFERROR(__xludf.DUMMYFUNCTION("""COMPUTED_VALUE"""),1.058)</f>
        <v>1.058</v>
      </c>
      <c r="E1077" s="24">
        <f>IFERROR(__xludf.DUMMYFUNCTION("""COMPUTED_VALUE"""),64.0)</f>
        <v>64</v>
      </c>
      <c r="F1077" s="27" t="str">
        <f>IFERROR(__xludf.DUMMYFUNCTION("""COMPUTED_VALUE"""),"BLUE")</f>
        <v>BLUE</v>
      </c>
      <c r="G1077" s="28" t="str">
        <f>IFERROR(__xludf.DUMMYFUNCTION("""COMPUTED_VALUE"""),"Tap 6 Clone (12/29/2019)")</f>
        <v>Tap 6 Clone (12/29/2019)</v>
      </c>
      <c r="H1077" s="27" t="str">
        <f>IFERROR(__xludf.DUMMYFUNCTION("""COMPUTED_VALUE"""),"")</f>
        <v/>
      </c>
    </row>
    <row r="1078">
      <c r="A1078" s="17"/>
      <c r="B1078" s="23"/>
      <c r="C1078" s="17">
        <f>IFERROR(__xludf.DUMMYFUNCTION("""COMPUTED_VALUE"""),43830.3624005324)</f>
        <v>43830.3624</v>
      </c>
      <c r="D1078" s="23">
        <f>IFERROR(__xludf.DUMMYFUNCTION("""COMPUTED_VALUE"""),1.059)</f>
        <v>1.059</v>
      </c>
      <c r="E1078" s="24">
        <f>IFERROR(__xludf.DUMMYFUNCTION("""COMPUTED_VALUE"""),64.0)</f>
        <v>64</v>
      </c>
      <c r="F1078" s="27" t="str">
        <f>IFERROR(__xludf.DUMMYFUNCTION("""COMPUTED_VALUE"""),"BLUE")</f>
        <v>BLUE</v>
      </c>
      <c r="G1078" s="28" t="str">
        <f>IFERROR(__xludf.DUMMYFUNCTION("""COMPUTED_VALUE"""),"Tap 6 Clone (12/29/2019)")</f>
        <v>Tap 6 Clone (12/29/2019)</v>
      </c>
      <c r="H1078" s="27" t="str">
        <f>IFERROR(__xludf.DUMMYFUNCTION("""COMPUTED_VALUE"""),"")</f>
        <v/>
      </c>
    </row>
    <row r="1079">
      <c r="A1079" s="17"/>
      <c r="B1079" s="23"/>
      <c r="C1079" s="17">
        <f>IFERROR(__xludf.DUMMYFUNCTION("""COMPUTED_VALUE"""),43830.3519784606)</f>
        <v>43830.35198</v>
      </c>
      <c r="D1079" s="23">
        <f>IFERROR(__xludf.DUMMYFUNCTION("""COMPUTED_VALUE"""),1.058)</f>
        <v>1.058</v>
      </c>
      <c r="E1079" s="24">
        <f>IFERROR(__xludf.DUMMYFUNCTION("""COMPUTED_VALUE"""),64.0)</f>
        <v>64</v>
      </c>
      <c r="F1079" s="27" t="str">
        <f>IFERROR(__xludf.DUMMYFUNCTION("""COMPUTED_VALUE"""),"BLUE")</f>
        <v>BLUE</v>
      </c>
      <c r="G1079" s="28" t="str">
        <f>IFERROR(__xludf.DUMMYFUNCTION("""COMPUTED_VALUE"""),"Tap 6 Clone (12/29/2019)")</f>
        <v>Tap 6 Clone (12/29/2019)</v>
      </c>
      <c r="H1079" s="27" t="str">
        <f>IFERROR(__xludf.DUMMYFUNCTION("""COMPUTED_VALUE"""),"")</f>
        <v/>
      </c>
    </row>
    <row r="1080">
      <c r="A1080" s="17"/>
      <c r="B1080" s="23"/>
      <c r="C1080" s="17">
        <f>IFERROR(__xludf.DUMMYFUNCTION("""COMPUTED_VALUE"""),43830.3415564814)</f>
        <v>43830.34156</v>
      </c>
      <c r="D1080" s="23">
        <f>IFERROR(__xludf.DUMMYFUNCTION("""COMPUTED_VALUE"""),1.058)</f>
        <v>1.058</v>
      </c>
      <c r="E1080" s="24">
        <f>IFERROR(__xludf.DUMMYFUNCTION("""COMPUTED_VALUE"""),64.0)</f>
        <v>64</v>
      </c>
      <c r="F1080" s="27" t="str">
        <f>IFERROR(__xludf.DUMMYFUNCTION("""COMPUTED_VALUE"""),"BLUE")</f>
        <v>BLUE</v>
      </c>
      <c r="G1080" s="28" t="str">
        <f>IFERROR(__xludf.DUMMYFUNCTION("""COMPUTED_VALUE"""),"Tap 6 Clone (12/29/2019)")</f>
        <v>Tap 6 Clone (12/29/2019)</v>
      </c>
      <c r="H1080" s="27" t="str">
        <f>IFERROR(__xludf.DUMMYFUNCTION("""COMPUTED_VALUE"""),"")</f>
        <v/>
      </c>
    </row>
    <row r="1081">
      <c r="A1081" s="17"/>
      <c r="B1081" s="23"/>
      <c r="C1081" s="17">
        <f>IFERROR(__xludf.DUMMYFUNCTION("""COMPUTED_VALUE"""),43830.3311341666)</f>
        <v>43830.33113</v>
      </c>
      <c r="D1081" s="23">
        <f>IFERROR(__xludf.DUMMYFUNCTION("""COMPUTED_VALUE"""),1.058)</f>
        <v>1.058</v>
      </c>
      <c r="E1081" s="24">
        <f>IFERROR(__xludf.DUMMYFUNCTION("""COMPUTED_VALUE"""),63.0)</f>
        <v>63</v>
      </c>
      <c r="F1081" s="27" t="str">
        <f>IFERROR(__xludf.DUMMYFUNCTION("""COMPUTED_VALUE"""),"BLUE")</f>
        <v>BLUE</v>
      </c>
      <c r="G1081" s="28" t="str">
        <f>IFERROR(__xludf.DUMMYFUNCTION("""COMPUTED_VALUE"""),"Tap 6 Clone (12/29/2019)")</f>
        <v>Tap 6 Clone (12/29/2019)</v>
      </c>
      <c r="H1081" s="27" t="str">
        <f>IFERROR(__xludf.DUMMYFUNCTION("""COMPUTED_VALUE"""),"")</f>
        <v/>
      </c>
    </row>
    <row r="1082">
      <c r="A1082" s="17"/>
      <c r="B1082" s="23"/>
      <c r="C1082" s="17">
        <f>IFERROR(__xludf.DUMMYFUNCTION("""COMPUTED_VALUE"""),43830.3207142824)</f>
        <v>43830.32071</v>
      </c>
      <c r="D1082" s="23">
        <f>IFERROR(__xludf.DUMMYFUNCTION("""COMPUTED_VALUE"""),1.059)</f>
        <v>1.059</v>
      </c>
      <c r="E1082" s="24">
        <f>IFERROR(__xludf.DUMMYFUNCTION("""COMPUTED_VALUE"""),64.0)</f>
        <v>64</v>
      </c>
      <c r="F1082" s="27" t="str">
        <f>IFERROR(__xludf.DUMMYFUNCTION("""COMPUTED_VALUE"""),"BLUE")</f>
        <v>BLUE</v>
      </c>
      <c r="G1082" s="28" t="str">
        <f>IFERROR(__xludf.DUMMYFUNCTION("""COMPUTED_VALUE"""),"Tap 6 Clone (12/29/2019)")</f>
        <v>Tap 6 Clone (12/29/2019)</v>
      </c>
      <c r="H1082" s="27" t="str">
        <f>IFERROR(__xludf.DUMMYFUNCTION("""COMPUTED_VALUE"""),"")</f>
        <v/>
      </c>
    </row>
    <row r="1083">
      <c r="A1083" s="17"/>
      <c r="B1083" s="23"/>
      <c r="C1083" s="17">
        <f>IFERROR(__xludf.DUMMYFUNCTION("""COMPUTED_VALUE"""),43830.310280706)</f>
        <v>43830.31028</v>
      </c>
      <c r="D1083" s="23">
        <f>IFERROR(__xludf.DUMMYFUNCTION("""COMPUTED_VALUE"""),1.059)</f>
        <v>1.059</v>
      </c>
      <c r="E1083" s="24">
        <f>IFERROR(__xludf.DUMMYFUNCTION("""COMPUTED_VALUE"""),64.0)</f>
        <v>64</v>
      </c>
      <c r="F1083" s="27" t="str">
        <f>IFERROR(__xludf.DUMMYFUNCTION("""COMPUTED_VALUE"""),"BLUE")</f>
        <v>BLUE</v>
      </c>
      <c r="G1083" s="28" t="str">
        <f>IFERROR(__xludf.DUMMYFUNCTION("""COMPUTED_VALUE"""),"Tap 6 Clone (12/29/2019)")</f>
        <v>Tap 6 Clone (12/29/2019)</v>
      </c>
      <c r="H1083" s="27" t="str">
        <f>IFERROR(__xludf.DUMMYFUNCTION("""COMPUTED_VALUE"""),"")</f>
        <v/>
      </c>
    </row>
    <row r="1084">
      <c r="A1084" s="17"/>
      <c r="B1084" s="23"/>
      <c r="C1084" s="17">
        <f>IFERROR(__xludf.DUMMYFUNCTION("""COMPUTED_VALUE"""),43830.2998597916)</f>
        <v>43830.29986</v>
      </c>
      <c r="D1084" s="23">
        <f>IFERROR(__xludf.DUMMYFUNCTION("""COMPUTED_VALUE"""),1.059)</f>
        <v>1.059</v>
      </c>
      <c r="E1084" s="24">
        <f>IFERROR(__xludf.DUMMYFUNCTION("""COMPUTED_VALUE"""),64.0)</f>
        <v>64</v>
      </c>
      <c r="F1084" s="27" t="str">
        <f>IFERROR(__xludf.DUMMYFUNCTION("""COMPUTED_VALUE"""),"BLUE")</f>
        <v>BLUE</v>
      </c>
      <c r="G1084" s="28" t="str">
        <f>IFERROR(__xludf.DUMMYFUNCTION("""COMPUTED_VALUE"""),"Tap 6 Clone (12/29/2019)")</f>
        <v>Tap 6 Clone (12/29/2019)</v>
      </c>
      <c r="H1084" s="27" t="str">
        <f>IFERROR(__xludf.DUMMYFUNCTION("""COMPUTED_VALUE"""),"")</f>
        <v/>
      </c>
    </row>
    <row r="1085">
      <c r="A1085" s="17"/>
      <c r="B1085" s="23"/>
      <c r="C1085" s="17">
        <f>IFERROR(__xludf.DUMMYFUNCTION("""COMPUTED_VALUE"""),43830.2894401273)</f>
        <v>43830.28944</v>
      </c>
      <c r="D1085" s="23">
        <f>IFERROR(__xludf.DUMMYFUNCTION("""COMPUTED_VALUE"""),1.059)</f>
        <v>1.059</v>
      </c>
      <c r="E1085" s="24">
        <f>IFERROR(__xludf.DUMMYFUNCTION("""COMPUTED_VALUE"""),64.0)</f>
        <v>64</v>
      </c>
      <c r="F1085" s="27" t="str">
        <f>IFERROR(__xludf.DUMMYFUNCTION("""COMPUTED_VALUE"""),"BLUE")</f>
        <v>BLUE</v>
      </c>
      <c r="G1085" s="28" t="str">
        <f>IFERROR(__xludf.DUMMYFUNCTION("""COMPUTED_VALUE"""),"Tap 6 Clone (12/29/2019)")</f>
        <v>Tap 6 Clone (12/29/2019)</v>
      </c>
      <c r="H1085" s="27" t="str">
        <f>IFERROR(__xludf.DUMMYFUNCTION("""COMPUTED_VALUE"""),"")</f>
        <v/>
      </c>
    </row>
    <row r="1086">
      <c r="A1086" s="17"/>
      <c r="B1086" s="23"/>
      <c r="C1086" s="17">
        <f>IFERROR(__xludf.DUMMYFUNCTION("""COMPUTED_VALUE"""),43830.2790194328)</f>
        <v>43830.27902</v>
      </c>
      <c r="D1086" s="23">
        <f>IFERROR(__xludf.DUMMYFUNCTION("""COMPUTED_VALUE"""),1.059)</f>
        <v>1.059</v>
      </c>
      <c r="E1086" s="24">
        <f>IFERROR(__xludf.DUMMYFUNCTION("""COMPUTED_VALUE"""),63.0)</f>
        <v>63</v>
      </c>
      <c r="F1086" s="27" t="str">
        <f>IFERROR(__xludf.DUMMYFUNCTION("""COMPUTED_VALUE"""),"BLUE")</f>
        <v>BLUE</v>
      </c>
      <c r="G1086" s="28" t="str">
        <f>IFERROR(__xludf.DUMMYFUNCTION("""COMPUTED_VALUE"""),"Tap 6 Clone (12/29/2019)")</f>
        <v>Tap 6 Clone (12/29/2019)</v>
      </c>
      <c r="H1086" s="27" t="str">
        <f>IFERROR(__xludf.DUMMYFUNCTION("""COMPUTED_VALUE"""),"")</f>
        <v/>
      </c>
    </row>
    <row r="1087">
      <c r="A1087" s="17"/>
      <c r="B1087" s="23"/>
      <c r="C1087" s="17">
        <f>IFERROR(__xludf.DUMMYFUNCTION("""COMPUTED_VALUE"""),43830.2685991782)</f>
        <v>43830.2686</v>
      </c>
      <c r="D1087" s="23">
        <f>IFERROR(__xludf.DUMMYFUNCTION("""COMPUTED_VALUE"""),1.059)</f>
        <v>1.059</v>
      </c>
      <c r="E1087" s="24">
        <f>IFERROR(__xludf.DUMMYFUNCTION("""COMPUTED_VALUE"""),63.0)</f>
        <v>63</v>
      </c>
      <c r="F1087" s="27" t="str">
        <f>IFERROR(__xludf.DUMMYFUNCTION("""COMPUTED_VALUE"""),"BLUE")</f>
        <v>BLUE</v>
      </c>
      <c r="G1087" s="28" t="str">
        <f>IFERROR(__xludf.DUMMYFUNCTION("""COMPUTED_VALUE"""),"Tap 6 Clone (12/29/2019)")</f>
        <v>Tap 6 Clone (12/29/2019)</v>
      </c>
      <c r="H1087" s="27" t="str">
        <f>IFERROR(__xludf.DUMMYFUNCTION("""COMPUTED_VALUE"""),"")</f>
        <v/>
      </c>
    </row>
    <row r="1088">
      <c r="A1088" s="17"/>
      <c r="B1088" s="23"/>
      <c r="C1088" s="17">
        <f>IFERROR(__xludf.DUMMYFUNCTION("""COMPUTED_VALUE"""),43830.2581756597)</f>
        <v>43830.25818</v>
      </c>
      <c r="D1088" s="23">
        <f>IFERROR(__xludf.DUMMYFUNCTION("""COMPUTED_VALUE"""),1.059)</f>
        <v>1.059</v>
      </c>
      <c r="E1088" s="24">
        <f>IFERROR(__xludf.DUMMYFUNCTION("""COMPUTED_VALUE"""),64.0)</f>
        <v>64</v>
      </c>
      <c r="F1088" s="27" t="str">
        <f>IFERROR(__xludf.DUMMYFUNCTION("""COMPUTED_VALUE"""),"BLUE")</f>
        <v>BLUE</v>
      </c>
      <c r="G1088" s="28" t="str">
        <f>IFERROR(__xludf.DUMMYFUNCTION("""COMPUTED_VALUE"""),"Tap 6 Clone (12/29/2019)")</f>
        <v>Tap 6 Clone (12/29/2019)</v>
      </c>
      <c r="H1088" s="27" t="str">
        <f>IFERROR(__xludf.DUMMYFUNCTION("""COMPUTED_VALUE"""),"")</f>
        <v/>
      </c>
    </row>
    <row r="1089">
      <c r="A1089" s="17"/>
      <c r="B1089" s="23"/>
      <c r="C1089" s="17">
        <f>IFERROR(__xludf.DUMMYFUNCTION("""COMPUTED_VALUE"""),43830.2477534375)</f>
        <v>43830.24775</v>
      </c>
      <c r="D1089" s="23">
        <f>IFERROR(__xludf.DUMMYFUNCTION("""COMPUTED_VALUE"""),1.059)</f>
        <v>1.059</v>
      </c>
      <c r="E1089" s="24">
        <f>IFERROR(__xludf.DUMMYFUNCTION("""COMPUTED_VALUE"""),64.0)</f>
        <v>64</v>
      </c>
      <c r="F1089" s="27" t="str">
        <f>IFERROR(__xludf.DUMMYFUNCTION("""COMPUTED_VALUE"""),"BLUE")</f>
        <v>BLUE</v>
      </c>
      <c r="G1089" s="28" t="str">
        <f>IFERROR(__xludf.DUMMYFUNCTION("""COMPUTED_VALUE"""),"Tap 6 Clone (12/29/2019)")</f>
        <v>Tap 6 Clone (12/29/2019)</v>
      </c>
      <c r="H1089" s="27" t="str">
        <f>IFERROR(__xludf.DUMMYFUNCTION("""COMPUTED_VALUE"""),"")</f>
        <v/>
      </c>
    </row>
    <row r="1090">
      <c r="A1090" s="17"/>
      <c r="B1090" s="23"/>
      <c r="C1090" s="17">
        <f>IFERROR(__xludf.DUMMYFUNCTION("""COMPUTED_VALUE"""),43830.2373320601)</f>
        <v>43830.23733</v>
      </c>
      <c r="D1090" s="23">
        <f>IFERROR(__xludf.DUMMYFUNCTION("""COMPUTED_VALUE"""),1.059)</f>
        <v>1.059</v>
      </c>
      <c r="E1090" s="24">
        <f>IFERROR(__xludf.DUMMYFUNCTION("""COMPUTED_VALUE"""),64.0)</f>
        <v>64</v>
      </c>
      <c r="F1090" s="27" t="str">
        <f>IFERROR(__xludf.DUMMYFUNCTION("""COMPUTED_VALUE"""),"BLUE")</f>
        <v>BLUE</v>
      </c>
      <c r="G1090" s="28" t="str">
        <f>IFERROR(__xludf.DUMMYFUNCTION("""COMPUTED_VALUE"""),"Tap 6 Clone (12/29/2019)")</f>
        <v>Tap 6 Clone (12/29/2019)</v>
      </c>
      <c r="H1090" s="27" t="str">
        <f>IFERROR(__xludf.DUMMYFUNCTION("""COMPUTED_VALUE"""),"")</f>
        <v/>
      </c>
    </row>
    <row r="1091">
      <c r="A1091" s="17"/>
      <c r="B1091" s="23"/>
      <c r="C1091" s="17">
        <f>IFERROR(__xludf.DUMMYFUNCTION("""COMPUTED_VALUE"""),43830.2269096643)</f>
        <v>43830.22691</v>
      </c>
      <c r="D1091" s="23">
        <f>IFERROR(__xludf.DUMMYFUNCTION("""COMPUTED_VALUE"""),1.059)</f>
        <v>1.059</v>
      </c>
      <c r="E1091" s="24">
        <f>IFERROR(__xludf.DUMMYFUNCTION("""COMPUTED_VALUE"""),63.0)</f>
        <v>63</v>
      </c>
      <c r="F1091" s="27" t="str">
        <f>IFERROR(__xludf.DUMMYFUNCTION("""COMPUTED_VALUE"""),"BLUE")</f>
        <v>BLUE</v>
      </c>
      <c r="G1091" s="28" t="str">
        <f>IFERROR(__xludf.DUMMYFUNCTION("""COMPUTED_VALUE"""),"Tap 6 Clone (12/29/2019)")</f>
        <v>Tap 6 Clone (12/29/2019)</v>
      </c>
      <c r="H1091" s="27" t="str">
        <f>IFERROR(__xludf.DUMMYFUNCTION("""COMPUTED_VALUE"""),"")</f>
        <v/>
      </c>
    </row>
    <row r="1092">
      <c r="A1092" s="17"/>
      <c r="B1092" s="23"/>
      <c r="C1092" s="17">
        <f>IFERROR(__xludf.DUMMYFUNCTION("""COMPUTED_VALUE"""),43830.2164888194)</f>
        <v>43830.21649</v>
      </c>
      <c r="D1092" s="23">
        <f>IFERROR(__xludf.DUMMYFUNCTION("""COMPUTED_VALUE"""),1.059)</f>
        <v>1.059</v>
      </c>
      <c r="E1092" s="24">
        <f>IFERROR(__xludf.DUMMYFUNCTION("""COMPUTED_VALUE"""),63.0)</f>
        <v>63</v>
      </c>
      <c r="F1092" s="27" t="str">
        <f>IFERROR(__xludf.DUMMYFUNCTION("""COMPUTED_VALUE"""),"BLUE")</f>
        <v>BLUE</v>
      </c>
      <c r="G1092" s="28" t="str">
        <f>IFERROR(__xludf.DUMMYFUNCTION("""COMPUTED_VALUE"""),"Tap 6 Clone (12/29/2019)")</f>
        <v>Tap 6 Clone (12/29/2019)</v>
      </c>
      <c r="H1092" s="27" t="str">
        <f>IFERROR(__xludf.DUMMYFUNCTION("""COMPUTED_VALUE"""),"")</f>
        <v/>
      </c>
    </row>
    <row r="1093">
      <c r="A1093" s="17"/>
      <c r="B1093" s="23"/>
      <c r="C1093" s="17">
        <f>IFERROR(__xludf.DUMMYFUNCTION("""COMPUTED_VALUE"""),43830.2060679282)</f>
        <v>43830.20607</v>
      </c>
      <c r="D1093" s="23">
        <f>IFERROR(__xludf.DUMMYFUNCTION("""COMPUTED_VALUE"""),1.059)</f>
        <v>1.059</v>
      </c>
      <c r="E1093" s="24">
        <f>IFERROR(__xludf.DUMMYFUNCTION("""COMPUTED_VALUE"""),63.0)</f>
        <v>63</v>
      </c>
      <c r="F1093" s="27" t="str">
        <f>IFERROR(__xludf.DUMMYFUNCTION("""COMPUTED_VALUE"""),"BLUE")</f>
        <v>BLUE</v>
      </c>
      <c r="G1093" s="28" t="str">
        <f>IFERROR(__xludf.DUMMYFUNCTION("""COMPUTED_VALUE"""),"Tap 6 Clone (12/29/2019)")</f>
        <v>Tap 6 Clone (12/29/2019)</v>
      </c>
      <c r="H1093" s="27" t="str">
        <f>IFERROR(__xludf.DUMMYFUNCTION("""COMPUTED_VALUE"""),"")</f>
        <v/>
      </c>
    </row>
    <row r="1094">
      <c r="A1094" s="17"/>
      <c r="B1094" s="23"/>
      <c r="C1094" s="17">
        <f>IFERROR(__xludf.DUMMYFUNCTION("""COMPUTED_VALUE"""),43830.1956462384)</f>
        <v>43830.19565</v>
      </c>
      <c r="D1094" s="23">
        <f>IFERROR(__xludf.DUMMYFUNCTION("""COMPUTED_VALUE"""),1.059)</f>
        <v>1.059</v>
      </c>
      <c r="E1094" s="24">
        <f>IFERROR(__xludf.DUMMYFUNCTION("""COMPUTED_VALUE"""),63.0)</f>
        <v>63</v>
      </c>
      <c r="F1094" s="27" t="str">
        <f>IFERROR(__xludf.DUMMYFUNCTION("""COMPUTED_VALUE"""),"BLUE")</f>
        <v>BLUE</v>
      </c>
      <c r="G1094" s="28" t="str">
        <f>IFERROR(__xludf.DUMMYFUNCTION("""COMPUTED_VALUE"""),"Tap 6 Clone (12/29/2019)")</f>
        <v>Tap 6 Clone (12/29/2019)</v>
      </c>
      <c r="H1094" s="27" t="str">
        <f>IFERROR(__xludf.DUMMYFUNCTION("""COMPUTED_VALUE"""),"")</f>
        <v/>
      </c>
    </row>
    <row r="1095">
      <c r="A1095" s="17"/>
      <c r="B1095" s="23"/>
      <c r="C1095" s="17">
        <f>IFERROR(__xludf.DUMMYFUNCTION("""COMPUTED_VALUE"""),43830.1852251388)</f>
        <v>43830.18523</v>
      </c>
      <c r="D1095" s="23">
        <f>IFERROR(__xludf.DUMMYFUNCTION("""COMPUTED_VALUE"""),1.059)</f>
        <v>1.059</v>
      </c>
      <c r="E1095" s="24">
        <f>IFERROR(__xludf.DUMMYFUNCTION("""COMPUTED_VALUE"""),64.0)</f>
        <v>64</v>
      </c>
      <c r="F1095" s="27" t="str">
        <f>IFERROR(__xludf.DUMMYFUNCTION("""COMPUTED_VALUE"""),"BLUE")</f>
        <v>BLUE</v>
      </c>
      <c r="G1095" s="28" t="str">
        <f>IFERROR(__xludf.DUMMYFUNCTION("""COMPUTED_VALUE"""),"Tap 6 Clone (12/29/2019)")</f>
        <v>Tap 6 Clone (12/29/2019)</v>
      </c>
      <c r="H1095" s="27" t="str">
        <f>IFERROR(__xludf.DUMMYFUNCTION("""COMPUTED_VALUE"""),"")</f>
        <v/>
      </c>
    </row>
    <row r="1096">
      <c r="A1096" s="17"/>
      <c r="B1096" s="23"/>
      <c r="C1096" s="17">
        <f>IFERROR(__xludf.DUMMYFUNCTION("""COMPUTED_VALUE"""),43830.1748041782)</f>
        <v>43830.1748</v>
      </c>
      <c r="D1096" s="23">
        <f>IFERROR(__xludf.DUMMYFUNCTION("""COMPUTED_VALUE"""),1.059)</f>
        <v>1.059</v>
      </c>
      <c r="E1096" s="24">
        <f>IFERROR(__xludf.DUMMYFUNCTION("""COMPUTED_VALUE"""),63.0)</f>
        <v>63</v>
      </c>
      <c r="F1096" s="27" t="str">
        <f>IFERROR(__xludf.DUMMYFUNCTION("""COMPUTED_VALUE"""),"BLUE")</f>
        <v>BLUE</v>
      </c>
      <c r="G1096" s="28" t="str">
        <f>IFERROR(__xludf.DUMMYFUNCTION("""COMPUTED_VALUE"""),"Tap 6 Clone (12/29/2019)")</f>
        <v>Tap 6 Clone (12/29/2019)</v>
      </c>
      <c r="H1096" s="27" t="str">
        <f>IFERROR(__xludf.DUMMYFUNCTION("""COMPUTED_VALUE"""),"")</f>
        <v/>
      </c>
    </row>
    <row r="1097">
      <c r="A1097" s="17"/>
      <c r="B1097" s="23"/>
      <c r="C1097" s="17">
        <f>IFERROR(__xludf.DUMMYFUNCTION("""COMPUTED_VALUE"""),43830.1643834606)</f>
        <v>43830.16438</v>
      </c>
      <c r="D1097" s="23">
        <f>IFERROR(__xludf.DUMMYFUNCTION("""COMPUTED_VALUE"""),1.059)</f>
        <v>1.059</v>
      </c>
      <c r="E1097" s="24">
        <f>IFERROR(__xludf.DUMMYFUNCTION("""COMPUTED_VALUE"""),64.0)</f>
        <v>64</v>
      </c>
      <c r="F1097" s="27" t="str">
        <f>IFERROR(__xludf.DUMMYFUNCTION("""COMPUTED_VALUE"""),"BLUE")</f>
        <v>BLUE</v>
      </c>
      <c r="G1097" s="28" t="str">
        <f>IFERROR(__xludf.DUMMYFUNCTION("""COMPUTED_VALUE"""),"Tap 6 Clone (12/29/2019)")</f>
        <v>Tap 6 Clone (12/29/2019)</v>
      </c>
      <c r="H1097" s="27" t="str">
        <f>IFERROR(__xludf.DUMMYFUNCTION("""COMPUTED_VALUE"""),"")</f>
        <v/>
      </c>
    </row>
    <row r="1098">
      <c r="A1098" s="17"/>
      <c r="B1098" s="23"/>
      <c r="C1098" s="17">
        <f>IFERROR(__xludf.DUMMYFUNCTION("""COMPUTED_VALUE"""),43830.1539623263)</f>
        <v>43830.15396</v>
      </c>
      <c r="D1098" s="23">
        <f>IFERROR(__xludf.DUMMYFUNCTION("""COMPUTED_VALUE"""),1.059)</f>
        <v>1.059</v>
      </c>
      <c r="E1098" s="24">
        <f>IFERROR(__xludf.DUMMYFUNCTION("""COMPUTED_VALUE"""),63.0)</f>
        <v>63</v>
      </c>
      <c r="F1098" s="27" t="str">
        <f>IFERROR(__xludf.DUMMYFUNCTION("""COMPUTED_VALUE"""),"BLUE")</f>
        <v>BLUE</v>
      </c>
      <c r="G1098" s="28" t="str">
        <f>IFERROR(__xludf.DUMMYFUNCTION("""COMPUTED_VALUE"""),"Tap 6 Clone (12/29/2019)")</f>
        <v>Tap 6 Clone (12/29/2019)</v>
      </c>
      <c r="H1098" s="27" t="str">
        <f>IFERROR(__xludf.DUMMYFUNCTION("""COMPUTED_VALUE"""),"")</f>
        <v/>
      </c>
    </row>
    <row r="1099">
      <c r="A1099" s="17"/>
      <c r="B1099" s="23"/>
      <c r="C1099" s="17">
        <f>IFERROR(__xludf.DUMMYFUNCTION("""COMPUTED_VALUE"""),43830.1435407523)</f>
        <v>43830.14354</v>
      </c>
      <c r="D1099" s="23">
        <f>IFERROR(__xludf.DUMMYFUNCTION("""COMPUTED_VALUE"""),1.059)</f>
        <v>1.059</v>
      </c>
      <c r="E1099" s="24">
        <f>IFERROR(__xludf.DUMMYFUNCTION("""COMPUTED_VALUE"""),63.0)</f>
        <v>63</v>
      </c>
      <c r="F1099" s="27" t="str">
        <f>IFERROR(__xludf.DUMMYFUNCTION("""COMPUTED_VALUE"""),"BLUE")</f>
        <v>BLUE</v>
      </c>
      <c r="G1099" s="28" t="str">
        <f>IFERROR(__xludf.DUMMYFUNCTION("""COMPUTED_VALUE"""),"Tap 6 Clone (12/29/2019)")</f>
        <v>Tap 6 Clone (12/29/2019)</v>
      </c>
      <c r="H1099" s="27" t="str">
        <f>IFERROR(__xludf.DUMMYFUNCTION("""COMPUTED_VALUE"""),"")</f>
        <v/>
      </c>
    </row>
    <row r="1100">
      <c r="A1100" s="17"/>
      <c r="B1100" s="23"/>
      <c r="C1100" s="17">
        <f>IFERROR(__xludf.DUMMYFUNCTION("""COMPUTED_VALUE"""),43830.1331097685)</f>
        <v>43830.13311</v>
      </c>
      <c r="D1100" s="23">
        <f>IFERROR(__xludf.DUMMYFUNCTION("""COMPUTED_VALUE"""),1.059)</f>
        <v>1.059</v>
      </c>
      <c r="E1100" s="24">
        <f>IFERROR(__xludf.DUMMYFUNCTION("""COMPUTED_VALUE"""),63.0)</f>
        <v>63</v>
      </c>
      <c r="F1100" s="27" t="str">
        <f>IFERROR(__xludf.DUMMYFUNCTION("""COMPUTED_VALUE"""),"BLUE")</f>
        <v>BLUE</v>
      </c>
      <c r="G1100" s="28" t="str">
        <f>IFERROR(__xludf.DUMMYFUNCTION("""COMPUTED_VALUE"""),"Tap 6 Clone (12/29/2019)")</f>
        <v>Tap 6 Clone (12/29/2019)</v>
      </c>
      <c r="H1100" s="27" t="str">
        <f>IFERROR(__xludf.DUMMYFUNCTION("""COMPUTED_VALUE"""),"")</f>
        <v/>
      </c>
    </row>
    <row r="1101">
      <c r="A1101" s="17"/>
      <c r="B1101" s="23"/>
      <c r="C1101" s="17">
        <f>IFERROR(__xludf.DUMMYFUNCTION("""COMPUTED_VALUE"""),43830.1226892361)</f>
        <v>43830.12269</v>
      </c>
      <c r="D1101" s="23">
        <f>IFERROR(__xludf.DUMMYFUNCTION("""COMPUTED_VALUE"""),1.059)</f>
        <v>1.059</v>
      </c>
      <c r="E1101" s="24">
        <f>IFERROR(__xludf.DUMMYFUNCTION("""COMPUTED_VALUE"""),63.0)</f>
        <v>63</v>
      </c>
      <c r="F1101" s="27" t="str">
        <f>IFERROR(__xludf.DUMMYFUNCTION("""COMPUTED_VALUE"""),"BLUE")</f>
        <v>BLUE</v>
      </c>
      <c r="G1101" s="28" t="str">
        <f>IFERROR(__xludf.DUMMYFUNCTION("""COMPUTED_VALUE"""),"Tap 6 Clone (12/29/2019)")</f>
        <v>Tap 6 Clone (12/29/2019)</v>
      </c>
      <c r="H1101" s="27" t="str">
        <f>IFERROR(__xludf.DUMMYFUNCTION("""COMPUTED_VALUE"""),"")</f>
        <v/>
      </c>
    </row>
    <row r="1102">
      <c r="A1102" s="17"/>
      <c r="B1102" s="23"/>
      <c r="C1102" s="17">
        <f>IFERROR(__xludf.DUMMYFUNCTION("""COMPUTED_VALUE"""),43830.1122685879)</f>
        <v>43830.11227</v>
      </c>
      <c r="D1102" s="23">
        <f>IFERROR(__xludf.DUMMYFUNCTION("""COMPUTED_VALUE"""),1.059)</f>
        <v>1.059</v>
      </c>
      <c r="E1102" s="24">
        <f>IFERROR(__xludf.DUMMYFUNCTION("""COMPUTED_VALUE"""),63.0)</f>
        <v>63</v>
      </c>
      <c r="F1102" s="27" t="str">
        <f>IFERROR(__xludf.DUMMYFUNCTION("""COMPUTED_VALUE"""),"BLUE")</f>
        <v>BLUE</v>
      </c>
      <c r="G1102" s="28" t="str">
        <f>IFERROR(__xludf.DUMMYFUNCTION("""COMPUTED_VALUE"""),"Tap 6 Clone (12/29/2019)")</f>
        <v>Tap 6 Clone (12/29/2019)</v>
      </c>
      <c r="H1102" s="27" t="str">
        <f>IFERROR(__xludf.DUMMYFUNCTION("""COMPUTED_VALUE"""),"")</f>
        <v/>
      </c>
    </row>
    <row r="1103">
      <c r="A1103" s="17"/>
      <c r="B1103" s="23"/>
      <c r="C1103" s="17">
        <f>IFERROR(__xludf.DUMMYFUNCTION("""COMPUTED_VALUE"""),43830.1018455324)</f>
        <v>43830.10185</v>
      </c>
      <c r="D1103" s="23">
        <f>IFERROR(__xludf.DUMMYFUNCTION("""COMPUTED_VALUE"""),1.059)</f>
        <v>1.059</v>
      </c>
      <c r="E1103" s="24">
        <f>IFERROR(__xludf.DUMMYFUNCTION("""COMPUTED_VALUE"""),63.0)</f>
        <v>63</v>
      </c>
      <c r="F1103" s="27" t="str">
        <f>IFERROR(__xludf.DUMMYFUNCTION("""COMPUTED_VALUE"""),"BLUE")</f>
        <v>BLUE</v>
      </c>
      <c r="G1103" s="28" t="str">
        <f>IFERROR(__xludf.DUMMYFUNCTION("""COMPUTED_VALUE"""),"Tap 6 Clone (12/29/2019)")</f>
        <v>Tap 6 Clone (12/29/2019)</v>
      </c>
      <c r="H1103" s="27" t="str">
        <f>IFERROR(__xludf.DUMMYFUNCTION("""COMPUTED_VALUE"""),"")</f>
        <v/>
      </c>
    </row>
    <row r="1104">
      <c r="A1104" s="17"/>
      <c r="B1104" s="23"/>
      <c r="C1104" s="17">
        <f>IFERROR(__xludf.DUMMYFUNCTION("""COMPUTED_VALUE"""),43830.0914123379)</f>
        <v>43830.09141</v>
      </c>
      <c r="D1104" s="23">
        <f>IFERROR(__xludf.DUMMYFUNCTION("""COMPUTED_VALUE"""),1.059)</f>
        <v>1.059</v>
      </c>
      <c r="E1104" s="24">
        <f>IFERROR(__xludf.DUMMYFUNCTION("""COMPUTED_VALUE"""),63.0)</f>
        <v>63</v>
      </c>
      <c r="F1104" s="27" t="str">
        <f>IFERROR(__xludf.DUMMYFUNCTION("""COMPUTED_VALUE"""),"BLUE")</f>
        <v>BLUE</v>
      </c>
      <c r="G1104" s="28" t="str">
        <f>IFERROR(__xludf.DUMMYFUNCTION("""COMPUTED_VALUE"""),"Tap 6 Clone (12/29/2019)")</f>
        <v>Tap 6 Clone (12/29/2019)</v>
      </c>
      <c r="H1104" s="27" t="str">
        <f>IFERROR(__xludf.DUMMYFUNCTION("""COMPUTED_VALUE"""),"")</f>
        <v/>
      </c>
    </row>
    <row r="1105">
      <c r="A1105" s="17"/>
      <c r="B1105" s="23"/>
      <c r="C1105" s="17">
        <f>IFERROR(__xludf.DUMMYFUNCTION("""COMPUTED_VALUE"""),43830.0809804513)</f>
        <v>43830.08098</v>
      </c>
      <c r="D1105" s="23">
        <f>IFERROR(__xludf.DUMMYFUNCTION("""COMPUTED_VALUE"""),1.059)</f>
        <v>1.059</v>
      </c>
      <c r="E1105" s="24">
        <f>IFERROR(__xludf.DUMMYFUNCTION("""COMPUTED_VALUE"""),63.0)</f>
        <v>63</v>
      </c>
      <c r="F1105" s="27" t="str">
        <f>IFERROR(__xludf.DUMMYFUNCTION("""COMPUTED_VALUE"""),"BLUE")</f>
        <v>BLUE</v>
      </c>
      <c r="G1105" s="28" t="str">
        <f>IFERROR(__xludf.DUMMYFUNCTION("""COMPUTED_VALUE"""),"Tap 6 Clone (12/29/2019)")</f>
        <v>Tap 6 Clone (12/29/2019)</v>
      </c>
      <c r="H1105" s="27" t="str">
        <f>IFERROR(__xludf.DUMMYFUNCTION("""COMPUTED_VALUE"""),"")</f>
        <v/>
      </c>
    </row>
    <row r="1106">
      <c r="A1106" s="17"/>
      <c r="B1106" s="23"/>
      <c r="C1106" s="17">
        <f>IFERROR(__xludf.DUMMYFUNCTION("""COMPUTED_VALUE"""),43830.0705615856)</f>
        <v>43830.07056</v>
      </c>
      <c r="D1106" s="23">
        <f>IFERROR(__xludf.DUMMYFUNCTION("""COMPUTED_VALUE"""),1.059)</f>
        <v>1.059</v>
      </c>
      <c r="E1106" s="24">
        <f>IFERROR(__xludf.DUMMYFUNCTION("""COMPUTED_VALUE"""),63.0)</f>
        <v>63</v>
      </c>
      <c r="F1106" s="27" t="str">
        <f>IFERROR(__xludf.DUMMYFUNCTION("""COMPUTED_VALUE"""),"BLUE")</f>
        <v>BLUE</v>
      </c>
      <c r="G1106" s="28" t="str">
        <f>IFERROR(__xludf.DUMMYFUNCTION("""COMPUTED_VALUE"""),"Tap 6 Clone (12/29/2019)")</f>
        <v>Tap 6 Clone (12/29/2019)</v>
      </c>
      <c r="H1106" s="27" t="str">
        <f>IFERROR(__xludf.DUMMYFUNCTION("""COMPUTED_VALUE"""),"")</f>
        <v/>
      </c>
    </row>
    <row r="1107">
      <c r="A1107" s="17"/>
      <c r="B1107" s="23"/>
      <c r="C1107" s="17">
        <f>IFERROR(__xludf.DUMMYFUNCTION("""COMPUTED_VALUE"""),43830.0601375463)</f>
        <v>43830.06014</v>
      </c>
      <c r="D1107" s="23">
        <f>IFERROR(__xludf.DUMMYFUNCTION("""COMPUTED_VALUE"""),1.059)</f>
        <v>1.059</v>
      </c>
      <c r="E1107" s="24">
        <f>IFERROR(__xludf.DUMMYFUNCTION("""COMPUTED_VALUE"""),63.0)</f>
        <v>63</v>
      </c>
      <c r="F1107" s="27" t="str">
        <f>IFERROR(__xludf.DUMMYFUNCTION("""COMPUTED_VALUE"""),"BLUE")</f>
        <v>BLUE</v>
      </c>
      <c r="G1107" s="28" t="str">
        <f>IFERROR(__xludf.DUMMYFUNCTION("""COMPUTED_VALUE"""),"Tap 6 Clone (12/29/2019)")</f>
        <v>Tap 6 Clone (12/29/2019)</v>
      </c>
      <c r="H1107" s="27" t="str">
        <f>IFERROR(__xludf.DUMMYFUNCTION("""COMPUTED_VALUE"""),"")</f>
        <v/>
      </c>
    </row>
    <row r="1108">
      <c r="A1108" s="17"/>
      <c r="B1108" s="23"/>
      <c r="C1108" s="17">
        <f>IFERROR(__xludf.DUMMYFUNCTION("""COMPUTED_VALUE"""),43830.0497176157)</f>
        <v>43830.04972</v>
      </c>
      <c r="D1108" s="23">
        <f>IFERROR(__xludf.DUMMYFUNCTION("""COMPUTED_VALUE"""),1.059)</f>
        <v>1.059</v>
      </c>
      <c r="E1108" s="24">
        <f>IFERROR(__xludf.DUMMYFUNCTION("""COMPUTED_VALUE"""),63.0)</f>
        <v>63</v>
      </c>
      <c r="F1108" s="27" t="str">
        <f>IFERROR(__xludf.DUMMYFUNCTION("""COMPUTED_VALUE"""),"BLUE")</f>
        <v>BLUE</v>
      </c>
      <c r="G1108" s="28" t="str">
        <f>IFERROR(__xludf.DUMMYFUNCTION("""COMPUTED_VALUE"""),"Tap 6 Clone (12/29/2019)")</f>
        <v>Tap 6 Clone (12/29/2019)</v>
      </c>
      <c r="H1108" s="27" t="str">
        <f>IFERROR(__xludf.DUMMYFUNCTION("""COMPUTED_VALUE"""),"")</f>
        <v/>
      </c>
    </row>
    <row r="1109">
      <c r="A1109" s="17"/>
      <c r="B1109" s="23"/>
      <c r="C1109" s="17">
        <f>IFERROR(__xludf.DUMMYFUNCTION("""COMPUTED_VALUE"""),43830.0392983912)</f>
        <v>43830.0393</v>
      </c>
      <c r="D1109" s="23">
        <f>IFERROR(__xludf.DUMMYFUNCTION("""COMPUTED_VALUE"""),1.059)</f>
        <v>1.059</v>
      </c>
      <c r="E1109" s="24">
        <f>IFERROR(__xludf.DUMMYFUNCTION("""COMPUTED_VALUE"""),63.0)</f>
        <v>63</v>
      </c>
      <c r="F1109" s="27" t="str">
        <f>IFERROR(__xludf.DUMMYFUNCTION("""COMPUTED_VALUE"""),"BLUE")</f>
        <v>BLUE</v>
      </c>
      <c r="G1109" s="28" t="str">
        <f>IFERROR(__xludf.DUMMYFUNCTION("""COMPUTED_VALUE"""),"Tap 6 Clone (12/29/2019)")</f>
        <v>Tap 6 Clone (12/29/2019)</v>
      </c>
      <c r="H1109" s="27" t="str">
        <f>IFERROR(__xludf.DUMMYFUNCTION("""COMPUTED_VALUE"""),"")</f>
        <v/>
      </c>
    </row>
    <row r="1110">
      <c r="A1110" s="17"/>
      <c r="B1110" s="23"/>
      <c r="C1110" s="17">
        <f>IFERROR(__xludf.DUMMYFUNCTION("""COMPUTED_VALUE"""),43830.0288773611)</f>
        <v>43830.02888</v>
      </c>
      <c r="D1110" s="23">
        <f>IFERROR(__xludf.DUMMYFUNCTION("""COMPUTED_VALUE"""),1.059)</f>
        <v>1.059</v>
      </c>
      <c r="E1110" s="24">
        <f>IFERROR(__xludf.DUMMYFUNCTION("""COMPUTED_VALUE"""),63.0)</f>
        <v>63</v>
      </c>
      <c r="F1110" s="27" t="str">
        <f>IFERROR(__xludf.DUMMYFUNCTION("""COMPUTED_VALUE"""),"BLUE")</f>
        <v>BLUE</v>
      </c>
      <c r="G1110" s="28" t="str">
        <f>IFERROR(__xludf.DUMMYFUNCTION("""COMPUTED_VALUE"""),"Tap 6 Clone (12/29/2019)")</f>
        <v>Tap 6 Clone (12/29/2019)</v>
      </c>
      <c r="H1110" s="27" t="str">
        <f>IFERROR(__xludf.DUMMYFUNCTION("""COMPUTED_VALUE"""),"")</f>
        <v/>
      </c>
    </row>
    <row r="1111">
      <c r="A1111" s="17"/>
      <c r="B1111" s="23"/>
      <c r="C1111" s="17">
        <f>IFERROR(__xludf.DUMMYFUNCTION("""COMPUTED_VALUE"""),43830.0184204976)</f>
        <v>43830.01842</v>
      </c>
      <c r="D1111" s="23">
        <f>IFERROR(__xludf.DUMMYFUNCTION("""COMPUTED_VALUE"""),1.059)</f>
        <v>1.059</v>
      </c>
      <c r="E1111" s="24">
        <f>IFERROR(__xludf.DUMMYFUNCTION("""COMPUTED_VALUE"""),63.0)</f>
        <v>63</v>
      </c>
      <c r="F1111" s="27" t="str">
        <f>IFERROR(__xludf.DUMMYFUNCTION("""COMPUTED_VALUE"""),"BLUE")</f>
        <v>BLUE</v>
      </c>
      <c r="G1111" s="28" t="str">
        <f>IFERROR(__xludf.DUMMYFUNCTION("""COMPUTED_VALUE"""),"Tap 6 Clone (12/29/2019)")</f>
        <v>Tap 6 Clone (12/29/2019)</v>
      </c>
      <c r="H1111" s="27" t="str">
        <f>IFERROR(__xludf.DUMMYFUNCTION("""COMPUTED_VALUE"""),"")</f>
        <v/>
      </c>
    </row>
    <row r="1112">
      <c r="A1112" s="17"/>
      <c r="B1112" s="23"/>
      <c r="C1112" s="17">
        <f>IFERROR(__xludf.DUMMYFUNCTION("""COMPUTED_VALUE"""),43830.007986956)</f>
        <v>43830.00799</v>
      </c>
      <c r="D1112" s="23">
        <f>IFERROR(__xludf.DUMMYFUNCTION("""COMPUTED_VALUE"""),1.059)</f>
        <v>1.059</v>
      </c>
      <c r="E1112" s="24">
        <f>IFERROR(__xludf.DUMMYFUNCTION("""COMPUTED_VALUE"""),63.0)</f>
        <v>63</v>
      </c>
      <c r="F1112" s="27" t="str">
        <f>IFERROR(__xludf.DUMMYFUNCTION("""COMPUTED_VALUE"""),"BLUE")</f>
        <v>BLUE</v>
      </c>
      <c r="G1112" s="28" t="str">
        <f>IFERROR(__xludf.DUMMYFUNCTION("""COMPUTED_VALUE"""),"Tap 6 Clone (12/29/2019)")</f>
        <v>Tap 6 Clone (12/29/2019)</v>
      </c>
      <c r="H1112" s="27" t="str">
        <f>IFERROR(__xludf.DUMMYFUNCTION("""COMPUTED_VALUE"""),"")</f>
        <v/>
      </c>
    </row>
    <row r="1113">
      <c r="A1113" s="17"/>
      <c r="B1113" s="23"/>
      <c r="C1113" s="17">
        <f>IFERROR(__xludf.DUMMYFUNCTION("""COMPUTED_VALUE"""),43829.997565787)</f>
        <v>43829.99757</v>
      </c>
      <c r="D1113" s="23">
        <f>IFERROR(__xludf.DUMMYFUNCTION("""COMPUTED_VALUE"""),1.059)</f>
        <v>1.059</v>
      </c>
      <c r="E1113" s="24">
        <f>IFERROR(__xludf.DUMMYFUNCTION("""COMPUTED_VALUE"""),63.0)</f>
        <v>63</v>
      </c>
      <c r="F1113" s="27" t="str">
        <f>IFERROR(__xludf.DUMMYFUNCTION("""COMPUTED_VALUE"""),"BLUE")</f>
        <v>BLUE</v>
      </c>
      <c r="G1113" s="28" t="str">
        <f>IFERROR(__xludf.DUMMYFUNCTION("""COMPUTED_VALUE"""),"Tap 6 Clone (12/29/2019)")</f>
        <v>Tap 6 Clone (12/29/2019)</v>
      </c>
      <c r="H1113" s="27" t="str">
        <f>IFERROR(__xludf.DUMMYFUNCTION("""COMPUTED_VALUE"""),"")</f>
        <v/>
      </c>
    </row>
    <row r="1114">
      <c r="A1114" s="17"/>
      <c r="B1114" s="23"/>
      <c r="C1114" s="17">
        <f>IFERROR(__xludf.DUMMYFUNCTION("""COMPUTED_VALUE"""),43829.987144618)</f>
        <v>43829.98714</v>
      </c>
      <c r="D1114" s="23">
        <f>IFERROR(__xludf.DUMMYFUNCTION("""COMPUTED_VALUE"""),1.059)</f>
        <v>1.059</v>
      </c>
      <c r="E1114" s="24">
        <f>IFERROR(__xludf.DUMMYFUNCTION("""COMPUTED_VALUE"""),63.0)</f>
        <v>63</v>
      </c>
      <c r="F1114" s="27" t="str">
        <f>IFERROR(__xludf.DUMMYFUNCTION("""COMPUTED_VALUE"""),"BLUE")</f>
        <v>BLUE</v>
      </c>
      <c r="G1114" s="28" t="str">
        <f>IFERROR(__xludf.DUMMYFUNCTION("""COMPUTED_VALUE"""),"Tap 6 Clone (12/29/2019)")</f>
        <v>Tap 6 Clone (12/29/2019)</v>
      </c>
      <c r="H1114" s="27" t="str">
        <f>IFERROR(__xludf.DUMMYFUNCTION("""COMPUTED_VALUE"""),"")</f>
        <v/>
      </c>
    </row>
    <row r="1115">
      <c r="A1115" s="17"/>
      <c r="B1115" s="23"/>
      <c r="C1115" s="17">
        <f>IFERROR(__xludf.DUMMYFUNCTION("""COMPUTED_VALUE"""),43829.9767239004)</f>
        <v>43829.97672</v>
      </c>
      <c r="D1115" s="23">
        <f>IFERROR(__xludf.DUMMYFUNCTION("""COMPUTED_VALUE"""),1.059)</f>
        <v>1.059</v>
      </c>
      <c r="E1115" s="24">
        <f>IFERROR(__xludf.DUMMYFUNCTION("""COMPUTED_VALUE"""),63.0)</f>
        <v>63</v>
      </c>
      <c r="F1115" s="27" t="str">
        <f>IFERROR(__xludf.DUMMYFUNCTION("""COMPUTED_VALUE"""),"BLUE")</f>
        <v>BLUE</v>
      </c>
      <c r="G1115" s="28" t="str">
        <f>IFERROR(__xludf.DUMMYFUNCTION("""COMPUTED_VALUE"""),"Tap 6 Clone (12/29/2019)")</f>
        <v>Tap 6 Clone (12/29/2019)</v>
      </c>
      <c r="H1115" s="27" t="str">
        <f>IFERROR(__xludf.DUMMYFUNCTION("""COMPUTED_VALUE"""),"")</f>
        <v/>
      </c>
    </row>
    <row r="1116">
      <c r="A1116" s="17"/>
      <c r="B1116" s="23"/>
      <c r="C1116" s="17">
        <f>IFERROR(__xludf.DUMMYFUNCTION("""COMPUTED_VALUE"""),43829.966302824)</f>
        <v>43829.9663</v>
      </c>
      <c r="D1116" s="23">
        <f>IFERROR(__xludf.DUMMYFUNCTION("""COMPUTED_VALUE"""),1.059)</f>
        <v>1.059</v>
      </c>
      <c r="E1116" s="24">
        <f>IFERROR(__xludf.DUMMYFUNCTION("""COMPUTED_VALUE"""),63.0)</f>
        <v>63</v>
      </c>
      <c r="F1116" s="27" t="str">
        <f>IFERROR(__xludf.DUMMYFUNCTION("""COMPUTED_VALUE"""),"BLUE")</f>
        <v>BLUE</v>
      </c>
      <c r="G1116" s="28" t="str">
        <f>IFERROR(__xludf.DUMMYFUNCTION("""COMPUTED_VALUE"""),"Tap 6 Clone (12/29/2019)")</f>
        <v>Tap 6 Clone (12/29/2019)</v>
      </c>
      <c r="H1116" s="27" t="str">
        <f>IFERROR(__xludf.DUMMYFUNCTION("""COMPUTED_VALUE"""),"")</f>
        <v/>
      </c>
    </row>
    <row r="1117">
      <c r="A1117" s="17"/>
      <c r="B1117" s="23"/>
      <c r="C1117" s="17">
        <f>IFERROR(__xludf.DUMMYFUNCTION("""COMPUTED_VALUE"""),43829.955858287)</f>
        <v>43829.95586</v>
      </c>
      <c r="D1117" s="23">
        <f>IFERROR(__xludf.DUMMYFUNCTION("""COMPUTED_VALUE"""),1.059)</f>
        <v>1.059</v>
      </c>
      <c r="E1117" s="24">
        <f>IFERROR(__xludf.DUMMYFUNCTION("""COMPUTED_VALUE"""),63.0)</f>
        <v>63</v>
      </c>
      <c r="F1117" s="27" t="str">
        <f>IFERROR(__xludf.DUMMYFUNCTION("""COMPUTED_VALUE"""),"BLUE")</f>
        <v>BLUE</v>
      </c>
      <c r="G1117" s="28" t="str">
        <f>IFERROR(__xludf.DUMMYFUNCTION("""COMPUTED_VALUE"""),"Tap 6 Clone (12/29/2019)")</f>
        <v>Tap 6 Clone (12/29/2019)</v>
      </c>
      <c r="H1117" s="27" t="str">
        <f>IFERROR(__xludf.DUMMYFUNCTION("""COMPUTED_VALUE"""),"")</f>
        <v/>
      </c>
    </row>
    <row r="1118">
      <c r="A1118" s="17"/>
      <c r="B1118" s="23"/>
      <c r="C1118" s="17">
        <f>IFERROR(__xludf.DUMMYFUNCTION("""COMPUTED_VALUE"""),43829.9454254745)</f>
        <v>43829.94543</v>
      </c>
      <c r="D1118" s="23">
        <f>IFERROR(__xludf.DUMMYFUNCTION("""COMPUTED_VALUE"""),1.059)</f>
        <v>1.059</v>
      </c>
      <c r="E1118" s="24">
        <f>IFERROR(__xludf.DUMMYFUNCTION("""COMPUTED_VALUE"""),63.0)</f>
        <v>63</v>
      </c>
      <c r="F1118" s="27" t="str">
        <f>IFERROR(__xludf.DUMMYFUNCTION("""COMPUTED_VALUE"""),"BLUE")</f>
        <v>BLUE</v>
      </c>
      <c r="G1118" s="28" t="str">
        <f>IFERROR(__xludf.DUMMYFUNCTION("""COMPUTED_VALUE"""),"Tap 6 Clone (12/29/2019)")</f>
        <v>Tap 6 Clone (12/29/2019)</v>
      </c>
      <c r="H1118" s="27" t="str">
        <f>IFERROR(__xludf.DUMMYFUNCTION("""COMPUTED_VALUE"""),"")</f>
        <v/>
      </c>
    </row>
    <row r="1119">
      <c r="A1119" s="17"/>
      <c r="B1119" s="23"/>
      <c r="C1119" s="17">
        <f>IFERROR(__xludf.DUMMYFUNCTION("""COMPUTED_VALUE"""),43829.9350029629)</f>
        <v>43829.935</v>
      </c>
      <c r="D1119" s="23">
        <f>IFERROR(__xludf.DUMMYFUNCTION("""COMPUTED_VALUE"""),1.059)</f>
        <v>1.059</v>
      </c>
      <c r="E1119" s="24">
        <f>IFERROR(__xludf.DUMMYFUNCTION("""COMPUTED_VALUE"""),63.0)</f>
        <v>63</v>
      </c>
      <c r="F1119" s="27" t="str">
        <f>IFERROR(__xludf.DUMMYFUNCTION("""COMPUTED_VALUE"""),"BLUE")</f>
        <v>BLUE</v>
      </c>
      <c r="G1119" s="28" t="str">
        <f>IFERROR(__xludf.DUMMYFUNCTION("""COMPUTED_VALUE"""),"Tap 6 Clone (12/29/2019)")</f>
        <v>Tap 6 Clone (12/29/2019)</v>
      </c>
      <c r="H1119" s="27" t="str">
        <f>IFERROR(__xludf.DUMMYFUNCTION("""COMPUTED_VALUE"""),"")</f>
        <v/>
      </c>
    </row>
    <row r="1120">
      <c r="A1120" s="17"/>
      <c r="B1120" s="23"/>
      <c r="C1120" s="17">
        <f>IFERROR(__xludf.DUMMYFUNCTION("""COMPUTED_VALUE"""),43829.9245819212)</f>
        <v>43829.92458</v>
      </c>
      <c r="D1120" s="23">
        <f>IFERROR(__xludf.DUMMYFUNCTION("""COMPUTED_VALUE"""),1.059)</f>
        <v>1.059</v>
      </c>
      <c r="E1120" s="24">
        <f>IFERROR(__xludf.DUMMYFUNCTION("""COMPUTED_VALUE"""),63.0)</f>
        <v>63</v>
      </c>
      <c r="F1120" s="27" t="str">
        <f>IFERROR(__xludf.DUMMYFUNCTION("""COMPUTED_VALUE"""),"BLUE")</f>
        <v>BLUE</v>
      </c>
      <c r="G1120" s="28" t="str">
        <f>IFERROR(__xludf.DUMMYFUNCTION("""COMPUTED_VALUE"""),"Tap 6 Clone (12/29/2019)")</f>
        <v>Tap 6 Clone (12/29/2019)</v>
      </c>
      <c r="H1120" s="27" t="str">
        <f>IFERROR(__xludf.DUMMYFUNCTION("""COMPUTED_VALUE"""),"")</f>
        <v/>
      </c>
    </row>
    <row r="1121">
      <c r="A1121" s="17"/>
      <c r="B1121" s="23"/>
      <c r="C1121" s="17">
        <f>IFERROR(__xludf.DUMMYFUNCTION("""COMPUTED_VALUE"""),43829.9141608101)</f>
        <v>43829.91416</v>
      </c>
      <c r="D1121" s="23">
        <f>IFERROR(__xludf.DUMMYFUNCTION("""COMPUTED_VALUE"""),1.059)</f>
        <v>1.059</v>
      </c>
      <c r="E1121" s="24">
        <f>IFERROR(__xludf.DUMMYFUNCTION("""COMPUTED_VALUE"""),63.0)</f>
        <v>63</v>
      </c>
      <c r="F1121" s="27" t="str">
        <f>IFERROR(__xludf.DUMMYFUNCTION("""COMPUTED_VALUE"""),"BLUE")</f>
        <v>BLUE</v>
      </c>
      <c r="G1121" s="28" t="str">
        <f>IFERROR(__xludf.DUMMYFUNCTION("""COMPUTED_VALUE"""),"Tap 6 Clone (12/29/2019)")</f>
        <v>Tap 6 Clone (12/29/2019)</v>
      </c>
      <c r="H1121" s="27" t="str">
        <f>IFERROR(__xludf.DUMMYFUNCTION("""COMPUTED_VALUE"""),"")</f>
        <v/>
      </c>
    </row>
    <row r="1122">
      <c r="A1122" s="17"/>
      <c r="B1122" s="23"/>
      <c r="C1122" s="17">
        <f>IFERROR(__xludf.DUMMYFUNCTION("""COMPUTED_VALUE"""),43829.9037396064)</f>
        <v>43829.90374</v>
      </c>
      <c r="D1122" s="23">
        <f>IFERROR(__xludf.DUMMYFUNCTION("""COMPUTED_VALUE"""),1.059)</f>
        <v>1.059</v>
      </c>
      <c r="E1122" s="24">
        <f>IFERROR(__xludf.DUMMYFUNCTION("""COMPUTED_VALUE"""),63.0)</f>
        <v>63</v>
      </c>
      <c r="F1122" s="27" t="str">
        <f>IFERROR(__xludf.DUMMYFUNCTION("""COMPUTED_VALUE"""),"BLUE")</f>
        <v>BLUE</v>
      </c>
      <c r="G1122" s="28" t="str">
        <f>IFERROR(__xludf.DUMMYFUNCTION("""COMPUTED_VALUE"""),"Tap 6 Clone (12/29/2019)")</f>
        <v>Tap 6 Clone (12/29/2019)</v>
      </c>
      <c r="H1122" s="27" t="str">
        <f>IFERROR(__xludf.DUMMYFUNCTION("""COMPUTED_VALUE"""),"")</f>
        <v/>
      </c>
    </row>
    <row r="1123">
      <c r="A1123" s="17"/>
      <c r="B1123" s="23"/>
      <c r="C1123" s="17">
        <f>IFERROR(__xludf.DUMMYFUNCTION("""COMPUTED_VALUE"""),43829.8933179398)</f>
        <v>43829.89332</v>
      </c>
      <c r="D1123" s="23">
        <f>IFERROR(__xludf.DUMMYFUNCTION("""COMPUTED_VALUE"""),1.059)</f>
        <v>1.059</v>
      </c>
      <c r="E1123" s="24">
        <f>IFERROR(__xludf.DUMMYFUNCTION("""COMPUTED_VALUE"""),63.0)</f>
        <v>63</v>
      </c>
      <c r="F1123" s="27" t="str">
        <f>IFERROR(__xludf.DUMMYFUNCTION("""COMPUTED_VALUE"""),"BLUE")</f>
        <v>BLUE</v>
      </c>
      <c r="G1123" s="28" t="str">
        <f>IFERROR(__xludf.DUMMYFUNCTION("""COMPUTED_VALUE"""),"Tap 6 Clone (12/29/2019)")</f>
        <v>Tap 6 Clone (12/29/2019)</v>
      </c>
      <c r="H1123" s="27" t="str">
        <f>IFERROR(__xludf.DUMMYFUNCTION("""COMPUTED_VALUE"""),"")</f>
        <v/>
      </c>
    </row>
    <row r="1124">
      <c r="A1124" s="17"/>
      <c r="B1124" s="23"/>
      <c r="C1124" s="17">
        <f>IFERROR(__xludf.DUMMYFUNCTION("""COMPUTED_VALUE"""),43829.8829004745)</f>
        <v>43829.8829</v>
      </c>
      <c r="D1124" s="23">
        <f>IFERROR(__xludf.DUMMYFUNCTION("""COMPUTED_VALUE"""),1.059)</f>
        <v>1.059</v>
      </c>
      <c r="E1124" s="24">
        <f>IFERROR(__xludf.DUMMYFUNCTION("""COMPUTED_VALUE"""),63.0)</f>
        <v>63</v>
      </c>
      <c r="F1124" s="27" t="str">
        <f>IFERROR(__xludf.DUMMYFUNCTION("""COMPUTED_VALUE"""),"BLUE")</f>
        <v>BLUE</v>
      </c>
      <c r="G1124" s="28" t="str">
        <f>IFERROR(__xludf.DUMMYFUNCTION("""COMPUTED_VALUE"""),"Tap 6 Clone (12/29/2019)")</f>
        <v>Tap 6 Clone (12/29/2019)</v>
      </c>
      <c r="H1124" s="27" t="str">
        <f>IFERROR(__xludf.DUMMYFUNCTION("""COMPUTED_VALUE"""),"")</f>
        <v/>
      </c>
    </row>
    <row r="1125">
      <c r="A1125" s="17"/>
      <c r="B1125" s="23"/>
      <c r="C1125" s="17">
        <f>IFERROR(__xludf.DUMMYFUNCTION("""COMPUTED_VALUE"""),43829.8724776504)</f>
        <v>43829.87248</v>
      </c>
      <c r="D1125" s="23">
        <f>IFERROR(__xludf.DUMMYFUNCTION("""COMPUTED_VALUE"""),1.059)</f>
        <v>1.059</v>
      </c>
      <c r="E1125" s="24">
        <f>IFERROR(__xludf.DUMMYFUNCTION("""COMPUTED_VALUE"""),63.0)</f>
        <v>63</v>
      </c>
      <c r="F1125" s="27" t="str">
        <f>IFERROR(__xludf.DUMMYFUNCTION("""COMPUTED_VALUE"""),"BLUE")</f>
        <v>BLUE</v>
      </c>
      <c r="G1125" s="28" t="str">
        <f>IFERROR(__xludf.DUMMYFUNCTION("""COMPUTED_VALUE"""),"Tap 6 Clone (12/29/2019)")</f>
        <v>Tap 6 Clone (12/29/2019)</v>
      </c>
      <c r="H1125" s="27" t="str">
        <f>IFERROR(__xludf.DUMMYFUNCTION("""COMPUTED_VALUE"""),"")</f>
        <v/>
      </c>
    </row>
    <row r="1126">
      <c r="A1126" s="17"/>
      <c r="B1126" s="23"/>
      <c r="C1126" s="17">
        <f>IFERROR(__xludf.DUMMYFUNCTION("""COMPUTED_VALUE"""),43829.8620567013)</f>
        <v>43829.86206</v>
      </c>
      <c r="D1126" s="23">
        <f>IFERROR(__xludf.DUMMYFUNCTION("""COMPUTED_VALUE"""),1.059)</f>
        <v>1.059</v>
      </c>
      <c r="E1126" s="24">
        <f>IFERROR(__xludf.DUMMYFUNCTION("""COMPUTED_VALUE"""),63.0)</f>
        <v>63</v>
      </c>
      <c r="F1126" s="27" t="str">
        <f>IFERROR(__xludf.DUMMYFUNCTION("""COMPUTED_VALUE"""),"BLUE")</f>
        <v>BLUE</v>
      </c>
      <c r="G1126" s="28" t="str">
        <f>IFERROR(__xludf.DUMMYFUNCTION("""COMPUTED_VALUE"""),"Tap 6 Clone (12/29/2019)")</f>
        <v>Tap 6 Clone (12/29/2019)</v>
      </c>
      <c r="H1126" s="27" t="str">
        <f>IFERROR(__xludf.DUMMYFUNCTION("""COMPUTED_VALUE"""),"")</f>
        <v/>
      </c>
    </row>
    <row r="1127">
      <c r="A1127" s="17"/>
      <c r="B1127" s="23"/>
      <c r="C1127" s="17">
        <f>IFERROR(__xludf.DUMMYFUNCTION("""COMPUTED_VALUE"""),43829.8516343518)</f>
        <v>43829.85163</v>
      </c>
      <c r="D1127" s="23">
        <f>IFERROR(__xludf.DUMMYFUNCTION("""COMPUTED_VALUE"""),1.059)</f>
        <v>1.059</v>
      </c>
      <c r="E1127" s="24">
        <f>IFERROR(__xludf.DUMMYFUNCTION("""COMPUTED_VALUE"""),63.0)</f>
        <v>63</v>
      </c>
      <c r="F1127" s="27" t="str">
        <f>IFERROR(__xludf.DUMMYFUNCTION("""COMPUTED_VALUE"""),"BLUE")</f>
        <v>BLUE</v>
      </c>
      <c r="G1127" s="28" t="str">
        <f>IFERROR(__xludf.DUMMYFUNCTION("""COMPUTED_VALUE"""),"Tap 6 Clone (12/29/2019)")</f>
        <v>Tap 6 Clone (12/29/2019)</v>
      </c>
      <c r="H1127" s="27" t="str">
        <f>IFERROR(__xludf.DUMMYFUNCTION("""COMPUTED_VALUE"""),"")</f>
        <v/>
      </c>
    </row>
    <row r="1128">
      <c r="A1128" s="17"/>
      <c r="B1128" s="23"/>
      <c r="C1128" s="17">
        <f>IFERROR(__xludf.DUMMYFUNCTION("""COMPUTED_VALUE"""),43829.8412132523)</f>
        <v>43829.84121</v>
      </c>
      <c r="D1128" s="23">
        <f>IFERROR(__xludf.DUMMYFUNCTION("""COMPUTED_VALUE"""),1.059)</f>
        <v>1.059</v>
      </c>
      <c r="E1128" s="24">
        <f>IFERROR(__xludf.DUMMYFUNCTION("""COMPUTED_VALUE"""),63.0)</f>
        <v>63</v>
      </c>
      <c r="F1128" s="27" t="str">
        <f>IFERROR(__xludf.DUMMYFUNCTION("""COMPUTED_VALUE"""),"BLUE")</f>
        <v>BLUE</v>
      </c>
      <c r="G1128" s="28" t="str">
        <f>IFERROR(__xludf.DUMMYFUNCTION("""COMPUTED_VALUE"""),"Tap 6 Clone (12/29/2019)")</f>
        <v>Tap 6 Clone (12/29/2019)</v>
      </c>
      <c r="H1128" s="27" t="str">
        <f>IFERROR(__xludf.DUMMYFUNCTION("""COMPUTED_VALUE"""),"")</f>
        <v/>
      </c>
    </row>
    <row r="1129">
      <c r="A1129" s="17"/>
      <c r="B1129" s="23"/>
      <c r="C1129" s="17">
        <f>IFERROR(__xludf.DUMMYFUNCTION("""COMPUTED_VALUE"""),43829.8307925925)</f>
        <v>43829.83079</v>
      </c>
      <c r="D1129" s="23">
        <f>IFERROR(__xludf.DUMMYFUNCTION("""COMPUTED_VALUE"""),1.059)</f>
        <v>1.059</v>
      </c>
      <c r="E1129" s="24">
        <f>IFERROR(__xludf.DUMMYFUNCTION("""COMPUTED_VALUE"""),63.0)</f>
        <v>63</v>
      </c>
      <c r="F1129" s="27" t="str">
        <f>IFERROR(__xludf.DUMMYFUNCTION("""COMPUTED_VALUE"""),"BLUE")</f>
        <v>BLUE</v>
      </c>
      <c r="G1129" s="28" t="str">
        <f>IFERROR(__xludf.DUMMYFUNCTION("""COMPUTED_VALUE"""),"Tap 6 Clone (12/29/2019)")</f>
        <v>Tap 6 Clone (12/29/2019)</v>
      </c>
      <c r="H1129" s="27" t="str">
        <f>IFERROR(__xludf.DUMMYFUNCTION("""COMPUTED_VALUE"""),"")</f>
        <v/>
      </c>
    </row>
    <row r="1130">
      <c r="A1130" s="17"/>
      <c r="B1130" s="23"/>
      <c r="C1130" s="17">
        <f>IFERROR(__xludf.DUMMYFUNCTION("""COMPUTED_VALUE"""),43829.8203709722)</f>
        <v>43829.82037</v>
      </c>
      <c r="D1130" s="23">
        <f>IFERROR(__xludf.DUMMYFUNCTION("""COMPUTED_VALUE"""),1.059)</f>
        <v>1.059</v>
      </c>
      <c r="E1130" s="24">
        <f>IFERROR(__xludf.DUMMYFUNCTION("""COMPUTED_VALUE"""),63.0)</f>
        <v>63</v>
      </c>
      <c r="F1130" s="27" t="str">
        <f>IFERROR(__xludf.DUMMYFUNCTION("""COMPUTED_VALUE"""),"BLUE")</f>
        <v>BLUE</v>
      </c>
      <c r="G1130" s="28" t="str">
        <f>IFERROR(__xludf.DUMMYFUNCTION("""COMPUTED_VALUE"""),"Tap 6 Clone (12/29/2019)")</f>
        <v>Tap 6 Clone (12/29/2019)</v>
      </c>
      <c r="H1130" s="27" t="str">
        <f>IFERROR(__xludf.DUMMYFUNCTION("""COMPUTED_VALUE"""),"")</f>
        <v/>
      </c>
    </row>
    <row r="1131">
      <c r="A1131" s="17"/>
      <c r="B1131" s="23"/>
      <c r="C1131" s="17">
        <f>IFERROR(__xludf.DUMMYFUNCTION("""COMPUTED_VALUE"""),43829.8099505092)</f>
        <v>43829.80995</v>
      </c>
      <c r="D1131" s="23">
        <f>IFERROR(__xludf.DUMMYFUNCTION("""COMPUTED_VALUE"""),1.059)</f>
        <v>1.059</v>
      </c>
      <c r="E1131" s="24">
        <f>IFERROR(__xludf.DUMMYFUNCTION("""COMPUTED_VALUE"""),63.0)</f>
        <v>63</v>
      </c>
      <c r="F1131" s="27" t="str">
        <f>IFERROR(__xludf.DUMMYFUNCTION("""COMPUTED_VALUE"""),"BLUE")</f>
        <v>BLUE</v>
      </c>
      <c r="G1131" s="28" t="str">
        <f>IFERROR(__xludf.DUMMYFUNCTION("""COMPUTED_VALUE"""),"Tap 6 Clone (12/29/2019)")</f>
        <v>Tap 6 Clone (12/29/2019)</v>
      </c>
      <c r="H1131" s="27" t="str">
        <f>IFERROR(__xludf.DUMMYFUNCTION("""COMPUTED_VALUE"""),"")</f>
        <v/>
      </c>
    </row>
    <row r="1132">
      <c r="A1132" s="17"/>
      <c r="B1132" s="23"/>
      <c r="C1132" s="17">
        <f>IFERROR(__xludf.DUMMYFUNCTION("""COMPUTED_VALUE"""),43829.799528912)</f>
        <v>43829.79953</v>
      </c>
      <c r="D1132" s="23">
        <f>IFERROR(__xludf.DUMMYFUNCTION("""COMPUTED_VALUE"""),1.059)</f>
        <v>1.059</v>
      </c>
      <c r="E1132" s="24">
        <f>IFERROR(__xludf.DUMMYFUNCTION("""COMPUTED_VALUE"""),63.0)</f>
        <v>63</v>
      </c>
      <c r="F1132" s="27" t="str">
        <f>IFERROR(__xludf.DUMMYFUNCTION("""COMPUTED_VALUE"""),"BLUE")</f>
        <v>BLUE</v>
      </c>
      <c r="G1132" s="28" t="str">
        <f>IFERROR(__xludf.DUMMYFUNCTION("""COMPUTED_VALUE"""),"Tap 6 Clone (12/29/2019)")</f>
        <v>Tap 6 Clone (12/29/2019)</v>
      </c>
      <c r="H1132" s="27" t="str">
        <f>IFERROR(__xludf.DUMMYFUNCTION("""COMPUTED_VALUE"""),"")</f>
        <v/>
      </c>
    </row>
    <row r="1133">
      <c r="A1133" s="17"/>
      <c r="B1133" s="23"/>
      <c r="C1133" s="17">
        <f>IFERROR(__xludf.DUMMYFUNCTION("""COMPUTED_VALUE"""),43829.7890856365)</f>
        <v>43829.78909</v>
      </c>
      <c r="D1133" s="23">
        <f>IFERROR(__xludf.DUMMYFUNCTION("""COMPUTED_VALUE"""),1.059)</f>
        <v>1.059</v>
      </c>
      <c r="E1133" s="24">
        <f>IFERROR(__xludf.DUMMYFUNCTION("""COMPUTED_VALUE"""),63.0)</f>
        <v>63</v>
      </c>
      <c r="F1133" s="27" t="str">
        <f>IFERROR(__xludf.DUMMYFUNCTION("""COMPUTED_VALUE"""),"BLUE")</f>
        <v>BLUE</v>
      </c>
      <c r="G1133" s="28" t="str">
        <f>IFERROR(__xludf.DUMMYFUNCTION("""COMPUTED_VALUE"""),"Tap 6 Clone (12/29/2019)")</f>
        <v>Tap 6 Clone (12/29/2019)</v>
      </c>
      <c r="H1133" s="27" t="str">
        <f>IFERROR(__xludf.DUMMYFUNCTION("""COMPUTED_VALUE"""),"")</f>
        <v/>
      </c>
    </row>
    <row r="1134">
      <c r="A1134" s="17"/>
      <c r="B1134" s="23"/>
      <c r="C1134" s="17">
        <f>IFERROR(__xludf.DUMMYFUNCTION("""COMPUTED_VALUE"""),43829.778652199)</f>
        <v>43829.77865</v>
      </c>
      <c r="D1134" s="23">
        <f>IFERROR(__xludf.DUMMYFUNCTION("""COMPUTED_VALUE"""),1.059)</f>
        <v>1.059</v>
      </c>
      <c r="E1134" s="24">
        <f>IFERROR(__xludf.DUMMYFUNCTION("""COMPUTED_VALUE"""),63.0)</f>
        <v>63</v>
      </c>
      <c r="F1134" s="27" t="str">
        <f>IFERROR(__xludf.DUMMYFUNCTION("""COMPUTED_VALUE"""),"BLUE")</f>
        <v>BLUE</v>
      </c>
      <c r="G1134" s="28" t="str">
        <f>IFERROR(__xludf.DUMMYFUNCTION("""COMPUTED_VALUE"""),"Tap 6 Clone (12/29/2019)")</f>
        <v>Tap 6 Clone (12/29/2019)</v>
      </c>
      <c r="H1134" s="27" t="str">
        <f>IFERROR(__xludf.DUMMYFUNCTION("""COMPUTED_VALUE"""),"")</f>
        <v/>
      </c>
    </row>
    <row r="1135">
      <c r="A1135" s="17"/>
      <c r="B1135" s="23"/>
      <c r="C1135" s="17">
        <f>IFERROR(__xludf.DUMMYFUNCTION("""COMPUTED_VALUE"""),43829.7682076851)</f>
        <v>43829.76821</v>
      </c>
      <c r="D1135" s="23">
        <f>IFERROR(__xludf.DUMMYFUNCTION("""COMPUTED_VALUE"""),1.059)</f>
        <v>1.059</v>
      </c>
      <c r="E1135" s="24">
        <f>IFERROR(__xludf.DUMMYFUNCTION("""COMPUTED_VALUE"""),63.0)</f>
        <v>63</v>
      </c>
      <c r="F1135" s="27" t="str">
        <f>IFERROR(__xludf.DUMMYFUNCTION("""COMPUTED_VALUE"""),"BLUE")</f>
        <v>BLUE</v>
      </c>
      <c r="G1135" s="28" t="str">
        <f>IFERROR(__xludf.DUMMYFUNCTION("""COMPUTED_VALUE"""),"Tap 6 Clone (12/29/2019)")</f>
        <v>Tap 6 Clone (12/29/2019)</v>
      </c>
      <c r="H1135" s="27" t="str">
        <f>IFERROR(__xludf.DUMMYFUNCTION("""COMPUTED_VALUE"""),"")</f>
        <v/>
      </c>
    </row>
    <row r="1136">
      <c r="A1136" s="17"/>
      <c r="B1136" s="23"/>
      <c r="C1136" s="17">
        <f>IFERROR(__xludf.DUMMYFUNCTION("""COMPUTED_VALUE"""),43829.7577748495)</f>
        <v>43829.75777</v>
      </c>
      <c r="D1136" s="23">
        <f>IFERROR(__xludf.DUMMYFUNCTION("""COMPUTED_VALUE"""),1.059)</f>
        <v>1.059</v>
      </c>
      <c r="E1136" s="24">
        <f>IFERROR(__xludf.DUMMYFUNCTION("""COMPUTED_VALUE"""),63.0)</f>
        <v>63</v>
      </c>
      <c r="F1136" s="27" t="str">
        <f>IFERROR(__xludf.DUMMYFUNCTION("""COMPUTED_VALUE"""),"BLUE")</f>
        <v>BLUE</v>
      </c>
      <c r="G1136" s="28" t="str">
        <f>IFERROR(__xludf.DUMMYFUNCTION("""COMPUTED_VALUE"""),"Tap 6 Clone (12/29/2019)")</f>
        <v>Tap 6 Clone (12/29/2019)</v>
      </c>
      <c r="H1136" s="27" t="str">
        <f>IFERROR(__xludf.DUMMYFUNCTION("""COMPUTED_VALUE"""),"")</f>
        <v/>
      </c>
    </row>
    <row r="1137">
      <c r="A1137" s="17"/>
      <c r="B1137" s="23"/>
      <c r="C1137" s="17">
        <f>IFERROR(__xludf.DUMMYFUNCTION("""COMPUTED_VALUE"""),43829.7473522453)</f>
        <v>43829.74735</v>
      </c>
      <c r="D1137" s="23">
        <f>IFERROR(__xludf.DUMMYFUNCTION("""COMPUTED_VALUE"""),1.059)</f>
        <v>1.059</v>
      </c>
      <c r="E1137" s="24">
        <f>IFERROR(__xludf.DUMMYFUNCTION("""COMPUTED_VALUE"""),63.0)</f>
        <v>63</v>
      </c>
      <c r="F1137" s="27" t="str">
        <f>IFERROR(__xludf.DUMMYFUNCTION("""COMPUTED_VALUE"""),"BLUE")</f>
        <v>BLUE</v>
      </c>
      <c r="G1137" s="28" t="str">
        <f>IFERROR(__xludf.DUMMYFUNCTION("""COMPUTED_VALUE"""),"Tap 6 Clone (12/29/2019)")</f>
        <v>Tap 6 Clone (12/29/2019)</v>
      </c>
      <c r="H1137" s="27" t="str">
        <f>IFERROR(__xludf.DUMMYFUNCTION("""COMPUTED_VALUE"""),"")</f>
        <v/>
      </c>
    </row>
    <row r="1138">
      <c r="A1138" s="17"/>
      <c r="B1138" s="23"/>
      <c r="C1138" s="17">
        <f>IFERROR(__xludf.DUMMYFUNCTION("""COMPUTED_VALUE"""),43829.7369294444)</f>
        <v>43829.73693</v>
      </c>
      <c r="D1138" s="23">
        <f>IFERROR(__xludf.DUMMYFUNCTION("""COMPUTED_VALUE"""),1.059)</f>
        <v>1.059</v>
      </c>
      <c r="E1138" s="24">
        <f>IFERROR(__xludf.DUMMYFUNCTION("""COMPUTED_VALUE"""),63.0)</f>
        <v>63</v>
      </c>
      <c r="F1138" s="27" t="str">
        <f>IFERROR(__xludf.DUMMYFUNCTION("""COMPUTED_VALUE"""),"BLUE")</f>
        <v>BLUE</v>
      </c>
      <c r="G1138" s="28" t="str">
        <f>IFERROR(__xludf.DUMMYFUNCTION("""COMPUTED_VALUE"""),"Tap 6 Clone (12/29/2019)")</f>
        <v>Tap 6 Clone (12/29/2019)</v>
      </c>
      <c r="H1138" s="27" t="str">
        <f>IFERROR(__xludf.DUMMYFUNCTION("""COMPUTED_VALUE"""),"")</f>
        <v/>
      </c>
    </row>
    <row r="1139">
      <c r="A1139" s="17"/>
      <c r="B1139" s="23"/>
      <c r="C1139" s="17">
        <f>IFERROR(__xludf.DUMMYFUNCTION("""COMPUTED_VALUE"""),43829.7265070601)</f>
        <v>43829.72651</v>
      </c>
      <c r="D1139" s="23">
        <f>IFERROR(__xludf.DUMMYFUNCTION("""COMPUTED_VALUE"""),1.059)</f>
        <v>1.059</v>
      </c>
      <c r="E1139" s="24">
        <f>IFERROR(__xludf.DUMMYFUNCTION("""COMPUTED_VALUE"""),63.0)</f>
        <v>63</v>
      </c>
      <c r="F1139" s="27" t="str">
        <f>IFERROR(__xludf.DUMMYFUNCTION("""COMPUTED_VALUE"""),"BLUE")</f>
        <v>BLUE</v>
      </c>
      <c r="G1139" s="28" t="str">
        <f>IFERROR(__xludf.DUMMYFUNCTION("""COMPUTED_VALUE"""),"Tap 6 Clone (12/29/2019)")</f>
        <v>Tap 6 Clone (12/29/2019)</v>
      </c>
      <c r="H1139" s="27" t="str">
        <f>IFERROR(__xludf.DUMMYFUNCTION("""COMPUTED_VALUE"""),"")</f>
        <v/>
      </c>
    </row>
    <row r="1140">
      <c r="A1140" s="17"/>
      <c r="B1140" s="23"/>
      <c r="C1140" s="17">
        <f>IFERROR(__xludf.DUMMYFUNCTION("""COMPUTED_VALUE"""),43829.7160842013)</f>
        <v>43829.71608</v>
      </c>
      <c r="D1140" s="23">
        <f>IFERROR(__xludf.DUMMYFUNCTION("""COMPUTED_VALUE"""),1.059)</f>
        <v>1.059</v>
      </c>
      <c r="E1140" s="24">
        <f>IFERROR(__xludf.DUMMYFUNCTION("""COMPUTED_VALUE"""),63.0)</f>
        <v>63</v>
      </c>
      <c r="F1140" s="27" t="str">
        <f>IFERROR(__xludf.DUMMYFUNCTION("""COMPUTED_VALUE"""),"BLUE")</f>
        <v>BLUE</v>
      </c>
      <c r="G1140" s="28" t="str">
        <f>IFERROR(__xludf.DUMMYFUNCTION("""COMPUTED_VALUE"""),"Tap 6 Clone (12/29/2019)")</f>
        <v>Tap 6 Clone (12/29/2019)</v>
      </c>
      <c r="H1140" s="27" t="str">
        <f>IFERROR(__xludf.DUMMYFUNCTION("""COMPUTED_VALUE"""),"")</f>
        <v/>
      </c>
    </row>
    <row r="1141">
      <c r="A1141" s="17"/>
      <c r="B1141" s="23"/>
      <c r="C1141" s="17">
        <f>IFERROR(__xludf.DUMMYFUNCTION("""COMPUTED_VALUE"""),43829.7056615509)</f>
        <v>43829.70566</v>
      </c>
      <c r="D1141" s="23">
        <f>IFERROR(__xludf.DUMMYFUNCTION("""COMPUTED_VALUE"""),1.059)</f>
        <v>1.059</v>
      </c>
      <c r="E1141" s="24">
        <f>IFERROR(__xludf.DUMMYFUNCTION("""COMPUTED_VALUE"""),63.0)</f>
        <v>63</v>
      </c>
      <c r="F1141" s="27" t="str">
        <f>IFERROR(__xludf.DUMMYFUNCTION("""COMPUTED_VALUE"""),"BLUE")</f>
        <v>BLUE</v>
      </c>
      <c r="G1141" s="28" t="str">
        <f>IFERROR(__xludf.DUMMYFUNCTION("""COMPUTED_VALUE"""),"Tap 6 Clone (12/29/2019)")</f>
        <v>Tap 6 Clone (12/29/2019)</v>
      </c>
      <c r="H1141" s="27" t="str">
        <f>IFERROR(__xludf.DUMMYFUNCTION("""COMPUTED_VALUE"""),"")</f>
        <v/>
      </c>
    </row>
    <row r="1142">
      <c r="A1142" s="17"/>
      <c r="B1142" s="23"/>
      <c r="C1142" s="17">
        <f>IFERROR(__xludf.DUMMYFUNCTION("""COMPUTED_VALUE"""),43829.695239618)</f>
        <v>43829.69524</v>
      </c>
      <c r="D1142" s="23">
        <f>IFERROR(__xludf.DUMMYFUNCTION("""COMPUTED_VALUE"""),1.059)</f>
        <v>1.059</v>
      </c>
      <c r="E1142" s="24">
        <f>IFERROR(__xludf.DUMMYFUNCTION("""COMPUTED_VALUE"""),63.0)</f>
        <v>63</v>
      </c>
      <c r="F1142" s="27" t="str">
        <f>IFERROR(__xludf.DUMMYFUNCTION("""COMPUTED_VALUE"""),"BLUE")</f>
        <v>BLUE</v>
      </c>
      <c r="G1142" s="28" t="str">
        <f>IFERROR(__xludf.DUMMYFUNCTION("""COMPUTED_VALUE"""),"Tap 6 Clone (12/29/2019)")</f>
        <v>Tap 6 Clone (12/29/2019)</v>
      </c>
      <c r="H1142" s="27" t="str">
        <f>IFERROR(__xludf.DUMMYFUNCTION("""COMPUTED_VALUE"""),"")</f>
        <v/>
      </c>
    </row>
    <row r="1143">
      <c r="A1143" s="17"/>
      <c r="B1143" s="23"/>
      <c r="C1143" s="17">
        <f>IFERROR(__xludf.DUMMYFUNCTION("""COMPUTED_VALUE"""),43829.6848191666)</f>
        <v>43829.68482</v>
      </c>
      <c r="D1143" s="23">
        <f>IFERROR(__xludf.DUMMYFUNCTION("""COMPUTED_VALUE"""),1.059)</f>
        <v>1.059</v>
      </c>
      <c r="E1143" s="24">
        <f>IFERROR(__xludf.DUMMYFUNCTION("""COMPUTED_VALUE"""),63.0)</f>
        <v>63</v>
      </c>
      <c r="F1143" s="27" t="str">
        <f>IFERROR(__xludf.DUMMYFUNCTION("""COMPUTED_VALUE"""),"BLUE")</f>
        <v>BLUE</v>
      </c>
      <c r="G1143" s="28" t="str">
        <f>IFERROR(__xludf.DUMMYFUNCTION("""COMPUTED_VALUE"""),"Tap 6 Clone (12/29/2019)")</f>
        <v>Tap 6 Clone (12/29/2019)</v>
      </c>
      <c r="H1143" s="27" t="str">
        <f>IFERROR(__xludf.DUMMYFUNCTION("""COMPUTED_VALUE"""),"")</f>
        <v/>
      </c>
    </row>
    <row r="1144">
      <c r="A1144" s="17"/>
      <c r="B1144" s="23"/>
      <c r="C1144" s="17">
        <f>IFERROR(__xludf.DUMMYFUNCTION("""COMPUTED_VALUE"""),43829.6743995833)</f>
        <v>43829.6744</v>
      </c>
      <c r="D1144" s="23">
        <f>IFERROR(__xludf.DUMMYFUNCTION("""COMPUTED_VALUE"""),1.059)</f>
        <v>1.059</v>
      </c>
      <c r="E1144" s="24">
        <f>IFERROR(__xludf.DUMMYFUNCTION("""COMPUTED_VALUE"""),63.0)</f>
        <v>63</v>
      </c>
      <c r="F1144" s="27" t="str">
        <f>IFERROR(__xludf.DUMMYFUNCTION("""COMPUTED_VALUE"""),"BLUE")</f>
        <v>BLUE</v>
      </c>
      <c r="G1144" s="28" t="str">
        <f>IFERROR(__xludf.DUMMYFUNCTION("""COMPUTED_VALUE"""),"Tap 6 Clone (12/29/2019)")</f>
        <v>Tap 6 Clone (12/29/2019)</v>
      </c>
      <c r="H1144" s="27" t="str">
        <f>IFERROR(__xludf.DUMMYFUNCTION("""COMPUTED_VALUE"""),"")</f>
        <v/>
      </c>
    </row>
    <row r="1145">
      <c r="A1145" s="17"/>
      <c r="B1145" s="23"/>
      <c r="C1145" s="17">
        <f>IFERROR(__xludf.DUMMYFUNCTION("""COMPUTED_VALUE"""),43829.6639785069)</f>
        <v>43829.66398</v>
      </c>
      <c r="D1145" s="23">
        <f>IFERROR(__xludf.DUMMYFUNCTION("""COMPUTED_VALUE"""),1.059)</f>
        <v>1.059</v>
      </c>
      <c r="E1145" s="24">
        <f>IFERROR(__xludf.DUMMYFUNCTION("""COMPUTED_VALUE"""),63.0)</f>
        <v>63</v>
      </c>
      <c r="F1145" s="27" t="str">
        <f>IFERROR(__xludf.DUMMYFUNCTION("""COMPUTED_VALUE"""),"BLUE")</f>
        <v>BLUE</v>
      </c>
      <c r="G1145" s="28" t="str">
        <f>IFERROR(__xludf.DUMMYFUNCTION("""COMPUTED_VALUE"""),"Tap 6 Clone (12/29/2019)")</f>
        <v>Tap 6 Clone (12/29/2019)</v>
      </c>
      <c r="H1145" s="27" t="str">
        <f>IFERROR(__xludf.DUMMYFUNCTION("""COMPUTED_VALUE"""),"")</f>
        <v/>
      </c>
    </row>
    <row r="1146">
      <c r="A1146" s="17"/>
      <c r="B1146" s="23"/>
      <c r="C1146" s="17">
        <f>IFERROR(__xludf.DUMMYFUNCTION("""COMPUTED_VALUE"""),43829.653556655)</f>
        <v>43829.65356</v>
      </c>
      <c r="D1146" s="23">
        <f>IFERROR(__xludf.DUMMYFUNCTION("""COMPUTED_VALUE"""),1.059)</f>
        <v>1.059</v>
      </c>
      <c r="E1146" s="24">
        <f>IFERROR(__xludf.DUMMYFUNCTION("""COMPUTED_VALUE"""),63.0)</f>
        <v>63</v>
      </c>
      <c r="F1146" s="27" t="str">
        <f>IFERROR(__xludf.DUMMYFUNCTION("""COMPUTED_VALUE"""),"BLUE")</f>
        <v>BLUE</v>
      </c>
      <c r="G1146" s="28" t="str">
        <f>IFERROR(__xludf.DUMMYFUNCTION("""COMPUTED_VALUE"""),"Tap 6 Clone (12/29/2019)")</f>
        <v>Tap 6 Clone (12/29/2019)</v>
      </c>
      <c r="H1146" s="27" t="str">
        <f>IFERROR(__xludf.DUMMYFUNCTION("""COMPUTED_VALUE"""),"")</f>
        <v/>
      </c>
    </row>
    <row r="1147">
      <c r="A1147" s="17"/>
      <c r="B1147" s="23"/>
      <c r="C1147" s="17">
        <f>IFERROR(__xludf.DUMMYFUNCTION("""COMPUTED_VALUE"""),43829.6431224074)</f>
        <v>43829.64312</v>
      </c>
      <c r="D1147" s="23">
        <f>IFERROR(__xludf.DUMMYFUNCTION("""COMPUTED_VALUE"""),1.059)</f>
        <v>1.059</v>
      </c>
      <c r="E1147" s="24">
        <f>IFERROR(__xludf.DUMMYFUNCTION("""COMPUTED_VALUE"""),63.0)</f>
        <v>63</v>
      </c>
      <c r="F1147" s="27" t="str">
        <f>IFERROR(__xludf.DUMMYFUNCTION("""COMPUTED_VALUE"""),"BLUE")</f>
        <v>BLUE</v>
      </c>
      <c r="G1147" s="28" t="str">
        <f>IFERROR(__xludf.DUMMYFUNCTION("""COMPUTED_VALUE"""),"Tap 6 Clone (12/29/2019)")</f>
        <v>Tap 6 Clone (12/29/2019)</v>
      </c>
      <c r="H1147" s="27" t="str">
        <f>IFERROR(__xludf.DUMMYFUNCTION("""COMPUTED_VALUE"""),"")</f>
        <v/>
      </c>
    </row>
    <row r="1148">
      <c r="A1148" s="17"/>
      <c r="B1148" s="23"/>
      <c r="C1148" s="17">
        <f>IFERROR(__xludf.DUMMYFUNCTION("""COMPUTED_VALUE"""),43829.6327017824)</f>
        <v>43829.6327</v>
      </c>
      <c r="D1148" s="23">
        <f>IFERROR(__xludf.DUMMYFUNCTION("""COMPUTED_VALUE"""),1.059)</f>
        <v>1.059</v>
      </c>
      <c r="E1148" s="24">
        <f>IFERROR(__xludf.DUMMYFUNCTION("""COMPUTED_VALUE"""),63.0)</f>
        <v>63</v>
      </c>
      <c r="F1148" s="27" t="str">
        <f>IFERROR(__xludf.DUMMYFUNCTION("""COMPUTED_VALUE"""),"BLUE")</f>
        <v>BLUE</v>
      </c>
      <c r="G1148" s="28" t="str">
        <f>IFERROR(__xludf.DUMMYFUNCTION("""COMPUTED_VALUE"""),"Tap 6 Clone (12/29/2019)")</f>
        <v>Tap 6 Clone (12/29/2019)</v>
      </c>
      <c r="H1148" s="27" t="str">
        <f>IFERROR(__xludf.DUMMYFUNCTION("""COMPUTED_VALUE"""),"")</f>
        <v/>
      </c>
    </row>
    <row r="1149">
      <c r="A1149" s="17"/>
      <c r="B1149" s="23"/>
      <c r="C1149" s="17">
        <f>IFERROR(__xludf.DUMMYFUNCTION("""COMPUTED_VALUE"""),43829.6222800925)</f>
        <v>43829.62228</v>
      </c>
      <c r="D1149" s="23">
        <f>IFERROR(__xludf.DUMMYFUNCTION("""COMPUTED_VALUE"""),1.059)</f>
        <v>1.059</v>
      </c>
      <c r="E1149" s="24">
        <f>IFERROR(__xludf.DUMMYFUNCTION("""COMPUTED_VALUE"""),63.0)</f>
        <v>63</v>
      </c>
      <c r="F1149" s="27" t="str">
        <f>IFERROR(__xludf.DUMMYFUNCTION("""COMPUTED_VALUE"""),"BLUE")</f>
        <v>BLUE</v>
      </c>
      <c r="G1149" s="28" t="str">
        <f>IFERROR(__xludf.DUMMYFUNCTION("""COMPUTED_VALUE"""),"Tap 6 Clone (12/29/2019)")</f>
        <v>Tap 6 Clone (12/29/2019)</v>
      </c>
      <c r="H1149" s="27" t="str">
        <f>IFERROR(__xludf.DUMMYFUNCTION("""COMPUTED_VALUE"""),"")</f>
        <v/>
      </c>
    </row>
    <row r="1150">
      <c r="A1150" s="17"/>
      <c r="B1150" s="23"/>
      <c r="C1150" s="17">
        <f>IFERROR(__xludf.DUMMYFUNCTION("""COMPUTED_VALUE"""),43829.6118597685)</f>
        <v>43829.61186</v>
      </c>
      <c r="D1150" s="23">
        <f>IFERROR(__xludf.DUMMYFUNCTION("""COMPUTED_VALUE"""),1.059)</f>
        <v>1.059</v>
      </c>
      <c r="E1150" s="24">
        <f>IFERROR(__xludf.DUMMYFUNCTION("""COMPUTED_VALUE"""),63.0)</f>
        <v>63</v>
      </c>
      <c r="F1150" s="27" t="str">
        <f>IFERROR(__xludf.DUMMYFUNCTION("""COMPUTED_VALUE"""),"BLUE")</f>
        <v>BLUE</v>
      </c>
      <c r="G1150" s="28" t="str">
        <f>IFERROR(__xludf.DUMMYFUNCTION("""COMPUTED_VALUE"""),"Tap 6 Clone (12/29/2019)")</f>
        <v>Tap 6 Clone (12/29/2019)</v>
      </c>
      <c r="H1150" s="27" t="str">
        <f>IFERROR(__xludf.DUMMYFUNCTION("""COMPUTED_VALUE"""),"")</f>
        <v/>
      </c>
    </row>
    <row r="1151">
      <c r="A1151" s="17"/>
      <c r="B1151" s="23"/>
      <c r="C1151" s="17">
        <f>IFERROR(__xludf.DUMMYFUNCTION("""COMPUTED_VALUE"""),43829.6014404861)</f>
        <v>43829.60144</v>
      </c>
      <c r="D1151" s="23">
        <f>IFERROR(__xludf.DUMMYFUNCTION("""COMPUTED_VALUE"""),1.059)</f>
        <v>1.059</v>
      </c>
      <c r="E1151" s="24">
        <f>IFERROR(__xludf.DUMMYFUNCTION("""COMPUTED_VALUE"""),63.0)</f>
        <v>63</v>
      </c>
      <c r="F1151" s="27" t="str">
        <f>IFERROR(__xludf.DUMMYFUNCTION("""COMPUTED_VALUE"""),"BLUE")</f>
        <v>BLUE</v>
      </c>
      <c r="G1151" s="28" t="str">
        <f>IFERROR(__xludf.DUMMYFUNCTION("""COMPUTED_VALUE"""),"Tap 6 Clone (12/29/2019)")</f>
        <v>Tap 6 Clone (12/29/2019)</v>
      </c>
      <c r="H1151" s="27" t="str">
        <f>IFERROR(__xludf.DUMMYFUNCTION("""COMPUTED_VALUE"""),"")</f>
        <v/>
      </c>
    </row>
    <row r="1152">
      <c r="A1152" s="17"/>
      <c r="B1152" s="23"/>
      <c r="C1152" s="17">
        <f>IFERROR(__xludf.DUMMYFUNCTION("""COMPUTED_VALUE"""),43829.5910207638)</f>
        <v>43829.59102</v>
      </c>
      <c r="D1152" s="23">
        <f>IFERROR(__xludf.DUMMYFUNCTION("""COMPUTED_VALUE"""),1.059)</f>
        <v>1.059</v>
      </c>
      <c r="E1152" s="24">
        <f>IFERROR(__xludf.DUMMYFUNCTION("""COMPUTED_VALUE"""),63.0)</f>
        <v>63</v>
      </c>
      <c r="F1152" s="27" t="str">
        <f>IFERROR(__xludf.DUMMYFUNCTION("""COMPUTED_VALUE"""),"BLUE")</f>
        <v>BLUE</v>
      </c>
      <c r="G1152" s="28" t="str">
        <f>IFERROR(__xludf.DUMMYFUNCTION("""COMPUTED_VALUE"""),"Tap 6 Clone (12/29/2019)")</f>
        <v>Tap 6 Clone (12/29/2019)</v>
      </c>
      <c r="H1152" s="27" t="str">
        <f>IFERROR(__xludf.DUMMYFUNCTION("""COMPUTED_VALUE"""),"")</f>
        <v/>
      </c>
    </row>
    <row r="1153">
      <c r="A1153" s="17"/>
      <c r="B1153" s="23"/>
      <c r="C1153" s="17">
        <f>IFERROR(__xludf.DUMMYFUNCTION("""COMPUTED_VALUE"""),43829.5805872916)</f>
        <v>43829.58059</v>
      </c>
      <c r="D1153" s="23">
        <f>IFERROR(__xludf.DUMMYFUNCTION("""COMPUTED_VALUE"""),1.059)</f>
        <v>1.059</v>
      </c>
      <c r="E1153" s="24">
        <f>IFERROR(__xludf.DUMMYFUNCTION("""COMPUTED_VALUE"""),63.0)</f>
        <v>63</v>
      </c>
      <c r="F1153" s="27" t="str">
        <f>IFERROR(__xludf.DUMMYFUNCTION("""COMPUTED_VALUE"""),"BLUE")</f>
        <v>BLUE</v>
      </c>
      <c r="G1153" s="28" t="str">
        <f>IFERROR(__xludf.DUMMYFUNCTION("""COMPUTED_VALUE"""),"Tap 6 Clone (12/29/2019)")</f>
        <v>Tap 6 Clone (12/29/2019)</v>
      </c>
      <c r="H1153" s="27" t="str">
        <f>IFERROR(__xludf.DUMMYFUNCTION("""COMPUTED_VALUE"""),"")</f>
        <v/>
      </c>
    </row>
    <row r="1154">
      <c r="A1154" s="17"/>
      <c r="B1154" s="23"/>
      <c r="C1154" s="17">
        <f>IFERROR(__xludf.DUMMYFUNCTION("""COMPUTED_VALUE"""),43829.57016478)</f>
        <v>43829.57016</v>
      </c>
      <c r="D1154" s="23">
        <f>IFERROR(__xludf.DUMMYFUNCTION("""COMPUTED_VALUE"""),1.059)</f>
        <v>1.059</v>
      </c>
      <c r="E1154" s="24">
        <f>IFERROR(__xludf.DUMMYFUNCTION("""COMPUTED_VALUE"""),63.0)</f>
        <v>63</v>
      </c>
      <c r="F1154" s="27" t="str">
        <f>IFERROR(__xludf.DUMMYFUNCTION("""COMPUTED_VALUE"""),"BLUE")</f>
        <v>BLUE</v>
      </c>
      <c r="G1154" s="28" t="str">
        <f>IFERROR(__xludf.DUMMYFUNCTION("""COMPUTED_VALUE"""),"Tap 6 Clone (12/29/2019)")</f>
        <v>Tap 6 Clone (12/29/2019)</v>
      </c>
      <c r="H1154" s="27" t="str">
        <f>IFERROR(__xludf.DUMMYFUNCTION("""COMPUTED_VALUE"""),"")</f>
        <v/>
      </c>
    </row>
    <row r="1155">
      <c r="A1155" s="17"/>
      <c r="B1155" s="23"/>
      <c r="C1155" s="17">
        <f>IFERROR(__xludf.DUMMYFUNCTION("""COMPUTED_VALUE"""),43829.5597429166)</f>
        <v>43829.55974</v>
      </c>
      <c r="D1155" s="23">
        <f>IFERROR(__xludf.DUMMYFUNCTION("""COMPUTED_VALUE"""),1.059)</f>
        <v>1.059</v>
      </c>
      <c r="E1155" s="24">
        <f>IFERROR(__xludf.DUMMYFUNCTION("""COMPUTED_VALUE"""),63.0)</f>
        <v>63</v>
      </c>
      <c r="F1155" s="27" t="str">
        <f>IFERROR(__xludf.DUMMYFUNCTION("""COMPUTED_VALUE"""),"BLUE")</f>
        <v>BLUE</v>
      </c>
      <c r="G1155" s="28" t="str">
        <f>IFERROR(__xludf.DUMMYFUNCTION("""COMPUTED_VALUE"""),"Tap 6 Clone (12/29/2019)")</f>
        <v>Tap 6 Clone (12/29/2019)</v>
      </c>
      <c r="H1155" s="27" t="str">
        <f>IFERROR(__xludf.DUMMYFUNCTION("""COMPUTED_VALUE"""),"")</f>
        <v/>
      </c>
    </row>
    <row r="1156">
      <c r="A1156" s="17"/>
      <c r="B1156" s="23"/>
      <c r="C1156" s="17">
        <f>IFERROR(__xludf.DUMMYFUNCTION("""COMPUTED_VALUE"""),43829.549322037)</f>
        <v>43829.54932</v>
      </c>
      <c r="D1156" s="23">
        <f>IFERROR(__xludf.DUMMYFUNCTION("""COMPUTED_VALUE"""),1.059)</f>
        <v>1.059</v>
      </c>
      <c r="E1156" s="24">
        <f>IFERROR(__xludf.DUMMYFUNCTION("""COMPUTED_VALUE"""),63.0)</f>
        <v>63</v>
      </c>
      <c r="F1156" s="27" t="str">
        <f>IFERROR(__xludf.DUMMYFUNCTION("""COMPUTED_VALUE"""),"BLUE")</f>
        <v>BLUE</v>
      </c>
      <c r="G1156" s="28" t="str">
        <f>IFERROR(__xludf.DUMMYFUNCTION("""COMPUTED_VALUE"""),"Tap 6 Clone (12/29/2019)")</f>
        <v>Tap 6 Clone (12/29/2019)</v>
      </c>
      <c r="H1156" s="27" t="str">
        <f>IFERROR(__xludf.DUMMYFUNCTION("""COMPUTED_VALUE"""),"")</f>
        <v/>
      </c>
    </row>
    <row r="1157">
      <c r="A1157" s="17"/>
      <c r="B1157" s="23"/>
      <c r="C1157" s="17">
        <f>IFERROR(__xludf.DUMMYFUNCTION("""COMPUTED_VALUE"""),43829.5389018865)</f>
        <v>43829.5389</v>
      </c>
      <c r="D1157" s="23">
        <f>IFERROR(__xludf.DUMMYFUNCTION("""COMPUTED_VALUE"""),1.059)</f>
        <v>1.059</v>
      </c>
      <c r="E1157" s="24">
        <f>IFERROR(__xludf.DUMMYFUNCTION("""COMPUTED_VALUE"""),63.0)</f>
        <v>63</v>
      </c>
      <c r="F1157" s="27" t="str">
        <f>IFERROR(__xludf.DUMMYFUNCTION("""COMPUTED_VALUE"""),"BLUE")</f>
        <v>BLUE</v>
      </c>
      <c r="G1157" s="28" t="str">
        <f>IFERROR(__xludf.DUMMYFUNCTION("""COMPUTED_VALUE"""),"Tap 6 Clone (12/29/2019)")</f>
        <v>Tap 6 Clone (12/29/2019)</v>
      </c>
      <c r="H1157" s="27" t="str">
        <f>IFERROR(__xludf.DUMMYFUNCTION("""COMPUTED_VALUE"""),"")</f>
        <v/>
      </c>
    </row>
    <row r="1158">
      <c r="A1158" s="17"/>
      <c r="B1158" s="23"/>
      <c r="C1158" s="17">
        <f>IFERROR(__xludf.DUMMYFUNCTION("""COMPUTED_VALUE"""),43829.5284802777)</f>
        <v>43829.52848</v>
      </c>
      <c r="D1158" s="23">
        <f>IFERROR(__xludf.DUMMYFUNCTION("""COMPUTED_VALUE"""),1.059)</f>
        <v>1.059</v>
      </c>
      <c r="E1158" s="24">
        <f>IFERROR(__xludf.DUMMYFUNCTION("""COMPUTED_VALUE"""),63.0)</f>
        <v>63</v>
      </c>
      <c r="F1158" s="27" t="str">
        <f>IFERROR(__xludf.DUMMYFUNCTION("""COMPUTED_VALUE"""),"BLUE")</f>
        <v>BLUE</v>
      </c>
      <c r="G1158" s="28" t="str">
        <f>IFERROR(__xludf.DUMMYFUNCTION("""COMPUTED_VALUE"""),"Tap 6 Clone (12/29/2019)")</f>
        <v>Tap 6 Clone (12/29/2019)</v>
      </c>
      <c r="H1158" s="27" t="str">
        <f>IFERROR(__xludf.DUMMYFUNCTION("""COMPUTED_VALUE"""),"")</f>
        <v/>
      </c>
    </row>
    <row r="1159">
      <c r="A1159" s="17"/>
      <c r="B1159" s="23"/>
      <c r="C1159" s="17">
        <f>IFERROR(__xludf.DUMMYFUNCTION("""COMPUTED_VALUE"""),43829.5180594097)</f>
        <v>43829.51806</v>
      </c>
      <c r="D1159" s="23">
        <f>IFERROR(__xludf.DUMMYFUNCTION("""COMPUTED_VALUE"""),1.059)</f>
        <v>1.059</v>
      </c>
      <c r="E1159" s="24">
        <f>IFERROR(__xludf.DUMMYFUNCTION("""COMPUTED_VALUE"""),63.0)</f>
        <v>63</v>
      </c>
      <c r="F1159" s="27" t="str">
        <f>IFERROR(__xludf.DUMMYFUNCTION("""COMPUTED_VALUE"""),"BLUE")</f>
        <v>BLUE</v>
      </c>
      <c r="G1159" s="28" t="str">
        <f>IFERROR(__xludf.DUMMYFUNCTION("""COMPUTED_VALUE"""),"Tap 6 Clone (12/29/2019)")</f>
        <v>Tap 6 Clone (12/29/2019)</v>
      </c>
      <c r="H1159" s="27" t="str">
        <f>IFERROR(__xludf.DUMMYFUNCTION("""COMPUTED_VALUE"""),"")</f>
        <v/>
      </c>
    </row>
    <row r="1160">
      <c r="A1160" s="17"/>
      <c r="B1160" s="23"/>
      <c r="C1160" s="17">
        <f>IFERROR(__xludf.DUMMYFUNCTION("""COMPUTED_VALUE"""),43829.507637662)</f>
        <v>43829.50764</v>
      </c>
      <c r="D1160" s="23">
        <f>IFERROR(__xludf.DUMMYFUNCTION("""COMPUTED_VALUE"""),1.059)</f>
        <v>1.059</v>
      </c>
      <c r="E1160" s="24">
        <f>IFERROR(__xludf.DUMMYFUNCTION("""COMPUTED_VALUE"""),63.0)</f>
        <v>63</v>
      </c>
      <c r="F1160" s="27" t="str">
        <f>IFERROR(__xludf.DUMMYFUNCTION("""COMPUTED_VALUE"""),"BLUE")</f>
        <v>BLUE</v>
      </c>
      <c r="G1160" s="28" t="str">
        <f>IFERROR(__xludf.DUMMYFUNCTION("""COMPUTED_VALUE"""),"Tap 6 Clone (12/29/2019)")</f>
        <v>Tap 6 Clone (12/29/2019)</v>
      </c>
      <c r="H1160" s="27" t="str">
        <f>IFERROR(__xludf.DUMMYFUNCTION("""COMPUTED_VALUE"""),"")</f>
        <v/>
      </c>
    </row>
    <row r="1161">
      <c r="A1161" s="17"/>
      <c r="B1161" s="23"/>
      <c r="C1161" s="17">
        <f>IFERROR(__xludf.DUMMYFUNCTION("""COMPUTED_VALUE"""),43829.4972163194)</f>
        <v>43829.49722</v>
      </c>
      <c r="D1161" s="23">
        <f>IFERROR(__xludf.DUMMYFUNCTION("""COMPUTED_VALUE"""),1.059)</f>
        <v>1.059</v>
      </c>
      <c r="E1161" s="24">
        <f>IFERROR(__xludf.DUMMYFUNCTION("""COMPUTED_VALUE"""),63.0)</f>
        <v>63</v>
      </c>
      <c r="F1161" s="27" t="str">
        <f>IFERROR(__xludf.DUMMYFUNCTION("""COMPUTED_VALUE"""),"BLUE")</f>
        <v>BLUE</v>
      </c>
      <c r="G1161" s="28" t="str">
        <f>IFERROR(__xludf.DUMMYFUNCTION("""COMPUTED_VALUE"""),"Tap 6 Clone (12/29/2019)")</f>
        <v>Tap 6 Clone (12/29/2019)</v>
      </c>
      <c r="H1161" s="27" t="str">
        <f>IFERROR(__xludf.DUMMYFUNCTION("""COMPUTED_VALUE"""),"")</f>
        <v/>
      </c>
    </row>
    <row r="1162">
      <c r="A1162" s="17"/>
      <c r="B1162" s="23"/>
      <c r="C1162" s="17">
        <f>IFERROR(__xludf.DUMMYFUNCTION("""COMPUTED_VALUE"""),43829.4867936574)</f>
        <v>43829.48679</v>
      </c>
      <c r="D1162" s="23">
        <f>IFERROR(__xludf.DUMMYFUNCTION("""COMPUTED_VALUE"""),1.059)</f>
        <v>1.059</v>
      </c>
      <c r="E1162" s="24">
        <f>IFERROR(__xludf.DUMMYFUNCTION("""COMPUTED_VALUE"""),63.0)</f>
        <v>63</v>
      </c>
      <c r="F1162" s="27" t="str">
        <f>IFERROR(__xludf.DUMMYFUNCTION("""COMPUTED_VALUE"""),"BLUE")</f>
        <v>BLUE</v>
      </c>
      <c r="G1162" s="28" t="str">
        <f>IFERROR(__xludf.DUMMYFUNCTION("""COMPUTED_VALUE"""),"Tap 6 Clone (12/29/2019)")</f>
        <v>Tap 6 Clone (12/29/2019)</v>
      </c>
      <c r="H1162" s="27" t="str">
        <f>IFERROR(__xludf.DUMMYFUNCTION("""COMPUTED_VALUE"""),"")</f>
        <v/>
      </c>
    </row>
    <row r="1163">
      <c r="A1163" s="17"/>
      <c r="B1163" s="23"/>
      <c r="C1163" s="17">
        <f>IFERROR(__xludf.DUMMYFUNCTION("""COMPUTED_VALUE"""),43829.4763737962)</f>
        <v>43829.47637</v>
      </c>
      <c r="D1163" s="23">
        <f>IFERROR(__xludf.DUMMYFUNCTION("""COMPUTED_VALUE"""),1.059)</f>
        <v>1.059</v>
      </c>
      <c r="E1163" s="24">
        <f>IFERROR(__xludf.DUMMYFUNCTION("""COMPUTED_VALUE"""),63.0)</f>
        <v>63</v>
      </c>
      <c r="F1163" s="27" t="str">
        <f>IFERROR(__xludf.DUMMYFUNCTION("""COMPUTED_VALUE"""),"BLUE")</f>
        <v>BLUE</v>
      </c>
      <c r="G1163" s="28" t="str">
        <f>IFERROR(__xludf.DUMMYFUNCTION("""COMPUTED_VALUE"""),"Tap 6 Clone (12/29/2019)")</f>
        <v>Tap 6 Clone (12/29/2019)</v>
      </c>
      <c r="H1163" s="27" t="str">
        <f>IFERROR(__xludf.DUMMYFUNCTION("""COMPUTED_VALUE"""),"")</f>
        <v/>
      </c>
    </row>
    <row r="1164">
      <c r="A1164" s="17"/>
      <c r="B1164" s="23"/>
      <c r="C1164" s="17">
        <f>IFERROR(__xludf.DUMMYFUNCTION("""COMPUTED_VALUE"""),43829.4659512963)</f>
        <v>43829.46595</v>
      </c>
      <c r="D1164" s="23">
        <f>IFERROR(__xludf.DUMMYFUNCTION("""COMPUTED_VALUE"""),1.059)</f>
        <v>1.059</v>
      </c>
      <c r="E1164" s="24">
        <f>IFERROR(__xludf.DUMMYFUNCTION("""COMPUTED_VALUE"""),63.0)</f>
        <v>63</v>
      </c>
      <c r="F1164" s="27" t="str">
        <f>IFERROR(__xludf.DUMMYFUNCTION("""COMPUTED_VALUE"""),"BLUE")</f>
        <v>BLUE</v>
      </c>
      <c r="G1164" s="28" t="str">
        <f>IFERROR(__xludf.DUMMYFUNCTION("""COMPUTED_VALUE"""),"Tap 6 Clone (12/29/2019)")</f>
        <v>Tap 6 Clone (12/29/2019)</v>
      </c>
      <c r="H1164" s="27" t="str">
        <f>IFERROR(__xludf.DUMMYFUNCTION("""COMPUTED_VALUE"""),"")</f>
        <v/>
      </c>
    </row>
    <row r="1165">
      <c r="A1165" s="17"/>
      <c r="B1165" s="23"/>
      <c r="C1165" s="17">
        <f>IFERROR(__xludf.DUMMYFUNCTION("""COMPUTED_VALUE"""),43829.4555293402)</f>
        <v>43829.45553</v>
      </c>
      <c r="D1165" s="23">
        <f>IFERROR(__xludf.DUMMYFUNCTION("""COMPUTED_VALUE"""),1.059)</f>
        <v>1.059</v>
      </c>
      <c r="E1165" s="24">
        <f>IFERROR(__xludf.DUMMYFUNCTION("""COMPUTED_VALUE"""),63.0)</f>
        <v>63</v>
      </c>
      <c r="F1165" s="27" t="str">
        <f>IFERROR(__xludf.DUMMYFUNCTION("""COMPUTED_VALUE"""),"BLUE")</f>
        <v>BLUE</v>
      </c>
      <c r="G1165" s="28" t="str">
        <f>IFERROR(__xludf.DUMMYFUNCTION("""COMPUTED_VALUE"""),"Tap 6 Clone (12/29/2019)")</f>
        <v>Tap 6 Clone (12/29/2019)</v>
      </c>
      <c r="H1165" s="27" t="str">
        <f>IFERROR(__xludf.DUMMYFUNCTION("""COMPUTED_VALUE"""),"")</f>
        <v/>
      </c>
    </row>
    <row r="1166">
      <c r="A1166" s="17"/>
      <c r="B1166" s="23"/>
      <c r="C1166" s="17">
        <f>IFERROR(__xludf.DUMMYFUNCTION("""COMPUTED_VALUE"""),43829.445107118)</f>
        <v>43829.44511</v>
      </c>
      <c r="D1166" s="23">
        <f>IFERROR(__xludf.DUMMYFUNCTION("""COMPUTED_VALUE"""),1.059)</f>
        <v>1.059</v>
      </c>
      <c r="E1166" s="24">
        <f>IFERROR(__xludf.DUMMYFUNCTION("""COMPUTED_VALUE"""),63.0)</f>
        <v>63</v>
      </c>
      <c r="F1166" s="27" t="str">
        <f>IFERROR(__xludf.DUMMYFUNCTION("""COMPUTED_VALUE"""),"BLUE")</f>
        <v>BLUE</v>
      </c>
      <c r="G1166" s="28" t="str">
        <f>IFERROR(__xludf.DUMMYFUNCTION("""COMPUTED_VALUE"""),"Tap 6 Clone (12/29/2019)")</f>
        <v>Tap 6 Clone (12/29/2019)</v>
      </c>
      <c r="H1166" s="27" t="str">
        <f>IFERROR(__xludf.DUMMYFUNCTION("""COMPUTED_VALUE"""),"")</f>
        <v/>
      </c>
    </row>
    <row r="1167">
      <c r="A1167" s="17"/>
      <c r="B1167" s="23"/>
      <c r="C1167" s="17">
        <f>IFERROR(__xludf.DUMMYFUNCTION("""COMPUTED_VALUE"""),43829.4346865972)</f>
        <v>43829.43469</v>
      </c>
      <c r="D1167" s="23">
        <f>IFERROR(__xludf.DUMMYFUNCTION("""COMPUTED_VALUE"""),1.059)</f>
        <v>1.059</v>
      </c>
      <c r="E1167" s="24">
        <f>IFERROR(__xludf.DUMMYFUNCTION("""COMPUTED_VALUE"""),63.0)</f>
        <v>63</v>
      </c>
      <c r="F1167" s="27" t="str">
        <f>IFERROR(__xludf.DUMMYFUNCTION("""COMPUTED_VALUE"""),"BLUE")</f>
        <v>BLUE</v>
      </c>
      <c r="G1167" s="28" t="str">
        <f>IFERROR(__xludf.DUMMYFUNCTION("""COMPUTED_VALUE"""),"Tap 6 Clone (12/29/2019)")</f>
        <v>Tap 6 Clone (12/29/2019)</v>
      </c>
      <c r="H1167" s="27" t="str">
        <f>IFERROR(__xludf.DUMMYFUNCTION("""COMPUTED_VALUE"""),"")</f>
        <v/>
      </c>
    </row>
    <row r="1168">
      <c r="A1168" s="17"/>
      <c r="B1168" s="23"/>
      <c r="C1168" s="17">
        <f>IFERROR(__xludf.DUMMYFUNCTION("""COMPUTED_VALUE"""),43829.4242647337)</f>
        <v>43829.42426</v>
      </c>
      <c r="D1168" s="23">
        <f>IFERROR(__xludf.DUMMYFUNCTION("""COMPUTED_VALUE"""),1.059)</f>
        <v>1.059</v>
      </c>
      <c r="E1168" s="24">
        <f>IFERROR(__xludf.DUMMYFUNCTION("""COMPUTED_VALUE"""),63.0)</f>
        <v>63</v>
      </c>
      <c r="F1168" s="27" t="str">
        <f>IFERROR(__xludf.DUMMYFUNCTION("""COMPUTED_VALUE"""),"BLUE")</f>
        <v>BLUE</v>
      </c>
      <c r="G1168" s="28" t="str">
        <f>IFERROR(__xludf.DUMMYFUNCTION("""COMPUTED_VALUE"""),"Tap 6 Clone (12/29/2019)")</f>
        <v>Tap 6 Clone (12/29/2019)</v>
      </c>
      <c r="H1168" s="27" t="str">
        <f>IFERROR(__xludf.DUMMYFUNCTION("""COMPUTED_VALUE"""),"")</f>
        <v/>
      </c>
    </row>
    <row r="1169">
      <c r="A1169" s="17"/>
      <c r="B1169" s="23"/>
      <c r="C1169" s="17">
        <f>IFERROR(__xludf.DUMMYFUNCTION("""COMPUTED_VALUE"""),43829.4138433217)</f>
        <v>43829.41384</v>
      </c>
      <c r="D1169" s="23">
        <f>IFERROR(__xludf.DUMMYFUNCTION("""COMPUTED_VALUE"""),1.059)</f>
        <v>1.059</v>
      </c>
      <c r="E1169" s="24">
        <f>IFERROR(__xludf.DUMMYFUNCTION("""COMPUTED_VALUE"""),63.0)</f>
        <v>63</v>
      </c>
      <c r="F1169" s="27" t="str">
        <f>IFERROR(__xludf.DUMMYFUNCTION("""COMPUTED_VALUE"""),"BLUE")</f>
        <v>BLUE</v>
      </c>
      <c r="G1169" s="28" t="str">
        <f>IFERROR(__xludf.DUMMYFUNCTION("""COMPUTED_VALUE"""),"Tap 6 Clone (12/29/2019)")</f>
        <v>Tap 6 Clone (12/29/2019)</v>
      </c>
      <c r="H1169" s="27" t="str">
        <f>IFERROR(__xludf.DUMMYFUNCTION("""COMPUTED_VALUE"""),"")</f>
        <v/>
      </c>
    </row>
    <row r="1170">
      <c r="A1170" s="17"/>
      <c r="B1170" s="23"/>
      <c r="C1170" s="17">
        <f>IFERROR(__xludf.DUMMYFUNCTION("""COMPUTED_VALUE"""),43829.403422581)</f>
        <v>43829.40342</v>
      </c>
      <c r="D1170" s="23">
        <f>IFERROR(__xludf.DUMMYFUNCTION("""COMPUTED_VALUE"""),1.059)</f>
        <v>1.059</v>
      </c>
      <c r="E1170" s="24">
        <f>IFERROR(__xludf.DUMMYFUNCTION("""COMPUTED_VALUE"""),63.0)</f>
        <v>63</v>
      </c>
      <c r="F1170" s="27" t="str">
        <f>IFERROR(__xludf.DUMMYFUNCTION("""COMPUTED_VALUE"""),"BLUE")</f>
        <v>BLUE</v>
      </c>
      <c r="G1170" s="28" t="str">
        <f>IFERROR(__xludf.DUMMYFUNCTION("""COMPUTED_VALUE"""),"Tap 6 Clone (12/29/2019)")</f>
        <v>Tap 6 Clone (12/29/2019)</v>
      </c>
      <c r="H1170" s="27" t="str">
        <f>IFERROR(__xludf.DUMMYFUNCTION("""COMPUTED_VALUE"""),"")</f>
        <v/>
      </c>
    </row>
    <row r="1171">
      <c r="A1171" s="17"/>
      <c r="B1171" s="23"/>
      <c r="C1171" s="17">
        <f>IFERROR(__xludf.DUMMYFUNCTION("""COMPUTED_VALUE"""),43829.3930023379)</f>
        <v>43829.393</v>
      </c>
      <c r="D1171" s="23">
        <f>IFERROR(__xludf.DUMMYFUNCTION("""COMPUTED_VALUE"""),1.059)</f>
        <v>1.059</v>
      </c>
      <c r="E1171" s="24">
        <f>IFERROR(__xludf.DUMMYFUNCTION("""COMPUTED_VALUE"""),63.0)</f>
        <v>63</v>
      </c>
      <c r="F1171" s="27" t="str">
        <f>IFERROR(__xludf.DUMMYFUNCTION("""COMPUTED_VALUE"""),"BLUE")</f>
        <v>BLUE</v>
      </c>
      <c r="G1171" s="28" t="str">
        <f>IFERROR(__xludf.DUMMYFUNCTION("""COMPUTED_VALUE"""),"Tap 6 Clone (12/29/2019)")</f>
        <v>Tap 6 Clone (12/29/2019)</v>
      </c>
      <c r="H1171" s="27" t="str">
        <f>IFERROR(__xludf.DUMMYFUNCTION("""COMPUTED_VALUE"""),"")</f>
        <v/>
      </c>
    </row>
    <row r="1172">
      <c r="A1172" s="17"/>
      <c r="B1172" s="23"/>
      <c r="C1172" s="17">
        <f>IFERROR(__xludf.DUMMYFUNCTION("""COMPUTED_VALUE"""),43829.3825812037)</f>
        <v>43829.38258</v>
      </c>
      <c r="D1172" s="23">
        <f>IFERROR(__xludf.DUMMYFUNCTION("""COMPUTED_VALUE"""),1.059)</f>
        <v>1.059</v>
      </c>
      <c r="E1172" s="24">
        <f>IFERROR(__xludf.DUMMYFUNCTION("""COMPUTED_VALUE"""),63.0)</f>
        <v>63</v>
      </c>
      <c r="F1172" s="27" t="str">
        <f>IFERROR(__xludf.DUMMYFUNCTION("""COMPUTED_VALUE"""),"BLUE")</f>
        <v>BLUE</v>
      </c>
      <c r="G1172" s="28" t="str">
        <f>IFERROR(__xludf.DUMMYFUNCTION("""COMPUTED_VALUE"""),"Tap 6 Clone (12/29/2019)")</f>
        <v>Tap 6 Clone (12/29/2019)</v>
      </c>
      <c r="H1172" s="27" t="str">
        <f>IFERROR(__xludf.DUMMYFUNCTION("""COMPUTED_VALUE"""),"")</f>
        <v/>
      </c>
    </row>
    <row r="1173">
      <c r="A1173" s="17"/>
      <c r="B1173" s="23"/>
      <c r="C1173" s="17">
        <f>IFERROR(__xludf.DUMMYFUNCTION("""COMPUTED_VALUE"""),43829.3721609143)</f>
        <v>43829.37216</v>
      </c>
      <c r="D1173" s="23">
        <f>IFERROR(__xludf.DUMMYFUNCTION("""COMPUTED_VALUE"""),1.059)</f>
        <v>1.059</v>
      </c>
      <c r="E1173" s="24">
        <f>IFERROR(__xludf.DUMMYFUNCTION("""COMPUTED_VALUE"""),63.0)</f>
        <v>63</v>
      </c>
      <c r="F1173" s="27" t="str">
        <f>IFERROR(__xludf.DUMMYFUNCTION("""COMPUTED_VALUE"""),"BLUE")</f>
        <v>BLUE</v>
      </c>
      <c r="G1173" s="28" t="str">
        <f>IFERROR(__xludf.DUMMYFUNCTION("""COMPUTED_VALUE"""),"Tap 6 Clone (12/29/2019)")</f>
        <v>Tap 6 Clone (12/29/2019)</v>
      </c>
      <c r="H1173" s="27" t="str">
        <f>IFERROR(__xludf.DUMMYFUNCTION("""COMPUTED_VALUE"""),"")</f>
        <v/>
      </c>
    </row>
    <row r="1174">
      <c r="A1174" s="17"/>
      <c r="B1174" s="23"/>
      <c r="C1174" s="17">
        <f>IFERROR(__xludf.DUMMYFUNCTION("""COMPUTED_VALUE"""),43829.3617396643)</f>
        <v>43829.36174</v>
      </c>
      <c r="D1174" s="23">
        <f>IFERROR(__xludf.DUMMYFUNCTION("""COMPUTED_VALUE"""),1.059)</f>
        <v>1.059</v>
      </c>
      <c r="E1174" s="24">
        <f>IFERROR(__xludf.DUMMYFUNCTION("""COMPUTED_VALUE"""),63.0)</f>
        <v>63</v>
      </c>
      <c r="F1174" s="27" t="str">
        <f>IFERROR(__xludf.DUMMYFUNCTION("""COMPUTED_VALUE"""),"BLUE")</f>
        <v>BLUE</v>
      </c>
      <c r="G1174" s="28" t="str">
        <f>IFERROR(__xludf.DUMMYFUNCTION("""COMPUTED_VALUE"""),"Tap 6 Clone (12/29/2019)")</f>
        <v>Tap 6 Clone (12/29/2019)</v>
      </c>
      <c r="H1174" s="27" t="str">
        <f>IFERROR(__xludf.DUMMYFUNCTION("""COMPUTED_VALUE"""),"")</f>
        <v/>
      </c>
    </row>
    <row r="1175">
      <c r="A1175" s="17"/>
      <c r="B1175" s="23"/>
      <c r="C1175" s="17">
        <f>IFERROR(__xludf.DUMMYFUNCTION("""COMPUTED_VALUE"""),43829.3512949189)</f>
        <v>43829.35129</v>
      </c>
      <c r="D1175" s="23">
        <f>IFERROR(__xludf.DUMMYFUNCTION("""COMPUTED_VALUE"""),1.059)</f>
        <v>1.059</v>
      </c>
      <c r="E1175" s="24">
        <f>IFERROR(__xludf.DUMMYFUNCTION("""COMPUTED_VALUE"""),63.0)</f>
        <v>63</v>
      </c>
      <c r="F1175" s="27" t="str">
        <f>IFERROR(__xludf.DUMMYFUNCTION("""COMPUTED_VALUE"""),"BLUE")</f>
        <v>BLUE</v>
      </c>
      <c r="G1175" s="28" t="str">
        <f>IFERROR(__xludf.DUMMYFUNCTION("""COMPUTED_VALUE"""),"Tap 6 Clone (12/29/2019)")</f>
        <v>Tap 6 Clone (12/29/2019)</v>
      </c>
      <c r="H1175" s="27" t="str">
        <f>IFERROR(__xludf.DUMMYFUNCTION("""COMPUTED_VALUE"""),"")</f>
        <v/>
      </c>
    </row>
    <row r="1176">
      <c r="A1176" s="17"/>
      <c r="B1176" s="23"/>
      <c r="C1176" s="17">
        <f>IFERROR(__xludf.DUMMYFUNCTION("""COMPUTED_VALUE"""),43829.3408751504)</f>
        <v>43829.34088</v>
      </c>
      <c r="D1176" s="23">
        <f>IFERROR(__xludf.DUMMYFUNCTION("""COMPUTED_VALUE"""),1.059)</f>
        <v>1.059</v>
      </c>
      <c r="E1176" s="24">
        <f>IFERROR(__xludf.DUMMYFUNCTION("""COMPUTED_VALUE"""),63.0)</f>
        <v>63</v>
      </c>
      <c r="F1176" s="27" t="str">
        <f>IFERROR(__xludf.DUMMYFUNCTION("""COMPUTED_VALUE"""),"BLUE")</f>
        <v>BLUE</v>
      </c>
      <c r="G1176" s="28" t="str">
        <f>IFERROR(__xludf.DUMMYFUNCTION("""COMPUTED_VALUE"""),"Tap 6 Clone (12/29/2019)")</f>
        <v>Tap 6 Clone (12/29/2019)</v>
      </c>
      <c r="H1176" s="27" t="str">
        <f>IFERROR(__xludf.DUMMYFUNCTION("""COMPUTED_VALUE"""),"")</f>
        <v/>
      </c>
    </row>
    <row r="1177">
      <c r="A1177" s="17"/>
      <c r="B1177" s="23"/>
      <c r="C1177" s="17">
        <f>IFERROR(__xludf.DUMMYFUNCTION("""COMPUTED_VALUE"""),43829.3304545138)</f>
        <v>43829.33045</v>
      </c>
      <c r="D1177" s="23">
        <f>IFERROR(__xludf.DUMMYFUNCTION("""COMPUTED_VALUE"""),1.059)</f>
        <v>1.059</v>
      </c>
      <c r="E1177" s="24">
        <f>IFERROR(__xludf.DUMMYFUNCTION("""COMPUTED_VALUE"""),63.0)</f>
        <v>63</v>
      </c>
      <c r="F1177" s="27" t="str">
        <f>IFERROR(__xludf.DUMMYFUNCTION("""COMPUTED_VALUE"""),"BLUE")</f>
        <v>BLUE</v>
      </c>
      <c r="G1177" s="28" t="str">
        <f>IFERROR(__xludf.DUMMYFUNCTION("""COMPUTED_VALUE"""),"Tap 6 Clone (12/29/2019)")</f>
        <v>Tap 6 Clone (12/29/2019)</v>
      </c>
      <c r="H1177" s="27" t="str">
        <f>IFERROR(__xludf.DUMMYFUNCTION("""COMPUTED_VALUE"""),"")</f>
        <v/>
      </c>
    </row>
    <row r="1178">
      <c r="A1178" s="17"/>
      <c r="B1178" s="23"/>
      <c r="C1178" s="17">
        <f>IFERROR(__xludf.DUMMYFUNCTION("""COMPUTED_VALUE"""),43829.3200325463)</f>
        <v>43829.32003</v>
      </c>
      <c r="D1178" s="23">
        <f>IFERROR(__xludf.DUMMYFUNCTION("""COMPUTED_VALUE"""),1.059)</f>
        <v>1.059</v>
      </c>
      <c r="E1178" s="24">
        <f>IFERROR(__xludf.DUMMYFUNCTION("""COMPUTED_VALUE"""),63.0)</f>
        <v>63</v>
      </c>
      <c r="F1178" s="27" t="str">
        <f>IFERROR(__xludf.DUMMYFUNCTION("""COMPUTED_VALUE"""),"BLUE")</f>
        <v>BLUE</v>
      </c>
      <c r="G1178" s="28" t="str">
        <f>IFERROR(__xludf.DUMMYFUNCTION("""COMPUTED_VALUE"""),"Tap 6 Clone (12/29/2019)")</f>
        <v>Tap 6 Clone (12/29/2019)</v>
      </c>
      <c r="H1178" s="27" t="str">
        <f>IFERROR(__xludf.DUMMYFUNCTION("""COMPUTED_VALUE"""),"")</f>
        <v/>
      </c>
    </row>
    <row r="1179">
      <c r="A1179" s="17"/>
      <c r="B1179" s="23"/>
      <c r="C1179" s="17">
        <f>IFERROR(__xludf.DUMMYFUNCTION("""COMPUTED_VALUE"""),43829.3096126967)</f>
        <v>43829.30961</v>
      </c>
      <c r="D1179" s="23">
        <f>IFERROR(__xludf.DUMMYFUNCTION("""COMPUTED_VALUE"""),1.059)</f>
        <v>1.059</v>
      </c>
      <c r="E1179" s="24">
        <f>IFERROR(__xludf.DUMMYFUNCTION("""COMPUTED_VALUE"""),63.0)</f>
        <v>63</v>
      </c>
      <c r="F1179" s="27" t="str">
        <f>IFERROR(__xludf.DUMMYFUNCTION("""COMPUTED_VALUE"""),"BLUE")</f>
        <v>BLUE</v>
      </c>
      <c r="G1179" s="28" t="str">
        <f>IFERROR(__xludf.DUMMYFUNCTION("""COMPUTED_VALUE"""),"Tap 6 Clone (12/29/2019)")</f>
        <v>Tap 6 Clone (12/29/2019)</v>
      </c>
      <c r="H1179" s="27" t="str">
        <f>IFERROR(__xludf.DUMMYFUNCTION("""COMPUTED_VALUE"""),"")</f>
        <v/>
      </c>
    </row>
    <row r="1180">
      <c r="A1180" s="17"/>
      <c r="B1180" s="23"/>
      <c r="C1180" s="17">
        <f>IFERROR(__xludf.DUMMYFUNCTION("""COMPUTED_VALUE"""),43829.299165868)</f>
        <v>43829.29917</v>
      </c>
      <c r="D1180" s="23">
        <f>IFERROR(__xludf.DUMMYFUNCTION("""COMPUTED_VALUE"""),1.059)</f>
        <v>1.059</v>
      </c>
      <c r="E1180" s="24">
        <f>IFERROR(__xludf.DUMMYFUNCTION("""COMPUTED_VALUE"""),63.0)</f>
        <v>63</v>
      </c>
      <c r="F1180" s="27" t="str">
        <f>IFERROR(__xludf.DUMMYFUNCTION("""COMPUTED_VALUE"""),"BLUE")</f>
        <v>BLUE</v>
      </c>
      <c r="G1180" s="28" t="str">
        <f>IFERROR(__xludf.DUMMYFUNCTION("""COMPUTED_VALUE"""),"Tap 6 Clone (12/29/2019)")</f>
        <v>Tap 6 Clone (12/29/2019)</v>
      </c>
      <c r="H1180" s="27" t="str">
        <f>IFERROR(__xludf.DUMMYFUNCTION("""COMPUTED_VALUE"""),"")</f>
        <v/>
      </c>
    </row>
    <row r="1181">
      <c r="A1181" s="17"/>
      <c r="B1181" s="23"/>
      <c r="C1181" s="17">
        <f>IFERROR(__xludf.DUMMYFUNCTION("""COMPUTED_VALUE"""),43829.2887465277)</f>
        <v>43829.28875</v>
      </c>
      <c r="D1181" s="23">
        <f>IFERROR(__xludf.DUMMYFUNCTION("""COMPUTED_VALUE"""),1.059)</f>
        <v>1.059</v>
      </c>
      <c r="E1181" s="24">
        <f>IFERROR(__xludf.DUMMYFUNCTION("""COMPUTED_VALUE"""),63.0)</f>
        <v>63</v>
      </c>
      <c r="F1181" s="27" t="str">
        <f>IFERROR(__xludf.DUMMYFUNCTION("""COMPUTED_VALUE"""),"BLUE")</f>
        <v>BLUE</v>
      </c>
      <c r="G1181" s="28" t="str">
        <f>IFERROR(__xludf.DUMMYFUNCTION("""COMPUTED_VALUE"""),"Tap 6 Clone (12/29/2019)")</f>
        <v>Tap 6 Clone (12/29/2019)</v>
      </c>
      <c r="H1181" s="27" t="str">
        <f>IFERROR(__xludf.DUMMYFUNCTION("""COMPUTED_VALUE"""),"")</f>
        <v/>
      </c>
    </row>
    <row r="1182">
      <c r="A1182" s="17"/>
      <c r="B1182" s="23"/>
      <c r="C1182" s="17">
        <f>IFERROR(__xludf.DUMMYFUNCTION("""COMPUTED_VALUE"""),43829.2783265625)</f>
        <v>43829.27833</v>
      </c>
      <c r="D1182" s="23">
        <f>IFERROR(__xludf.DUMMYFUNCTION("""COMPUTED_VALUE"""),1.059)</f>
        <v>1.059</v>
      </c>
      <c r="E1182" s="24">
        <f>IFERROR(__xludf.DUMMYFUNCTION("""COMPUTED_VALUE"""),63.0)</f>
        <v>63</v>
      </c>
      <c r="F1182" s="27" t="str">
        <f>IFERROR(__xludf.DUMMYFUNCTION("""COMPUTED_VALUE"""),"BLUE")</f>
        <v>BLUE</v>
      </c>
      <c r="G1182" s="28" t="str">
        <f>IFERROR(__xludf.DUMMYFUNCTION("""COMPUTED_VALUE"""),"Tap 6 Clone (12/29/2019)")</f>
        <v>Tap 6 Clone (12/29/2019)</v>
      </c>
      <c r="H1182" s="27" t="str">
        <f>IFERROR(__xludf.DUMMYFUNCTION("""COMPUTED_VALUE"""),"")</f>
        <v/>
      </c>
    </row>
    <row r="1183">
      <c r="A1183" s="17"/>
      <c r="B1183" s="23"/>
      <c r="C1183" s="17">
        <f>IFERROR(__xludf.DUMMYFUNCTION("""COMPUTED_VALUE"""),43829.2679053009)</f>
        <v>43829.26791</v>
      </c>
      <c r="D1183" s="23">
        <f>IFERROR(__xludf.DUMMYFUNCTION("""COMPUTED_VALUE"""),1.059)</f>
        <v>1.059</v>
      </c>
      <c r="E1183" s="24">
        <f>IFERROR(__xludf.DUMMYFUNCTION("""COMPUTED_VALUE"""),63.0)</f>
        <v>63</v>
      </c>
      <c r="F1183" s="27" t="str">
        <f>IFERROR(__xludf.DUMMYFUNCTION("""COMPUTED_VALUE"""),"BLUE")</f>
        <v>BLUE</v>
      </c>
      <c r="G1183" s="28" t="str">
        <f>IFERROR(__xludf.DUMMYFUNCTION("""COMPUTED_VALUE"""),"Tap 6 Clone (12/29/2019)")</f>
        <v>Tap 6 Clone (12/29/2019)</v>
      </c>
      <c r="H1183" s="27" t="str">
        <f>IFERROR(__xludf.DUMMYFUNCTION("""COMPUTED_VALUE"""),"")</f>
        <v/>
      </c>
    </row>
    <row r="1184">
      <c r="A1184" s="17"/>
      <c r="B1184" s="23"/>
      <c r="C1184" s="17">
        <f>IFERROR(__xludf.DUMMYFUNCTION("""COMPUTED_VALUE"""),43829.2574817129)</f>
        <v>43829.25748</v>
      </c>
      <c r="D1184" s="23">
        <f>IFERROR(__xludf.DUMMYFUNCTION("""COMPUTED_VALUE"""),1.059)</f>
        <v>1.059</v>
      </c>
      <c r="E1184" s="24">
        <f>IFERROR(__xludf.DUMMYFUNCTION("""COMPUTED_VALUE"""),63.0)</f>
        <v>63</v>
      </c>
      <c r="F1184" s="27" t="str">
        <f>IFERROR(__xludf.DUMMYFUNCTION("""COMPUTED_VALUE"""),"BLUE")</f>
        <v>BLUE</v>
      </c>
      <c r="G1184" s="28" t="str">
        <f>IFERROR(__xludf.DUMMYFUNCTION("""COMPUTED_VALUE"""),"Tap 6 Clone (12/29/2019)")</f>
        <v>Tap 6 Clone (12/29/2019)</v>
      </c>
      <c r="H1184" s="27" t="str">
        <f>IFERROR(__xludf.DUMMYFUNCTION("""COMPUTED_VALUE"""),"")</f>
        <v/>
      </c>
    </row>
    <row r="1185">
      <c r="A1185" s="17"/>
      <c r="B1185" s="23"/>
      <c r="C1185" s="17">
        <f>IFERROR(__xludf.DUMMYFUNCTION("""COMPUTED_VALUE"""),43829.2470599537)</f>
        <v>43829.24706</v>
      </c>
      <c r="D1185" s="23">
        <f>IFERROR(__xludf.DUMMYFUNCTION("""COMPUTED_VALUE"""),1.059)</f>
        <v>1.059</v>
      </c>
      <c r="E1185" s="24">
        <f>IFERROR(__xludf.DUMMYFUNCTION("""COMPUTED_VALUE"""),63.0)</f>
        <v>63</v>
      </c>
      <c r="F1185" s="27" t="str">
        <f>IFERROR(__xludf.DUMMYFUNCTION("""COMPUTED_VALUE"""),"BLUE")</f>
        <v>BLUE</v>
      </c>
      <c r="G1185" s="28" t="str">
        <f>IFERROR(__xludf.DUMMYFUNCTION("""COMPUTED_VALUE"""),"Tap 6 Clone (12/29/2019)")</f>
        <v>Tap 6 Clone (12/29/2019)</v>
      </c>
      <c r="H1185" s="27" t="str">
        <f>IFERROR(__xludf.DUMMYFUNCTION("""COMPUTED_VALUE"""),"")</f>
        <v/>
      </c>
    </row>
    <row r="1186">
      <c r="A1186" s="17"/>
      <c r="B1186" s="23"/>
      <c r="C1186" s="17">
        <f>IFERROR(__xludf.DUMMYFUNCTION("""COMPUTED_VALUE"""),43829.2366373032)</f>
        <v>43829.23664</v>
      </c>
      <c r="D1186" s="23">
        <f>IFERROR(__xludf.DUMMYFUNCTION("""COMPUTED_VALUE"""),1.059)</f>
        <v>1.059</v>
      </c>
      <c r="E1186" s="24">
        <f>IFERROR(__xludf.DUMMYFUNCTION("""COMPUTED_VALUE"""),63.0)</f>
        <v>63</v>
      </c>
      <c r="F1186" s="27" t="str">
        <f>IFERROR(__xludf.DUMMYFUNCTION("""COMPUTED_VALUE"""),"BLUE")</f>
        <v>BLUE</v>
      </c>
      <c r="G1186" s="28" t="str">
        <f>IFERROR(__xludf.DUMMYFUNCTION("""COMPUTED_VALUE"""),"Tap 6 Clone (12/29/2019)")</f>
        <v>Tap 6 Clone (12/29/2019)</v>
      </c>
      <c r="H1186" s="27" t="str">
        <f>IFERROR(__xludf.DUMMYFUNCTION("""COMPUTED_VALUE"""),"")</f>
        <v/>
      </c>
    </row>
    <row r="1187">
      <c r="A1187" s="17"/>
      <c r="B1187" s="23"/>
      <c r="C1187" s="17">
        <f>IFERROR(__xludf.DUMMYFUNCTION("""COMPUTED_VALUE"""),43829.2262162847)</f>
        <v>43829.22622</v>
      </c>
      <c r="D1187" s="23">
        <f>IFERROR(__xludf.DUMMYFUNCTION("""COMPUTED_VALUE"""),1.059)</f>
        <v>1.059</v>
      </c>
      <c r="E1187" s="24">
        <f>IFERROR(__xludf.DUMMYFUNCTION("""COMPUTED_VALUE"""),63.0)</f>
        <v>63</v>
      </c>
      <c r="F1187" s="27" t="str">
        <f>IFERROR(__xludf.DUMMYFUNCTION("""COMPUTED_VALUE"""),"BLUE")</f>
        <v>BLUE</v>
      </c>
      <c r="G1187" s="28" t="str">
        <f>IFERROR(__xludf.DUMMYFUNCTION("""COMPUTED_VALUE"""),"Tap 6 Clone (12/29/2019)")</f>
        <v>Tap 6 Clone (12/29/2019)</v>
      </c>
      <c r="H1187" s="27" t="str">
        <f>IFERROR(__xludf.DUMMYFUNCTION("""COMPUTED_VALUE"""),"")</f>
        <v/>
      </c>
    </row>
    <row r="1188">
      <c r="A1188" s="17"/>
      <c r="B1188" s="23"/>
      <c r="C1188" s="17">
        <f>IFERROR(__xludf.DUMMYFUNCTION("""COMPUTED_VALUE"""),43829.2157842361)</f>
        <v>43829.21578</v>
      </c>
      <c r="D1188" s="23">
        <f>IFERROR(__xludf.DUMMYFUNCTION("""COMPUTED_VALUE"""),1.059)</f>
        <v>1.059</v>
      </c>
      <c r="E1188" s="24">
        <f>IFERROR(__xludf.DUMMYFUNCTION("""COMPUTED_VALUE"""),63.0)</f>
        <v>63</v>
      </c>
      <c r="F1188" s="27" t="str">
        <f>IFERROR(__xludf.DUMMYFUNCTION("""COMPUTED_VALUE"""),"BLUE")</f>
        <v>BLUE</v>
      </c>
      <c r="G1188" s="28" t="str">
        <f>IFERROR(__xludf.DUMMYFUNCTION("""COMPUTED_VALUE"""),"Tap 6 Clone (12/29/2019)")</f>
        <v>Tap 6 Clone (12/29/2019)</v>
      </c>
      <c r="H1188" s="27" t="str">
        <f>IFERROR(__xludf.DUMMYFUNCTION("""COMPUTED_VALUE"""),"")</f>
        <v/>
      </c>
    </row>
    <row r="1189">
      <c r="A1189" s="17"/>
      <c r="B1189" s="23"/>
      <c r="C1189" s="17">
        <f>IFERROR(__xludf.DUMMYFUNCTION("""COMPUTED_VALUE"""),43829.2053629282)</f>
        <v>43829.20536</v>
      </c>
      <c r="D1189" s="23">
        <f>IFERROR(__xludf.DUMMYFUNCTION("""COMPUTED_VALUE"""),1.059)</f>
        <v>1.059</v>
      </c>
      <c r="E1189" s="24">
        <f>IFERROR(__xludf.DUMMYFUNCTION("""COMPUTED_VALUE"""),63.0)</f>
        <v>63</v>
      </c>
      <c r="F1189" s="27" t="str">
        <f>IFERROR(__xludf.DUMMYFUNCTION("""COMPUTED_VALUE"""),"BLUE")</f>
        <v>BLUE</v>
      </c>
      <c r="G1189" s="28" t="str">
        <f>IFERROR(__xludf.DUMMYFUNCTION("""COMPUTED_VALUE"""),"Tap 6 Clone (12/29/2019)")</f>
        <v>Tap 6 Clone (12/29/2019)</v>
      </c>
      <c r="H1189" s="27" t="str">
        <f>IFERROR(__xludf.DUMMYFUNCTION("""COMPUTED_VALUE"""),"")</f>
        <v/>
      </c>
    </row>
    <row r="1190">
      <c r="A1190" s="17"/>
      <c r="B1190" s="23"/>
      <c r="C1190" s="17">
        <f>IFERROR(__xludf.DUMMYFUNCTION("""COMPUTED_VALUE"""),43829.1949403009)</f>
        <v>43829.19494</v>
      </c>
      <c r="D1190" s="23">
        <f>IFERROR(__xludf.DUMMYFUNCTION("""COMPUTED_VALUE"""),1.059)</f>
        <v>1.059</v>
      </c>
      <c r="E1190" s="24">
        <f>IFERROR(__xludf.DUMMYFUNCTION("""COMPUTED_VALUE"""),63.0)</f>
        <v>63</v>
      </c>
      <c r="F1190" s="27" t="str">
        <f>IFERROR(__xludf.DUMMYFUNCTION("""COMPUTED_VALUE"""),"BLUE")</f>
        <v>BLUE</v>
      </c>
      <c r="G1190" s="28" t="str">
        <f>IFERROR(__xludf.DUMMYFUNCTION("""COMPUTED_VALUE"""),"Tap 6 Clone (12/29/2019)")</f>
        <v>Tap 6 Clone (12/29/2019)</v>
      </c>
      <c r="H1190" s="27" t="str">
        <f>IFERROR(__xludf.DUMMYFUNCTION("""COMPUTED_VALUE"""),"")</f>
        <v/>
      </c>
    </row>
    <row r="1191">
      <c r="A1191" s="17"/>
      <c r="B1191" s="23"/>
      <c r="C1191" s="17">
        <f>IFERROR(__xludf.DUMMYFUNCTION("""COMPUTED_VALUE"""),43829.1845180555)</f>
        <v>43829.18452</v>
      </c>
      <c r="D1191" s="23">
        <f>IFERROR(__xludf.DUMMYFUNCTION("""COMPUTED_VALUE"""),1.059)</f>
        <v>1.059</v>
      </c>
      <c r="E1191" s="24">
        <f>IFERROR(__xludf.DUMMYFUNCTION("""COMPUTED_VALUE"""),63.0)</f>
        <v>63</v>
      </c>
      <c r="F1191" s="27" t="str">
        <f>IFERROR(__xludf.DUMMYFUNCTION("""COMPUTED_VALUE"""),"BLUE")</f>
        <v>BLUE</v>
      </c>
      <c r="G1191" s="28" t="str">
        <f>IFERROR(__xludf.DUMMYFUNCTION("""COMPUTED_VALUE"""),"Tap 6 Clone (12/29/2019)")</f>
        <v>Tap 6 Clone (12/29/2019)</v>
      </c>
      <c r="H1191" s="27" t="str">
        <f>IFERROR(__xludf.DUMMYFUNCTION("""COMPUTED_VALUE"""),"")</f>
        <v/>
      </c>
    </row>
    <row r="1192">
      <c r="A1192" s="17"/>
      <c r="B1192" s="23"/>
      <c r="C1192" s="17">
        <f>IFERROR(__xludf.DUMMYFUNCTION("""COMPUTED_VALUE"""),43829.1740972685)</f>
        <v>43829.1741</v>
      </c>
      <c r="D1192" s="23">
        <f>IFERROR(__xludf.DUMMYFUNCTION("""COMPUTED_VALUE"""),1.059)</f>
        <v>1.059</v>
      </c>
      <c r="E1192" s="24">
        <f>IFERROR(__xludf.DUMMYFUNCTION("""COMPUTED_VALUE"""),63.0)</f>
        <v>63</v>
      </c>
      <c r="F1192" s="27" t="str">
        <f>IFERROR(__xludf.DUMMYFUNCTION("""COMPUTED_VALUE"""),"BLUE")</f>
        <v>BLUE</v>
      </c>
      <c r="G1192" s="28" t="str">
        <f>IFERROR(__xludf.DUMMYFUNCTION("""COMPUTED_VALUE"""),"Tap 6 Clone (12/29/2019)")</f>
        <v>Tap 6 Clone (12/29/2019)</v>
      </c>
      <c r="H1192" s="27" t="str">
        <f>IFERROR(__xludf.DUMMYFUNCTION("""COMPUTED_VALUE"""),"")</f>
        <v/>
      </c>
    </row>
    <row r="1193">
      <c r="A1193" s="17"/>
      <c r="B1193" s="23"/>
      <c r="C1193" s="17">
        <f>IFERROR(__xludf.DUMMYFUNCTION("""COMPUTED_VALUE"""),43829.1636753125)</f>
        <v>43829.16368</v>
      </c>
      <c r="D1193" s="23">
        <f>IFERROR(__xludf.DUMMYFUNCTION("""COMPUTED_VALUE"""),1.059)</f>
        <v>1.059</v>
      </c>
      <c r="E1193" s="24">
        <f>IFERROR(__xludf.DUMMYFUNCTION("""COMPUTED_VALUE"""),63.0)</f>
        <v>63</v>
      </c>
      <c r="F1193" s="27" t="str">
        <f>IFERROR(__xludf.DUMMYFUNCTION("""COMPUTED_VALUE"""),"BLUE")</f>
        <v>BLUE</v>
      </c>
      <c r="G1193" s="28" t="str">
        <f>IFERROR(__xludf.DUMMYFUNCTION("""COMPUTED_VALUE"""),"Tap 6 Clone (12/29/2019)")</f>
        <v>Tap 6 Clone (12/29/2019)</v>
      </c>
      <c r="H1193" s="27" t="str">
        <f>IFERROR(__xludf.DUMMYFUNCTION("""COMPUTED_VALUE"""),"")</f>
        <v/>
      </c>
    </row>
    <row r="1194">
      <c r="A1194" s="17"/>
      <c r="B1194" s="23"/>
      <c r="C1194" s="17">
        <f>IFERROR(__xludf.DUMMYFUNCTION("""COMPUTED_VALUE"""),43829.1532425231)</f>
        <v>43829.15324</v>
      </c>
      <c r="D1194" s="23">
        <f>IFERROR(__xludf.DUMMYFUNCTION("""COMPUTED_VALUE"""),1.059)</f>
        <v>1.059</v>
      </c>
      <c r="E1194" s="24">
        <f>IFERROR(__xludf.DUMMYFUNCTION("""COMPUTED_VALUE"""),63.0)</f>
        <v>63</v>
      </c>
      <c r="F1194" s="27" t="str">
        <f>IFERROR(__xludf.DUMMYFUNCTION("""COMPUTED_VALUE"""),"BLUE")</f>
        <v>BLUE</v>
      </c>
      <c r="G1194" s="28" t="str">
        <f>IFERROR(__xludf.DUMMYFUNCTION("""COMPUTED_VALUE"""),"Tap 6 Clone (12/29/2019)")</f>
        <v>Tap 6 Clone (12/29/2019)</v>
      </c>
      <c r="H1194" s="27" t="str">
        <f>IFERROR(__xludf.DUMMYFUNCTION("""COMPUTED_VALUE"""),"")</f>
        <v/>
      </c>
    </row>
    <row r="1195">
      <c r="A1195" s="17"/>
      <c r="B1195" s="23"/>
      <c r="C1195" s="17">
        <f>IFERROR(__xludf.DUMMYFUNCTION("""COMPUTED_VALUE"""),43829.14280728)</f>
        <v>43829.14281</v>
      </c>
      <c r="D1195" s="23">
        <f>IFERROR(__xludf.DUMMYFUNCTION("""COMPUTED_VALUE"""),1.059)</f>
        <v>1.059</v>
      </c>
      <c r="E1195" s="24">
        <f>IFERROR(__xludf.DUMMYFUNCTION("""COMPUTED_VALUE"""),63.0)</f>
        <v>63</v>
      </c>
      <c r="F1195" s="27" t="str">
        <f>IFERROR(__xludf.DUMMYFUNCTION("""COMPUTED_VALUE"""),"BLUE")</f>
        <v>BLUE</v>
      </c>
      <c r="G1195" s="28" t="str">
        <f>IFERROR(__xludf.DUMMYFUNCTION("""COMPUTED_VALUE"""),"Tap 6 Clone (12/29/2019)")</f>
        <v>Tap 6 Clone (12/29/2019)</v>
      </c>
      <c r="H1195" s="27" t="str">
        <f>IFERROR(__xludf.DUMMYFUNCTION("""COMPUTED_VALUE"""),"")</f>
        <v/>
      </c>
    </row>
    <row r="1196">
      <c r="A1196" s="17"/>
      <c r="B1196" s="23"/>
      <c r="C1196" s="17">
        <f>IFERROR(__xludf.DUMMYFUNCTION("""COMPUTED_VALUE"""),43829.1323857175)</f>
        <v>43829.13239</v>
      </c>
      <c r="D1196" s="23">
        <f>IFERROR(__xludf.DUMMYFUNCTION("""COMPUTED_VALUE"""),1.059)</f>
        <v>1.059</v>
      </c>
      <c r="E1196" s="24">
        <f>IFERROR(__xludf.DUMMYFUNCTION("""COMPUTED_VALUE"""),63.0)</f>
        <v>63</v>
      </c>
      <c r="F1196" s="27" t="str">
        <f>IFERROR(__xludf.DUMMYFUNCTION("""COMPUTED_VALUE"""),"BLUE")</f>
        <v>BLUE</v>
      </c>
      <c r="G1196" s="28" t="str">
        <f>IFERROR(__xludf.DUMMYFUNCTION("""COMPUTED_VALUE"""),"Tap 6 Clone (12/29/2019)")</f>
        <v>Tap 6 Clone (12/29/2019)</v>
      </c>
      <c r="H1196" s="27" t="str">
        <f>IFERROR(__xludf.DUMMYFUNCTION("""COMPUTED_VALUE"""),"")</f>
        <v/>
      </c>
    </row>
    <row r="1197">
      <c r="A1197" s="17"/>
      <c r="B1197" s="23"/>
      <c r="C1197" s="17">
        <f>IFERROR(__xludf.DUMMYFUNCTION("""COMPUTED_VALUE"""),43829.1219659143)</f>
        <v>43829.12197</v>
      </c>
      <c r="D1197" s="23">
        <f>IFERROR(__xludf.DUMMYFUNCTION("""COMPUTED_VALUE"""),1.059)</f>
        <v>1.059</v>
      </c>
      <c r="E1197" s="24">
        <f>IFERROR(__xludf.DUMMYFUNCTION("""COMPUTED_VALUE"""),63.0)</f>
        <v>63</v>
      </c>
      <c r="F1197" s="27" t="str">
        <f>IFERROR(__xludf.DUMMYFUNCTION("""COMPUTED_VALUE"""),"BLUE")</f>
        <v>BLUE</v>
      </c>
      <c r="G1197" s="28" t="str">
        <f>IFERROR(__xludf.DUMMYFUNCTION("""COMPUTED_VALUE"""),"Tap 6 Clone (12/29/2019)")</f>
        <v>Tap 6 Clone (12/29/2019)</v>
      </c>
      <c r="H1197" s="27" t="str">
        <f>IFERROR(__xludf.DUMMYFUNCTION("""COMPUTED_VALUE"""),"")</f>
        <v/>
      </c>
    </row>
    <row r="1198">
      <c r="A1198" s="17"/>
      <c r="B1198" s="23"/>
      <c r="C1198" s="17">
        <f>IFERROR(__xludf.DUMMYFUNCTION("""COMPUTED_VALUE"""),43829.1115447916)</f>
        <v>43829.11154</v>
      </c>
      <c r="D1198" s="23">
        <f>IFERROR(__xludf.DUMMYFUNCTION("""COMPUTED_VALUE"""),1.059)</f>
        <v>1.059</v>
      </c>
      <c r="E1198" s="24">
        <f>IFERROR(__xludf.DUMMYFUNCTION("""COMPUTED_VALUE"""),63.0)</f>
        <v>63</v>
      </c>
      <c r="F1198" s="27" t="str">
        <f>IFERROR(__xludf.DUMMYFUNCTION("""COMPUTED_VALUE"""),"BLUE")</f>
        <v>BLUE</v>
      </c>
      <c r="G1198" s="28" t="str">
        <f>IFERROR(__xludf.DUMMYFUNCTION("""COMPUTED_VALUE"""),"Tap 6 Clone (12/29/2019)")</f>
        <v>Tap 6 Clone (12/29/2019)</v>
      </c>
      <c r="H1198" s="27" t="str">
        <f>IFERROR(__xludf.DUMMYFUNCTION("""COMPUTED_VALUE"""),"")</f>
        <v/>
      </c>
    </row>
    <row r="1199">
      <c r="A1199" s="17"/>
      <c r="B1199" s="23"/>
      <c r="C1199" s="17">
        <f>IFERROR(__xludf.DUMMYFUNCTION("""COMPUTED_VALUE"""),43829.1011237731)</f>
        <v>43829.10112</v>
      </c>
      <c r="D1199" s="23">
        <f>IFERROR(__xludf.DUMMYFUNCTION("""COMPUTED_VALUE"""),1.059)</f>
        <v>1.059</v>
      </c>
      <c r="E1199" s="24">
        <f>IFERROR(__xludf.DUMMYFUNCTION("""COMPUTED_VALUE"""),63.0)</f>
        <v>63</v>
      </c>
      <c r="F1199" s="27" t="str">
        <f>IFERROR(__xludf.DUMMYFUNCTION("""COMPUTED_VALUE"""),"BLUE")</f>
        <v>BLUE</v>
      </c>
      <c r="G1199" s="28" t="str">
        <f>IFERROR(__xludf.DUMMYFUNCTION("""COMPUTED_VALUE"""),"Tap 6 Clone (12/29/2019)")</f>
        <v>Tap 6 Clone (12/29/2019)</v>
      </c>
      <c r="H1199" s="27" t="str">
        <f>IFERROR(__xludf.DUMMYFUNCTION("""COMPUTED_VALUE"""),"")</f>
        <v/>
      </c>
    </row>
    <row r="1200">
      <c r="A1200" s="17"/>
      <c r="B1200" s="23"/>
      <c r="C1200" s="17">
        <f>IFERROR(__xludf.DUMMYFUNCTION("""COMPUTED_VALUE"""),43829.0907020254)</f>
        <v>43829.0907</v>
      </c>
      <c r="D1200" s="23">
        <f>IFERROR(__xludf.DUMMYFUNCTION("""COMPUTED_VALUE"""),1.059)</f>
        <v>1.059</v>
      </c>
      <c r="E1200" s="24">
        <f>IFERROR(__xludf.DUMMYFUNCTION("""COMPUTED_VALUE"""),63.0)</f>
        <v>63</v>
      </c>
      <c r="F1200" s="27" t="str">
        <f>IFERROR(__xludf.DUMMYFUNCTION("""COMPUTED_VALUE"""),"BLUE")</f>
        <v>BLUE</v>
      </c>
      <c r="G1200" s="28" t="str">
        <f>IFERROR(__xludf.DUMMYFUNCTION("""COMPUTED_VALUE"""),"Tap 6 Clone (12/29/2019)")</f>
        <v>Tap 6 Clone (12/29/2019)</v>
      </c>
      <c r="H1200" s="27" t="str">
        <f>IFERROR(__xludf.DUMMYFUNCTION("""COMPUTED_VALUE"""),"")</f>
        <v/>
      </c>
    </row>
    <row r="1201">
      <c r="A1201" s="17"/>
      <c r="B1201" s="23"/>
      <c r="C1201" s="17">
        <f>IFERROR(__xludf.DUMMYFUNCTION("""COMPUTED_VALUE"""),43829.0802811574)</f>
        <v>43829.08028</v>
      </c>
      <c r="D1201" s="23">
        <f>IFERROR(__xludf.DUMMYFUNCTION("""COMPUTED_VALUE"""),1.059)</f>
        <v>1.059</v>
      </c>
      <c r="E1201" s="24">
        <f>IFERROR(__xludf.DUMMYFUNCTION("""COMPUTED_VALUE"""),63.0)</f>
        <v>63</v>
      </c>
      <c r="F1201" s="27" t="str">
        <f>IFERROR(__xludf.DUMMYFUNCTION("""COMPUTED_VALUE"""),"BLUE")</f>
        <v>BLUE</v>
      </c>
      <c r="G1201" s="28" t="str">
        <f>IFERROR(__xludf.DUMMYFUNCTION("""COMPUTED_VALUE"""),"Tap 6 Clone (12/29/2019)")</f>
        <v>Tap 6 Clone (12/29/2019)</v>
      </c>
      <c r="H1201" s="27" t="str">
        <f>IFERROR(__xludf.DUMMYFUNCTION("""COMPUTED_VALUE"""),"")</f>
        <v/>
      </c>
    </row>
    <row r="1202">
      <c r="A1202" s="17"/>
      <c r="B1202" s="23"/>
      <c r="C1202" s="17">
        <f>IFERROR(__xludf.DUMMYFUNCTION("""COMPUTED_VALUE"""),43829.069860405)</f>
        <v>43829.06986</v>
      </c>
      <c r="D1202" s="23">
        <f>IFERROR(__xludf.DUMMYFUNCTION("""COMPUTED_VALUE"""),1.059)</f>
        <v>1.059</v>
      </c>
      <c r="E1202" s="24">
        <f>IFERROR(__xludf.DUMMYFUNCTION("""COMPUTED_VALUE"""),63.0)</f>
        <v>63</v>
      </c>
      <c r="F1202" s="27" t="str">
        <f>IFERROR(__xludf.DUMMYFUNCTION("""COMPUTED_VALUE"""),"BLUE")</f>
        <v>BLUE</v>
      </c>
      <c r="G1202" s="28" t="str">
        <f>IFERROR(__xludf.DUMMYFUNCTION("""COMPUTED_VALUE"""),"Tap 6 Clone (12/29/2019)")</f>
        <v>Tap 6 Clone (12/29/2019)</v>
      </c>
      <c r="H1202" s="27" t="str">
        <f>IFERROR(__xludf.DUMMYFUNCTION("""COMPUTED_VALUE"""),"")</f>
        <v/>
      </c>
    </row>
    <row r="1203">
      <c r="A1203" s="17"/>
      <c r="B1203" s="23"/>
      <c r="C1203" s="17">
        <f>IFERROR(__xludf.DUMMYFUNCTION("""COMPUTED_VALUE"""),43829.0594373611)</f>
        <v>43829.05944</v>
      </c>
      <c r="D1203" s="23">
        <f>IFERROR(__xludf.DUMMYFUNCTION("""COMPUTED_VALUE"""),1.059)</f>
        <v>1.059</v>
      </c>
      <c r="E1203" s="24">
        <f>IFERROR(__xludf.DUMMYFUNCTION("""COMPUTED_VALUE"""),63.0)</f>
        <v>63</v>
      </c>
      <c r="F1203" s="27" t="str">
        <f>IFERROR(__xludf.DUMMYFUNCTION("""COMPUTED_VALUE"""),"BLUE")</f>
        <v>BLUE</v>
      </c>
      <c r="G1203" s="28" t="str">
        <f>IFERROR(__xludf.DUMMYFUNCTION("""COMPUTED_VALUE"""),"Tap 6 Clone (12/29/2019)")</f>
        <v>Tap 6 Clone (12/29/2019)</v>
      </c>
      <c r="H1203" s="27" t="str">
        <f>IFERROR(__xludf.DUMMYFUNCTION("""COMPUTED_VALUE"""),"")</f>
        <v/>
      </c>
    </row>
    <row r="1204">
      <c r="A1204" s="17"/>
      <c r="B1204" s="23"/>
      <c r="C1204" s="17">
        <f>IFERROR(__xludf.DUMMYFUNCTION("""COMPUTED_VALUE"""),43829.049015625)</f>
        <v>43829.04902</v>
      </c>
      <c r="D1204" s="23">
        <f>IFERROR(__xludf.DUMMYFUNCTION("""COMPUTED_VALUE"""),1.059)</f>
        <v>1.059</v>
      </c>
      <c r="E1204" s="24">
        <f>IFERROR(__xludf.DUMMYFUNCTION("""COMPUTED_VALUE"""),63.0)</f>
        <v>63</v>
      </c>
      <c r="F1204" s="27" t="str">
        <f>IFERROR(__xludf.DUMMYFUNCTION("""COMPUTED_VALUE"""),"BLUE")</f>
        <v>BLUE</v>
      </c>
      <c r="G1204" s="28" t="str">
        <f>IFERROR(__xludf.DUMMYFUNCTION("""COMPUTED_VALUE"""),"Tap 6 Clone (12/29/2019)")</f>
        <v>Tap 6 Clone (12/29/2019)</v>
      </c>
      <c r="H1204" s="27" t="str">
        <f>IFERROR(__xludf.DUMMYFUNCTION("""COMPUTED_VALUE"""),"")</f>
        <v/>
      </c>
    </row>
    <row r="1205">
      <c r="A1205" s="17"/>
      <c r="B1205" s="23"/>
      <c r="C1205" s="17">
        <f>IFERROR(__xludf.DUMMYFUNCTION("""COMPUTED_VALUE"""),43829.0385968981)</f>
        <v>43829.0386</v>
      </c>
      <c r="D1205" s="23">
        <f>IFERROR(__xludf.DUMMYFUNCTION("""COMPUTED_VALUE"""),1.059)</f>
        <v>1.059</v>
      </c>
      <c r="E1205" s="24">
        <f>IFERROR(__xludf.DUMMYFUNCTION("""COMPUTED_VALUE"""),63.0)</f>
        <v>63</v>
      </c>
      <c r="F1205" s="27" t="str">
        <f>IFERROR(__xludf.DUMMYFUNCTION("""COMPUTED_VALUE"""),"BLUE")</f>
        <v>BLUE</v>
      </c>
      <c r="G1205" s="28" t="str">
        <f>IFERROR(__xludf.DUMMYFUNCTION("""COMPUTED_VALUE"""),"Tap 6 Clone (12/29/2019)")</f>
        <v>Tap 6 Clone (12/29/2019)</v>
      </c>
      <c r="H1205" s="27" t="str">
        <f>IFERROR(__xludf.DUMMYFUNCTION("""COMPUTED_VALUE"""),"")</f>
        <v/>
      </c>
    </row>
    <row r="1206">
      <c r="A1206" s="17"/>
      <c r="B1206" s="23"/>
      <c r="C1206" s="17">
        <f>IFERROR(__xludf.DUMMYFUNCTION("""COMPUTED_VALUE"""),43829.0281740509)</f>
        <v>43829.02817</v>
      </c>
      <c r="D1206" s="23">
        <f>IFERROR(__xludf.DUMMYFUNCTION("""COMPUTED_VALUE"""),1.059)</f>
        <v>1.059</v>
      </c>
      <c r="E1206" s="24">
        <f>IFERROR(__xludf.DUMMYFUNCTION("""COMPUTED_VALUE"""),63.0)</f>
        <v>63</v>
      </c>
      <c r="F1206" s="27" t="str">
        <f>IFERROR(__xludf.DUMMYFUNCTION("""COMPUTED_VALUE"""),"BLUE")</f>
        <v>BLUE</v>
      </c>
      <c r="G1206" s="28" t="str">
        <f>IFERROR(__xludf.DUMMYFUNCTION("""COMPUTED_VALUE"""),"Tap 6 Clone (12/29/2019)")</f>
        <v>Tap 6 Clone (12/29/2019)</v>
      </c>
      <c r="H1206" s="27" t="str">
        <f>IFERROR(__xludf.DUMMYFUNCTION("""COMPUTED_VALUE"""),"")</f>
        <v/>
      </c>
    </row>
    <row r="1207">
      <c r="A1207" s="17"/>
      <c r="B1207" s="23"/>
      <c r="C1207" s="17">
        <f>IFERROR(__xludf.DUMMYFUNCTION("""COMPUTED_VALUE"""),43829.0177521412)</f>
        <v>43829.01775</v>
      </c>
      <c r="D1207" s="23">
        <f>IFERROR(__xludf.DUMMYFUNCTION("""COMPUTED_VALUE"""),1.059)</f>
        <v>1.059</v>
      </c>
      <c r="E1207" s="24">
        <f>IFERROR(__xludf.DUMMYFUNCTION("""COMPUTED_VALUE"""),63.0)</f>
        <v>63</v>
      </c>
      <c r="F1207" s="27" t="str">
        <f>IFERROR(__xludf.DUMMYFUNCTION("""COMPUTED_VALUE"""),"BLUE")</f>
        <v>BLUE</v>
      </c>
      <c r="G1207" s="28" t="str">
        <f>IFERROR(__xludf.DUMMYFUNCTION("""COMPUTED_VALUE"""),"Tap 6 Clone (12/29/2019)")</f>
        <v>Tap 6 Clone (12/29/2019)</v>
      </c>
      <c r="H1207" s="27" t="str">
        <f>IFERROR(__xludf.DUMMYFUNCTION("""COMPUTED_VALUE"""),"")</f>
        <v/>
      </c>
    </row>
    <row r="1208">
      <c r="A1208" s="17"/>
      <c r="B1208" s="23"/>
      <c r="C1208" s="17">
        <f>IFERROR(__xludf.DUMMYFUNCTION("""COMPUTED_VALUE"""),43829.0073325231)</f>
        <v>43829.00733</v>
      </c>
      <c r="D1208" s="23">
        <f>IFERROR(__xludf.DUMMYFUNCTION("""COMPUTED_VALUE"""),1.059)</f>
        <v>1.059</v>
      </c>
      <c r="E1208" s="24">
        <f>IFERROR(__xludf.DUMMYFUNCTION("""COMPUTED_VALUE"""),63.0)</f>
        <v>63</v>
      </c>
      <c r="F1208" s="27" t="str">
        <f>IFERROR(__xludf.DUMMYFUNCTION("""COMPUTED_VALUE"""),"BLUE")</f>
        <v>BLUE</v>
      </c>
      <c r="G1208" s="28" t="str">
        <f>IFERROR(__xludf.DUMMYFUNCTION("""COMPUTED_VALUE"""),"Tap 6 Clone (12/29/2019)")</f>
        <v>Tap 6 Clone (12/29/2019)</v>
      </c>
      <c r="H1208" s="27" t="str">
        <f>IFERROR(__xludf.DUMMYFUNCTION("""COMPUTED_VALUE"""),"")</f>
        <v/>
      </c>
    </row>
    <row r="1209">
      <c r="A1209" s="17"/>
      <c r="B1209" s="23"/>
      <c r="C1209" s="17">
        <f>IFERROR(__xludf.DUMMYFUNCTION("""COMPUTED_VALUE"""),43828.9968995138)</f>
        <v>43828.9969</v>
      </c>
      <c r="D1209" s="23">
        <f>IFERROR(__xludf.DUMMYFUNCTION("""COMPUTED_VALUE"""),1.059)</f>
        <v>1.059</v>
      </c>
      <c r="E1209" s="24">
        <f>IFERROR(__xludf.DUMMYFUNCTION("""COMPUTED_VALUE"""),63.0)</f>
        <v>63</v>
      </c>
      <c r="F1209" s="27" t="str">
        <f>IFERROR(__xludf.DUMMYFUNCTION("""COMPUTED_VALUE"""),"BLUE")</f>
        <v>BLUE</v>
      </c>
      <c r="G1209" s="28" t="str">
        <f>IFERROR(__xludf.DUMMYFUNCTION("""COMPUTED_VALUE"""),"Tap 6 Clone (12/29/2019)")</f>
        <v>Tap 6 Clone (12/29/2019)</v>
      </c>
      <c r="H1209" s="27" t="str">
        <f>IFERROR(__xludf.DUMMYFUNCTION("""COMPUTED_VALUE"""),"")</f>
        <v/>
      </c>
    </row>
    <row r="1210">
      <c r="A1210" s="17"/>
      <c r="B1210" s="23"/>
      <c r="C1210" s="17">
        <f>IFERROR(__xludf.DUMMYFUNCTION("""COMPUTED_VALUE"""),43828.9864779398)</f>
        <v>43828.98648</v>
      </c>
      <c r="D1210" s="23">
        <f>IFERROR(__xludf.DUMMYFUNCTION("""COMPUTED_VALUE"""),1.059)</f>
        <v>1.059</v>
      </c>
      <c r="E1210" s="24">
        <f>IFERROR(__xludf.DUMMYFUNCTION("""COMPUTED_VALUE"""),63.0)</f>
        <v>63</v>
      </c>
      <c r="F1210" s="27" t="str">
        <f>IFERROR(__xludf.DUMMYFUNCTION("""COMPUTED_VALUE"""),"BLUE")</f>
        <v>BLUE</v>
      </c>
      <c r="G1210" s="28" t="str">
        <f>IFERROR(__xludf.DUMMYFUNCTION("""COMPUTED_VALUE"""),"Tap 6 Clone (12/29/2019)")</f>
        <v>Tap 6 Clone (12/29/2019)</v>
      </c>
      <c r="H1210" s="27" t="str">
        <f>IFERROR(__xludf.DUMMYFUNCTION("""COMPUTED_VALUE"""),"")</f>
        <v/>
      </c>
    </row>
    <row r="1211">
      <c r="A1211" s="17"/>
      <c r="B1211" s="23"/>
      <c r="C1211" s="17">
        <f>IFERROR(__xludf.DUMMYFUNCTION("""COMPUTED_VALUE"""),43828.9760557754)</f>
        <v>43828.97606</v>
      </c>
      <c r="D1211" s="23">
        <f>IFERROR(__xludf.DUMMYFUNCTION("""COMPUTED_VALUE"""),1.059)</f>
        <v>1.059</v>
      </c>
      <c r="E1211" s="24">
        <f>IFERROR(__xludf.DUMMYFUNCTION("""COMPUTED_VALUE"""),63.0)</f>
        <v>63</v>
      </c>
      <c r="F1211" s="27" t="str">
        <f>IFERROR(__xludf.DUMMYFUNCTION("""COMPUTED_VALUE"""),"BLUE")</f>
        <v>BLUE</v>
      </c>
      <c r="G1211" s="28" t="str">
        <f>IFERROR(__xludf.DUMMYFUNCTION("""COMPUTED_VALUE"""),"Tap 6 Clone (12/29/2019)")</f>
        <v>Tap 6 Clone (12/29/2019)</v>
      </c>
      <c r="H1211" s="27" t="str">
        <f>IFERROR(__xludf.DUMMYFUNCTION("""COMPUTED_VALUE"""),"")</f>
        <v/>
      </c>
    </row>
    <row r="1212">
      <c r="A1212" s="17"/>
      <c r="B1212" s="23"/>
      <c r="C1212" s="17">
        <f>IFERROR(__xludf.DUMMYFUNCTION("""COMPUTED_VALUE"""),43828.9656233333)</f>
        <v>43828.96562</v>
      </c>
      <c r="D1212" s="23">
        <f>IFERROR(__xludf.DUMMYFUNCTION("""COMPUTED_VALUE"""),1.059)</f>
        <v>1.059</v>
      </c>
      <c r="E1212" s="24">
        <f>IFERROR(__xludf.DUMMYFUNCTION("""COMPUTED_VALUE"""),63.0)</f>
        <v>63</v>
      </c>
      <c r="F1212" s="27" t="str">
        <f>IFERROR(__xludf.DUMMYFUNCTION("""COMPUTED_VALUE"""),"BLUE")</f>
        <v>BLUE</v>
      </c>
      <c r="G1212" s="28" t="str">
        <f>IFERROR(__xludf.DUMMYFUNCTION("""COMPUTED_VALUE"""),"Tap 6 Clone (12/29/2019)")</f>
        <v>Tap 6 Clone (12/29/2019)</v>
      </c>
      <c r="H1212" s="27" t="str">
        <f>IFERROR(__xludf.DUMMYFUNCTION("""COMPUTED_VALUE"""),"")</f>
        <v/>
      </c>
    </row>
    <row r="1213">
      <c r="A1213" s="17"/>
      <c r="B1213" s="23"/>
      <c r="C1213" s="17">
        <f>IFERROR(__xludf.DUMMYFUNCTION("""COMPUTED_VALUE"""),43828.9551999768)</f>
        <v>43828.9552</v>
      </c>
      <c r="D1213" s="23">
        <f>IFERROR(__xludf.DUMMYFUNCTION("""COMPUTED_VALUE"""),1.059)</f>
        <v>1.059</v>
      </c>
      <c r="E1213" s="24">
        <f>IFERROR(__xludf.DUMMYFUNCTION("""COMPUTED_VALUE"""),63.0)</f>
        <v>63</v>
      </c>
      <c r="F1213" s="27" t="str">
        <f>IFERROR(__xludf.DUMMYFUNCTION("""COMPUTED_VALUE"""),"BLUE")</f>
        <v>BLUE</v>
      </c>
      <c r="G1213" s="28" t="str">
        <f>IFERROR(__xludf.DUMMYFUNCTION("""COMPUTED_VALUE"""),"Tap 6 Clone (12/29/2019)")</f>
        <v>Tap 6 Clone (12/29/2019)</v>
      </c>
      <c r="H1213" s="27" t="str">
        <f>IFERROR(__xludf.DUMMYFUNCTION("""COMPUTED_VALUE"""),"")</f>
        <v/>
      </c>
    </row>
    <row r="1214">
      <c r="A1214" s="17"/>
      <c r="B1214" s="23"/>
      <c r="C1214" s="17">
        <f>IFERROR(__xludf.DUMMYFUNCTION("""COMPUTED_VALUE"""),43828.9447780787)</f>
        <v>43828.94478</v>
      </c>
      <c r="D1214" s="23">
        <f>IFERROR(__xludf.DUMMYFUNCTION("""COMPUTED_VALUE"""),1.059)</f>
        <v>1.059</v>
      </c>
      <c r="E1214" s="24">
        <f>IFERROR(__xludf.DUMMYFUNCTION("""COMPUTED_VALUE"""),63.0)</f>
        <v>63</v>
      </c>
      <c r="F1214" s="27" t="str">
        <f>IFERROR(__xludf.DUMMYFUNCTION("""COMPUTED_VALUE"""),"BLUE")</f>
        <v>BLUE</v>
      </c>
      <c r="G1214" s="28" t="str">
        <f>IFERROR(__xludf.DUMMYFUNCTION("""COMPUTED_VALUE"""),"Tap 6 Clone (12/29/2019)")</f>
        <v>Tap 6 Clone (12/29/2019)</v>
      </c>
      <c r="H1214" s="27" t="str">
        <f>IFERROR(__xludf.DUMMYFUNCTION("""COMPUTED_VALUE"""),"")</f>
        <v/>
      </c>
    </row>
    <row r="1215">
      <c r="A1215" s="17"/>
      <c r="B1215" s="23"/>
      <c r="C1215" s="17">
        <f>IFERROR(__xludf.DUMMYFUNCTION("""COMPUTED_VALUE"""),43828.9343565972)</f>
        <v>43828.93436</v>
      </c>
      <c r="D1215" s="23">
        <f>IFERROR(__xludf.DUMMYFUNCTION("""COMPUTED_VALUE"""),1.059)</f>
        <v>1.059</v>
      </c>
      <c r="E1215" s="24">
        <f>IFERROR(__xludf.DUMMYFUNCTION("""COMPUTED_VALUE"""),63.0)</f>
        <v>63</v>
      </c>
      <c r="F1215" s="27" t="str">
        <f>IFERROR(__xludf.DUMMYFUNCTION("""COMPUTED_VALUE"""),"BLUE")</f>
        <v>BLUE</v>
      </c>
      <c r="G1215" s="28" t="str">
        <f>IFERROR(__xludf.DUMMYFUNCTION("""COMPUTED_VALUE"""),"Tap 6 Clone (12/29/2019)")</f>
        <v>Tap 6 Clone (12/29/2019)</v>
      </c>
      <c r="H1215" s="27" t="str">
        <f>IFERROR(__xludf.DUMMYFUNCTION("""COMPUTED_VALUE"""),"")</f>
        <v/>
      </c>
    </row>
    <row r="1216">
      <c r="A1216" s="17"/>
      <c r="B1216" s="23"/>
      <c r="C1216" s="17">
        <f>IFERROR(__xludf.DUMMYFUNCTION("""COMPUTED_VALUE"""),43828.9239345254)</f>
        <v>43828.92393</v>
      </c>
      <c r="D1216" s="23">
        <f>IFERROR(__xludf.DUMMYFUNCTION("""COMPUTED_VALUE"""),1.059)</f>
        <v>1.059</v>
      </c>
      <c r="E1216" s="24">
        <f>IFERROR(__xludf.DUMMYFUNCTION("""COMPUTED_VALUE"""),63.0)</f>
        <v>63</v>
      </c>
      <c r="F1216" s="27" t="str">
        <f>IFERROR(__xludf.DUMMYFUNCTION("""COMPUTED_VALUE"""),"BLUE")</f>
        <v>BLUE</v>
      </c>
      <c r="G1216" s="28" t="str">
        <f>IFERROR(__xludf.DUMMYFUNCTION("""COMPUTED_VALUE"""),"Tap 6 Clone (12/29/2019)")</f>
        <v>Tap 6 Clone (12/29/2019)</v>
      </c>
      <c r="H1216" s="27" t="str">
        <f>IFERROR(__xludf.DUMMYFUNCTION("""COMPUTED_VALUE"""),"")</f>
        <v/>
      </c>
    </row>
    <row r="1217">
      <c r="A1217" s="17"/>
      <c r="B1217" s="23"/>
      <c r="C1217" s="17">
        <f>IFERROR(__xludf.DUMMYFUNCTION("""COMPUTED_VALUE"""),43828.9135131134)</f>
        <v>43828.91351</v>
      </c>
      <c r="D1217" s="23">
        <f>IFERROR(__xludf.DUMMYFUNCTION("""COMPUTED_VALUE"""),1.059)</f>
        <v>1.059</v>
      </c>
      <c r="E1217" s="24">
        <f>IFERROR(__xludf.DUMMYFUNCTION("""COMPUTED_VALUE"""),63.0)</f>
        <v>63</v>
      </c>
      <c r="F1217" s="27" t="str">
        <f>IFERROR(__xludf.DUMMYFUNCTION("""COMPUTED_VALUE"""),"BLUE")</f>
        <v>BLUE</v>
      </c>
      <c r="G1217" s="28" t="str">
        <f>IFERROR(__xludf.DUMMYFUNCTION("""COMPUTED_VALUE"""),"Tap 6 Clone (12/29/2019)")</f>
        <v>Tap 6 Clone (12/29/2019)</v>
      </c>
      <c r="H1217" s="27" t="str">
        <f>IFERROR(__xludf.DUMMYFUNCTION("""COMPUTED_VALUE"""),"")</f>
        <v/>
      </c>
    </row>
    <row r="1218">
      <c r="A1218" s="17"/>
      <c r="B1218" s="23"/>
      <c r="C1218" s="17">
        <f>IFERROR(__xludf.DUMMYFUNCTION("""COMPUTED_VALUE"""),43828.9030904861)</f>
        <v>43828.90309</v>
      </c>
      <c r="D1218" s="23">
        <f>IFERROR(__xludf.DUMMYFUNCTION("""COMPUTED_VALUE"""),1.059)</f>
        <v>1.059</v>
      </c>
      <c r="E1218" s="24">
        <f>IFERROR(__xludf.DUMMYFUNCTION("""COMPUTED_VALUE"""),63.0)</f>
        <v>63</v>
      </c>
      <c r="F1218" s="27" t="str">
        <f>IFERROR(__xludf.DUMMYFUNCTION("""COMPUTED_VALUE"""),"BLUE")</f>
        <v>BLUE</v>
      </c>
      <c r="G1218" s="28" t="str">
        <f>IFERROR(__xludf.DUMMYFUNCTION("""COMPUTED_VALUE"""),"Tap 6 Clone (12/29/2019)")</f>
        <v>Tap 6 Clone (12/29/2019)</v>
      </c>
      <c r="H1218" s="27" t="str">
        <f>IFERROR(__xludf.DUMMYFUNCTION("""COMPUTED_VALUE"""),"")</f>
        <v/>
      </c>
    </row>
    <row r="1219">
      <c r="A1219" s="17"/>
      <c r="B1219" s="23"/>
      <c r="C1219" s="17">
        <f>IFERROR(__xludf.DUMMYFUNCTION("""COMPUTED_VALUE"""),43828.892669456)</f>
        <v>43828.89267</v>
      </c>
      <c r="D1219" s="23">
        <f>IFERROR(__xludf.DUMMYFUNCTION("""COMPUTED_VALUE"""),1.059)</f>
        <v>1.059</v>
      </c>
      <c r="E1219" s="24">
        <f>IFERROR(__xludf.DUMMYFUNCTION("""COMPUTED_VALUE"""),63.0)</f>
        <v>63</v>
      </c>
      <c r="F1219" s="27" t="str">
        <f>IFERROR(__xludf.DUMMYFUNCTION("""COMPUTED_VALUE"""),"BLUE")</f>
        <v>BLUE</v>
      </c>
      <c r="G1219" s="28" t="str">
        <f>IFERROR(__xludf.DUMMYFUNCTION("""COMPUTED_VALUE"""),"Tap 6 Clone (12/29/2019)")</f>
        <v>Tap 6 Clone (12/29/2019)</v>
      </c>
      <c r="H1219" s="27" t="str">
        <f>IFERROR(__xludf.DUMMYFUNCTION("""COMPUTED_VALUE"""),"")</f>
        <v/>
      </c>
    </row>
    <row r="1220">
      <c r="A1220" s="17"/>
      <c r="B1220" s="23"/>
      <c r="C1220" s="17">
        <f>IFERROR(__xludf.DUMMYFUNCTION("""COMPUTED_VALUE"""),43828.882249618)</f>
        <v>43828.88225</v>
      </c>
      <c r="D1220" s="23">
        <f>IFERROR(__xludf.DUMMYFUNCTION("""COMPUTED_VALUE"""),1.059)</f>
        <v>1.059</v>
      </c>
      <c r="E1220" s="24">
        <f>IFERROR(__xludf.DUMMYFUNCTION("""COMPUTED_VALUE"""),64.0)</f>
        <v>64</v>
      </c>
      <c r="F1220" s="27" t="str">
        <f>IFERROR(__xludf.DUMMYFUNCTION("""COMPUTED_VALUE"""),"BLUE")</f>
        <v>BLUE</v>
      </c>
      <c r="G1220" s="28" t="str">
        <f>IFERROR(__xludf.DUMMYFUNCTION("""COMPUTED_VALUE"""),"Tap 6 Clone (12/29/2019)")</f>
        <v>Tap 6 Clone (12/29/2019)</v>
      </c>
      <c r="H1220" s="27" t="str">
        <f>IFERROR(__xludf.DUMMYFUNCTION("""COMPUTED_VALUE"""),"")</f>
        <v/>
      </c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qref="B4">
      <formula1>"all,last 3 days,last 2 days,last 1 day,last .5 days"</formula1>
    </dataValidation>
    <dataValidation type="list" allowBlank="1" showErrorMessage="1" sqref="B5">
      <formula1>"Celsius,Fahrenheit"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>
        <v>43828.54912091435</v>
      </c>
      <c r="B2" s="6">
        <v>43828.882249618</v>
      </c>
      <c r="C2" s="8">
        <v>1.059</v>
      </c>
      <c r="D2" s="8">
        <v>64.0</v>
      </c>
      <c r="E2" s="9" t="s">
        <v>8</v>
      </c>
      <c r="F2" s="9" t="s">
        <v>9</v>
      </c>
      <c r="G2" s="11"/>
    </row>
    <row r="3">
      <c r="A3" s="5">
        <v>43828.55937913194</v>
      </c>
      <c r="B3" s="6">
        <v>43828.892669456</v>
      </c>
      <c r="C3" s="8">
        <v>1.059</v>
      </c>
      <c r="D3" s="8">
        <v>63.0</v>
      </c>
      <c r="E3" s="9" t="s">
        <v>8</v>
      </c>
      <c r="F3" s="9" t="s">
        <v>9</v>
      </c>
      <c r="G3" s="11"/>
    </row>
    <row r="4">
      <c r="A4" s="5">
        <v>43828.56979664352</v>
      </c>
      <c r="B4" s="6">
        <v>43828.9030904861</v>
      </c>
      <c r="C4" s="8">
        <v>1.059</v>
      </c>
      <c r="D4" s="8">
        <v>63.0</v>
      </c>
      <c r="E4" s="9" t="s">
        <v>8</v>
      </c>
      <c r="F4" s="9" t="s">
        <v>9</v>
      </c>
      <c r="G4" s="11"/>
    </row>
    <row r="5">
      <c r="A5" s="5">
        <v>43828.58022106481</v>
      </c>
      <c r="B5" s="6">
        <v>43828.9135131134</v>
      </c>
      <c r="C5" s="8">
        <v>1.059</v>
      </c>
      <c r="D5" s="8">
        <v>63.0</v>
      </c>
      <c r="E5" s="9" t="s">
        <v>8</v>
      </c>
      <c r="F5" s="9" t="s">
        <v>9</v>
      </c>
      <c r="G5" s="11"/>
    </row>
    <row r="6">
      <c r="A6" s="5">
        <v>43828.59065081018</v>
      </c>
      <c r="B6" s="6">
        <v>43828.9239345254</v>
      </c>
      <c r="C6" s="8">
        <v>1.059</v>
      </c>
      <c r="D6" s="8">
        <v>63.0</v>
      </c>
      <c r="E6" s="9" t="s">
        <v>8</v>
      </c>
      <c r="F6" s="9" t="s">
        <v>9</v>
      </c>
      <c r="G6" s="11"/>
    </row>
    <row r="7">
      <c r="A7" s="5">
        <v>43828.60108674769</v>
      </c>
      <c r="B7" s="6">
        <v>43828.9343565972</v>
      </c>
      <c r="C7" s="8">
        <v>1.059</v>
      </c>
      <c r="D7" s="8">
        <v>63.0</v>
      </c>
      <c r="E7" s="9" t="s">
        <v>8</v>
      </c>
      <c r="F7" s="9" t="s">
        <v>9</v>
      </c>
      <c r="G7" s="11"/>
    </row>
    <row r="8">
      <c r="A8" s="5">
        <v>43828.611495185185</v>
      </c>
      <c r="B8" s="6">
        <v>43828.9447780787</v>
      </c>
      <c r="C8" s="8">
        <v>1.059</v>
      </c>
      <c r="D8" s="8">
        <v>63.0</v>
      </c>
      <c r="E8" s="9" t="s">
        <v>8</v>
      </c>
      <c r="F8" s="9" t="s">
        <v>9</v>
      </c>
      <c r="G8" s="11"/>
    </row>
    <row r="9">
      <c r="A9" s="5">
        <v>43828.62192358796</v>
      </c>
      <c r="B9" s="6">
        <v>43828.9551999768</v>
      </c>
      <c r="C9" s="8">
        <v>1.059</v>
      </c>
      <c r="D9" s="8">
        <v>63.0</v>
      </c>
      <c r="E9" s="9" t="s">
        <v>8</v>
      </c>
      <c r="F9" s="9" t="s">
        <v>9</v>
      </c>
      <c r="G9" s="11"/>
    </row>
    <row r="10">
      <c r="A10" s="5">
        <v>43828.632335208335</v>
      </c>
      <c r="B10" s="6">
        <v>43828.9656233333</v>
      </c>
      <c r="C10" s="8">
        <v>1.059</v>
      </c>
      <c r="D10" s="8">
        <v>63.0</v>
      </c>
      <c r="E10" s="9" t="s">
        <v>8</v>
      </c>
      <c r="F10" s="9" t="s">
        <v>9</v>
      </c>
      <c r="G10" s="11"/>
    </row>
    <row r="11">
      <c r="A11" s="5">
        <v>43828.642770046295</v>
      </c>
      <c r="B11" s="6">
        <v>43828.9760557754</v>
      </c>
      <c r="C11" s="8">
        <v>1.059</v>
      </c>
      <c r="D11" s="8">
        <v>63.0</v>
      </c>
      <c r="E11" s="9" t="s">
        <v>8</v>
      </c>
      <c r="F11" s="9" t="s">
        <v>9</v>
      </c>
      <c r="G11" s="11"/>
    </row>
    <row r="12">
      <c r="A12" s="5">
        <v>43828.65319224537</v>
      </c>
      <c r="B12" s="6">
        <v>43828.9864779398</v>
      </c>
      <c r="C12" s="8">
        <v>1.059</v>
      </c>
      <c r="D12" s="8">
        <v>63.0</v>
      </c>
      <c r="E12" s="9" t="s">
        <v>8</v>
      </c>
      <c r="F12" s="9" t="s">
        <v>9</v>
      </c>
      <c r="G12" s="11"/>
    </row>
    <row r="13">
      <c r="A13" s="5">
        <v>43828.66361645833</v>
      </c>
      <c r="B13" s="6">
        <v>43828.9968995138</v>
      </c>
      <c r="C13" s="8">
        <v>1.059</v>
      </c>
      <c r="D13" s="8">
        <v>63.0</v>
      </c>
      <c r="E13" s="9" t="s">
        <v>8</v>
      </c>
      <c r="F13" s="9" t="s">
        <v>9</v>
      </c>
      <c r="G13" s="11"/>
    </row>
    <row r="14">
      <c r="A14" s="5">
        <v>43828.67403862269</v>
      </c>
      <c r="B14" s="6">
        <v>43829.0073325231</v>
      </c>
      <c r="C14" s="8">
        <v>1.059</v>
      </c>
      <c r="D14" s="8">
        <v>63.0</v>
      </c>
      <c r="E14" s="9" t="s">
        <v>8</v>
      </c>
      <c r="F14" s="9" t="s">
        <v>9</v>
      </c>
      <c r="G14" s="11"/>
    </row>
    <row r="15">
      <c r="A15" s="5">
        <v>43828.6844666088</v>
      </c>
      <c r="B15" s="6">
        <v>43829.0177521412</v>
      </c>
      <c r="C15" s="8">
        <v>1.059</v>
      </c>
      <c r="D15" s="8">
        <v>63.0</v>
      </c>
      <c r="E15" s="9" t="s">
        <v>8</v>
      </c>
      <c r="F15" s="9" t="s">
        <v>9</v>
      </c>
      <c r="G15" s="11"/>
    </row>
    <row r="16">
      <c r="A16" s="5">
        <v>43828.69488744213</v>
      </c>
      <c r="B16" s="6">
        <v>43829.0281740509</v>
      </c>
      <c r="C16" s="8">
        <v>1.059</v>
      </c>
      <c r="D16" s="8">
        <v>63.0</v>
      </c>
      <c r="E16" s="9" t="s">
        <v>8</v>
      </c>
      <c r="F16" s="9" t="s">
        <v>9</v>
      </c>
      <c r="G16" s="11"/>
    </row>
    <row r="17">
      <c r="A17" s="5">
        <v>43828.70531601852</v>
      </c>
      <c r="B17" s="6">
        <v>43829.0385968981</v>
      </c>
      <c r="C17" s="8">
        <v>1.059</v>
      </c>
      <c r="D17" s="8">
        <v>63.0</v>
      </c>
      <c r="E17" s="9" t="s">
        <v>8</v>
      </c>
      <c r="F17" s="9" t="s">
        <v>9</v>
      </c>
      <c r="G17" s="11"/>
    </row>
    <row r="18">
      <c r="A18" s="5">
        <v>43828.71572153935</v>
      </c>
      <c r="B18" s="6">
        <v>43829.049015625</v>
      </c>
      <c r="C18" s="8">
        <v>1.059</v>
      </c>
      <c r="D18" s="8">
        <v>63.0</v>
      </c>
      <c r="E18" s="9" t="s">
        <v>8</v>
      </c>
      <c r="F18" s="9" t="s">
        <v>9</v>
      </c>
      <c r="G18" s="11"/>
    </row>
    <row r="19">
      <c r="A19" s="5">
        <v>43828.72615268518</v>
      </c>
      <c r="B19" s="6">
        <v>43829.0594373611</v>
      </c>
      <c r="C19" s="8">
        <v>1.059</v>
      </c>
      <c r="D19" s="8">
        <v>63.0</v>
      </c>
      <c r="E19" s="9" t="s">
        <v>8</v>
      </c>
      <c r="F19" s="9" t="s">
        <v>9</v>
      </c>
      <c r="G19" s="11"/>
    </row>
    <row r="20">
      <c r="A20" s="5">
        <v>43828.73657311343</v>
      </c>
      <c r="B20" s="6">
        <v>43829.069860405</v>
      </c>
      <c r="C20" s="8">
        <v>1.059</v>
      </c>
      <c r="D20" s="8">
        <v>63.0</v>
      </c>
      <c r="E20" s="9" t="s">
        <v>8</v>
      </c>
      <c r="F20" s="9" t="s">
        <v>9</v>
      </c>
      <c r="G20" s="11"/>
    </row>
    <row r="21">
      <c r="A21" s="5">
        <v>43828.746997442126</v>
      </c>
      <c r="B21" s="6">
        <v>43829.0802811574</v>
      </c>
      <c r="C21" s="8">
        <v>1.059</v>
      </c>
      <c r="D21" s="8">
        <v>63.0</v>
      </c>
      <c r="E21" s="9" t="s">
        <v>8</v>
      </c>
      <c r="F21" s="9" t="s">
        <v>9</v>
      </c>
      <c r="G21" s="11"/>
    </row>
    <row r="22">
      <c r="A22" s="5">
        <v>43828.75741578704</v>
      </c>
      <c r="B22" s="6">
        <v>43829.0907020254</v>
      </c>
      <c r="C22" s="8">
        <v>1.059</v>
      </c>
      <c r="D22" s="8">
        <v>63.0</v>
      </c>
      <c r="E22" s="9" t="s">
        <v>8</v>
      </c>
      <c r="F22" s="9" t="s">
        <v>9</v>
      </c>
      <c r="G22" s="11"/>
    </row>
    <row r="23">
      <c r="A23" s="5">
        <v>43828.76784071759</v>
      </c>
      <c r="B23" s="6">
        <v>43829.1011237731</v>
      </c>
      <c r="C23" s="8">
        <v>1.059</v>
      </c>
      <c r="D23" s="8">
        <v>63.0</v>
      </c>
      <c r="E23" s="9" t="s">
        <v>8</v>
      </c>
      <c r="F23" s="9" t="s">
        <v>9</v>
      </c>
      <c r="G23" s="11"/>
    </row>
    <row r="24">
      <c r="A24" s="5">
        <v>43828.77825657408</v>
      </c>
      <c r="B24" s="6">
        <v>43829.1115447916</v>
      </c>
      <c r="C24" s="8">
        <v>1.059</v>
      </c>
      <c r="D24" s="8">
        <v>63.0</v>
      </c>
      <c r="E24" s="9" t="s">
        <v>8</v>
      </c>
      <c r="F24" s="9" t="s">
        <v>9</v>
      </c>
      <c r="G24" s="11"/>
    </row>
    <row r="25">
      <c r="A25" s="5">
        <v>43828.788677731485</v>
      </c>
      <c r="B25" s="6">
        <v>43829.1219659143</v>
      </c>
      <c r="C25" s="8">
        <v>1.059</v>
      </c>
      <c r="D25" s="8">
        <v>63.0</v>
      </c>
      <c r="E25" s="9" t="s">
        <v>8</v>
      </c>
      <c r="F25" s="9" t="s">
        <v>9</v>
      </c>
      <c r="G25" s="11"/>
    </row>
    <row r="26">
      <c r="A26" s="5">
        <v>43828.79910099537</v>
      </c>
      <c r="B26" s="6">
        <v>43829.1323857175</v>
      </c>
      <c r="C26" s="8">
        <v>1.059</v>
      </c>
      <c r="D26" s="8">
        <v>63.0</v>
      </c>
      <c r="E26" s="9" t="s">
        <v>8</v>
      </c>
      <c r="F26" s="9" t="s">
        <v>9</v>
      </c>
      <c r="G26" s="11"/>
    </row>
    <row r="27">
      <c r="A27" s="5">
        <v>43828.809522337964</v>
      </c>
      <c r="B27" s="6">
        <v>43829.14280728</v>
      </c>
      <c r="C27" s="8">
        <v>1.059</v>
      </c>
      <c r="D27" s="8">
        <v>63.0</v>
      </c>
      <c r="E27" s="9" t="s">
        <v>8</v>
      </c>
      <c r="F27" s="9" t="s">
        <v>9</v>
      </c>
      <c r="G27" s="11"/>
    </row>
    <row r="28">
      <c r="A28" s="5">
        <v>43828.81995585648</v>
      </c>
      <c r="B28" s="6">
        <v>43829.1532425231</v>
      </c>
      <c r="C28" s="8">
        <v>1.059</v>
      </c>
      <c r="D28" s="8">
        <v>63.0</v>
      </c>
      <c r="E28" s="9" t="s">
        <v>8</v>
      </c>
      <c r="F28" s="9" t="s">
        <v>9</v>
      </c>
      <c r="G28" s="11"/>
    </row>
    <row r="29">
      <c r="A29" s="5">
        <v>43828.83039130787</v>
      </c>
      <c r="B29" s="6">
        <v>43829.1636753125</v>
      </c>
      <c r="C29" s="8">
        <v>1.059</v>
      </c>
      <c r="D29" s="8">
        <v>63.0</v>
      </c>
      <c r="E29" s="9" t="s">
        <v>8</v>
      </c>
      <c r="F29" s="9" t="s">
        <v>9</v>
      </c>
      <c r="G29" s="11"/>
    </row>
    <row r="30">
      <c r="A30" s="5">
        <v>43828.84081052084</v>
      </c>
      <c r="B30" s="6">
        <v>43829.1740972685</v>
      </c>
      <c r="C30" s="8">
        <v>1.059</v>
      </c>
      <c r="D30" s="8">
        <v>63.0</v>
      </c>
      <c r="E30" s="9" t="s">
        <v>8</v>
      </c>
      <c r="F30" s="9" t="s">
        <v>9</v>
      </c>
      <c r="G30" s="11"/>
    </row>
    <row r="31">
      <c r="A31" s="5">
        <v>43828.85123071759</v>
      </c>
      <c r="B31" s="6">
        <v>43829.1845180555</v>
      </c>
      <c r="C31" s="8">
        <v>1.059</v>
      </c>
      <c r="D31" s="8">
        <v>63.0</v>
      </c>
      <c r="E31" s="9" t="s">
        <v>8</v>
      </c>
      <c r="F31" s="9" t="s">
        <v>9</v>
      </c>
      <c r="G31" s="11"/>
    </row>
    <row r="32">
      <c r="A32" s="5">
        <v>43828.861649502316</v>
      </c>
      <c r="B32" s="6">
        <v>43829.1949403009</v>
      </c>
      <c r="C32" s="8">
        <v>1.059</v>
      </c>
      <c r="D32" s="8">
        <v>63.0</v>
      </c>
      <c r="E32" s="9" t="s">
        <v>8</v>
      </c>
      <c r="F32" s="9" t="s">
        <v>9</v>
      </c>
      <c r="G32" s="11"/>
    </row>
    <row r="33">
      <c r="A33" s="5">
        <v>43828.87207228009</v>
      </c>
      <c r="B33" s="6">
        <v>43829.2053629282</v>
      </c>
      <c r="C33" s="8">
        <v>1.059</v>
      </c>
      <c r="D33" s="8">
        <v>63.0</v>
      </c>
      <c r="E33" s="9" t="s">
        <v>8</v>
      </c>
      <c r="F33" s="9" t="s">
        <v>9</v>
      </c>
      <c r="G33" s="11"/>
    </row>
    <row r="34">
      <c r="A34" s="5">
        <v>43828.882489247684</v>
      </c>
      <c r="B34" s="6">
        <v>43829.2157842361</v>
      </c>
      <c r="C34" s="8">
        <v>1.059</v>
      </c>
      <c r="D34" s="8">
        <v>63.0</v>
      </c>
      <c r="E34" s="9" t="s">
        <v>8</v>
      </c>
      <c r="F34" s="9" t="s">
        <v>9</v>
      </c>
      <c r="G34" s="11"/>
    </row>
    <row r="35">
      <c r="A35" s="5">
        <v>43828.89292146991</v>
      </c>
      <c r="B35" s="6">
        <v>43829.2262162847</v>
      </c>
      <c r="C35" s="8">
        <v>1.059</v>
      </c>
      <c r="D35" s="8">
        <v>63.0</v>
      </c>
      <c r="E35" s="9" t="s">
        <v>8</v>
      </c>
      <c r="F35" s="9" t="s">
        <v>9</v>
      </c>
      <c r="G35" s="11"/>
    </row>
    <row r="36">
      <c r="A36" s="5">
        <v>43828.90334053241</v>
      </c>
      <c r="B36" s="6">
        <v>43829.2366373032</v>
      </c>
      <c r="C36" s="8">
        <v>1.059</v>
      </c>
      <c r="D36" s="8">
        <v>63.0</v>
      </c>
      <c r="E36" s="9" t="s">
        <v>8</v>
      </c>
      <c r="F36" s="9" t="s">
        <v>9</v>
      </c>
      <c r="G36" s="11"/>
    </row>
    <row r="37">
      <c r="A37" s="5">
        <v>43828.91376880787</v>
      </c>
      <c r="B37" s="6">
        <v>43829.2470599537</v>
      </c>
      <c r="C37" s="8">
        <v>1.059</v>
      </c>
      <c r="D37" s="8">
        <v>63.0</v>
      </c>
      <c r="E37" s="9" t="s">
        <v>8</v>
      </c>
      <c r="F37" s="9" t="s">
        <v>9</v>
      </c>
      <c r="G37" s="11"/>
    </row>
    <row r="38">
      <c r="A38" s="5">
        <v>43828.92419805555</v>
      </c>
      <c r="B38" s="6">
        <v>43829.2574817129</v>
      </c>
      <c r="C38" s="8">
        <v>1.059</v>
      </c>
      <c r="D38" s="8">
        <v>63.0</v>
      </c>
      <c r="E38" s="9" t="s">
        <v>8</v>
      </c>
      <c r="F38" s="9" t="s">
        <v>9</v>
      </c>
      <c r="G38" s="11"/>
    </row>
    <row r="39">
      <c r="A39" s="5">
        <v>43828.93460765046</v>
      </c>
      <c r="B39" s="6">
        <v>43829.2679053009</v>
      </c>
      <c r="C39" s="8">
        <v>1.059</v>
      </c>
      <c r="D39" s="8">
        <v>63.0</v>
      </c>
      <c r="E39" s="9" t="s">
        <v>8</v>
      </c>
      <c r="F39" s="9" t="s">
        <v>9</v>
      </c>
      <c r="G39" s="11"/>
    </row>
    <row r="40">
      <c r="A40" s="5">
        <v>43828.945039722224</v>
      </c>
      <c r="B40" s="6">
        <v>43829.2783265625</v>
      </c>
      <c r="C40" s="8">
        <v>1.059</v>
      </c>
      <c r="D40" s="8">
        <v>63.0</v>
      </c>
      <c r="E40" s="9" t="s">
        <v>8</v>
      </c>
      <c r="F40" s="9" t="s">
        <v>9</v>
      </c>
      <c r="G40" s="11"/>
    </row>
    <row r="41">
      <c r="A41" s="5">
        <v>43828.9554603588</v>
      </c>
      <c r="B41" s="6">
        <v>43829.2887465277</v>
      </c>
      <c r="C41" s="8">
        <v>1.059</v>
      </c>
      <c r="D41" s="8">
        <v>63.0</v>
      </c>
      <c r="E41" s="9" t="s">
        <v>8</v>
      </c>
      <c r="F41" s="9" t="s">
        <v>9</v>
      </c>
      <c r="G41" s="11"/>
    </row>
    <row r="42">
      <c r="A42" s="5">
        <v>43828.965874814814</v>
      </c>
      <c r="B42" s="6">
        <v>43829.299165868</v>
      </c>
      <c r="C42" s="8">
        <v>1.059</v>
      </c>
      <c r="D42" s="8">
        <v>63.0</v>
      </c>
      <c r="E42" s="9" t="s">
        <v>8</v>
      </c>
      <c r="F42" s="9" t="s">
        <v>9</v>
      </c>
      <c r="G42" s="11"/>
    </row>
    <row r="43">
      <c r="A43" s="5">
        <v>43828.976320925925</v>
      </c>
      <c r="B43" s="6">
        <v>43829.3096126967</v>
      </c>
      <c r="C43" s="8">
        <v>1.059</v>
      </c>
      <c r="D43" s="8">
        <v>63.0</v>
      </c>
      <c r="E43" s="9" t="s">
        <v>8</v>
      </c>
      <c r="F43" s="9" t="s">
        <v>9</v>
      </c>
      <c r="G43" s="11"/>
    </row>
    <row r="44">
      <c r="A44" s="5">
        <v>43828.9867375926</v>
      </c>
      <c r="B44" s="6">
        <v>43829.3200325463</v>
      </c>
      <c r="C44" s="8">
        <v>1.059</v>
      </c>
      <c r="D44" s="8">
        <v>63.0</v>
      </c>
      <c r="E44" s="9" t="s">
        <v>8</v>
      </c>
      <c r="F44" s="9" t="s">
        <v>9</v>
      </c>
      <c r="G44" s="11"/>
    </row>
    <row r="45">
      <c r="A45" s="5">
        <v>43828.9971575</v>
      </c>
      <c r="B45" s="6">
        <v>43829.3304545138</v>
      </c>
      <c r="C45" s="8">
        <v>1.059</v>
      </c>
      <c r="D45" s="8">
        <v>63.0</v>
      </c>
      <c r="E45" s="9" t="s">
        <v>8</v>
      </c>
      <c r="F45" s="9" t="s">
        <v>9</v>
      </c>
      <c r="G45" s="11"/>
    </row>
    <row r="46">
      <c r="A46" s="5">
        <v>43829.00758128472</v>
      </c>
      <c r="B46" s="6">
        <v>43829.3408751504</v>
      </c>
      <c r="C46" s="8">
        <v>1.059</v>
      </c>
      <c r="D46" s="8">
        <v>63.0</v>
      </c>
      <c r="E46" s="9" t="s">
        <v>8</v>
      </c>
      <c r="F46" s="9" t="s">
        <v>9</v>
      </c>
      <c r="G46" s="11"/>
    </row>
    <row r="47">
      <c r="A47" s="5">
        <v>43829.01800383102</v>
      </c>
      <c r="B47" s="6">
        <v>43829.3512949189</v>
      </c>
      <c r="C47" s="8">
        <v>1.059</v>
      </c>
      <c r="D47" s="8">
        <v>63.0</v>
      </c>
      <c r="E47" s="9" t="s">
        <v>8</v>
      </c>
      <c r="F47" s="9" t="s">
        <v>9</v>
      </c>
      <c r="G47" s="11"/>
    </row>
    <row r="48">
      <c r="A48" s="5">
        <v>43829.02844899306</v>
      </c>
      <c r="B48" s="6">
        <v>43829.3617396643</v>
      </c>
      <c r="C48" s="8">
        <v>1.059</v>
      </c>
      <c r="D48" s="8">
        <v>63.0</v>
      </c>
      <c r="E48" s="9" t="s">
        <v>8</v>
      </c>
      <c r="F48" s="9" t="s">
        <v>9</v>
      </c>
      <c r="G48" s="11"/>
    </row>
    <row r="49">
      <c r="A49" s="5">
        <v>43829.038862789355</v>
      </c>
      <c r="B49" s="6">
        <v>43829.3721609143</v>
      </c>
      <c r="C49" s="8">
        <v>1.059</v>
      </c>
      <c r="D49" s="8">
        <v>63.0</v>
      </c>
      <c r="E49" s="9" t="s">
        <v>8</v>
      </c>
      <c r="F49" s="9" t="s">
        <v>9</v>
      </c>
      <c r="G49" s="11"/>
    </row>
    <row r="50">
      <c r="A50" s="5">
        <v>43829.0492862963</v>
      </c>
      <c r="B50" s="6">
        <v>43829.3825812037</v>
      </c>
      <c r="C50" s="8">
        <v>1.059</v>
      </c>
      <c r="D50" s="8">
        <v>63.0</v>
      </c>
      <c r="E50" s="9" t="s">
        <v>8</v>
      </c>
      <c r="F50" s="9" t="s">
        <v>9</v>
      </c>
      <c r="G50" s="11"/>
    </row>
    <row r="51">
      <c r="A51" s="5">
        <v>43829.05971447917</v>
      </c>
      <c r="B51" s="6">
        <v>43829.3930023379</v>
      </c>
      <c r="C51" s="8">
        <v>1.059</v>
      </c>
      <c r="D51" s="8">
        <v>63.0</v>
      </c>
      <c r="E51" s="9" t="s">
        <v>8</v>
      </c>
      <c r="F51" s="9" t="s">
        <v>9</v>
      </c>
      <c r="G51" s="11"/>
    </row>
    <row r="52">
      <c r="A52" s="5">
        <v>43829.07012608796</v>
      </c>
      <c r="B52" s="6">
        <v>43829.403422581</v>
      </c>
      <c r="C52" s="8">
        <v>1.059</v>
      </c>
      <c r="D52" s="8">
        <v>63.0</v>
      </c>
      <c r="E52" s="9" t="s">
        <v>8</v>
      </c>
      <c r="F52" s="9" t="s">
        <v>9</v>
      </c>
      <c r="G52" s="11"/>
    </row>
    <row r="53">
      <c r="A53" s="5">
        <v>43829.08054780093</v>
      </c>
      <c r="B53" s="6">
        <v>43829.4138433217</v>
      </c>
      <c r="C53" s="8">
        <v>1.059</v>
      </c>
      <c r="D53" s="8">
        <v>63.0</v>
      </c>
      <c r="E53" s="9" t="s">
        <v>8</v>
      </c>
      <c r="F53" s="9" t="s">
        <v>9</v>
      </c>
      <c r="G53" s="11"/>
    </row>
    <row r="54">
      <c r="A54" s="5">
        <v>43829.09097738426</v>
      </c>
      <c r="B54" s="6">
        <v>43829.4242647337</v>
      </c>
      <c r="C54" s="8">
        <v>1.059</v>
      </c>
      <c r="D54" s="8">
        <v>63.0</v>
      </c>
      <c r="E54" s="9" t="s">
        <v>8</v>
      </c>
      <c r="F54" s="9" t="s">
        <v>9</v>
      </c>
      <c r="G54" s="11"/>
    </row>
    <row r="55">
      <c r="A55" s="5">
        <v>43829.10138784722</v>
      </c>
      <c r="B55" s="6">
        <v>43829.4346865972</v>
      </c>
      <c r="C55" s="8">
        <v>1.059</v>
      </c>
      <c r="D55" s="8">
        <v>63.0</v>
      </c>
      <c r="E55" s="9" t="s">
        <v>8</v>
      </c>
      <c r="F55" s="9" t="s">
        <v>9</v>
      </c>
      <c r="G55" s="11"/>
    </row>
    <row r="56">
      <c r="A56" s="5">
        <v>43829.111808877315</v>
      </c>
      <c r="B56" s="6">
        <v>43829.445107118</v>
      </c>
      <c r="C56" s="8">
        <v>1.059</v>
      </c>
      <c r="D56" s="8">
        <v>63.0</v>
      </c>
      <c r="E56" s="9" t="s">
        <v>8</v>
      </c>
      <c r="F56" s="9" t="s">
        <v>9</v>
      </c>
      <c r="G56" s="11"/>
    </row>
    <row r="57">
      <c r="A57" s="5">
        <v>43829.122236180556</v>
      </c>
      <c r="B57" s="6">
        <v>43829.4555293402</v>
      </c>
      <c r="C57" s="8">
        <v>1.059</v>
      </c>
      <c r="D57" s="8">
        <v>63.0</v>
      </c>
      <c r="E57" s="9" t="s">
        <v>8</v>
      </c>
      <c r="F57" s="9" t="s">
        <v>9</v>
      </c>
      <c r="G57" s="11"/>
    </row>
    <row r="58">
      <c r="A58" s="5">
        <v>43829.1326650463</v>
      </c>
      <c r="B58" s="6">
        <v>43829.4659512963</v>
      </c>
      <c r="C58" s="8">
        <v>1.059</v>
      </c>
      <c r="D58" s="8">
        <v>63.0</v>
      </c>
      <c r="E58" s="9" t="s">
        <v>8</v>
      </c>
      <c r="F58" s="9" t="s">
        <v>9</v>
      </c>
      <c r="G58" s="11"/>
    </row>
    <row r="59">
      <c r="A59" s="5">
        <v>43829.14308706018</v>
      </c>
      <c r="B59" s="6">
        <v>43829.4763737962</v>
      </c>
      <c r="C59" s="8">
        <v>1.059</v>
      </c>
      <c r="D59" s="8">
        <v>63.0</v>
      </c>
      <c r="E59" s="9" t="s">
        <v>8</v>
      </c>
      <c r="F59" s="9" t="s">
        <v>9</v>
      </c>
      <c r="G59" s="11"/>
    </row>
    <row r="60">
      <c r="A60" s="5">
        <v>43829.15349481482</v>
      </c>
      <c r="B60" s="6">
        <v>43829.4867936574</v>
      </c>
      <c r="C60" s="8">
        <v>1.059</v>
      </c>
      <c r="D60" s="8">
        <v>63.0</v>
      </c>
      <c r="E60" s="9" t="s">
        <v>8</v>
      </c>
      <c r="F60" s="9" t="s">
        <v>9</v>
      </c>
      <c r="G60" s="11"/>
    </row>
    <row r="61">
      <c r="A61" s="5">
        <v>43829.163923831016</v>
      </c>
      <c r="B61" s="6">
        <v>43829.4972163194</v>
      </c>
      <c r="C61" s="8">
        <v>1.059</v>
      </c>
      <c r="D61" s="8">
        <v>63.0</v>
      </c>
      <c r="E61" s="9" t="s">
        <v>8</v>
      </c>
      <c r="F61" s="9" t="s">
        <v>9</v>
      </c>
      <c r="G61" s="11"/>
    </row>
    <row r="62">
      <c r="A62" s="5">
        <v>43829.174350497684</v>
      </c>
      <c r="B62" s="6">
        <v>43829.507637662</v>
      </c>
      <c r="C62" s="8">
        <v>1.059</v>
      </c>
      <c r="D62" s="8">
        <v>63.0</v>
      </c>
      <c r="E62" s="9" t="s">
        <v>8</v>
      </c>
      <c r="F62" s="9" t="s">
        <v>9</v>
      </c>
      <c r="G62" s="11"/>
    </row>
    <row r="63">
      <c r="A63" s="5">
        <v>43829.184770520835</v>
      </c>
      <c r="B63" s="6">
        <v>43829.5180594097</v>
      </c>
      <c r="C63" s="8">
        <v>1.059</v>
      </c>
      <c r="D63" s="8">
        <v>63.0</v>
      </c>
      <c r="E63" s="9" t="s">
        <v>8</v>
      </c>
      <c r="F63" s="9" t="s">
        <v>9</v>
      </c>
      <c r="G63" s="11"/>
    </row>
    <row r="64">
      <c r="A64" s="5">
        <v>43829.19518851852</v>
      </c>
      <c r="B64" s="6">
        <v>43829.5284802777</v>
      </c>
      <c r="C64" s="8">
        <v>1.059</v>
      </c>
      <c r="D64" s="8">
        <v>63.0</v>
      </c>
      <c r="E64" s="9" t="s">
        <v>8</v>
      </c>
      <c r="F64" s="9" t="s">
        <v>9</v>
      </c>
      <c r="G64" s="11"/>
    </row>
    <row r="65">
      <c r="A65" s="5">
        <v>43829.2056096875</v>
      </c>
      <c r="B65" s="6">
        <v>43829.5389018865</v>
      </c>
      <c r="C65" s="8">
        <v>1.059</v>
      </c>
      <c r="D65" s="8">
        <v>63.0</v>
      </c>
      <c r="E65" s="9" t="s">
        <v>8</v>
      </c>
      <c r="F65" s="9" t="s">
        <v>9</v>
      </c>
      <c r="G65" s="11"/>
    </row>
    <row r="66">
      <c r="A66" s="5">
        <v>43829.216028298615</v>
      </c>
      <c r="B66" s="6">
        <v>43829.549322037</v>
      </c>
      <c r="C66" s="8">
        <v>1.059</v>
      </c>
      <c r="D66" s="8">
        <v>63.0</v>
      </c>
      <c r="E66" s="9" t="s">
        <v>8</v>
      </c>
      <c r="F66" s="9" t="s">
        <v>9</v>
      </c>
      <c r="G66" s="11"/>
    </row>
    <row r="67">
      <c r="A67" s="5">
        <v>43829.226460335645</v>
      </c>
      <c r="B67" s="6">
        <v>43829.5597429166</v>
      </c>
      <c r="C67" s="8">
        <v>1.059</v>
      </c>
      <c r="D67" s="8">
        <v>63.0</v>
      </c>
      <c r="E67" s="9" t="s">
        <v>8</v>
      </c>
      <c r="F67" s="9" t="s">
        <v>9</v>
      </c>
      <c r="G67" s="11"/>
    </row>
    <row r="68">
      <c r="A68" s="5">
        <v>43829.23687866898</v>
      </c>
      <c r="B68" s="6">
        <v>43829.57016478</v>
      </c>
      <c r="C68" s="8">
        <v>1.059</v>
      </c>
      <c r="D68" s="8">
        <v>63.0</v>
      </c>
      <c r="E68" s="9" t="s">
        <v>8</v>
      </c>
      <c r="F68" s="9" t="s">
        <v>9</v>
      </c>
      <c r="G68" s="11"/>
    </row>
    <row r="69">
      <c r="A69" s="5">
        <v>43829.24729892361</v>
      </c>
      <c r="B69" s="6">
        <v>43829.5805872916</v>
      </c>
      <c r="C69" s="8">
        <v>1.059</v>
      </c>
      <c r="D69" s="8">
        <v>63.0</v>
      </c>
      <c r="E69" s="9" t="s">
        <v>8</v>
      </c>
      <c r="F69" s="9" t="s">
        <v>9</v>
      </c>
      <c r="G69" s="11"/>
    </row>
    <row r="70">
      <c r="A70" s="5">
        <v>43829.25772821759</v>
      </c>
      <c r="B70" s="6">
        <v>43829.5910207638</v>
      </c>
      <c r="C70" s="8">
        <v>1.059</v>
      </c>
      <c r="D70" s="8">
        <v>63.0</v>
      </c>
      <c r="E70" s="9" t="s">
        <v>8</v>
      </c>
      <c r="F70" s="9" t="s">
        <v>9</v>
      </c>
      <c r="G70" s="11"/>
    </row>
    <row r="71">
      <c r="A71" s="5">
        <v>43829.26814697917</v>
      </c>
      <c r="B71" s="6">
        <v>43829.6014404861</v>
      </c>
      <c r="C71" s="8">
        <v>1.059</v>
      </c>
      <c r="D71" s="8">
        <v>63.0</v>
      </c>
      <c r="E71" s="9" t="s">
        <v>8</v>
      </c>
      <c r="F71" s="9" t="s">
        <v>9</v>
      </c>
      <c r="G71" s="11"/>
    </row>
    <row r="72">
      <c r="A72" s="5">
        <v>43829.27857010417</v>
      </c>
      <c r="B72" s="6">
        <v>43829.6118597685</v>
      </c>
      <c r="C72" s="8">
        <v>1.059</v>
      </c>
      <c r="D72" s="8">
        <v>63.0</v>
      </c>
      <c r="E72" s="9" t="s">
        <v>8</v>
      </c>
      <c r="F72" s="9" t="s">
        <v>9</v>
      </c>
      <c r="G72" s="11"/>
    </row>
    <row r="73">
      <c r="A73" s="5">
        <v>43829.28898282407</v>
      </c>
      <c r="B73" s="6">
        <v>43829.6222800925</v>
      </c>
      <c r="C73" s="8">
        <v>1.059</v>
      </c>
      <c r="D73" s="8">
        <v>63.0</v>
      </c>
      <c r="E73" s="9" t="s">
        <v>8</v>
      </c>
      <c r="F73" s="9" t="s">
        <v>9</v>
      </c>
      <c r="G73" s="11"/>
    </row>
    <row r="74">
      <c r="A74" s="5">
        <v>43829.299406192134</v>
      </c>
      <c r="B74" s="6">
        <v>43829.6327017824</v>
      </c>
      <c r="C74" s="8">
        <v>1.059</v>
      </c>
      <c r="D74" s="8">
        <v>63.0</v>
      </c>
      <c r="E74" s="9" t="s">
        <v>8</v>
      </c>
      <c r="F74" s="9" t="s">
        <v>9</v>
      </c>
      <c r="G74" s="11"/>
    </row>
    <row r="75">
      <c r="A75" s="5">
        <v>43829.309826770834</v>
      </c>
      <c r="B75" s="6">
        <v>43829.6431224074</v>
      </c>
      <c r="C75" s="8">
        <v>1.059</v>
      </c>
      <c r="D75" s="8">
        <v>63.0</v>
      </c>
      <c r="E75" s="9" t="s">
        <v>8</v>
      </c>
      <c r="F75" s="9" t="s">
        <v>9</v>
      </c>
      <c r="G75" s="11"/>
    </row>
    <row r="76">
      <c r="A76" s="5">
        <v>43829.32026179398</v>
      </c>
      <c r="B76" s="6">
        <v>43829.653556655</v>
      </c>
      <c r="C76" s="8">
        <v>1.059</v>
      </c>
      <c r="D76" s="8">
        <v>63.0</v>
      </c>
      <c r="E76" s="9" t="s">
        <v>8</v>
      </c>
      <c r="F76" s="9" t="s">
        <v>9</v>
      </c>
      <c r="G76" s="11"/>
    </row>
    <row r="77">
      <c r="A77" s="5">
        <v>43829.33068530093</v>
      </c>
      <c r="B77" s="6">
        <v>43829.6639785069</v>
      </c>
      <c r="C77" s="8">
        <v>1.059</v>
      </c>
      <c r="D77" s="8">
        <v>63.0</v>
      </c>
      <c r="E77" s="9" t="s">
        <v>8</v>
      </c>
      <c r="F77" s="9" t="s">
        <v>9</v>
      </c>
      <c r="G77" s="11"/>
    </row>
    <row r="78">
      <c r="A78" s="5">
        <v>43829.3411028125</v>
      </c>
      <c r="B78" s="6">
        <v>43829.6743995833</v>
      </c>
      <c r="C78" s="8">
        <v>1.059</v>
      </c>
      <c r="D78" s="8">
        <v>63.0</v>
      </c>
      <c r="E78" s="9" t="s">
        <v>8</v>
      </c>
      <c r="F78" s="9" t="s">
        <v>9</v>
      </c>
      <c r="G78" s="11"/>
    </row>
    <row r="79">
      <c r="A79" s="5">
        <v>43829.351528576386</v>
      </c>
      <c r="B79" s="6">
        <v>43829.6848191666</v>
      </c>
      <c r="C79" s="8">
        <v>1.059</v>
      </c>
      <c r="D79" s="8">
        <v>63.0</v>
      </c>
      <c r="E79" s="9" t="s">
        <v>8</v>
      </c>
      <c r="F79" s="9" t="s">
        <v>9</v>
      </c>
      <c r="G79" s="11"/>
    </row>
    <row r="80">
      <c r="A80" s="5">
        <v>43829.361942337964</v>
      </c>
      <c r="B80" s="6">
        <v>43829.695239618</v>
      </c>
      <c r="C80" s="8">
        <v>1.059</v>
      </c>
      <c r="D80" s="8">
        <v>63.0</v>
      </c>
      <c r="E80" s="9" t="s">
        <v>8</v>
      </c>
      <c r="F80" s="9" t="s">
        <v>9</v>
      </c>
      <c r="G80" s="11"/>
    </row>
    <row r="81">
      <c r="A81" s="5">
        <v>43829.37236981481</v>
      </c>
      <c r="B81" s="6">
        <v>43829.7056615509</v>
      </c>
      <c r="C81" s="8">
        <v>1.059</v>
      </c>
      <c r="D81" s="8">
        <v>63.0</v>
      </c>
      <c r="E81" s="9" t="s">
        <v>8</v>
      </c>
      <c r="F81" s="9" t="s">
        <v>9</v>
      </c>
      <c r="G81" s="11"/>
    </row>
    <row r="82">
      <c r="A82" s="5">
        <v>43829.382793136574</v>
      </c>
      <c r="B82" s="6">
        <v>43829.7160842013</v>
      </c>
      <c r="C82" s="8">
        <v>1.059</v>
      </c>
      <c r="D82" s="8">
        <v>63.0</v>
      </c>
      <c r="E82" s="9" t="s">
        <v>8</v>
      </c>
      <c r="F82" s="9" t="s">
        <v>9</v>
      </c>
      <c r="G82" s="11"/>
    </row>
    <row r="83">
      <c r="A83" s="5">
        <v>43829.393212800926</v>
      </c>
      <c r="B83" s="6">
        <v>43829.7265070601</v>
      </c>
      <c r="C83" s="8">
        <v>1.059</v>
      </c>
      <c r="D83" s="8">
        <v>63.0</v>
      </c>
      <c r="E83" s="9" t="s">
        <v>8</v>
      </c>
      <c r="F83" s="9" t="s">
        <v>9</v>
      </c>
      <c r="G83" s="11"/>
    </row>
    <row r="84">
      <c r="A84" s="5">
        <v>43829.403630659726</v>
      </c>
      <c r="B84" s="6">
        <v>43829.7369294444</v>
      </c>
      <c r="C84" s="8">
        <v>1.059</v>
      </c>
      <c r="D84" s="8">
        <v>63.0</v>
      </c>
      <c r="E84" s="9" t="s">
        <v>8</v>
      </c>
      <c r="F84" s="9" t="s">
        <v>9</v>
      </c>
      <c r="G84" s="11"/>
    </row>
    <row r="85">
      <c r="A85" s="5">
        <v>43829.41406417824</v>
      </c>
      <c r="B85" s="6">
        <v>43829.7473522453</v>
      </c>
      <c r="C85" s="8">
        <v>1.059</v>
      </c>
      <c r="D85" s="8">
        <v>63.0</v>
      </c>
      <c r="E85" s="9" t="s">
        <v>8</v>
      </c>
      <c r="F85" s="9" t="s">
        <v>9</v>
      </c>
      <c r="G85" s="11"/>
    </row>
    <row r="86">
      <c r="A86" s="5">
        <v>43829.424489259254</v>
      </c>
      <c r="B86" s="6">
        <v>43829.7577748495</v>
      </c>
      <c r="C86" s="8">
        <v>1.059</v>
      </c>
      <c r="D86" s="8">
        <v>63.0</v>
      </c>
      <c r="E86" s="9" t="s">
        <v>8</v>
      </c>
      <c r="F86" s="9" t="s">
        <v>9</v>
      </c>
      <c r="G86" s="11"/>
    </row>
    <row r="87">
      <c r="A87" s="5">
        <v>43829.43492422454</v>
      </c>
      <c r="B87" s="6">
        <v>43829.7682076851</v>
      </c>
      <c r="C87" s="8">
        <v>1.059</v>
      </c>
      <c r="D87" s="8">
        <v>63.0</v>
      </c>
      <c r="E87" s="9" t="s">
        <v>8</v>
      </c>
      <c r="F87" s="9" t="s">
        <v>9</v>
      </c>
      <c r="G87" s="11"/>
    </row>
    <row r="88">
      <c r="A88" s="5">
        <v>43829.44536621528</v>
      </c>
      <c r="B88" s="6">
        <v>43829.778652199</v>
      </c>
      <c r="C88" s="8">
        <v>1.059</v>
      </c>
      <c r="D88" s="8">
        <v>63.0</v>
      </c>
      <c r="E88" s="9" t="s">
        <v>8</v>
      </c>
      <c r="F88" s="9" t="s">
        <v>9</v>
      </c>
      <c r="G88" s="11"/>
    </row>
    <row r="89">
      <c r="A89" s="5">
        <v>43829.455792928246</v>
      </c>
      <c r="B89" s="6">
        <v>43829.7890856365</v>
      </c>
      <c r="C89" s="8">
        <v>1.059</v>
      </c>
      <c r="D89" s="8">
        <v>63.0</v>
      </c>
      <c r="E89" s="9" t="s">
        <v>8</v>
      </c>
      <c r="F89" s="9" t="s">
        <v>9</v>
      </c>
      <c r="G89" s="11"/>
    </row>
    <row r="90">
      <c r="A90" s="5">
        <v>43829.46624628472</v>
      </c>
      <c r="B90" s="6">
        <v>43829.799528912</v>
      </c>
      <c r="C90" s="8">
        <v>1.059</v>
      </c>
      <c r="D90" s="8">
        <v>63.0</v>
      </c>
      <c r="E90" s="9" t="s">
        <v>8</v>
      </c>
      <c r="F90" s="9" t="s">
        <v>9</v>
      </c>
      <c r="G90" s="11"/>
    </row>
    <row r="91">
      <c r="A91" s="5">
        <v>43829.47665049769</v>
      </c>
      <c r="B91" s="6">
        <v>43829.8099505092</v>
      </c>
      <c r="C91" s="8">
        <v>1.059</v>
      </c>
      <c r="D91" s="8">
        <v>63.0</v>
      </c>
      <c r="E91" s="9" t="s">
        <v>8</v>
      </c>
      <c r="F91" s="9" t="s">
        <v>9</v>
      </c>
      <c r="G91" s="11"/>
    </row>
    <row r="92">
      <c r="A92" s="5">
        <v>43829.48707804398</v>
      </c>
      <c r="B92" s="6">
        <v>43829.8203709722</v>
      </c>
      <c r="C92" s="8">
        <v>1.059</v>
      </c>
      <c r="D92" s="8">
        <v>63.0</v>
      </c>
      <c r="E92" s="9" t="s">
        <v>8</v>
      </c>
      <c r="F92" s="9" t="s">
        <v>9</v>
      </c>
      <c r="G92" s="11"/>
    </row>
    <row r="93">
      <c r="A93" s="5">
        <v>43829.49749040509</v>
      </c>
      <c r="B93" s="6">
        <v>43829.8307925925</v>
      </c>
      <c r="C93" s="8">
        <v>1.059</v>
      </c>
      <c r="D93" s="8">
        <v>63.0</v>
      </c>
      <c r="E93" s="9" t="s">
        <v>8</v>
      </c>
      <c r="F93" s="9" t="s">
        <v>9</v>
      </c>
      <c r="G93" s="11"/>
    </row>
    <row r="94">
      <c r="A94" s="5">
        <v>43829.50791209491</v>
      </c>
      <c r="B94" s="6">
        <v>43829.8412132523</v>
      </c>
      <c r="C94" s="8">
        <v>1.059</v>
      </c>
      <c r="D94" s="8">
        <v>63.0</v>
      </c>
      <c r="E94" s="9" t="s">
        <v>8</v>
      </c>
      <c r="F94" s="9" t="s">
        <v>9</v>
      </c>
      <c r="G94" s="11"/>
    </row>
    <row r="95">
      <c r="A95" s="5">
        <v>43829.51834054398</v>
      </c>
      <c r="B95" s="6">
        <v>43829.8516343518</v>
      </c>
      <c r="C95" s="8">
        <v>1.059</v>
      </c>
      <c r="D95" s="8">
        <v>63.0</v>
      </c>
      <c r="E95" s="9" t="s">
        <v>8</v>
      </c>
      <c r="F95" s="9" t="s">
        <v>9</v>
      </c>
      <c r="G95" s="11"/>
    </row>
    <row r="96">
      <c r="A96" s="5">
        <v>43829.52876236111</v>
      </c>
      <c r="B96" s="6">
        <v>43829.8620567013</v>
      </c>
      <c r="C96" s="8">
        <v>1.059</v>
      </c>
      <c r="D96" s="8">
        <v>63.0</v>
      </c>
      <c r="E96" s="9" t="s">
        <v>8</v>
      </c>
      <c r="F96" s="9" t="s">
        <v>9</v>
      </c>
      <c r="G96" s="11"/>
    </row>
    <row r="97">
      <c r="A97" s="5">
        <v>43829.53918613426</v>
      </c>
      <c r="B97" s="6">
        <v>43829.8724776504</v>
      </c>
      <c r="C97" s="8">
        <v>1.059</v>
      </c>
      <c r="D97" s="8">
        <v>63.0</v>
      </c>
      <c r="E97" s="9" t="s">
        <v>8</v>
      </c>
      <c r="F97" s="9" t="s">
        <v>9</v>
      </c>
      <c r="G97" s="11"/>
    </row>
    <row r="98">
      <c r="A98" s="5">
        <v>43829.54960372685</v>
      </c>
      <c r="B98" s="6">
        <v>43829.8829004745</v>
      </c>
      <c r="C98" s="8">
        <v>1.059</v>
      </c>
      <c r="D98" s="8">
        <v>63.0</v>
      </c>
      <c r="E98" s="9" t="s">
        <v>8</v>
      </c>
      <c r="F98" s="9" t="s">
        <v>9</v>
      </c>
      <c r="G98" s="11"/>
    </row>
    <row r="99">
      <c r="A99" s="5">
        <v>43829.56002405092</v>
      </c>
      <c r="B99" s="6">
        <v>43829.8933179398</v>
      </c>
      <c r="C99" s="8">
        <v>1.059</v>
      </c>
      <c r="D99" s="8">
        <v>63.0</v>
      </c>
      <c r="E99" s="9" t="s">
        <v>8</v>
      </c>
      <c r="F99" s="9" t="s">
        <v>9</v>
      </c>
      <c r="G99" s="11"/>
    </row>
    <row r="100">
      <c r="A100" s="5">
        <v>43829.570448275466</v>
      </c>
      <c r="B100" s="6">
        <v>43829.9037396064</v>
      </c>
      <c r="C100" s="8">
        <v>1.059</v>
      </c>
      <c r="D100" s="8">
        <v>63.0</v>
      </c>
      <c r="E100" s="9" t="s">
        <v>8</v>
      </c>
      <c r="F100" s="9" t="s">
        <v>9</v>
      </c>
      <c r="G100" s="11"/>
    </row>
    <row r="101">
      <c r="A101" s="5">
        <v>43829.58086497685</v>
      </c>
      <c r="B101" s="6">
        <v>43829.9141608101</v>
      </c>
      <c r="C101" s="8">
        <v>1.059</v>
      </c>
      <c r="D101" s="8">
        <v>63.0</v>
      </c>
      <c r="E101" s="9" t="s">
        <v>8</v>
      </c>
      <c r="F101" s="9" t="s">
        <v>9</v>
      </c>
      <c r="G101" s="11"/>
    </row>
    <row r="102">
      <c r="A102" s="5">
        <v>43829.59128460648</v>
      </c>
      <c r="B102" s="6">
        <v>43829.9245819212</v>
      </c>
      <c r="C102" s="8">
        <v>1.059</v>
      </c>
      <c r="D102" s="8">
        <v>63.0</v>
      </c>
      <c r="E102" s="9" t="s">
        <v>8</v>
      </c>
      <c r="F102" s="9" t="s">
        <v>9</v>
      </c>
      <c r="G102" s="11"/>
    </row>
    <row r="103">
      <c r="A103" s="5">
        <v>43829.601710613424</v>
      </c>
      <c r="B103" s="6">
        <v>43829.9350029629</v>
      </c>
      <c r="C103" s="8">
        <v>1.059</v>
      </c>
      <c r="D103" s="8">
        <v>63.0</v>
      </c>
      <c r="E103" s="9" t="s">
        <v>8</v>
      </c>
      <c r="F103" s="9" t="s">
        <v>9</v>
      </c>
      <c r="G103" s="11"/>
    </row>
    <row r="104">
      <c r="A104" s="5">
        <v>43829.61213703704</v>
      </c>
      <c r="B104" s="6">
        <v>43829.9454254745</v>
      </c>
      <c r="C104" s="8">
        <v>1.059</v>
      </c>
      <c r="D104" s="8">
        <v>63.0</v>
      </c>
      <c r="E104" s="9" t="s">
        <v>8</v>
      </c>
      <c r="F104" s="9" t="s">
        <v>9</v>
      </c>
      <c r="G104" s="11"/>
    </row>
    <row r="105">
      <c r="A105" s="5">
        <v>43829.62256635417</v>
      </c>
      <c r="B105" s="6">
        <v>43829.955858287</v>
      </c>
      <c r="C105" s="8">
        <v>1.059</v>
      </c>
      <c r="D105" s="8">
        <v>63.0</v>
      </c>
      <c r="E105" s="9" t="s">
        <v>8</v>
      </c>
      <c r="F105" s="9" t="s">
        <v>9</v>
      </c>
      <c r="G105" s="11"/>
    </row>
    <row r="106">
      <c r="A106" s="5">
        <v>43829.63300755787</v>
      </c>
      <c r="B106" s="6">
        <v>43829.966302824</v>
      </c>
      <c r="C106" s="8">
        <v>1.059</v>
      </c>
      <c r="D106" s="8">
        <v>63.0</v>
      </c>
      <c r="E106" s="9" t="s">
        <v>8</v>
      </c>
      <c r="F106" s="9" t="s">
        <v>9</v>
      </c>
      <c r="G106" s="11"/>
    </row>
    <row r="107">
      <c r="A107" s="5">
        <v>43829.643424988426</v>
      </c>
      <c r="B107" s="6">
        <v>43829.9767239004</v>
      </c>
      <c r="C107" s="8">
        <v>1.059</v>
      </c>
      <c r="D107" s="8">
        <v>63.0</v>
      </c>
      <c r="E107" s="9" t="s">
        <v>8</v>
      </c>
      <c r="F107" s="9" t="s">
        <v>9</v>
      </c>
      <c r="G107" s="11"/>
    </row>
    <row r="108">
      <c r="A108" s="5">
        <v>43829.65385082176</v>
      </c>
      <c r="B108" s="6">
        <v>43829.987144618</v>
      </c>
      <c r="C108" s="8">
        <v>1.059</v>
      </c>
      <c r="D108" s="8">
        <v>63.0</v>
      </c>
      <c r="E108" s="9" t="s">
        <v>8</v>
      </c>
      <c r="F108" s="9" t="s">
        <v>9</v>
      </c>
      <c r="G108" s="11"/>
    </row>
    <row r="109">
      <c r="A109" s="5">
        <v>43829.6642775463</v>
      </c>
      <c r="B109" s="6">
        <v>43829.997565787</v>
      </c>
      <c r="C109" s="8">
        <v>1.059</v>
      </c>
      <c r="D109" s="8">
        <v>63.0</v>
      </c>
      <c r="E109" s="9" t="s">
        <v>8</v>
      </c>
      <c r="F109" s="9" t="s">
        <v>9</v>
      </c>
      <c r="G109" s="11"/>
    </row>
    <row r="110">
      <c r="A110" s="5">
        <v>43829.67469291667</v>
      </c>
      <c r="B110" s="6">
        <v>43830.007986956</v>
      </c>
      <c r="C110" s="8">
        <v>1.059</v>
      </c>
      <c r="D110" s="8">
        <v>63.0</v>
      </c>
      <c r="E110" s="9" t="s">
        <v>8</v>
      </c>
      <c r="F110" s="9" t="s">
        <v>9</v>
      </c>
      <c r="G110" s="11"/>
    </row>
    <row r="111">
      <c r="A111" s="5">
        <v>43829.685126111115</v>
      </c>
      <c r="B111" s="6">
        <v>43830.0184204976</v>
      </c>
      <c r="C111" s="8">
        <v>1.059</v>
      </c>
      <c r="D111" s="8">
        <v>63.0</v>
      </c>
      <c r="E111" s="9" t="s">
        <v>8</v>
      </c>
      <c r="F111" s="9" t="s">
        <v>9</v>
      </c>
      <c r="G111" s="11"/>
    </row>
    <row r="112">
      <c r="A112" s="5">
        <v>43829.695596481484</v>
      </c>
      <c r="B112" s="6">
        <v>43830.0288773611</v>
      </c>
      <c r="C112" s="8">
        <v>1.059</v>
      </c>
      <c r="D112" s="8">
        <v>63.0</v>
      </c>
      <c r="E112" s="9" t="s">
        <v>8</v>
      </c>
      <c r="F112" s="9" t="s">
        <v>9</v>
      </c>
      <c r="G112" s="11"/>
    </row>
    <row r="113">
      <c r="A113" s="5">
        <v>43829.70600314815</v>
      </c>
      <c r="B113" s="6">
        <v>43830.0392983912</v>
      </c>
      <c r="C113" s="8">
        <v>1.059</v>
      </c>
      <c r="D113" s="8">
        <v>63.0</v>
      </c>
      <c r="E113" s="9" t="s">
        <v>8</v>
      </c>
      <c r="F113" s="9" t="s">
        <v>9</v>
      </c>
      <c r="G113" s="11"/>
    </row>
    <row r="114">
      <c r="A114" s="5">
        <v>43829.71641497685</v>
      </c>
      <c r="B114" s="6">
        <v>43830.0497176157</v>
      </c>
      <c r="C114" s="8">
        <v>1.059</v>
      </c>
      <c r="D114" s="8">
        <v>63.0</v>
      </c>
      <c r="E114" s="9" t="s">
        <v>8</v>
      </c>
      <c r="F114" s="9" t="s">
        <v>9</v>
      </c>
      <c r="G114" s="11"/>
    </row>
    <row r="115">
      <c r="A115" s="5">
        <v>43829.72683545139</v>
      </c>
      <c r="B115" s="6">
        <v>43830.0601375463</v>
      </c>
      <c r="C115" s="8">
        <v>1.059</v>
      </c>
      <c r="D115" s="8">
        <v>63.0</v>
      </c>
      <c r="E115" s="9" t="s">
        <v>8</v>
      </c>
      <c r="F115" s="9" t="s">
        <v>9</v>
      </c>
      <c r="G115" s="11"/>
    </row>
    <row r="116">
      <c r="A116" s="5">
        <v>43829.73732425926</v>
      </c>
      <c r="B116" s="6">
        <v>43830.0705615856</v>
      </c>
      <c r="C116" s="8">
        <v>1.059</v>
      </c>
      <c r="D116" s="8">
        <v>63.0</v>
      </c>
      <c r="E116" s="9" t="s">
        <v>8</v>
      </c>
      <c r="F116" s="9" t="s">
        <v>9</v>
      </c>
      <c r="G116" s="11"/>
    </row>
    <row r="117">
      <c r="A117" s="5">
        <v>43829.74775196759</v>
      </c>
      <c r="B117" s="6">
        <v>43830.0809804513</v>
      </c>
      <c r="C117" s="8">
        <v>1.059</v>
      </c>
      <c r="D117" s="8">
        <v>63.0</v>
      </c>
      <c r="E117" s="9" t="s">
        <v>8</v>
      </c>
      <c r="F117" s="9" t="s">
        <v>9</v>
      </c>
      <c r="G117" s="11"/>
    </row>
    <row r="118">
      <c r="A118" s="5">
        <v>43829.758115833334</v>
      </c>
      <c r="B118" s="6">
        <v>43830.0914123379</v>
      </c>
      <c r="C118" s="8">
        <v>1.059</v>
      </c>
      <c r="D118" s="8">
        <v>63.0</v>
      </c>
      <c r="E118" s="9" t="s">
        <v>8</v>
      </c>
      <c r="F118" s="9" t="s">
        <v>9</v>
      </c>
      <c r="G118" s="11"/>
    </row>
    <row r="119">
      <c r="A119" s="5">
        <v>43829.76855137732</v>
      </c>
      <c r="B119" s="6">
        <v>43830.1018455324</v>
      </c>
      <c r="C119" s="8">
        <v>1.059</v>
      </c>
      <c r="D119" s="8">
        <v>63.0</v>
      </c>
      <c r="E119" s="9" t="s">
        <v>8</v>
      </c>
      <c r="F119" s="9" t="s">
        <v>9</v>
      </c>
      <c r="G119" s="11"/>
    </row>
    <row r="120">
      <c r="A120" s="5">
        <v>43829.77897472223</v>
      </c>
      <c r="B120" s="6">
        <v>43830.1122685879</v>
      </c>
      <c r="C120" s="8">
        <v>1.059</v>
      </c>
      <c r="D120" s="8">
        <v>63.0</v>
      </c>
      <c r="E120" s="9" t="s">
        <v>8</v>
      </c>
      <c r="F120" s="9" t="s">
        <v>9</v>
      </c>
      <c r="G120" s="11"/>
    </row>
    <row r="121">
      <c r="A121" s="5">
        <v>43829.789399699075</v>
      </c>
      <c r="B121" s="6">
        <v>43830.1226892361</v>
      </c>
      <c r="C121" s="8">
        <v>1.059</v>
      </c>
      <c r="D121" s="8">
        <v>63.0</v>
      </c>
      <c r="E121" s="9" t="s">
        <v>8</v>
      </c>
      <c r="F121" s="9" t="s">
        <v>9</v>
      </c>
      <c r="G121" s="11"/>
    </row>
    <row r="122">
      <c r="A122" s="5">
        <v>43829.79981788194</v>
      </c>
      <c r="B122" s="6">
        <v>43830.1331097685</v>
      </c>
      <c r="C122" s="8">
        <v>1.059</v>
      </c>
      <c r="D122" s="8">
        <v>63.0</v>
      </c>
      <c r="E122" s="9" t="s">
        <v>8</v>
      </c>
      <c r="F122" s="9" t="s">
        <v>9</v>
      </c>
      <c r="G122" s="11"/>
    </row>
    <row r="123">
      <c r="A123" s="5">
        <v>43829.8102481713</v>
      </c>
      <c r="B123" s="6">
        <v>43830.1435407523</v>
      </c>
      <c r="C123" s="8">
        <v>1.059</v>
      </c>
      <c r="D123" s="8">
        <v>63.0</v>
      </c>
      <c r="E123" s="9" t="s">
        <v>8</v>
      </c>
      <c r="F123" s="9" t="s">
        <v>9</v>
      </c>
      <c r="G123" s="11"/>
    </row>
    <row r="124">
      <c r="A124" s="5">
        <v>43829.82066949074</v>
      </c>
      <c r="B124" s="6">
        <v>43830.1539623263</v>
      </c>
      <c r="C124" s="8">
        <v>1.059</v>
      </c>
      <c r="D124" s="8">
        <v>63.0</v>
      </c>
      <c r="E124" s="9" t="s">
        <v>8</v>
      </c>
      <c r="F124" s="9" t="s">
        <v>9</v>
      </c>
      <c r="G124" s="11"/>
    </row>
    <row r="125">
      <c r="A125" s="5">
        <v>43829.831087557875</v>
      </c>
      <c r="B125" s="6">
        <v>43830.1643834606</v>
      </c>
      <c r="C125" s="8">
        <v>1.059</v>
      </c>
      <c r="D125" s="8">
        <v>64.0</v>
      </c>
      <c r="E125" s="9" t="s">
        <v>8</v>
      </c>
      <c r="F125" s="9" t="s">
        <v>9</v>
      </c>
      <c r="G125" s="11"/>
    </row>
    <row r="126">
      <c r="A126" s="5">
        <v>43829.841518402776</v>
      </c>
      <c r="B126" s="6">
        <v>43830.1748041782</v>
      </c>
      <c r="C126" s="8">
        <v>1.059</v>
      </c>
      <c r="D126" s="8">
        <v>63.0</v>
      </c>
      <c r="E126" s="9" t="s">
        <v>8</v>
      </c>
      <c r="F126" s="9" t="s">
        <v>9</v>
      </c>
      <c r="G126" s="11"/>
    </row>
    <row r="127">
      <c r="A127" s="5">
        <v>43829.85192059028</v>
      </c>
      <c r="B127" s="6">
        <v>43830.1852251388</v>
      </c>
      <c r="C127" s="8">
        <v>1.059</v>
      </c>
      <c r="D127" s="8">
        <v>64.0</v>
      </c>
      <c r="E127" s="9" t="s">
        <v>8</v>
      </c>
      <c r="F127" s="9" t="s">
        <v>9</v>
      </c>
      <c r="G127" s="11"/>
    </row>
    <row r="128">
      <c r="A128" s="5">
        <v>43829.86234508102</v>
      </c>
      <c r="B128" s="6">
        <v>43830.1956462384</v>
      </c>
      <c r="C128" s="8">
        <v>1.059</v>
      </c>
      <c r="D128" s="8">
        <v>63.0</v>
      </c>
      <c r="E128" s="9" t="s">
        <v>8</v>
      </c>
      <c r="F128" s="9" t="s">
        <v>9</v>
      </c>
      <c r="G128" s="11"/>
    </row>
    <row r="129">
      <c r="A129" s="5">
        <v>43829.87276835648</v>
      </c>
      <c r="B129" s="6">
        <v>43830.2060679282</v>
      </c>
      <c r="C129" s="8">
        <v>1.059</v>
      </c>
      <c r="D129" s="8">
        <v>63.0</v>
      </c>
      <c r="E129" s="9" t="s">
        <v>8</v>
      </c>
      <c r="F129" s="9" t="s">
        <v>9</v>
      </c>
      <c r="G129" s="11"/>
    </row>
    <row r="130">
      <c r="A130" s="5">
        <v>43829.88318943287</v>
      </c>
      <c r="B130" s="6">
        <v>43830.2164888194</v>
      </c>
      <c r="C130" s="8">
        <v>1.059</v>
      </c>
      <c r="D130" s="8">
        <v>63.0</v>
      </c>
      <c r="E130" s="9" t="s">
        <v>8</v>
      </c>
      <c r="F130" s="9" t="s">
        <v>9</v>
      </c>
      <c r="G130" s="11"/>
    </row>
    <row r="131">
      <c r="A131" s="5">
        <v>43829.89361976852</v>
      </c>
      <c r="B131" s="6">
        <v>43830.2269096643</v>
      </c>
      <c r="C131" s="8">
        <v>1.059</v>
      </c>
      <c r="D131" s="8">
        <v>63.0</v>
      </c>
      <c r="E131" s="9" t="s">
        <v>8</v>
      </c>
      <c r="F131" s="9" t="s">
        <v>9</v>
      </c>
      <c r="G131" s="11"/>
    </row>
    <row r="132">
      <c r="A132" s="5">
        <v>43829.904035381944</v>
      </c>
      <c r="B132" s="6">
        <v>43830.2373320601</v>
      </c>
      <c r="C132" s="8">
        <v>1.059</v>
      </c>
      <c r="D132" s="8">
        <v>64.0</v>
      </c>
      <c r="E132" s="9" t="s">
        <v>8</v>
      </c>
      <c r="F132" s="9" t="s">
        <v>9</v>
      </c>
      <c r="G132" s="11"/>
    </row>
    <row r="133">
      <c r="A133" s="5">
        <v>43829.91445784722</v>
      </c>
      <c r="B133" s="6">
        <v>43830.2477534375</v>
      </c>
      <c r="C133" s="8">
        <v>1.059</v>
      </c>
      <c r="D133" s="8">
        <v>64.0</v>
      </c>
      <c r="E133" s="9" t="s">
        <v>8</v>
      </c>
      <c r="F133" s="9" t="s">
        <v>9</v>
      </c>
      <c r="G133" s="11"/>
    </row>
    <row r="134">
      <c r="A134" s="5">
        <v>43829.92489061343</v>
      </c>
      <c r="B134" s="6">
        <v>43830.2581756597</v>
      </c>
      <c r="C134" s="8">
        <v>1.059</v>
      </c>
      <c r="D134" s="8">
        <v>64.0</v>
      </c>
      <c r="E134" s="9" t="s">
        <v>8</v>
      </c>
      <c r="F134" s="9" t="s">
        <v>9</v>
      </c>
      <c r="G134" s="11"/>
    </row>
    <row r="135">
      <c r="A135" s="5">
        <v>43829.93531327546</v>
      </c>
      <c r="B135" s="6">
        <v>43830.2685991782</v>
      </c>
      <c r="C135" s="8">
        <v>1.059</v>
      </c>
      <c r="D135" s="8">
        <v>63.0</v>
      </c>
      <c r="E135" s="9" t="s">
        <v>8</v>
      </c>
      <c r="F135" s="9" t="s">
        <v>9</v>
      </c>
      <c r="G135" s="11"/>
    </row>
    <row r="136">
      <c r="A136" s="5">
        <v>43829.945728506944</v>
      </c>
      <c r="B136" s="6">
        <v>43830.2790194328</v>
      </c>
      <c r="C136" s="8">
        <v>1.059</v>
      </c>
      <c r="D136" s="8">
        <v>63.0</v>
      </c>
      <c r="E136" s="9" t="s">
        <v>8</v>
      </c>
      <c r="F136" s="9" t="s">
        <v>9</v>
      </c>
      <c r="G136" s="11"/>
    </row>
    <row r="137">
      <c r="A137" s="5">
        <v>43829.956152557876</v>
      </c>
      <c r="B137" s="6">
        <v>43830.2894401273</v>
      </c>
      <c r="C137" s="8">
        <v>1.059</v>
      </c>
      <c r="D137" s="8">
        <v>64.0</v>
      </c>
      <c r="E137" s="9" t="s">
        <v>8</v>
      </c>
      <c r="F137" s="9" t="s">
        <v>9</v>
      </c>
      <c r="G137" s="11"/>
    </row>
    <row r="138">
      <c r="A138" s="5">
        <v>43829.966568668984</v>
      </c>
      <c r="B138" s="6">
        <v>43830.2998597916</v>
      </c>
      <c r="C138" s="8">
        <v>1.059</v>
      </c>
      <c r="D138" s="8">
        <v>64.0</v>
      </c>
      <c r="E138" s="9" t="s">
        <v>8</v>
      </c>
      <c r="F138" s="9" t="s">
        <v>9</v>
      </c>
      <c r="G138" s="11"/>
    </row>
    <row r="139">
      <c r="A139" s="5">
        <v>43829.97699283565</v>
      </c>
      <c r="B139" s="6">
        <v>43830.310280706</v>
      </c>
      <c r="C139" s="8">
        <v>1.059</v>
      </c>
      <c r="D139" s="8">
        <v>64.0</v>
      </c>
      <c r="E139" s="9" t="s">
        <v>8</v>
      </c>
      <c r="F139" s="9" t="s">
        <v>9</v>
      </c>
      <c r="G139" s="11"/>
    </row>
    <row r="140">
      <c r="A140" s="5">
        <v>43829.987426527776</v>
      </c>
      <c r="B140" s="6">
        <v>43830.3207142824</v>
      </c>
      <c r="C140" s="8">
        <v>1.059</v>
      </c>
      <c r="D140" s="8">
        <v>64.0</v>
      </c>
      <c r="E140" s="9" t="s">
        <v>8</v>
      </c>
      <c r="F140" s="9" t="s">
        <v>9</v>
      </c>
      <c r="G140" s="11"/>
    </row>
    <row r="141">
      <c r="A141" s="5">
        <v>43829.997842372686</v>
      </c>
      <c r="B141" s="6">
        <v>43830.3311341666</v>
      </c>
      <c r="C141" s="8">
        <v>1.058</v>
      </c>
      <c r="D141" s="8">
        <v>63.0</v>
      </c>
      <c r="E141" s="9" t="s">
        <v>8</v>
      </c>
      <c r="F141" s="9" t="s">
        <v>9</v>
      </c>
      <c r="G141" s="11"/>
    </row>
    <row r="142">
      <c r="A142" s="5">
        <v>43830.00826144676</v>
      </c>
      <c r="B142" s="6">
        <v>43830.3415564814</v>
      </c>
      <c r="C142" s="8">
        <v>1.058</v>
      </c>
      <c r="D142" s="8">
        <v>64.0</v>
      </c>
      <c r="E142" s="9" t="s">
        <v>8</v>
      </c>
      <c r="F142" s="9" t="s">
        <v>9</v>
      </c>
      <c r="G142" s="11"/>
    </row>
    <row r="143">
      <c r="A143" s="5">
        <v>43830.01868622685</v>
      </c>
      <c r="B143" s="6">
        <v>43830.3519784606</v>
      </c>
      <c r="C143" s="8">
        <v>1.058</v>
      </c>
      <c r="D143" s="8">
        <v>64.0</v>
      </c>
      <c r="E143" s="9" t="s">
        <v>8</v>
      </c>
      <c r="F143" s="9" t="s">
        <v>9</v>
      </c>
      <c r="G143" s="11"/>
    </row>
    <row r="144">
      <c r="A144" s="5">
        <v>43830.029112557866</v>
      </c>
      <c r="B144" s="6">
        <v>43830.3624005324</v>
      </c>
      <c r="C144" s="8">
        <v>1.059</v>
      </c>
      <c r="D144" s="8">
        <v>64.0</v>
      </c>
      <c r="E144" s="9" t="s">
        <v>8</v>
      </c>
      <c r="F144" s="9" t="s">
        <v>9</v>
      </c>
      <c r="G144" s="11"/>
    </row>
    <row r="145">
      <c r="A145" s="5">
        <v>43830.03954238426</v>
      </c>
      <c r="B145" s="6">
        <v>43830.3728343055</v>
      </c>
      <c r="C145" s="8">
        <v>1.058</v>
      </c>
      <c r="D145" s="8">
        <v>64.0</v>
      </c>
      <c r="E145" s="9" t="s">
        <v>8</v>
      </c>
      <c r="F145" s="9" t="s">
        <v>9</v>
      </c>
      <c r="G145" s="11"/>
    </row>
    <row r="146">
      <c r="A146" s="5">
        <v>43830.049962476856</v>
      </c>
      <c r="B146" s="6">
        <v>43830.3832535879</v>
      </c>
      <c r="C146" s="8">
        <v>1.058</v>
      </c>
      <c r="D146" s="8">
        <v>64.0</v>
      </c>
      <c r="E146" s="9" t="s">
        <v>8</v>
      </c>
      <c r="F146" s="9" t="s">
        <v>9</v>
      </c>
      <c r="G146" s="11"/>
    </row>
    <row r="147">
      <c r="A147" s="5">
        <v>43830.06038471065</v>
      </c>
      <c r="B147" s="6">
        <v>43830.3936768518</v>
      </c>
      <c r="C147" s="8">
        <v>1.058</v>
      </c>
      <c r="D147" s="8">
        <v>64.0</v>
      </c>
      <c r="E147" s="9" t="s">
        <v>8</v>
      </c>
      <c r="F147" s="9" t="s">
        <v>9</v>
      </c>
      <c r="G147" s="11"/>
    </row>
    <row r="148">
      <c r="A148" s="5">
        <v>43830.07080939815</v>
      </c>
      <c r="B148" s="6">
        <v>43830.4040976504</v>
      </c>
      <c r="C148" s="8">
        <v>1.058</v>
      </c>
      <c r="D148" s="8">
        <v>64.0</v>
      </c>
      <c r="E148" s="9" t="s">
        <v>8</v>
      </c>
      <c r="F148" s="9" t="s">
        <v>9</v>
      </c>
      <c r="G148" s="11"/>
    </row>
    <row r="149">
      <c r="A149" s="5">
        <v>43830.08122527778</v>
      </c>
      <c r="B149" s="6">
        <v>43830.4145179745</v>
      </c>
      <c r="C149" s="8">
        <v>1.058</v>
      </c>
      <c r="D149" s="8">
        <v>64.0</v>
      </c>
      <c r="E149" s="9" t="s">
        <v>8</v>
      </c>
      <c r="F149" s="9" t="s">
        <v>9</v>
      </c>
      <c r="G149" s="11"/>
    </row>
    <row r="150">
      <c r="A150" s="5">
        <v>43830.091654351854</v>
      </c>
      <c r="B150" s="6">
        <v>43830.4249388078</v>
      </c>
      <c r="C150" s="8">
        <v>1.058</v>
      </c>
      <c r="D150" s="8">
        <v>64.0</v>
      </c>
      <c r="E150" s="9" t="s">
        <v>8</v>
      </c>
      <c r="F150" s="9" t="s">
        <v>9</v>
      </c>
      <c r="G150" s="11"/>
    </row>
    <row r="151">
      <c r="A151" s="5">
        <v>43830.10206988426</v>
      </c>
      <c r="B151" s="6">
        <v>43830.4353618981</v>
      </c>
      <c r="C151" s="8">
        <v>1.058</v>
      </c>
      <c r="D151" s="8">
        <v>64.0</v>
      </c>
      <c r="E151" s="9" t="s">
        <v>8</v>
      </c>
      <c r="F151" s="9" t="s">
        <v>9</v>
      </c>
      <c r="G151" s="11"/>
    </row>
    <row r="152">
      <c r="A152" s="5">
        <v>43830.11249023148</v>
      </c>
      <c r="B152" s="6">
        <v>43830.4457814699</v>
      </c>
      <c r="C152" s="8">
        <v>1.058</v>
      </c>
      <c r="D152" s="8">
        <v>64.0</v>
      </c>
      <c r="E152" s="9" t="s">
        <v>8</v>
      </c>
      <c r="F152" s="9" t="s">
        <v>9</v>
      </c>
      <c r="G152" s="11"/>
    </row>
    <row r="153">
      <c r="A153" s="5">
        <v>43830.12290954861</v>
      </c>
      <c r="B153" s="6">
        <v>43830.4562013888</v>
      </c>
      <c r="C153" s="8">
        <v>1.058</v>
      </c>
      <c r="D153" s="8">
        <v>64.0</v>
      </c>
      <c r="E153" s="9" t="s">
        <v>8</v>
      </c>
      <c r="F153" s="9" t="s">
        <v>9</v>
      </c>
      <c r="G153" s="11"/>
    </row>
    <row r="154">
      <c r="A154" s="5">
        <v>43830.133338252315</v>
      </c>
      <c r="B154" s="6">
        <v>43830.4666334375</v>
      </c>
      <c r="C154" s="8">
        <v>1.058</v>
      </c>
      <c r="D154" s="8">
        <v>64.0</v>
      </c>
      <c r="E154" s="9" t="s">
        <v>8</v>
      </c>
      <c r="F154" s="9" t="s">
        <v>9</v>
      </c>
      <c r="G154" s="11"/>
    </row>
    <row r="155">
      <c r="A155" s="5">
        <v>43830.14377313657</v>
      </c>
      <c r="B155" s="6">
        <v>43830.4770658912</v>
      </c>
      <c r="C155" s="8">
        <v>1.058</v>
      </c>
      <c r="D155" s="8">
        <v>64.0</v>
      </c>
      <c r="E155" s="9" t="s">
        <v>8</v>
      </c>
      <c r="F155" s="9" t="s">
        <v>9</v>
      </c>
      <c r="G155" s="11"/>
    </row>
    <row r="156">
      <c r="A156" s="5">
        <v>43830.15419916667</v>
      </c>
      <c r="B156" s="6">
        <v>43830.487487824</v>
      </c>
      <c r="C156" s="8">
        <v>1.058</v>
      </c>
      <c r="D156" s="8">
        <v>64.0</v>
      </c>
      <c r="E156" s="9" t="s">
        <v>8</v>
      </c>
      <c r="F156" s="9" t="s">
        <v>9</v>
      </c>
      <c r="G156" s="11"/>
    </row>
    <row r="157">
      <c r="A157" s="5">
        <v>43830.16461569445</v>
      </c>
      <c r="B157" s="6">
        <v>43830.497907743</v>
      </c>
      <c r="C157" s="8">
        <v>1.058</v>
      </c>
      <c r="D157" s="8">
        <v>64.0</v>
      </c>
      <c r="E157" s="9" t="s">
        <v>8</v>
      </c>
      <c r="F157" s="9" t="s">
        <v>9</v>
      </c>
      <c r="G157" s="11"/>
    </row>
    <row r="158">
      <c r="A158" s="5">
        <v>43830.17503881945</v>
      </c>
      <c r="B158" s="6">
        <v>43830.5083265162</v>
      </c>
      <c r="C158" s="8">
        <v>1.058</v>
      </c>
      <c r="D158" s="8">
        <v>64.0</v>
      </c>
      <c r="E158" s="9" t="s">
        <v>8</v>
      </c>
      <c r="F158" s="9" t="s">
        <v>9</v>
      </c>
      <c r="G158" s="11"/>
    </row>
    <row r="159">
      <c r="A159" s="5">
        <v>43830.1854508449</v>
      </c>
      <c r="B159" s="6">
        <v>43830.5187485069</v>
      </c>
      <c r="C159" s="8">
        <v>1.058</v>
      </c>
      <c r="D159" s="8">
        <v>64.0</v>
      </c>
      <c r="E159" s="9" t="s">
        <v>8</v>
      </c>
      <c r="F159" s="9" t="s">
        <v>9</v>
      </c>
      <c r="G159" s="11"/>
    </row>
    <row r="160">
      <c r="A160" s="5">
        <v>43830.19586546296</v>
      </c>
      <c r="B160" s="6">
        <v>43830.5291685069</v>
      </c>
      <c r="C160" s="8">
        <v>1.058</v>
      </c>
      <c r="D160" s="8">
        <v>64.0</v>
      </c>
      <c r="E160" s="9" t="s">
        <v>8</v>
      </c>
      <c r="F160" s="9" t="s">
        <v>9</v>
      </c>
      <c r="G160" s="11"/>
    </row>
    <row r="161">
      <c r="A161" s="5">
        <v>43830.206318275465</v>
      </c>
      <c r="B161" s="6">
        <v>43830.5396130787</v>
      </c>
      <c r="C161" s="8">
        <v>1.058</v>
      </c>
      <c r="D161" s="8">
        <v>64.0</v>
      </c>
      <c r="E161" s="9" t="s">
        <v>8</v>
      </c>
      <c r="F161" s="9" t="s">
        <v>9</v>
      </c>
      <c r="G161" s="11"/>
    </row>
    <row r="162">
      <c r="A162" s="5">
        <v>43830.216742812496</v>
      </c>
      <c r="B162" s="6">
        <v>43830.55003603</v>
      </c>
      <c r="C162" s="8">
        <v>1.058</v>
      </c>
      <c r="D162" s="8">
        <v>64.0</v>
      </c>
      <c r="E162" s="9" t="s">
        <v>8</v>
      </c>
      <c r="F162" s="9" t="s">
        <v>9</v>
      </c>
      <c r="G162" s="11"/>
    </row>
    <row r="163">
      <c r="A163" s="5">
        <v>43830.22716246528</v>
      </c>
      <c r="B163" s="6">
        <v>43830.5604578935</v>
      </c>
      <c r="C163" s="8">
        <v>1.058</v>
      </c>
      <c r="D163" s="8">
        <v>64.0</v>
      </c>
      <c r="E163" s="9" t="s">
        <v>8</v>
      </c>
      <c r="F163" s="9" t="s">
        <v>9</v>
      </c>
      <c r="G163" s="11"/>
    </row>
    <row r="164">
      <c r="A164" s="5">
        <v>43830.23759561343</v>
      </c>
      <c r="B164" s="6">
        <v>43830.5708925925</v>
      </c>
      <c r="C164" s="8">
        <v>1.058</v>
      </c>
      <c r="D164" s="8">
        <v>64.0</v>
      </c>
      <c r="E164" s="9" t="s">
        <v>8</v>
      </c>
      <c r="F164" s="9" t="s">
        <v>9</v>
      </c>
      <c r="G164" s="11"/>
    </row>
    <row r="165">
      <c r="A165" s="5">
        <v>43830.248025486115</v>
      </c>
      <c r="B165" s="6">
        <v>43830.5813237268</v>
      </c>
      <c r="C165" s="8">
        <v>1.058</v>
      </c>
      <c r="D165" s="8">
        <v>64.0</v>
      </c>
      <c r="E165" s="9" t="s">
        <v>8</v>
      </c>
      <c r="F165" s="9" t="s">
        <v>9</v>
      </c>
      <c r="G165" s="11"/>
    </row>
    <row r="166">
      <c r="A166" s="5">
        <v>43830.25845184027</v>
      </c>
      <c r="B166" s="6">
        <v>43830.5917455555</v>
      </c>
      <c r="C166" s="8">
        <v>1.058</v>
      </c>
      <c r="D166" s="8">
        <v>64.0</v>
      </c>
      <c r="E166" s="9" t="s">
        <v>8</v>
      </c>
      <c r="F166" s="9" t="s">
        <v>9</v>
      </c>
      <c r="G166" s="11"/>
    </row>
    <row r="167">
      <c r="A167" s="5">
        <v>43830.268894629626</v>
      </c>
      <c r="B167" s="6">
        <v>43830.6022019328</v>
      </c>
      <c r="C167" s="8">
        <v>1.058</v>
      </c>
      <c r="D167" s="8">
        <v>64.0</v>
      </c>
      <c r="E167" s="9" t="s">
        <v>8</v>
      </c>
      <c r="F167" s="9" t="s">
        <v>9</v>
      </c>
      <c r="G167" s="11"/>
    </row>
    <row r="168">
      <c r="A168" s="5">
        <v>43830.27931774306</v>
      </c>
      <c r="B168" s="6">
        <v>43830.6126231828</v>
      </c>
      <c r="C168" s="8">
        <v>1.058</v>
      </c>
      <c r="D168" s="8">
        <v>64.0</v>
      </c>
      <c r="E168" s="9" t="s">
        <v>8</v>
      </c>
      <c r="F168" s="9" t="s">
        <v>9</v>
      </c>
      <c r="G168" s="11"/>
    </row>
    <row r="169">
      <c r="A169" s="5">
        <v>43830.28977827546</v>
      </c>
      <c r="B169" s="6">
        <v>43830.6230797337</v>
      </c>
      <c r="C169" s="8">
        <v>1.058</v>
      </c>
      <c r="D169" s="8">
        <v>63.0</v>
      </c>
      <c r="E169" s="9" t="s">
        <v>8</v>
      </c>
      <c r="F169" s="9" t="s">
        <v>9</v>
      </c>
      <c r="G169" s="11"/>
    </row>
    <row r="170">
      <c r="A170" s="5">
        <v>43830.30021366898</v>
      </c>
      <c r="B170" s="6">
        <v>43830.6335107638</v>
      </c>
      <c r="C170" s="8">
        <v>1.058</v>
      </c>
      <c r="D170" s="8">
        <v>62.0</v>
      </c>
      <c r="E170" s="9" t="s">
        <v>8</v>
      </c>
      <c r="F170" s="9" t="s">
        <v>9</v>
      </c>
      <c r="G170" s="11"/>
    </row>
    <row r="171">
      <c r="A171" s="5">
        <v>43830.3106425</v>
      </c>
      <c r="B171" s="6">
        <v>43830.6439321064</v>
      </c>
      <c r="C171" s="8">
        <v>1.058</v>
      </c>
      <c r="D171" s="8">
        <v>62.0</v>
      </c>
      <c r="E171" s="9" t="s">
        <v>8</v>
      </c>
      <c r="F171" s="9" t="s">
        <v>9</v>
      </c>
      <c r="G171" s="11"/>
    </row>
    <row r="172">
      <c r="A172" s="5">
        <v>43830.32105748843</v>
      </c>
      <c r="B172" s="6">
        <v>43830.6543511111</v>
      </c>
      <c r="C172" s="8">
        <v>1.058</v>
      </c>
      <c r="D172" s="8">
        <v>62.0</v>
      </c>
      <c r="E172" s="9" t="s">
        <v>8</v>
      </c>
      <c r="F172" s="9" t="s">
        <v>9</v>
      </c>
      <c r="G172" s="11"/>
    </row>
    <row r="173">
      <c r="A173" s="5">
        <v>43830.33147859953</v>
      </c>
      <c r="B173" s="6">
        <v>43830.6647722801</v>
      </c>
      <c r="C173" s="8">
        <v>1.058</v>
      </c>
      <c r="D173" s="8">
        <v>62.0</v>
      </c>
      <c r="E173" s="9" t="s">
        <v>8</v>
      </c>
      <c r="F173" s="9" t="s">
        <v>9</v>
      </c>
      <c r="G173" s="11"/>
    </row>
    <row r="174">
      <c r="A174" s="5">
        <v>43830.34189344908</v>
      </c>
      <c r="B174" s="6">
        <v>43830.6751933796</v>
      </c>
      <c r="C174" s="8">
        <v>1.058</v>
      </c>
      <c r="D174" s="8">
        <v>62.0</v>
      </c>
      <c r="E174" s="9" t="s">
        <v>8</v>
      </c>
      <c r="F174" s="9" t="s">
        <v>9</v>
      </c>
      <c r="G174" s="11"/>
    </row>
    <row r="175">
      <c r="A175" s="5">
        <v>43830.352332361115</v>
      </c>
      <c r="B175" s="6">
        <v>43830.6856261689</v>
      </c>
      <c r="C175" s="8">
        <v>1.058</v>
      </c>
      <c r="D175" s="8">
        <v>62.0</v>
      </c>
      <c r="E175" s="9" t="s">
        <v>8</v>
      </c>
      <c r="F175" s="9" t="s">
        <v>9</v>
      </c>
      <c r="G175" s="11"/>
    </row>
    <row r="176">
      <c r="A176" s="5">
        <v>43830.362765</v>
      </c>
      <c r="B176" s="6">
        <v>43830.6960576504</v>
      </c>
      <c r="C176" s="8">
        <v>1.058</v>
      </c>
      <c r="D176" s="8">
        <v>62.0</v>
      </c>
      <c r="E176" s="9" t="s">
        <v>8</v>
      </c>
      <c r="F176" s="9" t="s">
        <v>9</v>
      </c>
      <c r="G176" s="11"/>
    </row>
    <row r="177">
      <c r="A177" s="5">
        <v>43830.373181400464</v>
      </c>
      <c r="B177" s="6">
        <v>43830.70647875</v>
      </c>
      <c r="C177" s="8">
        <v>1.058</v>
      </c>
      <c r="D177" s="8">
        <v>62.0</v>
      </c>
      <c r="E177" s="9" t="s">
        <v>8</v>
      </c>
      <c r="F177" s="9" t="s">
        <v>9</v>
      </c>
      <c r="G177" s="11"/>
    </row>
    <row r="178">
      <c r="A178" s="5">
        <v>43830.383597719905</v>
      </c>
      <c r="B178" s="6">
        <v>43830.7169007754</v>
      </c>
      <c r="C178" s="8">
        <v>1.058</v>
      </c>
      <c r="D178" s="8">
        <v>62.0</v>
      </c>
      <c r="E178" s="9" t="s">
        <v>8</v>
      </c>
      <c r="F178" s="9" t="s">
        <v>9</v>
      </c>
      <c r="G178" s="11"/>
    </row>
    <row r="179">
      <c r="A179" s="5">
        <v>43830.394036701386</v>
      </c>
      <c r="B179" s="6">
        <v>43830.7273357291</v>
      </c>
      <c r="C179" s="8">
        <v>1.058</v>
      </c>
      <c r="D179" s="8">
        <v>62.0</v>
      </c>
      <c r="E179" s="9" t="s">
        <v>8</v>
      </c>
      <c r="F179" s="9" t="s">
        <v>9</v>
      </c>
      <c r="G179" s="11"/>
    </row>
    <row r="180">
      <c r="A180" s="5">
        <v>43830.40447204861</v>
      </c>
      <c r="B180" s="6">
        <v>43830.7377680787</v>
      </c>
      <c r="C180" s="8">
        <v>1.058</v>
      </c>
      <c r="D180" s="8">
        <v>62.0</v>
      </c>
      <c r="E180" s="9" t="s">
        <v>8</v>
      </c>
      <c r="F180" s="9" t="s">
        <v>9</v>
      </c>
      <c r="G180" s="11"/>
    </row>
    <row r="181">
      <c r="A181" s="5">
        <v>43830.414896030095</v>
      </c>
      <c r="B181" s="6">
        <v>43830.7481894907</v>
      </c>
      <c r="C181" s="8">
        <v>1.058</v>
      </c>
      <c r="D181" s="8">
        <v>62.0</v>
      </c>
      <c r="E181" s="9" t="s">
        <v>8</v>
      </c>
      <c r="F181" s="9" t="s">
        <v>9</v>
      </c>
      <c r="G181" s="11"/>
    </row>
    <row r="182">
      <c r="A182" s="5">
        <v>43830.425330625</v>
      </c>
      <c r="B182" s="6">
        <v>43830.7586228588</v>
      </c>
      <c r="C182" s="8">
        <v>1.058</v>
      </c>
      <c r="D182" s="8">
        <v>62.0</v>
      </c>
      <c r="E182" s="9" t="s">
        <v>8</v>
      </c>
      <c r="F182" s="9" t="s">
        <v>9</v>
      </c>
      <c r="G182" s="11"/>
    </row>
    <row r="183">
      <c r="A183" s="5">
        <v>43830.43575935185</v>
      </c>
      <c r="B183" s="6">
        <v>43830.7690559953</v>
      </c>
      <c r="C183" s="8">
        <v>1.058</v>
      </c>
      <c r="D183" s="8">
        <v>62.0</v>
      </c>
      <c r="E183" s="9" t="s">
        <v>8</v>
      </c>
      <c r="F183" s="9" t="s">
        <v>9</v>
      </c>
      <c r="G183" s="11"/>
    </row>
    <row r="184">
      <c r="A184" s="5">
        <v>43830.44618883102</v>
      </c>
      <c r="B184" s="6">
        <v>43830.7794894328</v>
      </c>
      <c r="C184" s="8">
        <v>1.058</v>
      </c>
      <c r="D184" s="8">
        <v>62.0</v>
      </c>
      <c r="E184" s="9" t="s">
        <v>8</v>
      </c>
      <c r="F184" s="9" t="s">
        <v>9</v>
      </c>
      <c r="G184" s="11"/>
    </row>
    <row r="185">
      <c r="A185" s="5">
        <v>43830.45662660879</v>
      </c>
      <c r="B185" s="6">
        <v>43830.7899226736</v>
      </c>
      <c r="C185" s="8">
        <v>1.058</v>
      </c>
      <c r="D185" s="8">
        <v>62.0</v>
      </c>
      <c r="E185" s="9" t="s">
        <v>8</v>
      </c>
      <c r="F185" s="9" t="s">
        <v>9</v>
      </c>
      <c r="G185" s="11"/>
    </row>
    <row r="186">
      <c r="A186" s="5">
        <v>43830.467049687504</v>
      </c>
      <c r="B186" s="6">
        <v>43830.8003446527</v>
      </c>
      <c r="C186" s="8">
        <v>1.058</v>
      </c>
      <c r="D186" s="8">
        <v>62.0</v>
      </c>
      <c r="E186" s="9" t="s">
        <v>8</v>
      </c>
      <c r="F186" s="9" t="s">
        <v>9</v>
      </c>
      <c r="G186" s="11"/>
    </row>
    <row r="187">
      <c r="A187" s="5">
        <v>43830.47746534723</v>
      </c>
      <c r="B187" s="6">
        <v>43830.810767581</v>
      </c>
      <c r="C187" s="8">
        <v>1.058</v>
      </c>
      <c r="D187" s="8">
        <v>62.0</v>
      </c>
      <c r="E187" s="9" t="s">
        <v>8</v>
      </c>
      <c r="F187" s="9" t="s">
        <v>9</v>
      </c>
      <c r="G187" s="11"/>
    </row>
    <row r="188">
      <c r="A188" s="5">
        <v>43830.48789829861</v>
      </c>
      <c r="B188" s="6">
        <v>43830.821188831</v>
      </c>
      <c r="C188" s="8">
        <v>1.058</v>
      </c>
      <c r="D188" s="8">
        <v>62.0</v>
      </c>
      <c r="E188" s="9" t="s">
        <v>8</v>
      </c>
      <c r="F188" s="9" t="s">
        <v>9</v>
      </c>
      <c r="G188" s="11"/>
    </row>
    <row r="189">
      <c r="A189" s="5">
        <v>43830.498315115736</v>
      </c>
      <c r="B189" s="6">
        <v>43830.8316092939</v>
      </c>
      <c r="C189" s="8">
        <v>1.058</v>
      </c>
      <c r="D189" s="8">
        <v>62.0</v>
      </c>
      <c r="E189" s="9" t="s">
        <v>8</v>
      </c>
      <c r="F189" s="9" t="s">
        <v>9</v>
      </c>
      <c r="G189" s="11"/>
    </row>
    <row r="190">
      <c r="A190" s="5">
        <v>43830.50874319444</v>
      </c>
      <c r="B190" s="6">
        <v>43830.8420403703</v>
      </c>
      <c r="C190" s="8">
        <v>1.058</v>
      </c>
      <c r="D190" s="8">
        <v>62.0</v>
      </c>
      <c r="E190" s="9" t="s">
        <v>8</v>
      </c>
      <c r="F190" s="9" t="s">
        <v>9</v>
      </c>
      <c r="G190" s="11"/>
    </row>
    <row r="191">
      <c r="A191" s="5">
        <v>43830.51917655092</v>
      </c>
      <c r="B191" s="6">
        <v>43830.8524741898</v>
      </c>
      <c r="C191" s="8">
        <v>1.057</v>
      </c>
      <c r="D191" s="8">
        <v>62.0</v>
      </c>
      <c r="E191" s="9" t="s">
        <v>8</v>
      </c>
      <c r="F191" s="9" t="s">
        <v>9</v>
      </c>
      <c r="G191" s="11"/>
    </row>
    <row r="192">
      <c r="A192" s="5">
        <v>43830.529601145834</v>
      </c>
      <c r="B192" s="6">
        <v>43830.8628954513</v>
      </c>
      <c r="C192" s="8">
        <v>1.057</v>
      </c>
      <c r="D192" s="8">
        <v>62.0</v>
      </c>
      <c r="E192" s="9" t="s">
        <v>8</v>
      </c>
      <c r="F192" s="9" t="s">
        <v>9</v>
      </c>
      <c r="G192" s="11"/>
    </row>
    <row r="193">
      <c r="A193" s="5">
        <v>43830.540032627316</v>
      </c>
      <c r="B193" s="6">
        <v>43830.8733275347</v>
      </c>
      <c r="C193" s="8">
        <v>1.057</v>
      </c>
      <c r="D193" s="8">
        <v>62.0</v>
      </c>
      <c r="E193" s="9" t="s">
        <v>8</v>
      </c>
      <c r="F193" s="9" t="s">
        <v>9</v>
      </c>
      <c r="G193" s="11"/>
    </row>
    <row r="194">
      <c r="A194" s="5">
        <v>43830.55046359954</v>
      </c>
      <c r="B194" s="6">
        <v>43830.8837607754</v>
      </c>
      <c r="C194" s="8">
        <v>1.057</v>
      </c>
      <c r="D194" s="8">
        <v>62.0</v>
      </c>
      <c r="E194" s="9" t="s">
        <v>8</v>
      </c>
      <c r="F194" s="9" t="s">
        <v>9</v>
      </c>
      <c r="G194" s="11"/>
    </row>
    <row r="195">
      <c r="A195" s="5">
        <v>43830.56089331019</v>
      </c>
      <c r="B195" s="6">
        <v>43830.8941831018</v>
      </c>
      <c r="C195" s="8">
        <v>1.057</v>
      </c>
      <c r="D195" s="8">
        <v>62.0</v>
      </c>
      <c r="E195" s="9" t="s">
        <v>8</v>
      </c>
      <c r="F195" s="9" t="s">
        <v>9</v>
      </c>
      <c r="G195" s="11"/>
    </row>
    <row r="196">
      <c r="A196" s="5">
        <v>43830.57129934028</v>
      </c>
      <c r="B196" s="6">
        <v>43830.9046041666</v>
      </c>
      <c r="C196" s="8">
        <v>1.057</v>
      </c>
      <c r="D196" s="8">
        <v>62.0</v>
      </c>
      <c r="E196" s="9" t="s">
        <v>8</v>
      </c>
      <c r="F196" s="9" t="s">
        <v>9</v>
      </c>
      <c r="G196" s="11"/>
    </row>
    <row r="197">
      <c r="A197" s="5">
        <v>43830.58172210648</v>
      </c>
      <c r="B197" s="6">
        <v>43830.915024618</v>
      </c>
      <c r="C197" s="8">
        <v>1.057</v>
      </c>
      <c r="D197" s="8">
        <v>62.0</v>
      </c>
      <c r="E197" s="9" t="s">
        <v>8</v>
      </c>
      <c r="F197" s="9" t="s">
        <v>9</v>
      </c>
      <c r="G197" s="11"/>
    </row>
    <row r="198">
      <c r="A198" s="5">
        <v>43830.59215708333</v>
      </c>
      <c r="B198" s="6">
        <v>43830.9254468402</v>
      </c>
      <c r="C198" s="8">
        <v>1.057</v>
      </c>
      <c r="D198" s="8">
        <v>63.0</v>
      </c>
      <c r="E198" s="9" t="s">
        <v>8</v>
      </c>
      <c r="F198" s="9" t="s">
        <v>9</v>
      </c>
      <c r="G198" s="11"/>
    </row>
    <row r="199">
      <c r="A199" s="5">
        <v>43830.60257565972</v>
      </c>
      <c r="B199" s="6">
        <v>43830.9358680787</v>
      </c>
      <c r="C199" s="8">
        <v>1.057</v>
      </c>
      <c r="D199" s="8">
        <v>63.0</v>
      </c>
      <c r="E199" s="9" t="s">
        <v>8</v>
      </c>
      <c r="F199" s="9" t="s">
        <v>9</v>
      </c>
      <c r="G199" s="11"/>
    </row>
    <row r="200">
      <c r="A200" s="5">
        <v>43830.61299671297</v>
      </c>
      <c r="B200" s="6">
        <v>43830.9462906018</v>
      </c>
      <c r="C200" s="8">
        <v>1.057</v>
      </c>
      <c r="D200" s="8">
        <v>63.0</v>
      </c>
      <c r="E200" s="9" t="s">
        <v>8</v>
      </c>
      <c r="F200" s="9" t="s">
        <v>9</v>
      </c>
      <c r="G200" s="11"/>
    </row>
    <row r="201">
      <c r="A201" s="5">
        <v>43830.62342059027</v>
      </c>
      <c r="B201" s="6">
        <v>43830.956711493</v>
      </c>
      <c r="C201" s="8">
        <v>1.057</v>
      </c>
      <c r="D201" s="8">
        <v>63.0</v>
      </c>
      <c r="E201" s="9" t="s">
        <v>8</v>
      </c>
      <c r="F201" s="9" t="s">
        <v>9</v>
      </c>
      <c r="G201" s="11"/>
    </row>
    <row r="202">
      <c r="A202" s="5">
        <v>43830.63382920139</v>
      </c>
      <c r="B202" s="6">
        <v>43830.9671301851</v>
      </c>
      <c r="C202" s="8">
        <v>1.057</v>
      </c>
      <c r="D202" s="8">
        <v>63.0</v>
      </c>
      <c r="E202" s="9" t="s">
        <v>8</v>
      </c>
      <c r="F202" s="9" t="s">
        <v>9</v>
      </c>
      <c r="G202" s="11"/>
    </row>
    <row r="203">
      <c r="A203" s="5">
        <v>43830.644249942125</v>
      </c>
      <c r="B203" s="6">
        <v>43830.9775508449</v>
      </c>
      <c r="C203" s="8">
        <v>1.057</v>
      </c>
      <c r="D203" s="8">
        <v>63.0</v>
      </c>
      <c r="E203" s="9" t="s">
        <v>8</v>
      </c>
      <c r="F203" s="9" t="s">
        <v>9</v>
      </c>
      <c r="G203" s="11"/>
    </row>
    <row r="204">
      <c r="A204" s="5">
        <v>43830.65467585648</v>
      </c>
      <c r="B204" s="6">
        <v>43830.9879720833</v>
      </c>
      <c r="C204" s="8">
        <v>1.057</v>
      </c>
      <c r="D204" s="8">
        <v>63.0</v>
      </c>
      <c r="E204" s="9" t="s">
        <v>8</v>
      </c>
      <c r="F204" s="9" t="s">
        <v>9</v>
      </c>
      <c r="G204" s="11"/>
    </row>
    <row r="205">
      <c r="A205" s="5">
        <v>43830.665112627314</v>
      </c>
      <c r="B205" s="6">
        <v>43830.9983938657</v>
      </c>
      <c r="C205" s="8">
        <v>1.057</v>
      </c>
      <c r="D205" s="8">
        <v>63.0</v>
      </c>
      <c r="E205" s="9" t="s">
        <v>8</v>
      </c>
      <c r="F205" s="9" t="s">
        <v>9</v>
      </c>
      <c r="G205" s="11"/>
    </row>
    <row r="206">
      <c r="A206" s="5">
        <v>43830.67552283565</v>
      </c>
      <c r="B206" s="6">
        <v>43831.0088142361</v>
      </c>
      <c r="C206" s="8">
        <v>1.057</v>
      </c>
      <c r="D206" s="8">
        <v>63.0</v>
      </c>
      <c r="E206" s="9" t="s">
        <v>8</v>
      </c>
      <c r="F206" s="9" t="s">
        <v>9</v>
      </c>
      <c r="G206" s="11"/>
    </row>
    <row r="207">
      <c r="A207" s="5">
        <v>43830.68594096065</v>
      </c>
      <c r="B207" s="6">
        <v>43831.0192349884</v>
      </c>
      <c r="C207" s="8">
        <v>1.057</v>
      </c>
      <c r="D207" s="8">
        <v>63.0</v>
      </c>
      <c r="E207" s="9" t="s">
        <v>8</v>
      </c>
      <c r="F207" s="9" t="s">
        <v>9</v>
      </c>
      <c r="G207" s="11"/>
    </row>
    <row r="208">
      <c r="A208" s="5">
        <v>43830.69636069445</v>
      </c>
      <c r="B208" s="6">
        <v>43831.0296567476</v>
      </c>
      <c r="C208" s="8">
        <v>1.057</v>
      </c>
      <c r="D208" s="8">
        <v>63.0</v>
      </c>
      <c r="E208" s="9" t="s">
        <v>8</v>
      </c>
      <c r="F208" s="9" t="s">
        <v>9</v>
      </c>
      <c r="G208" s="11"/>
    </row>
    <row r="209">
      <c r="A209" s="5">
        <v>43830.706791261575</v>
      </c>
      <c r="B209" s="6">
        <v>43831.0400889814</v>
      </c>
      <c r="C209" s="8">
        <v>1.056</v>
      </c>
      <c r="D209" s="8">
        <v>63.0</v>
      </c>
      <c r="E209" s="9" t="s">
        <v>8</v>
      </c>
      <c r="F209" s="9" t="s">
        <v>9</v>
      </c>
      <c r="G209" s="11"/>
    </row>
    <row r="210">
      <c r="A210" s="5">
        <v>43830.71722533565</v>
      </c>
      <c r="B210" s="6">
        <v>43831.0505218981</v>
      </c>
      <c r="C210" s="8">
        <v>1.056</v>
      </c>
      <c r="D210" s="8">
        <v>63.0</v>
      </c>
      <c r="E210" s="9" t="s">
        <v>8</v>
      </c>
      <c r="F210" s="9" t="s">
        <v>9</v>
      </c>
      <c r="G210" s="11"/>
    </row>
    <row r="211">
      <c r="A211" s="5">
        <v>43830.72764831019</v>
      </c>
      <c r="B211" s="6">
        <v>43831.06094353</v>
      </c>
      <c r="C211" s="8">
        <v>1.056</v>
      </c>
      <c r="D211" s="8">
        <v>63.0</v>
      </c>
      <c r="E211" s="9" t="s">
        <v>8</v>
      </c>
      <c r="F211" s="9" t="s">
        <v>9</v>
      </c>
      <c r="G211" s="11"/>
    </row>
    <row r="212">
      <c r="A212" s="5">
        <v>43830.73807041667</v>
      </c>
      <c r="B212" s="6">
        <v>43831.0713643171</v>
      </c>
      <c r="C212" s="8">
        <v>1.056</v>
      </c>
      <c r="D212" s="8">
        <v>63.0</v>
      </c>
      <c r="E212" s="9" t="s">
        <v>8</v>
      </c>
      <c r="F212" s="9" t="s">
        <v>9</v>
      </c>
      <c r="G212" s="11"/>
    </row>
    <row r="213">
      <c r="A213" s="5">
        <v>43830.74849107639</v>
      </c>
      <c r="B213" s="6">
        <v>43831.0817850694</v>
      </c>
      <c r="C213" s="8">
        <v>1.056</v>
      </c>
      <c r="D213" s="8">
        <v>63.0</v>
      </c>
      <c r="E213" s="9" t="s">
        <v>8</v>
      </c>
      <c r="F213" s="9" t="s">
        <v>9</v>
      </c>
      <c r="G213" s="11"/>
    </row>
    <row r="214">
      <c r="A214" s="5">
        <v>43830.75891391204</v>
      </c>
      <c r="B214" s="6">
        <v>43831.0922055902</v>
      </c>
      <c r="C214" s="8">
        <v>1.056</v>
      </c>
      <c r="D214" s="8">
        <v>63.0</v>
      </c>
      <c r="E214" s="9" t="s">
        <v>8</v>
      </c>
      <c r="F214" s="9" t="s">
        <v>9</v>
      </c>
      <c r="G214" s="11"/>
    </row>
    <row r="215">
      <c r="A215" s="5">
        <v>43830.76933297454</v>
      </c>
      <c r="B215" s="6">
        <v>43831.1026247453</v>
      </c>
      <c r="C215" s="8">
        <v>1.056</v>
      </c>
      <c r="D215" s="8">
        <v>63.0</v>
      </c>
      <c r="E215" s="9" t="s">
        <v>8</v>
      </c>
      <c r="F215" s="9" t="s">
        <v>9</v>
      </c>
      <c r="G215" s="11"/>
    </row>
    <row r="216">
      <c r="A216" s="5">
        <v>43830.77974939815</v>
      </c>
      <c r="B216" s="6">
        <v>43831.1130455555</v>
      </c>
      <c r="C216" s="8">
        <v>1.056</v>
      </c>
      <c r="D216" s="8">
        <v>63.0</v>
      </c>
      <c r="E216" s="9" t="s">
        <v>8</v>
      </c>
      <c r="F216" s="9" t="s">
        <v>9</v>
      </c>
      <c r="G216" s="11"/>
    </row>
    <row r="217">
      <c r="A217" s="5">
        <v>43830.79017767361</v>
      </c>
      <c r="B217" s="6">
        <v>43831.123475949</v>
      </c>
      <c r="C217" s="8">
        <v>1.056</v>
      </c>
      <c r="D217" s="8">
        <v>63.0</v>
      </c>
      <c r="E217" s="9" t="s">
        <v>8</v>
      </c>
      <c r="F217" s="9" t="s">
        <v>9</v>
      </c>
      <c r="G217" s="11"/>
    </row>
    <row r="218">
      <c r="A218" s="5">
        <v>43830.80059777778</v>
      </c>
      <c r="B218" s="6">
        <v>43831.133897037</v>
      </c>
      <c r="C218" s="8">
        <v>1.055</v>
      </c>
      <c r="D218" s="8">
        <v>63.0</v>
      </c>
      <c r="E218" s="9" t="s">
        <v>8</v>
      </c>
      <c r="F218" s="9" t="s">
        <v>9</v>
      </c>
      <c r="G218" s="11"/>
    </row>
    <row r="219">
      <c r="A219" s="5">
        <v>43830.81104428241</v>
      </c>
      <c r="B219" s="6">
        <v>43831.144342581</v>
      </c>
      <c r="C219" s="8">
        <v>1.055</v>
      </c>
      <c r="D219" s="8">
        <v>63.0</v>
      </c>
      <c r="E219" s="9" t="s">
        <v>8</v>
      </c>
      <c r="F219" s="9" t="s">
        <v>9</v>
      </c>
      <c r="G219" s="11"/>
    </row>
    <row r="220">
      <c r="A220" s="5">
        <v>43830.82147601852</v>
      </c>
      <c r="B220" s="6">
        <v>43831.1547755324</v>
      </c>
      <c r="C220" s="8">
        <v>1.055</v>
      </c>
      <c r="D220" s="8">
        <v>63.0</v>
      </c>
      <c r="E220" s="9" t="s">
        <v>8</v>
      </c>
      <c r="F220" s="9" t="s">
        <v>9</v>
      </c>
      <c r="G220" s="11"/>
    </row>
    <row r="221">
      <c r="A221" s="5">
        <v>43830.83190267361</v>
      </c>
      <c r="B221" s="6">
        <v>43831.1651955092</v>
      </c>
      <c r="C221" s="8">
        <v>1.055</v>
      </c>
      <c r="D221" s="8">
        <v>63.0</v>
      </c>
      <c r="E221" s="9" t="s">
        <v>8</v>
      </c>
      <c r="F221" s="9" t="s">
        <v>9</v>
      </c>
      <c r="G221" s="11"/>
    </row>
    <row r="222">
      <c r="A222" s="5">
        <v>43830.842322384255</v>
      </c>
      <c r="B222" s="6">
        <v>43831.1756169444</v>
      </c>
      <c r="C222" s="8">
        <v>1.055</v>
      </c>
      <c r="D222" s="8">
        <v>63.0</v>
      </c>
      <c r="E222" s="9" t="s">
        <v>8</v>
      </c>
      <c r="F222" s="9" t="s">
        <v>9</v>
      </c>
      <c r="G222" s="11"/>
    </row>
    <row r="223">
      <c r="A223" s="5">
        <v>43830.852756712964</v>
      </c>
      <c r="B223" s="6">
        <v>43831.1860491782</v>
      </c>
      <c r="C223" s="8">
        <v>1.055</v>
      </c>
      <c r="D223" s="8">
        <v>63.0</v>
      </c>
      <c r="E223" s="9" t="s">
        <v>8</v>
      </c>
      <c r="F223" s="9" t="s">
        <v>9</v>
      </c>
      <c r="G223" s="11"/>
    </row>
    <row r="224">
      <c r="A224" s="5">
        <v>43830.86318398148</v>
      </c>
      <c r="B224" s="6">
        <v>43831.1964829513</v>
      </c>
      <c r="C224" s="8">
        <v>1.055</v>
      </c>
      <c r="D224" s="8">
        <v>63.0</v>
      </c>
      <c r="E224" s="9" t="s">
        <v>8</v>
      </c>
      <c r="F224" s="9" t="s">
        <v>9</v>
      </c>
      <c r="G224" s="11"/>
    </row>
    <row r="225">
      <c r="A225" s="5">
        <v>43830.87361915509</v>
      </c>
      <c r="B225" s="6">
        <v>43831.2069156713</v>
      </c>
      <c r="C225" s="8">
        <v>1.055</v>
      </c>
      <c r="D225" s="8">
        <v>63.0</v>
      </c>
      <c r="E225" s="9" t="s">
        <v>8</v>
      </c>
      <c r="F225" s="9" t="s">
        <v>9</v>
      </c>
      <c r="G225" s="11"/>
    </row>
    <row r="226">
      <c r="A226" s="5">
        <v>43830.88404042824</v>
      </c>
      <c r="B226" s="6">
        <v>43831.2173372569</v>
      </c>
      <c r="C226" s="8">
        <v>1.055</v>
      </c>
      <c r="D226" s="8">
        <v>63.0</v>
      </c>
      <c r="E226" s="9" t="s">
        <v>8</v>
      </c>
      <c r="F226" s="9" t="s">
        <v>9</v>
      </c>
      <c r="G226" s="11"/>
    </row>
    <row r="227">
      <c r="A227" s="5">
        <v>43830.894460358795</v>
      </c>
      <c r="B227" s="6">
        <v>43831.2277575926</v>
      </c>
      <c r="C227" s="8">
        <v>1.055</v>
      </c>
      <c r="D227" s="8">
        <v>63.0</v>
      </c>
      <c r="E227" s="9" t="s">
        <v>8</v>
      </c>
      <c r="F227" s="9" t="s">
        <v>9</v>
      </c>
      <c r="G227" s="11"/>
    </row>
    <row r="228">
      <c r="A228" s="5">
        <v>43830.90489104167</v>
      </c>
      <c r="B228" s="6">
        <v>43831.2381779976</v>
      </c>
      <c r="C228" s="8">
        <v>1.055</v>
      </c>
      <c r="D228" s="8">
        <v>63.0</v>
      </c>
      <c r="E228" s="9" t="s">
        <v>8</v>
      </c>
      <c r="F228" s="9" t="s">
        <v>9</v>
      </c>
      <c r="G228" s="11"/>
    </row>
    <row r="229">
      <c r="A229" s="5">
        <v>43830.915312384255</v>
      </c>
      <c r="B229" s="6">
        <v>43831.2486002314</v>
      </c>
      <c r="C229" s="8">
        <v>1.055</v>
      </c>
      <c r="D229" s="8">
        <v>63.0</v>
      </c>
      <c r="E229" s="9" t="s">
        <v>8</v>
      </c>
      <c r="F229" s="9" t="s">
        <v>9</v>
      </c>
      <c r="G229" s="11"/>
    </row>
    <row r="230">
      <c r="A230" s="5">
        <v>43830.925720127314</v>
      </c>
      <c r="B230" s="6">
        <v>43831.2590231597</v>
      </c>
      <c r="C230" s="8">
        <v>1.054</v>
      </c>
      <c r="D230" s="8">
        <v>63.0</v>
      </c>
      <c r="E230" s="9" t="s">
        <v>8</v>
      </c>
      <c r="F230" s="9" t="s">
        <v>9</v>
      </c>
      <c r="G230" s="11"/>
    </row>
    <row r="231">
      <c r="A231" s="5">
        <v>43830.93614340278</v>
      </c>
      <c r="B231" s="6">
        <v>43831.2694435763</v>
      </c>
      <c r="C231" s="8">
        <v>1.054</v>
      </c>
      <c r="D231" s="8">
        <v>63.0</v>
      </c>
      <c r="E231" s="9" t="s">
        <v>8</v>
      </c>
      <c r="F231" s="9" t="s">
        <v>9</v>
      </c>
      <c r="G231" s="11"/>
    </row>
    <row r="232">
      <c r="A232" s="5">
        <v>43830.94657151621</v>
      </c>
      <c r="B232" s="6">
        <v>43831.2798643981</v>
      </c>
      <c r="C232" s="8">
        <v>1.054</v>
      </c>
      <c r="D232" s="8">
        <v>63.0</v>
      </c>
      <c r="E232" s="9" t="s">
        <v>8</v>
      </c>
      <c r="F232" s="9" t="s">
        <v>9</v>
      </c>
      <c r="G232" s="11"/>
    </row>
    <row r="233">
      <c r="A233" s="5">
        <v>43830.95699086806</v>
      </c>
      <c r="B233" s="6">
        <v>43831.2902857754</v>
      </c>
      <c r="C233" s="8">
        <v>1.054</v>
      </c>
      <c r="D233" s="8">
        <v>63.0</v>
      </c>
      <c r="E233" s="9" t="s">
        <v>8</v>
      </c>
      <c r="F233" s="9" t="s">
        <v>9</v>
      </c>
      <c r="G233" s="11"/>
    </row>
    <row r="234">
      <c r="A234" s="5">
        <v>43830.96741465278</v>
      </c>
      <c r="B234" s="6">
        <v>43831.3007081365</v>
      </c>
      <c r="C234" s="8">
        <v>1.054</v>
      </c>
      <c r="D234" s="8">
        <v>64.0</v>
      </c>
      <c r="E234" s="9" t="s">
        <v>8</v>
      </c>
      <c r="F234" s="9" t="s">
        <v>9</v>
      </c>
      <c r="G234" s="11"/>
    </row>
    <row r="235">
      <c r="A235" s="5">
        <v>43830.977849409726</v>
      </c>
      <c r="B235" s="6">
        <v>43831.3111415046</v>
      </c>
      <c r="C235" s="8">
        <v>1.054</v>
      </c>
      <c r="D235" s="8">
        <v>64.0</v>
      </c>
      <c r="E235" s="9" t="s">
        <v>8</v>
      </c>
      <c r="F235" s="9" t="s">
        <v>9</v>
      </c>
      <c r="G235" s="11"/>
    </row>
    <row r="236">
      <c r="A236" s="5">
        <v>43830.988285914354</v>
      </c>
      <c r="B236" s="6">
        <v>43831.3215735648</v>
      </c>
      <c r="C236" s="8">
        <v>1.054</v>
      </c>
      <c r="D236" s="8">
        <v>64.0</v>
      </c>
      <c r="E236" s="9" t="s">
        <v>8</v>
      </c>
      <c r="F236" s="9" t="s">
        <v>9</v>
      </c>
      <c r="G236" s="11"/>
    </row>
    <row r="237">
      <c r="A237" s="5">
        <v>43830.99869983796</v>
      </c>
      <c r="B237" s="6">
        <v>43831.3319967361</v>
      </c>
      <c r="C237" s="8">
        <v>1.054</v>
      </c>
      <c r="D237" s="8">
        <v>64.0</v>
      </c>
      <c r="E237" s="9" t="s">
        <v>8</v>
      </c>
      <c r="F237" s="9" t="s">
        <v>9</v>
      </c>
      <c r="G237" s="11"/>
    </row>
    <row r="238">
      <c r="A238" s="5">
        <v>43831.009135995366</v>
      </c>
      <c r="B238" s="6">
        <v>43831.3424275231</v>
      </c>
      <c r="C238" s="8">
        <v>1.053</v>
      </c>
      <c r="D238" s="8">
        <v>64.0</v>
      </c>
      <c r="E238" s="9" t="s">
        <v>8</v>
      </c>
      <c r="F238" s="9" t="s">
        <v>9</v>
      </c>
      <c r="G238" s="11"/>
    </row>
    <row r="239">
      <c r="A239" s="5">
        <v>43831.01954277778</v>
      </c>
      <c r="B239" s="6">
        <v>43831.3528481365</v>
      </c>
      <c r="C239" s="8">
        <v>1.053</v>
      </c>
      <c r="D239" s="8">
        <v>64.0</v>
      </c>
      <c r="E239" s="9" t="s">
        <v>8</v>
      </c>
      <c r="F239" s="9" t="s">
        <v>9</v>
      </c>
      <c r="G239" s="11"/>
    </row>
    <row r="240">
      <c r="A240" s="5">
        <v>43831.029967002316</v>
      </c>
      <c r="B240" s="6">
        <v>43831.3632686921</v>
      </c>
      <c r="C240" s="8">
        <v>1.053</v>
      </c>
      <c r="D240" s="8">
        <v>64.0</v>
      </c>
      <c r="E240" s="9" t="s">
        <v>8</v>
      </c>
      <c r="F240" s="9" t="s">
        <v>9</v>
      </c>
      <c r="G240" s="11"/>
    </row>
    <row r="241">
      <c r="A241" s="5">
        <v>43831.04039171296</v>
      </c>
      <c r="B241" s="6">
        <v>43831.3736900463</v>
      </c>
      <c r="C241" s="8">
        <v>1.053</v>
      </c>
      <c r="D241" s="8">
        <v>64.0</v>
      </c>
      <c r="E241" s="9" t="s">
        <v>8</v>
      </c>
      <c r="F241" s="9" t="s">
        <v>9</v>
      </c>
      <c r="G241" s="11"/>
    </row>
    <row r="242">
      <c r="A242" s="5">
        <v>43831.05081818287</v>
      </c>
      <c r="B242" s="6">
        <v>43831.3841109027</v>
      </c>
      <c r="C242" s="8">
        <v>1.053</v>
      </c>
      <c r="D242" s="8">
        <v>64.0</v>
      </c>
      <c r="E242" s="9" t="s">
        <v>8</v>
      </c>
      <c r="F242" s="9" t="s">
        <v>9</v>
      </c>
      <c r="G242" s="11"/>
    </row>
    <row r="243">
      <c r="A243" s="5">
        <v>43831.06123003473</v>
      </c>
      <c r="B243" s="6">
        <v>43831.3945302777</v>
      </c>
      <c r="C243" s="8">
        <v>1.052</v>
      </c>
      <c r="D243" s="8">
        <v>64.0</v>
      </c>
      <c r="E243" s="9" t="s">
        <v>8</v>
      </c>
      <c r="F243" s="9" t="s">
        <v>9</v>
      </c>
      <c r="G243" s="11"/>
    </row>
    <row r="244">
      <c r="A244" s="5">
        <v>43831.07165747685</v>
      </c>
      <c r="B244" s="6">
        <v>43831.404952199</v>
      </c>
      <c r="C244" s="8">
        <v>1.053</v>
      </c>
      <c r="D244" s="8">
        <v>64.0</v>
      </c>
      <c r="E244" s="9" t="s">
        <v>8</v>
      </c>
      <c r="F244" s="9" t="s">
        <v>9</v>
      </c>
      <c r="G244" s="11"/>
    </row>
    <row r="245">
      <c r="A245" s="5">
        <v>43831.08207283565</v>
      </c>
      <c r="B245" s="6">
        <v>43831.4153759606</v>
      </c>
      <c r="C245" s="8">
        <v>1.052</v>
      </c>
      <c r="D245" s="8">
        <v>64.0</v>
      </c>
      <c r="E245" s="9" t="s">
        <v>8</v>
      </c>
      <c r="F245" s="9" t="s">
        <v>9</v>
      </c>
      <c r="G245" s="11"/>
    </row>
    <row r="246">
      <c r="A246" s="5">
        <v>43831.09249603009</v>
      </c>
      <c r="B246" s="6">
        <v>43831.4257958912</v>
      </c>
      <c r="C246" s="8">
        <v>1.052</v>
      </c>
      <c r="D246" s="8">
        <v>64.0</v>
      </c>
      <c r="E246" s="9" t="s">
        <v>8</v>
      </c>
      <c r="F246" s="9" t="s">
        <v>9</v>
      </c>
      <c r="G246" s="11"/>
    </row>
    <row r="247">
      <c r="A247" s="5">
        <v>43831.10291783565</v>
      </c>
      <c r="B247" s="6">
        <v>43831.4362175694</v>
      </c>
      <c r="C247" s="8">
        <v>1.052</v>
      </c>
      <c r="D247" s="8">
        <v>64.0</v>
      </c>
      <c r="E247" s="9" t="s">
        <v>8</v>
      </c>
      <c r="F247" s="9" t="s">
        <v>9</v>
      </c>
      <c r="G247" s="11"/>
    </row>
    <row r="248">
      <c r="A248" s="5">
        <v>43831.11333462963</v>
      </c>
      <c r="B248" s="6">
        <v>43831.446638831</v>
      </c>
      <c r="C248" s="8">
        <v>1.052</v>
      </c>
      <c r="D248" s="8">
        <v>64.0</v>
      </c>
      <c r="E248" s="9" t="s">
        <v>8</v>
      </c>
      <c r="F248" s="9" t="s">
        <v>9</v>
      </c>
      <c r="G248" s="11"/>
    </row>
    <row r="249">
      <c r="A249" s="5">
        <v>43831.12376165509</v>
      </c>
      <c r="B249" s="6">
        <v>43831.4570588194</v>
      </c>
      <c r="C249" s="8">
        <v>1.052</v>
      </c>
      <c r="D249" s="8">
        <v>64.0</v>
      </c>
      <c r="E249" s="9" t="s">
        <v>8</v>
      </c>
      <c r="F249" s="9" t="s">
        <v>9</v>
      </c>
      <c r="G249" s="11"/>
    </row>
    <row r="250">
      <c r="A250" s="5">
        <v>43831.1341866088</v>
      </c>
      <c r="B250" s="6">
        <v>43831.4674801273</v>
      </c>
      <c r="C250" s="8">
        <v>1.051</v>
      </c>
      <c r="D250" s="8">
        <v>64.0</v>
      </c>
      <c r="E250" s="9" t="s">
        <v>8</v>
      </c>
      <c r="F250" s="9" t="s">
        <v>9</v>
      </c>
      <c r="G250" s="11"/>
    </row>
    <row r="251">
      <c r="A251" s="5">
        <v>43831.14461192129</v>
      </c>
      <c r="B251" s="6">
        <v>43831.4779032291</v>
      </c>
      <c r="C251" s="8">
        <v>1.051</v>
      </c>
      <c r="D251" s="8">
        <v>63.0</v>
      </c>
      <c r="E251" s="9" t="s">
        <v>8</v>
      </c>
      <c r="F251" s="9" t="s">
        <v>9</v>
      </c>
      <c r="G251" s="11"/>
    </row>
    <row r="252">
      <c r="A252" s="5">
        <v>43831.15503329861</v>
      </c>
      <c r="B252" s="6">
        <v>43831.4883253356</v>
      </c>
      <c r="C252" s="8">
        <v>1.051</v>
      </c>
      <c r="D252" s="8">
        <v>62.0</v>
      </c>
      <c r="E252" s="9" t="s">
        <v>8</v>
      </c>
      <c r="F252" s="9" t="s">
        <v>9</v>
      </c>
      <c r="G252" s="11"/>
    </row>
    <row r="253">
      <c r="A253" s="5">
        <v>43831.1654484375</v>
      </c>
      <c r="B253" s="6">
        <v>43831.4987464814</v>
      </c>
      <c r="C253" s="8">
        <v>1.05</v>
      </c>
      <c r="D253" s="8">
        <v>62.0</v>
      </c>
      <c r="E253" s="9" t="s">
        <v>8</v>
      </c>
      <c r="F253" s="9" t="s">
        <v>9</v>
      </c>
      <c r="G253" s="11"/>
    </row>
    <row r="254">
      <c r="A254" s="5">
        <v>43831.175883449076</v>
      </c>
      <c r="B254" s="6">
        <v>43831.5091799074</v>
      </c>
      <c r="C254" s="8">
        <v>1.05</v>
      </c>
      <c r="D254" s="8">
        <v>63.0</v>
      </c>
      <c r="E254" s="9" t="s">
        <v>8</v>
      </c>
      <c r="F254" s="9" t="s">
        <v>9</v>
      </c>
      <c r="G254" s="11"/>
    </row>
    <row r="255">
      <c r="A255" s="5">
        <v>43831.1863109375</v>
      </c>
      <c r="B255" s="6">
        <v>43831.5196009722</v>
      </c>
      <c r="C255" s="8">
        <v>1.051</v>
      </c>
      <c r="D255" s="8">
        <v>64.0</v>
      </c>
      <c r="E255" s="9" t="s">
        <v>8</v>
      </c>
      <c r="F255" s="9" t="s">
        <v>9</v>
      </c>
      <c r="G255" s="11"/>
    </row>
    <row r="256">
      <c r="A256" s="5">
        <v>43831.196719618056</v>
      </c>
      <c r="B256" s="6">
        <v>43831.5300194328</v>
      </c>
      <c r="C256" s="8">
        <v>1.05</v>
      </c>
      <c r="D256" s="8">
        <v>64.0</v>
      </c>
      <c r="E256" s="9" t="s">
        <v>8</v>
      </c>
      <c r="F256" s="9" t="s">
        <v>9</v>
      </c>
      <c r="G256" s="11"/>
    </row>
    <row r="257">
      <c r="A257" s="5">
        <v>43831.207140949075</v>
      </c>
      <c r="B257" s="6">
        <v>43831.5404399421</v>
      </c>
      <c r="C257" s="8">
        <v>1.05</v>
      </c>
      <c r="D257" s="8">
        <v>64.0</v>
      </c>
      <c r="E257" s="9" t="s">
        <v>8</v>
      </c>
      <c r="F257" s="9" t="s">
        <v>9</v>
      </c>
      <c r="G257" s="11"/>
    </row>
    <row r="258">
      <c r="A258" s="5">
        <v>43831.21756310185</v>
      </c>
      <c r="B258" s="6">
        <v>43831.5508608217</v>
      </c>
      <c r="C258" s="8">
        <v>1.05</v>
      </c>
      <c r="D258" s="8">
        <v>64.0</v>
      </c>
      <c r="E258" s="9" t="s">
        <v>8</v>
      </c>
      <c r="F258" s="9" t="s">
        <v>9</v>
      </c>
      <c r="G258" s="11"/>
    </row>
    <row r="259">
      <c r="A259" s="5">
        <v>43831.227993506945</v>
      </c>
      <c r="B259" s="6">
        <v>43831.5612938888</v>
      </c>
      <c r="C259" s="8">
        <v>1.05</v>
      </c>
      <c r="D259" s="8">
        <v>64.0</v>
      </c>
      <c r="E259" s="9" t="s">
        <v>8</v>
      </c>
      <c r="F259" s="9" t="s">
        <v>9</v>
      </c>
      <c r="G259" s="11"/>
    </row>
    <row r="260">
      <c r="A260" s="5">
        <v>43831.23842358796</v>
      </c>
      <c r="B260" s="6">
        <v>43831.571714699</v>
      </c>
      <c r="C260" s="8">
        <v>1.05</v>
      </c>
      <c r="D260" s="8">
        <v>64.0</v>
      </c>
      <c r="E260" s="9" t="s">
        <v>8</v>
      </c>
      <c r="F260" s="9" t="s">
        <v>9</v>
      </c>
      <c r="G260" s="11"/>
    </row>
    <row r="261">
      <c r="A261" s="5">
        <v>43831.24884295139</v>
      </c>
      <c r="B261" s="6">
        <v>43831.5821351504</v>
      </c>
      <c r="C261" s="8">
        <v>1.05</v>
      </c>
      <c r="D261" s="8">
        <v>64.0</v>
      </c>
      <c r="E261" s="9" t="s">
        <v>8</v>
      </c>
      <c r="F261" s="9" t="s">
        <v>9</v>
      </c>
      <c r="G261" s="11"/>
    </row>
    <row r="262">
      <c r="A262" s="5">
        <v>43831.259253634256</v>
      </c>
      <c r="B262" s="6">
        <v>43831.5925552083</v>
      </c>
      <c r="C262" s="8">
        <v>1.05</v>
      </c>
      <c r="D262" s="8">
        <v>64.0</v>
      </c>
      <c r="E262" s="9" t="s">
        <v>8</v>
      </c>
      <c r="F262" s="9" t="s">
        <v>9</v>
      </c>
      <c r="G262" s="11"/>
    </row>
    <row r="263">
      <c r="A263" s="5">
        <v>43831.26967288194</v>
      </c>
      <c r="B263" s="6">
        <v>43831.6029747916</v>
      </c>
      <c r="C263" s="8">
        <v>1.05</v>
      </c>
      <c r="D263" s="8">
        <v>64.0</v>
      </c>
      <c r="E263" s="9" t="s">
        <v>8</v>
      </c>
      <c r="F263" s="9" t="s">
        <v>9</v>
      </c>
      <c r="G263" s="11"/>
    </row>
    <row r="264">
      <c r="A264" s="5">
        <v>43831.2800993287</v>
      </c>
      <c r="B264" s="6">
        <v>43831.6133952893</v>
      </c>
      <c r="C264" s="8">
        <v>1.05</v>
      </c>
      <c r="D264" s="8">
        <v>64.0</v>
      </c>
      <c r="E264" s="9" t="s">
        <v>8</v>
      </c>
      <c r="F264" s="9" t="s">
        <v>9</v>
      </c>
      <c r="G264" s="11"/>
    </row>
    <row r="265">
      <c r="A265" s="5">
        <v>43831.29052646991</v>
      </c>
      <c r="B265" s="6">
        <v>43831.6238278819</v>
      </c>
      <c r="C265" s="8">
        <v>1.049</v>
      </c>
      <c r="D265" s="8">
        <v>64.0</v>
      </c>
      <c r="E265" s="9" t="s">
        <v>8</v>
      </c>
      <c r="F265" s="9" t="s">
        <v>9</v>
      </c>
      <c r="G265" s="11"/>
    </row>
    <row r="266">
      <c r="A266" s="5">
        <v>43831.30096341435</v>
      </c>
      <c r="B266" s="6">
        <v>43831.634247581</v>
      </c>
      <c r="C266" s="8">
        <v>1.05</v>
      </c>
      <c r="D266" s="8">
        <v>65.0</v>
      </c>
      <c r="E266" s="9" t="s">
        <v>8</v>
      </c>
      <c r="F266" s="9" t="s">
        <v>9</v>
      </c>
      <c r="G266" s="11"/>
    </row>
    <row r="267">
      <c r="A267" s="5">
        <v>43831.31140636574</v>
      </c>
      <c r="B267" s="6">
        <v>43831.6447043749</v>
      </c>
      <c r="C267" s="8">
        <v>1.049</v>
      </c>
      <c r="D267" s="8">
        <v>65.0</v>
      </c>
      <c r="E267" s="9" t="s">
        <v>8</v>
      </c>
      <c r="F267" s="9" t="s">
        <v>9</v>
      </c>
      <c r="G267" s="11"/>
    </row>
    <row r="268">
      <c r="A268" s="5">
        <v>43831.32182378472</v>
      </c>
      <c r="B268" s="6">
        <v>43831.6551261458</v>
      </c>
      <c r="C268" s="8">
        <v>1.049</v>
      </c>
      <c r="D268" s="8">
        <v>65.0</v>
      </c>
      <c r="E268" s="9" t="s">
        <v>8</v>
      </c>
      <c r="F268" s="9" t="s">
        <v>9</v>
      </c>
      <c r="G268" s="11"/>
    </row>
    <row r="269">
      <c r="A269" s="5">
        <v>43831.33231174768</v>
      </c>
      <c r="B269" s="6">
        <v>43831.6656047916</v>
      </c>
      <c r="C269" s="8">
        <v>1.049</v>
      </c>
      <c r="D269" s="8">
        <v>64.0</v>
      </c>
      <c r="E269" s="9" t="s">
        <v>8</v>
      </c>
      <c r="F269" s="9" t="s">
        <v>9</v>
      </c>
      <c r="G269" s="11"/>
    </row>
    <row r="270">
      <c r="A270" s="5">
        <v>43831.34272714121</v>
      </c>
      <c r="B270" s="6">
        <v>43831.6760252199</v>
      </c>
      <c r="C270" s="8">
        <v>1.048</v>
      </c>
      <c r="D270" s="8">
        <v>63.0</v>
      </c>
      <c r="E270" s="9" t="s">
        <v>8</v>
      </c>
      <c r="F270" s="9" t="s">
        <v>9</v>
      </c>
      <c r="G270" s="11"/>
    </row>
    <row r="271">
      <c r="A271" s="5">
        <v>43831.35316434028</v>
      </c>
      <c r="B271" s="6">
        <v>43831.6864564467</v>
      </c>
      <c r="C271" s="8">
        <v>1.047</v>
      </c>
      <c r="D271" s="8">
        <v>64.0</v>
      </c>
      <c r="E271" s="9" t="s">
        <v>8</v>
      </c>
      <c r="F271" s="9" t="s">
        <v>9</v>
      </c>
      <c r="G271" s="11"/>
    </row>
    <row r="272">
      <c r="A272" s="5">
        <v>43831.36358631944</v>
      </c>
      <c r="B272" s="6">
        <v>43831.696876956</v>
      </c>
      <c r="C272" s="8">
        <v>1.048</v>
      </c>
      <c r="D272" s="8">
        <v>64.0</v>
      </c>
      <c r="E272" s="9" t="s">
        <v>8</v>
      </c>
      <c r="F272" s="9" t="s">
        <v>9</v>
      </c>
      <c r="G272" s="11"/>
    </row>
    <row r="273">
      <c r="A273" s="5">
        <v>43831.373998958334</v>
      </c>
      <c r="B273" s="6">
        <v>43831.7072978588</v>
      </c>
      <c r="C273" s="8">
        <v>1.047</v>
      </c>
      <c r="D273" s="8">
        <v>65.0</v>
      </c>
      <c r="E273" s="9" t="s">
        <v>8</v>
      </c>
      <c r="F273" s="9" t="s">
        <v>9</v>
      </c>
      <c r="G273" s="11"/>
    </row>
    <row r="274">
      <c r="A274" s="5">
        <v>43831.38442652777</v>
      </c>
      <c r="B274" s="6">
        <v>43831.7177208449</v>
      </c>
      <c r="C274" s="8">
        <v>1.048</v>
      </c>
      <c r="D274" s="8">
        <v>65.0</v>
      </c>
      <c r="E274" s="9" t="s">
        <v>8</v>
      </c>
      <c r="F274" s="9" t="s">
        <v>9</v>
      </c>
      <c r="G274" s="11"/>
    </row>
    <row r="275">
      <c r="A275" s="5">
        <v>43831.394859803244</v>
      </c>
      <c r="B275" s="6">
        <v>43831.7281523032</v>
      </c>
      <c r="C275" s="8">
        <v>1.048</v>
      </c>
      <c r="D275" s="8">
        <v>65.0</v>
      </c>
      <c r="E275" s="9" t="s">
        <v>8</v>
      </c>
      <c r="F275" s="9" t="s">
        <v>9</v>
      </c>
      <c r="G275" s="11"/>
    </row>
    <row r="276">
      <c r="A276" s="5">
        <v>43831.405287789355</v>
      </c>
      <c r="B276" s="6">
        <v>43831.7385744907</v>
      </c>
      <c r="C276" s="8">
        <v>1.047</v>
      </c>
      <c r="D276" s="8">
        <v>66.0</v>
      </c>
      <c r="E276" s="9" t="s">
        <v>8</v>
      </c>
      <c r="F276" s="9" t="s">
        <v>9</v>
      </c>
      <c r="G276" s="11"/>
    </row>
    <row r="277">
      <c r="A277" s="5">
        <v>43831.4157146875</v>
      </c>
      <c r="B277" s="6">
        <v>43831.7490073263</v>
      </c>
      <c r="C277" s="8">
        <v>1.047</v>
      </c>
      <c r="D277" s="8">
        <v>66.0</v>
      </c>
      <c r="E277" s="9" t="s">
        <v>8</v>
      </c>
      <c r="F277" s="9" t="s">
        <v>9</v>
      </c>
      <c r="G277" s="11"/>
    </row>
    <row r="278">
      <c r="A278" s="5">
        <v>43831.4261430787</v>
      </c>
      <c r="B278" s="6">
        <v>43831.759440949</v>
      </c>
      <c r="C278" s="8">
        <v>1.047</v>
      </c>
      <c r="D278" s="8">
        <v>66.0</v>
      </c>
      <c r="E278" s="9" t="s">
        <v>8</v>
      </c>
      <c r="F278" s="9" t="s">
        <v>9</v>
      </c>
      <c r="G278" s="11"/>
    </row>
    <row r="279">
      <c r="A279" s="5">
        <v>43831.43657313657</v>
      </c>
      <c r="B279" s="6">
        <v>43831.7698631828</v>
      </c>
      <c r="C279" s="8">
        <v>1.047</v>
      </c>
      <c r="D279" s="8">
        <v>66.0</v>
      </c>
      <c r="E279" s="9" t="s">
        <v>8</v>
      </c>
      <c r="F279" s="9" t="s">
        <v>9</v>
      </c>
      <c r="G279" s="11"/>
    </row>
    <row r="280">
      <c r="A280" s="5">
        <v>43831.44700053241</v>
      </c>
      <c r="B280" s="6">
        <v>43831.78029728</v>
      </c>
      <c r="C280" s="8">
        <v>1.047</v>
      </c>
      <c r="D280" s="8">
        <v>66.0</v>
      </c>
      <c r="E280" s="9" t="s">
        <v>8</v>
      </c>
      <c r="F280" s="9" t="s">
        <v>9</v>
      </c>
      <c r="G280" s="11"/>
    </row>
    <row r="281">
      <c r="A281" s="5">
        <v>43831.457444803236</v>
      </c>
      <c r="B281" s="6">
        <v>43831.7907421296</v>
      </c>
      <c r="C281" s="8">
        <v>1.046</v>
      </c>
      <c r="D281" s="8">
        <v>65.0</v>
      </c>
      <c r="E281" s="9" t="s">
        <v>8</v>
      </c>
      <c r="F281" s="9" t="s">
        <v>9</v>
      </c>
      <c r="G281" s="11"/>
    </row>
    <row r="282">
      <c r="A282" s="5">
        <v>43831.4678703588</v>
      </c>
      <c r="B282" s="6">
        <v>43831.8011627777</v>
      </c>
      <c r="C282" s="8">
        <v>1.045</v>
      </c>
      <c r="D282" s="8">
        <v>64.0</v>
      </c>
      <c r="E282" s="9" t="s">
        <v>8</v>
      </c>
      <c r="F282" s="9" t="s">
        <v>9</v>
      </c>
      <c r="G282" s="11"/>
    </row>
    <row r="283">
      <c r="A283" s="5">
        <v>43831.47827908565</v>
      </c>
      <c r="B283" s="6">
        <v>43831.8115848263</v>
      </c>
      <c r="C283" s="8">
        <v>1.046</v>
      </c>
      <c r="D283" s="8">
        <v>65.0</v>
      </c>
      <c r="E283" s="9" t="s">
        <v>8</v>
      </c>
      <c r="F283" s="9" t="s">
        <v>9</v>
      </c>
      <c r="G283" s="11"/>
    </row>
    <row r="284">
      <c r="A284" s="5">
        <v>43831.488714444444</v>
      </c>
      <c r="B284" s="6">
        <v>43831.8220046643</v>
      </c>
      <c r="C284" s="8">
        <v>1.046</v>
      </c>
      <c r="D284" s="8">
        <v>65.0</v>
      </c>
      <c r="E284" s="9" t="s">
        <v>8</v>
      </c>
      <c r="F284" s="9" t="s">
        <v>9</v>
      </c>
      <c r="G284" s="11"/>
    </row>
    <row r="285">
      <c r="A285" s="5">
        <v>43831.499130474534</v>
      </c>
      <c r="B285" s="6">
        <v>43831.8324262615</v>
      </c>
      <c r="C285" s="8">
        <v>1.045</v>
      </c>
      <c r="D285" s="8">
        <v>66.0</v>
      </c>
      <c r="E285" s="9" t="s">
        <v>8</v>
      </c>
      <c r="F285" s="9" t="s">
        <v>9</v>
      </c>
      <c r="G285" s="11"/>
    </row>
    <row r="286">
      <c r="A286" s="5">
        <v>43831.509562754625</v>
      </c>
      <c r="B286" s="6">
        <v>43831.8428587037</v>
      </c>
      <c r="C286" s="8">
        <v>1.045</v>
      </c>
      <c r="D286" s="8">
        <v>66.0</v>
      </c>
      <c r="E286" s="9" t="s">
        <v>8</v>
      </c>
      <c r="F286" s="9" t="s">
        <v>9</v>
      </c>
      <c r="G286" s="11"/>
    </row>
    <row r="287">
      <c r="A287" s="5">
        <v>43831.51998074074</v>
      </c>
      <c r="B287" s="6">
        <v>43831.8532797685</v>
      </c>
      <c r="C287" s="8">
        <v>1.045</v>
      </c>
      <c r="D287" s="8">
        <v>66.0</v>
      </c>
      <c r="E287" s="9" t="s">
        <v>8</v>
      </c>
      <c r="F287" s="9" t="s">
        <v>9</v>
      </c>
      <c r="G287" s="11"/>
    </row>
    <row r="288">
      <c r="A288" s="5">
        <v>43831.5304106713</v>
      </c>
      <c r="B288" s="6">
        <v>43831.8636998958</v>
      </c>
      <c r="C288" s="8">
        <v>1.045</v>
      </c>
      <c r="D288" s="8">
        <v>66.0</v>
      </c>
      <c r="E288" s="9" t="s">
        <v>8</v>
      </c>
      <c r="F288" s="9" t="s">
        <v>9</v>
      </c>
      <c r="G288" s="11"/>
    </row>
    <row r="289">
      <c r="A289" s="5">
        <v>43831.5408269676</v>
      </c>
      <c r="B289" s="6">
        <v>43831.8741216898</v>
      </c>
      <c r="C289" s="8">
        <v>1.044</v>
      </c>
      <c r="D289" s="8">
        <v>66.0</v>
      </c>
      <c r="E289" s="9" t="s">
        <v>8</v>
      </c>
      <c r="F289" s="9" t="s">
        <v>9</v>
      </c>
      <c r="G289" s="11"/>
    </row>
    <row r="290">
      <c r="A290" s="5">
        <v>43831.551247870375</v>
      </c>
      <c r="B290" s="6">
        <v>43831.8845430787</v>
      </c>
      <c r="C290" s="8">
        <v>1.044</v>
      </c>
      <c r="D290" s="8">
        <v>66.0</v>
      </c>
      <c r="E290" s="9" t="s">
        <v>8</v>
      </c>
      <c r="F290" s="9" t="s">
        <v>9</v>
      </c>
      <c r="G290" s="11"/>
    </row>
    <row r="291">
      <c r="A291" s="5">
        <v>43831.561684953704</v>
      </c>
      <c r="B291" s="6">
        <v>43831.8949652893</v>
      </c>
      <c r="C291" s="8">
        <v>1.044</v>
      </c>
      <c r="D291" s="8">
        <v>66.0</v>
      </c>
      <c r="E291" s="9" t="s">
        <v>8</v>
      </c>
      <c r="F291" s="9" t="s">
        <v>9</v>
      </c>
      <c r="G291" s="11"/>
    </row>
    <row r="292">
      <c r="A292" s="5">
        <v>43831.572091979164</v>
      </c>
      <c r="B292" s="6">
        <v>43831.905387743</v>
      </c>
      <c r="C292" s="8">
        <v>1.044</v>
      </c>
      <c r="D292" s="8">
        <v>65.0</v>
      </c>
      <c r="E292" s="9" t="s">
        <v>8</v>
      </c>
      <c r="F292" s="9" t="s">
        <v>9</v>
      </c>
      <c r="G292" s="11"/>
    </row>
    <row r="293">
      <c r="A293" s="5">
        <v>43831.58252431713</v>
      </c>
      <c r="B293" s="6">
        <v>43831.9158198842</v>
      </c>
      <c r="C293" s="8">
        <v>1.043</v>
      </c>
      <c r="D293" s="8">
        <v>65.0</v>
      </c>
      <c r="E293" s="9" t="s">
        <v>8</v>
      </c>
      <c r="F293" s="9" t="s">
        <v>9</v>
      </c>
      <c r="G293" s="11"/>
    </row>
    <row r="294">
      <c r="A294" s="5">
        <v>43831.592938553236</v>
      </c>
      <c r="B294" s="6">
        <v>43831.9262400925</v>
      </c>
      <c r="C294" s="8">
        <v>1.043</v>
      </c>
      <c r="D294" s="8">
        <v>65.0</v>
      </c>
      <c r="E294" s="9" t="s">
        <v>8</v>
      </c>
      <c r="F294" s="9" t="s">
        <v>9</v>
      </c>
      <c r="G294" s="11"/>
    </row>
    <row r="295">
      <c r="A295" s="5">
        <v>43831.6033712037</v>
      </c>
      <c r="B295" s="6">
        <v>43831.9366726851</v>
      </c>
      <c r="C295" s="8">
        <v>1.043</v>
      </c>
      <c r="D295" s="8">
        <v>66.0</v>
      </c>
      <c r="E295" s="9" t="s">
        <v>8</v>
      </c>
      <c r="F295" s="9" t="s">
        <v>9</v>
      </c>
      <c r="G295" s="11"/>
    </row>
    <row r="296">
      <c r="A296" s="5">
        <v>43831.61381164352</v>
      </c>
      <c r="B296" s="6">
        <v>43831.9471060648</v>
      </c>
      <c r="C296" s="8">
        <v>1.043</v>
      </c>
      <c r="D296" s="8">
        <v>67.0</v>
      </c>
      <c r="E296" s="9" t="s">
        <v>8</v>
      </c>
      <c r="F296" s="9" t="s">
        <v>9</v>
      </c>
      <c r="G296" s="11"/>
    </row>
    <row r="297">
      <c r="A297" s="5">
        <v>43831.62423318287</v>
      </c>
      <c r="B297" s="6">
        <v>43831.9575300463</v>
      </c>
      <c r="C297" s="8">
        <v>1.043</v>
      </c>
      <c r="D297" s="8">
        <v>67.0</v>
      </c>
      <c r="E297" s="9" t="s">
        <v>8</v>
      </c>
      <c r="F297" s="9" t="s">
        <v>9</v>
      </c>
      <c r="G297" s="11"/>
    </row>
    <row r="298">
      <c r="A298" s="5">
        <v>43831.634657222225</v>
      </c>
      <c r="B298" s="6">
        <v>43831.9679506134</v>
      </c>
      <c r="C298" s="8">
        <v>1.042</v>
      </c>
      <c r="D298" s="8">
        <v>67.0</v>
      </c>
      <c r="E298" s="9" t="s">
        <v>8</v>
      </c>
      <c r="F298" s="9" t="s">
        <v>9</v>
      </c>
      <c r="G298" s="11"/>
    </row>
    <row r="299">
      <c r="A299" s="5">
        <v>43831.645073946755</v>
      </c>
      <c r="B299" s="6">
        <v>43831.9783728587</v>
      </c>
      <c r="C299" s="8">
        <v>1.042</v>
      </c>
      <c r="D299" s="8">
        <v>67.0</v>
      </c>
      <c r="E299" s="9" t="s">
        <v>8</v>
      </c>
      <c r="F299" s="9" t="s">
        <v>9</v>
      </c>
      <c r="G299" s="11"/>
    </row>
    <row r="300">
      <c r="A300" s="5">
        <v>43831.655500486115</v>
      </c>
      <c r="B300" s="6">
        <v>43831.9887946412</v>
      </c>
      <c r="C300" s="8">
        <v>1.042</v>
      </c>
      <c r="D300" s="8">
        <v>67.0</v>
      </c>
      <c r="E300" s="9" t="s">
        <v>8</v>
      </c>
      <c r="F300" s="9" t="s">
        <v>9</v>
      </c>
      <c r="G300" s="11"/>
    </row>
    <row r="301">
      <c r="A301" s="5">
        <v>43831.66592185185</v>
      </c>
      <c r="B301" s="6">
        <v>43831.9992269212</v>
      </c>
      <c r="C301" s="8">
        <v>1.042</v>
      </c>
      <c r="D301" s="8">
        <v>66.0</v>
      </c>
      <c r="E301" s="9" t="s">
        <v>8</v>
      </c>
      <c r="F301" s="9" t="s">
        <v>9</v>
      </c>
      <c r="G301" s="11"/>
    </row>
    <row r="302">
      <c r="A302" s="5">
        <v>43831.676365231484</v>
      </c>
      <c r="B302" s="6">
        <v>43832.009660081</v>
      </c>
      <c r="C302" s="8">
        <v>1.042</v>
      </c>
      <c r="D302" s="8">
        <v>65.0</v>
      </c>
      <c r="E302" s="9" t="s">
        <v>8</v>
      </c>
      <c r="F302" s="9" t="s">
        <v>9</v>
      </c>
      <c r="G302" s="11"/>
    </row>
    <row r="303">
      <c r="A303" s="5">
        <v>43831.686799097224</v>
      </c>
      <c r="B303" s="6">
        <v>43832.0200941203</v>
      </c>
      <c r="C303" s="8">
        <v>1.042</v>
      </c>
      <c r="D303" s="8">
        <v>64.0</v>
      </c>
      <c r="E303" s="9" t="s">
        <v>8</v>
      </c>
      <c r="F303" s="9" t="s">
        <v>9</v>
      </c>
      <c r="G303" s="11"/>
    </row>
    <row r="304">
      <c r="A304" s="5">
        <v>43831.69721041666</v>
      </c>
      <c r="B304" s="6">
        <v>43832.030514537</v>
      </c>
      <c r="C304" s="8">
        <v>1.042</v>
      </c>
      <c r="D304" s="8">
        <v>63.0</v>
      </c>
      <c r="E304" s="9" t="s">
        <v>8</v>
      </c>
      <c r="F304" s="9" t="s">
        <v>9</v>
      </c>
      <c r="G304" s="11"/>
    </row>
    <row r="305">
      <c r="A305" s="5">
        <v>43831.707642685185</v>
      </c>
      <c r="B305" s="6">
        <v>43832.0409354745</v>
      </c>
      <c r="C305" s="8">
        <v>1.041</v>
      </c>
      <c r="D305" s="8">
        <v>63.0</v>
      </c>
      <c r="E305" s="9" t="s">
        <v>8</v>
      </c>
      <c r="F305" s="9" t="s">
        <v>9</v>
      </c>
      <c r="G305" s="11"/>
    </row>
    <row r="306">
      <c r="A306" s="5">
        <v>43831.71806472223</v>
      </c>
      <c r="B306" s="6">
        <v>43832.0513588541</v>
      </c>
      <c r="C306" s="8">
        <v>1.041</v>
      </c>
      <c r="D306" s="8">
        <v>63.0</v>
      </c>
      <c r="E306" s="9" t="s">
        <v>8</v>
      </c>
      <c r="F306" s="9" t="s">
        <v>9</v>
      </c>
      <c r="G306" s="11"/>
    </row>
    <row r="307">
      <c r="A307" s="5">
        <v>43831.728497337965</v>
      </c>
      <c r="B307" s="6">
        <v>43832.0617814467</v>
      </c>
      <c r="C307" s="8">
        <v>1.041</v>
      </c>
      <c r="D307" s="8">
        <v>63.0</v>
      </c>
      <c r="E307" s="9" t="s">
        <v>8</v>
      </c>
      <c r="F307" s="9" t="s">
        <v>9</v>
      </c>
      <c r="G307" s="11"/>
    </row>
    <row r="308">
      <c r="A308" s="5">
        <v>43831.738900185184</v>
      </c>
      <c r="B308" s="6">
        <v>43832.0722016666</v>
      </c>
      <c r="C308" s="8">
        <v>1.041</v>
      </c>
      <c r="D308" s="8">
        <v>63.0</v>
      </c>
      <c r="E308" s="9" t="s">
        <v>8</v>
      </c>
      <c r="F308" s="9" t="s">
        <v>9</v>
      </c>
      <c r="G308" s="11"/>
    </row>
    <row r="309">
      <c r="A309" s="5">
        <v>43831.74934239584</v>
      </c>
      <c r="B309" s="6">
        <v>43832.0826238657</v>
      </c>
      <c r="C309" s="8">
        <v>1.041</v>
      </c>
      <c r="D309" s="8">
        <v>63.0</v>
      </c>
      <c r="E309" s="9" t="s">
        <v>8</v>
      </c>
      <c r="F309" s="9" t="s">
        <v>9</v>
      </c>
      <c r="G309" s="11"/>
    </row>
    <row r="310">
      <c r="A310" s="5">
        <v>43831.75975136574</v>
      </c>
      <c r="B310" s="6">
        <v>43832.0930442245</v>
      </c>
      <c r="C310" s="8">
        <v>1.04</v>
      </c>
      <c r="D310" s="8">
        <v>63.0</v>
      </c>
      <c r="E310" s="9" t="s">
        <v>8</v>
      </c>
      <c r="F310" s="9" t="s">
        <v>9</v>
      </c>
      <c r="G310" s="11"/>
    </row>
    <row r="311">
      <c r="A311" s="5">
        <v>43831.77023900463</v>
      </c>
      <c r="B311" s="6">
        <v>43832.1034779745</v>
      </c>
      <c r="C311" s="8">
        <v>1.04</v>
      </c>
      <c r="D311" s="8">
        <v>63.0</v>
      </c>
      <c r="E311" s="9" t="s">
        <v>8</v>
      </c>
      <c r="F311" s="9" t="s">
        <v>9</v>
      </c>
      <c r="G311" s="11"/>
    </row>
    <row r="312">
      <c r="A312" s="5">
        <v>43831.78061270833</v>
      </c>
      <c r="B312" s="6">
        <v>43832.1138993865</v>
      </c>
      <c r="C312" s="8">
        <v>1.04</v>
      </c>
      <c r="D312" s="8">
        <v>63.0</v>
      </c>
      <c r="E312" s="9" t="s">
        <v>8</v>
      </c>
      <c r="F312" s="9" t="s">
        <v>9</v>
      </c>
      <c r="G312" s="11"/>
    </row>
    <row r="313">
      <c r="A313" s="5">
        <v>43831.79102527778</v>
      </c>
      <c r="B313" s="6">
        <v>43832.1243219328</v>
      </c>
      <c r="C313" s="8">
        <v>1.04</v>
      </c>
      <c r="D313" s="8">
        <v>63.0</v>
      </c>
      <c r="E313" s="9" t="s">
        <v>8</v>
      </c>
      <c r="F313" s="9" t="s">
        <v>9</v>
      </c>
      <c r="G313" s="11"/>
    </row>
    <row r="314">
      <c r="A314" s="5">
        <v>43831.8014615625</v>
      </c>
      <c r="B314" s="6">
        <v>43832.1347550115</v>
      </c>
      <c r="C314" s="8">
        <v>1.04</v>
      </c>
      <c r="D314" s="8">
        <v>63.0</v>
      </c>
      <c r="E314" s="9" t="s">
        <v>8</v>
      </c>
      <c r="F314" s="9" t="s">
        <v>9</v>
      </c>
      <c r="G314" s="11"/>
    </row>
    <row r="315">
      <c r="A315" s="5">
        <v>43831.811878761575</v>
      </c>
      <c r="B315" s="6">
        <v>43832.1451766666</v>
      </c>
      <c r="C315" s="8">
        <v>1.039</v>
      </c>
      <c r="D315" s="8">
        <v>63.0</v>
      </c>
      <c r="E315" s="9" t="s">
        <v>8</v>
      </c>
      <c r="F315" s="9" t="s">
        <v>9</v>
      </c>
      <c r="G315" s="11"/>
    </row>
    <row r="316">
      <c r="A316" s="5">
        <v>43831.822298969906</v>
      </c>
      <c r="B316" s="6">
        <v>43832.155599074</v>
      </c>
      <c r="C316" s="8">
        <v>1.04</v>
      </c>
      <c r="D316" s="8">
        <v>63.0</v>
      </c>
      <c r="E316" s="9" t="s">
        <v>8</v>
      </c>
      <c r="F316" s="9" t="s">
        <v>9</v>
      </c>
      <c r="G316" s="11"/>
    </row>
    <row r="317">
      <c r="A317" s="5">
        <v>43831.832721134255</v>
      </c>
      <c r="B317" s="6">
        <v>43832.1660195833</v>
      </c>
      <c r="C317" s="8">
        <v>1.04</v>
      </c>
      <c r="D317" s="8">
        <v>63.0</v>
      </c>
      <c r="E317" s="9" t="s">
        <v>8</v>
      </c>
      <c r="F317" s="9" t="s">
        <v>9</v>
      </c>
      <c r="G317" s="11"/>
    </row>
    <row r="318">
      <c r="A318" s="5">
        <v>43831.84314186343</v>
      </c>
      <c r="B318" s="6">
        <v>43832.1764399537</v>
      </c>
      <c r="C318" s="8">
        <v>1.04</v>
      </c>
      <c r="D318" s="8">
        <v>63.0</v>
      </c>
      <c r="E318" s="9" t="s">
        <v>8</v>
      </c>
      <c r="F318" s="9" t="s">
        <v>9</v>
      </c>
      <c r="G318" s="11"/>
    </row>
    <row r="319">
      <c r="A319" s="5">
        <v>43831.85356710648</v>
      </c>
      <c r="B319" s="6">
        <v>43832.186861574</v>
      </c>
      <c r="C319" s="8">
        <v>1.039</v>
      </c>
      <c r="D319" s="8">
        <v>63.0</v>
      </c>
      <c r="E319" s="9" t="s">
        <v>8</v>
      </c>
      <c r="F319" s="9" t="s">
        <v>9</v>
      </c>
      <c r="G319" s="11"/>
    </row>
    <row r="320">
      <c r="A320" s="5">
        <v>43831.864004675925</v>
      </c>
      <c r="B320" s="6">
        <v>43832.1972816203</v>
      </c>
      <c r="C320" s="8">
        <v>1.04</v>
      </c>
      <c r="D320" s="8">
        <v>63.0</v>
      </c>
      <c r="E320" s="9" t="s">
        <v>8</v>
      </c>
      <c r="F320" s="9" t="s">
        <v>9</v>
      </c>
      <c r="G320" s="11"/>
    </row>
    <row r="321">
      <c r="A321" s="5">
        <v>43831.874409930555</v>
      </c>
      <c r="B321" s="6">
        <v>43832.2077031828</v>
      </c>
      <c r="C321" s="8">
        <v>1.039</v>
      </c>
      <c r="D321" s="8">
        <v>63.0</v>
      </c>
      <c r="E321" s="9" t="s">
        <v>8</v>
      </c>
      <c r="F321" s="9" t="s">
        <v>9</v>
      </c>
      <c r="G321" s="11"/>
    </row>
    <row r="322">
      <c r="A322" s="5">
        <v>43831.884826064816</v>
      </c>
      <c r="B322" s="6">
        <v>43832.2181237152</v>
      </c>
      <c r="C322" s="8">
        <v>1.04</v>
      </c>
      <c r="D322" s="8">
        <v>63.0</v>
      </c>
      <c r="E322" s="9" t="s">
        <v>8</v>
      </c>
      <c r="F322" s="9" t="s">
        <v>9</v>
      </c>
      <c r="G322" s="11"/>
    </row>
    <row r="323">
      <c r="A323" s="5">
        <v>43831.895246782406</v>
      </c>
      <c r="B323" s="6">
        <v>43832.2285440393</v>
      </c>
      <c r="C323" s="8">
        <v>1.039</v>
      </c>
      <c r="D323" s="8">
        <v>63.0</v>
      </c>
      <c r="E323" s="9" t="s">
        <v>8</v>
      </c>
      <c r="F323" s="9" t="s">
        <v>9</v>
      </c>
      <c r="G323" s="11"/>
    </row>
    <row r="324">
      <c r="A324" s="5">
        <v>43831.905665983795</v>
      </c>
      <c r="B324" s="6">
        <v>43832.2389661342</v>
      </c>
      <c r="C324" s="8">
        <v>1.04</v>
      </c>
      <c r="D324" s="8">
        <v>63.0</v>
      </c>
      <c r="E324" s="9" t="s">
        <v>8</v>
      </c>
      <c r="F324" s="9" t="s">
        <v>9</v>
      </c>
      <c r="G324" s="11"/>
    </row>
    <row r="325">
      <c r="A325" s="5">
        <v>43831.91609414352</v>
      </c>
      <c r="B325" s="6">
        <v>43832.2493876273</v>
      </c>
      <c r="C325" s="8">
        <v>1.039</v>
      </c>
      <c r="D325" s="8">
        <v>63.0</v>
      </c>
      <c r="E325" s="9" t="s">
        <v>8</v>
      </c>
      <c r="F325" s="9" t="s">
        <v>9</v>
      </c>
      <c r="G325" s="11"/>
    </row>
    <row r="326">
      <c r="A326" s="5">
        <v>43831.92650474537</v>
      </c>
      <c r="B326" s="6">
        <v>43832.2598091666</v>
      </c>
      <c r="C326" s="8">
        <v>1.039</v>
      </c>
      <c r="D326" s="8">
        <v>63.0</v>
      </c>
      <c r="E326" s="9" t="s">
        <v>8</v>
      </c>
      <c r="F326" s="9" t="s">
        <v>9</v>
      </c>
      <c r="G326" s="11"/>
    </row>
    <row r="327">
      <c r="A327" s="5">
        <v>43831.937003576386</v>
      </c>
      <c r="B327" s="6">
        <v>43832.2702315509</v>
      </c>
      <c r="C327" s="8">
        <v>1.039</v>
      </c>
      <c r="D327" s="8">
        <v>63.0</v>
      </c>
      <c r="E327" s="9" t="s">
        <v>8</v>
      </c>
      <c r="F327" s="9" t="s">
        <v>9</v>
      </c>
      <c r="G327" s="11"/>
    </row>
    <row r="328">
      <c r="A328" s="5">
        <v>43831.94735479167</v>
      </c>
      <c r="B328" s="6">
        <v>43832.2806521875</v>
      </c>
      <c r="C328" s="8">
        <v>1.038</v>
      </c>
      <c r="D328" s="8">
        <v>63.0</v>
      </c>
      <c r="E328" s="9" t="s">
        <v>8</v>
      </c>
      <c r="F328" s="9" t="s">
        <v>9</v>
      </c>
      <c r="G328" s="11"/>
    </row>
    <row r="329">
      <c r="A329" s="5">
        <v>43831.95779695602</v>
      </c>
      <c r="B329" s="6">
        <v>43832.2910846875</v>
      </c>
      <c r="C329" s="8">
        <v>1.039</v>
      </c>
      <c r="D329" s="8">
        <v>63.0</v>
      </c>
      <c r="E329" s="9" t="s">
        <v>8</v>
      </c>
      <c r="F329" s="9" t="s">
        <v>9</v>
      </c>
      <c r="G329" s="11"/>
    </row>
    <row r="330">
      <c r="A330" s="5">
        <v>43831.96820717593</v>
      </c>
      <c r="B330" s="6">
        <v>43832.3015048379</v>
      </c>
      <c r="C330" s="8">
        <v>1.038</v>
      </c>
      <c r="D330" s="8">
        <v>63.0</v>
      </c>
      <c r="E330" s="9" t="s">
        <v>8</v>
      </c>
      <c r="F330" s="9" t="s">
        <v>9</v>
      </c>
      <c r="G330" s="11"/>
    </row>
    <row r="331">
      <c r="A331" s="5">
        <v>43831.97862686343</v>
      </c>
      <c r="B331" s="6">
        <v>43832.311927118</v>
      </c>
      <c r="C331" s="8">
        <v>1.038</v>
      </c>
      <c r="D331" s="8">
        <v>63.0</v>
      </c>
      <c r="E331" s="9" t="s">
        <v>8</v>
      </c>
      <c r="F331" s="9" t="s">
        <v>9</v>
      </c>
      <c r="G331" s="11"/>
    </row>
    <row r="332">
      <c r="A332" s="5">
        <v>43831.98905258102</v>
      </c>
      <c r="B332" s="6">
        <v>43832.32234978</v>
      </c>
      <c r="C332" s="8">
        <v>1.039</v>
      </c>
      <c r="D332" s="8">
        <v>63.0</v>
      </c>
      <c r="E332" s="9" t="s">
        <v>8</v>
      </c>
      <c r="F332" s="9" t="s">
        <v>9</v>
      </c>
      <c r="G332" s="11"/>
    </row>
    <row r="333">
      <c r="A333" s="5">
        <v>43831.999480439816</v>
      </c>
      <c r="B333" s="6">
        <v>43832.3327712384</v>
      </c>
      <c r="C333" s="8">
        <v>1.039</v>
      </c>
      <c r="D333" s="8">
        <v>63.0</v>
      </c>
      <c r="E333" s="9" t="s">
        <v>8</v>
      </c>
      <c r="F333" s="9" t="s">
        <v>9</v>
      </c>
      <c r="G333" s="11"/>
    </row>
    <row r="334">
      <c r="A334" s="5">
        <v>43832.00994703703</v>
      </c>
      <c r="B334" s="6">
        <v>43832.3431929629</v>
      </c>
      <c r="C334" s="8">
        <v>1.038</v>
      </c>
      <c r="D334" s="8">
        <v>63.0</v>
      </c>
      <c r="E334" s="9" t="s">
        <v>8</v>
      </c>
      <c r="F334" s="9" t="s">
        <v>9</v>
      </c>
      <c r="G334" s="11"/>
    </row>
    <row r="335">
      <c r="A335" s="5">
        <v>43832.020318229166</v>
      </c>
      <c r="B335" s="6">
        <v>43832.3536139814</v>
      </c>
      <c r="C335" s="8">
        <v>1.038</v>
      </c>
      <c r="D335" s="8">
        <v>63.0</v>
      </c>
      <c r="E335" s="9" t="s">
        <v>8</v>
      </c>
      <c r="F335" s="9" t="s">
        <v>9</v>
      </c>
      <c r="G335" s="11"/>
    </row>
    <row r="336">
      <c r="A336" s="5">
        <v>43832.03074234954</v>
      </c>
      <c r="B336" s="6">
        <v>43832.3640346527</v>
      </c>
      <c r="C336" s="8">
        <v>1.038</v>
      </c>
      <c r="D336" s="8">
        <v>63.0</v>
      </c>
      <c r="E336" s="9" t="s">
        <v>8</v>
      </c>
      <c r="F336" s="9" t="s">
        <v>9</v>
      </c>
      <c r="G336" s="11"/>
    </row>
    <row r="337">
      <c r="A337" s="5">
        <v>43832.04115447917</v>
      </c>
      <c r="B337" s="6">
        <v>43832.3744563078</v>
      </c>
      <c r="C337" s="8">
        <v>1.038</v>
      </c>
      <c r="D337" s="8">
        <v>63.0</v>
      </c>
      <c r="E337" s="9" t="s">
        <v>8</v>
      </c>
      <c r="F337" s="9" t="s">
        <v>9</v>
      </c>
      <c r="G337" s="11"/>
    </row>
    <row r="338">
      <c r="A338" s="5">
        <v>43832.05158917824</v>
      </c>
      <c r="B338" s="6">
        <v>43832.3848772106</v>
      </c>
      <c r="C338" s="8">
        <v>1.038</v>
      </c>
      <c r="D338" s="8">
        <v>63.0</v>
      </c>
      <c r="E338" s="9" t="s">
        <v>8</v>
      </c>
      <c r="F338" s="9" t="s">
        <v>9</v>
      </c>
      <c r="G338" s="11"/>
    </row>
    <row r="339">
      <c r="A339" s="5">
        <v>43832.06200805555</v>
      </c>
      <c r="B339" s="6">
        <v>43832.3953099652</v>
      </c>
      <c r="C339" s="8">
        <v>1.038</v>
      </c>
      <c r="D339" s="8">
        <v>63.0</v>
      </c>
      <c r="E339" s="9" t="s">
        <v>8</v>
      </c>
      <c r="F339" s="9" t="s">
        <v>9</v>
      </c>
      <c r="G339" s="11"/>
    </row>
    <row r="340">
      <c r="A340" s="5">
        <v>43832.07243616898</v>
      </c>
      <c r="B340" s="6">
        <v>43832.40573125</v>
      </c>
      <c r="C340" s="8">
        <v>1.037</v>
      </c>
      <c r="D340" s="8">
        <v>63.0</v>
      </c>
      <c r="E340" s="9" t="s">
        <v>8</v>
      </c>
      <c r="F340" s="9" t="s">
        <v>9</v>
      </c>
      <c r="G340" s="11"/>
    </row>
    <row r="341">
      <c r="A341" s="5">
        <v>43832.08285170139</v>
      </c>
      <c r="B341" s="6">
        <v>43832.4161519097</v>
      </c>
      <c r="C341" s="8">
        <v>1.037</v>
      </c>
      <c r="D341" s="8">
        <v>63.0</v>
      </c>
      <c r="E341" s="9" t="s">
        <v>8</v>
      </c>
      <c r="F341" s="9" t="s">
        <v>9</v>
      </c>
      <c r="G341" s="11"/>
    </row>
    <row r="342">
      <c r="A342" s="5">
        <v>43832.09328311343</v>
      </c>
      <c r="B342" s="6">
        <v>43832.4265744328</v>
      </c>
      <c r="C342" s="8">
        <v>1.038</v>
      </c>
      <c r="D342" s="8">
        <v>63.0</v>
      </c>
      <c r="E342" s="9" t="s">
        <v>8</v>
      </c>
      <c r="F342" s="9" t="s">
        <v>9</v>
      </c>
      <c r="G342" s="11"/>
    </row>
    <row r="343">
      <c r="A343" s="5">
        <v>43832.10370584491</v>
      </c>
      <c r="B343" s="6">
        <v>43832.436996956</v>
      </c>
      <c r="C343" s="8">
        <v>1.037</v>
      </c>
      <c r="D343" s="8">
        <v>63.0</v>
      </c>
      <c r="E343" s="9" t="s">
        <v>8</v>
      </c>
      <c r="F343" s="9" t="s">
        <v>9</v>
      </c>
      <c r="G343" s="11"/>
    </row>
    <row r="344">
      <c r="A344" s="5">
        <v>43832.114133587966</v>
      </c>
      <c r="B344" s="6">
        <v>43832.4474304166</v>
      </c>
      <c r="C344" s="8">
        <v>1.037</v>
      </c>
      <c r="D344" s="8">
        <v>63.0</v>
      </c>
      <c r="E344" s="9" t="s">
        <v>8</v>
      </c>
      <c r="F344" s="9" t="s">
        <v>9</v>
      </c>
      <c r="G344" s="11"/>
    </row>
    <row r="345">
      <c r="A345" s="5">
        <v>43832.124550092594</v>
      </c>
      <c r="B345" s="6">
        <v>43832.4578531944</v>
      </c>
      <c r="C345" s="8">
        <v>1.036</v>
      </c>
      <c r="D345" s="8">
        <v>63.0</v>
      </c>
      <c r="E345" s="9" t="s">
        <v>8</v>
      </c>
      <c r="F345" s="9" t="s">
        <v>9</v>
      </c>
      <c r="G345" s="11"/>
    </row>
    <row r="346">
      <c r="A346" s="5">
        <v>43832.134971747684</v>
      </c>
      <c r="B346" s="6">
        <v>43832.4682730902</v>
      </c>
      <c r="C346" s="8">
        <v>1.037</v>
      </c>
      <c r="D346" s="8">
        <v>63.0</v>
      </c>
      <c r="E346" s="9" t="s">
        <v>8</v>
      </c>
      <c r="F346" s="9" t="s">
        <v>9</v>
      </c>
      <c r="G346" s="11"/>
    </row>
    <row r="347">
      <c r="A347" s="5">
        <v>43832.14539297453</v>
      </c>
      <c r="B347" s="6">
        <v>43832.4786946527</v>
      </c>
      <c r="C347" s="8">
        <v>1.037</v>
      </c>
      <c r="D347" s="8">
        <v>63.0</v>
      </c>
      <c r="E347" s="9" t="s">
        <v>8</v>
      </c>
      <c r="F347" s="9" t="s">
        <v>9</v>
      </c>
      <c r="G347" s="11"/>
    </row>
    <row r="348">
      <c r="A348" s="5">
        <v>43832.155818750005</v>
      </c>
      <c r="B348" s="6">
        <v>43832.4891166782</v>
      </c>
      <c r="C348" s="8">
        <v>1.036</v>
      </c>
      <c r="D348" s="8">
        <v>63.0</v>
      </c>
      <c r="E348" s="9" t="s">
        <v>8</v>
      </c>
      <c r="F348" s="9" t="s">
        <v>9</v>
      </c>
      <c r="G348" s="11"/>
    </row>
    <row r="349">
      <c r="A349" s="5">
        <v>43832.166239976854</v>
      </c>
      <c r="B349" s="6">
        <v>43832.4995389236</v>
      </c>
      <c r="C349" s="8">
        <v>1.037</v>
      </c>
      <c r="D349" s="8">
        <v>64.0</v>
      </c>
      <c r="E349" s="9" t="s">
        <v>8</v>
      </c>
      <c r="F349" s="9" t="s">
        <v>9</v>
      </c>
      <c r="G349" s="11"/>
    </row>
    <row r="350">
      <c r="A350" s="5">
        <v>43832.17665833334</v>
      </c>
      <c r="B350" s="6">
        <v>43832.5099599999</v>
      </c>
      <c r="C350" s="8">
        <v>1.036</v>
      </c>
      <c r="D350" s="8">
        <v>63.0</v>
      </c>
      <c r="E350" s="9" t="s">
        <v>8</v>
      </c>
      <c r="F350" s="9" t="s">
        <v>9</v>
      </c>
      <c r="G350" s="11"/>
    </row>
    <row r="351">
      <c r="A351" s="5">
        <v>43832.18709365741</v>
      </c>
      <c r="B351" s="6">
        <v>43832.5203820833</v>
      </c>
      <c r="C351" s="8">
        <v>1.036</v>
      </c>
      <c r="D351" s="8">
        <v>64.0</v>
      </c>
      <c r="E351" s="9" t="s">
        <v>8</v>
      </c>
      <c r="F351" s="9" t="s">
        <v>9</v>
      </c>
      <c r="G351" s="11"/>
    </row>
    <row r="352">
      <c r="A352" s="5">
        <v>43832.19750946759</v>
      </c>
      <c r="B352" s="6">
        <v>43832.5308031944</v>
      </c>
      <c r="C352" s="8">
        <v>1.036</v>
      </c>
      <c r="D352" s="8">
        <v>64.0</v>
      </c>
      <c r="E352" s="9" t="s">
        <v>8</v>
      </c>
      <c r="F352" s="9" t="s">
        <v>9</v>
      </c>
      <c r="G352" s="11"/>
    </row>
    <row r="353">
      <c r="A353" s="5">
        <v>43832.20792878472</v>
      </c>
      <c r="B353" s="6">
        <v>43832.5412245138</v>
      </c>
      <c r="C353" s="8">
        <v>1.036</v>
      </c>
      <c r="D353" s="8">
        <v>64.0</v>
      </c>
      <c r="E353" s="9" t="s">
        <v>8</v>
      </c>
      <c r="F353" s="9" t="s">
        <v>9</v>
      </c>
      <c r="G353" s="11"/>
    </row>
    <row r="354">
      <c r="A354" s="5">
        <v>43832.21834796296</v>
      </c>
      <c r="B354" s="6">
        <v>43832.5516452199</v>
      </c>
      <c r="C354" s="8">
        <v>1.036</v>
      </c>
      <c r="D354" s="8">
        <v>64.0</v>
      </c>
      <c r="E354" s="9" t="s">
        <v>8</v>
      </c>
      <c r="F354" s="9" t="s">
        <v>9</v>
      </c>
      <c r="G354" s="11"/>
    </row>
    <row r="355">
      <c r="A355" s="5">
        <v>43832.228779282406</v>
      </c>
      <c r="B355" s="6">
        <v>43832.5620654282</v>
      </c>
      <c r="C355" s="8">
        <v>1.035</v>
      </c>
      <c r="D355" s="8">
        <v>64.0</v>
      </c>
      <c r="E355" s="9" t="s">
        <v>8</v>
      </c>
      <c r="F355" s="9" t="s">
        <v>9</v>
      </c>
      <c r="G355" s="11"/>
    </row>
    <row r="356">
      <c r="A356" s="5">
        <v>43832.239204259255</v>
      </c>
      <c r="B356" s="6">
        <v>43832.5724967939</v>
      </c>
      <c r="C356" s="8">
        <v>1.035</v>
      </c>
      <c r="D356" s="8">
        <v>64.0</v>
      </c>
      <c r="E356" s="9" t="s">
        <v>8</v>
      </c>
      <c r="F356" s="9" t="s">
        <v>9</v>
      </c>
      <c r="G356" s="11"/>
    </row>
    <row r="357">
      <c r="A357" s="5">
        <v>43832.24961900463</v>
      </c>
      <c r="B357" s="6">
        <v>43832.5829185185</v>
      </c>
      <c r="C357" s="8">
        <v>1.035</v>
      </c>
      <c r="D357" s="8">
        <v>64.0</v>
      </c>
      <c r="E357" s="9" t="s">
        <v>8</v>
      </c>
      <c r="F357" s="9" t="s">
        <v>9</v>
      </c>
      <c r="G357" s="11"/>
    </row>
    <row r="358">
      <c r="A358" s="5">
        <v>43832.26004949074</v>
      </c>
      <c r="B358" s="6">
        <v>43832.5933404629</v>
      </c>
      <c r="C358" s="8">
        <v>1.035</v>
      </c>
      <c r="D358" s="8">
        <v>64.0</v>
      </c>
      <c r="E358" s="9" t="s">
        <v>8</v>
      </c>
      <c r="F358" s="9" t="s">
        <v>9</v>
      </c>
      <c r="G358" s="11"/>
    </row>
    <row r="359">
      <c r="A359" s="5">
        <v>43832.270472766206</v>
      </c>
      <c r="B359" s="6">
        <v>43832.6037615046</v>
      </c>
      <c r="C359" s="8">
        <v>1.035</v>
      </c>
      <c r="D359" s="8">
        <v>64.0</v>
      </c>
      <c r="E359" s="9" t="s">
        <v>8</v>
      </c>
      <c r="F359" s="9" t="s">
        <v>9</v>
      </c>
      <c r="G359" s="11"/>
    </row>
    <row r="360">
      <c r="A360" s="5">
        <v>43832.28105292824</v>
      </c>
      <c r="B360" s="6">
        <v>43832.6141811805</v>
      </c>
      <c r="C360" s="8">
        <v>1.035</v>
      </c>
      <c r="D360" s="8">
        <v>63.0</v>
      </c>
      <c r="E360" s="9" t="s">
        <v>8</v>
      </c>
      <c r="F360" s="9" t="s">
        <v>9</v>
      </c>
      <c r="G360" s="11"/>
    </row>
    <row r="361">
      <c r="A361" s="5">
        <v>43832.29131298611</v>
      </c>
      <c r="B361" s="6">
        <v>43832.6246141203</v>
      </c>
      <c r="C361" s="8">
        <v>1.035</v>
      </c>
      <c r="D361" s="8">
        <v>62.0</v>
      </c>
      <c r="E361" s="9" t="s">
        <v>8</v>
      </c>
      <c r="F361" s="9" t="s">
        <v>9</v>
      </c>
      <c r="G361" s="11"/>
    </row>
    <row r="362">
      <c r="A362" s="5">
        <v>43832.30173396991</v>
      </c>
      <c r="B362" s="6">
        <v>43832.6350367592</v>
      </c>
      <c r="C362" s="8">
        <v>1.035</v>
      </c>
      <c r="D362" s="8">
        <v>61.0</v>
      </c>
      <c r="E362" s="9" t="s">
        <v>8</v>
      </c>
      <c r="F362" s="9" t="s">
        <v>9</v>
      </c>
      <c r="G362" s="11"/>
    </row>
    <row r="363">
      <c r="A363" s="5">
        <v>43832.31215375</v>
      </c>
      <c r="B363" s="6">
        <v>43832.6454595486</v>
      </c>
      <c r="C363" s="8">
        <v>1.035</v>
      </c>
      <c r="D363" s="8">
        <v>62.0</v>
      </c>
      <c r="E363" s="9" t="s">
        <v>8</v>
      </c>
      <c r="F363" s="9" t="s">
        <v>9</v>
      </c>
      <c r="G363" s="11"/>
    </row>
    <row r="364">
      <c r="A364" s="5">
        <v>43832.32258953704</v>
      </c>
      <c r="B364" s="6">
        <v>43832.6558795254</v>
      </c>
      <c r="C364" s="8">
        <v>1.034</v>
      </c>
      <c r="D364" s="8">
        <v>62.0</v>
      </c>
      <c r="E364" s="9" t="s">
        <v>8</v>
      </c>
      <c r="F364" s="9" t="s">
        <v>9</v>
      </c>
      <c r="G364" s="11"/>
    </row>
    <row r="365">
      <c r="A365" s="5">
        <v>43832.33300114583</v>
      </c>
      <c r="B365" s="6">
        <v>43832.6663013888</v>
      </c>
      <c r="C365" s="8">
        <v>1.034</v>
      </c>
      <c r="D365" s="8">
        <v>62.0</v>
      </c>
      <c r="E365" s="9" t="s">
        <v>8</v>
      </c>
      <c r="F365" s="9" t="s">
        <v>9</v>
      </c>
      <c r="G365" s="11"/>
    </row>
    <row r="366">
      <c r="A366" s="5">
        <v>43832.34343898148</v>
      </c>
      <c r="B366" s="6">
        <v>43832.6767351157</v>
      </c>
      <c r="C366" s="8">
        <v>1.035</v>
      </c>
      <c r="D366" s="8">
        <v>62.0</v>
      </c>
      <c r="E366" s="9" t="s">
        <v>8</v>
      </c>
      <c r="F366" s="9" t="s">
        <v>9</v>
      </c>
      <c r="G366" s="11"/>
    </row>
    <row r="367">
      <c r="A367" s="5">
        <v>43832.35387016204</v>
      </c>
      <c r="B367" s="6">
        <v>43832.6871567939</v>
      </c>
      <c r="C367" s="8">
        <v>1.035</v>
      </c>
      <c r="D367" s="8">
        <v>62.0</v>
      </c>
      <c r="E367" s="9" t="s">
        <v>8</v>
      </c>
      <c r="F367" s="9" t="s">
        <v>9</v>
      </c>
      <c r="G367" s="11"/>
    </row>
    <row r="368">
      <c r="A368" s="5">
        <v>43832.364310868055</v>
      </c>
      <c r="B368" s="6">
        <v>43832.6976004166</v>
      </c>
      <c r="C368" s="8">
        <v>1.034</v>
      </c>
      <c r="D368" s="8">
        <v>62.0</v>
      </c>
      <c r="E368" s="9" t="s">
        <v>8</v>
      </c>
      <c r="F368" s="9" t="s">
        <v>9</v>
      </c>
      <c r="G368" s="11"/>
    </row>
    <row r="369">
      <c r="A369" s="5">
        <v>43832.37473527778</v>
      </c>
      <c r="B369" s="6">
        <v>43832.7080230671</v>
      </c>
      <c r="C369" s="8">
        <v>1.034</v>
      </c>
      <c r="D369" s="8">
        <v>62.0</v>
      </c>
      <c r="E369" s="9" t="s">
        <v>8</v>
      </c>
      <c r="F369" s="9" t="s">
        <v>9</v>
      </c>
      <c r="G369" s="11"/>
    </row>
    <row r="370">
      <c r="A370" s="5">
        <v>43832.38515446759</v>
      </c>
      <c r="B370" s="6">
        <v>43832.7184543402</v>
      </c>
      <c r="C370" s="8">
        <v>1.034</v>
      </c>
      <c r="D370" s="8">
        <v>62.0</v>
      </c>
      <c r="E370" s="9" t="s">
        <v>8</v>
      </c>
      <c r="F370" s="9" t="s">
        <v>9</v>
      </c>
      <c r="G370" s="11"/>
    </row>
    <row r="371">
      <c r="A371" s="5">
        <v>43832.39558181713</v>
      </c>
      <c r="B371" s="6">
        <v>43832.728876574</v>
      </c>
      <c r="C371" s="8">
        <v>1.034</v>
      </c>
      <c r="D371" s="8">
        <v>62.0</v>
      </c>
      <c r="E371" s="9" t="s">
        <v>8</v>
      </c>
      <c r="F371" s="9" t="s">
        <v>9</v>
      </c>
      <c r="G371" s="11"/>
    </row>
    <row r="372">
      <c r="A372" s="5">
        <v>43832.40600690972</v>
      </c>
      <c r="B372" s="6">
        <v>43832.7392972338</v>
      </c>
      <c r="C372" s="8">
        <v>1.034</v>
      </c>
      <c r="D372" s="8">
        <v>62.0</v>
      </c>
      <c r="E372" s="9" t="s">
        <v>8</v>
      </c>
      <c r="F372" s="9" t="s">
        <v>9</v>
      </c>
      <c r="G372" s="11"/>
    </row>
    <row r="373">
      <c r="A373" s="5">
        <v>43832.416433356484</v>
      </c>
      <c r="B373" s="6">
        <v>43832.749729699</v>
      </c>
      <c r="C373" s="8">
        <v>1.034</v>
      </c>
      <c r="D373" s="8">
        <v>62.0</v>
      </c>
      <c r="E373" s="9" t="s">
        <v>8</v>
      </c>
      <c r="F373" s="9" t="s">
        <v>9</v>
      </c>
      <c r="G373" s="11"/>
    </row>
    <row r="374">
      <c r="A374" s="5">
        <v>43832.426853321755</v>
      </c>
      <c r="B374" s="6">
        <v>43832.7601503819</v>
      </c>
      <c r="C374" s="8">
        <v>1.033</v>
      </c>
      <c r="D374" s="8">
        <v>62.0</v>
      </c>
      <c r="E374" s="9" t="s">
        <v>8</v>
      </c>
      <c r="F374" s="9" t="s">
        <v>9</v>
      </c>
      <c r="G374" s="11"/>
    </row>
    <row r="375">
      <c r="A375" s="5">
        <v>43832.437276516204</v>
      </c>
      <c r="B375" s="6">
        <v>43832.7705728935</v>
      </c>
      <c r="C375" s="8">
        <v>1.033</v>
      </c>
      <c r="D375" s="8">
        <v>62.0</v>
      </c>
      <c r="E375" s="9" t="s">
        <v>8</v>
      </c>
      <c r="F375" s="9" t="s">
        <v>9</v>
      </c>
      <c r="G375" s="11"/>
    </row>
    <row r="376">
      <c r="A376" s="5">
        <v>43832.44769726852</v>
      </c>
      <c r="B376" s="6">
        <v>43832.7809961574</v>
      </c>
      <c r="C376" s="8">
        <v>1.033</v>
      </c>
      <c r="D376" s="8">
        <v>62.0</v>
      </c>
      <c r="E376" s="9" t="s">
        <v>8</v>
      </c>
      <c r="F376" s="9" t="s">
        <v>9</v>
      </c>
      <c r="G376" s="11"/>
    </row>
    <row r="377">
      <c r="A377" s="5">
        <v>43832.458119745366</v>
      </c>
      <c r="B377" s="6">
        <v>43832.7914168634</v>
      </c>
      <c r="C377" s="8">
        <v>1.033</v>
      </c>
      <c r="D377" s="8">
        <v>62.0</v>
      </c>
      <c r="E377" s="9" t="s">
        <v>8</v>
      </c>
      <c r="F377" s="9" t="s">
        <v>9</v>
      </c>
      <c r="G377" s="11"/>
    </row>
    <row r="378">
      <c r="A378" s="5">
        <v>43832.46856274306</v>
      </c>
      <c r="B378" s="6">
        <v>43832.8018500347</v>
      </c>
      <c r="C378" s="8">
        <v>1.033</v>
      </c>
      <c r="D378" s="8">
        <v>62.0</v>
      </c>
      <c r="E378" s="9" t="s">
        <v>8</v>
      </c>
      <c r="F378" s="9" t="s">
        <v>9</v>
      </c>
      <c r="G378" s="11"/>
    </row>
    <row r="379">
      <c r="A379" s="5">
        <v>43832.47897614584</v>
      </c>
      <c r="B379" s="6">
        <v>43832.8122713657</v>
      </c>
      <c r="C379" s="8">
        <v>1.034</v>
      </c>
      <c r="D379" s="8">
        <v>62.0</v>
      </c>
      <c r="E379" s="9" t="s">
        <v>8</v>
      </c>
      <c r="F379" s="9" t="s">
        <v>9</v>
      </c>
      <c r="G379" s="11"/>
    </row>
    <row r="380">
      <c r="A380" s="5">
        <v>43832.489407002315</v>
      </c>
      <c r="B380" s="6">
        <v>43832.822702743</v>
      </c>
      <c r="C380" s="8">
        <v>1.034</v>
      </c>
      <c r="D380" s="8">
        <v>62.0</v>
      </c>
      <c r="E380" s="9" t="s">
        <v>8</v>
      </c>
      <c r="F380" s="9" t="s">
        <v>9</v>
      </c>
      <c r="G380" s="11"/>
    </row>
    <row r="381">
      <c r="A381" s="5">
        <v>43832.499842488425</v>
      </c>
      <c r="B381" s="6">
        <v>43832.8331370138</v>
      </c>
      <c r="C381" s="8">
        <v>1.034</v>
      </c>
      <c r="D381" s="8">
        <v>62.0</v>
      </c>
      <c r="E381" s="9" t="s">
        <v>8</v>
      </c>
      <c r="F381" s="9" t="s">
        <v>9</v>
      </c>
      <c r="G381" s="11"/>
    </row>
    <row r="382">
      <c r="A382" s="5">
        <v>43832.51026929398</v>
      </c>
      <c r="B382" s="6">
        <v>43832.843559375</v>
      </c>
      <c r="C382" s="8">
        <v>1.033</v>
      </c>
      <c r="D382" s="8">
        <v>62.0</v>
      </c>
      <c r="E382" s="9" t="s">
        <v>8</v>
      </c>
      <c r="F382" s="9" t="s">
        <v>9</v>
      </c>
      <c r="G382" s="11"/>
    </row>
    <row r="383">
      <c r="A383" s="5">
        <v>43832.520686909724</v>
      </c>
      <c r="B383" s="6">
        <v>43832.8539902083</v>
      </c>
      <c r="C383" s="8">
        <v>1.033</v>
      </c>
      <c r="D383" s="8">
        <v>62.0</v>
      </c>
      <c r="E383" s="9" t="s">
        <v>8</v>
      </c>
      <c r="F383" s="9" t="s">
        <v>9</v>
      </c>
      <c r="G383" s="11"/>
    </row>
    <row r="384">
      <c r="A384" s="5">
        <v>43832.53112260417</v>
      </c>
      <c r="B384" s="6">
        <v>43832.8644118749</v>
      </c>
      <c r="C384" s="8">
        <v>1.033</v>
      </c>
      <c r="D384" s="8">
        <v>62.0</v>
      </c>
      <c r="E384" s="9" t="s">
        <v>8</v>
      </c>
      <c r="F384" s="9" t="s">
        <v>9</v>
      </c>
      <c r="G384" s="11"/>
    </row>
    <row r="385">
      <c r="A385" s="5">
        <v>43832.54153269676</v>
      </c>
      <c r="B385" s="6">
        <v>43832.8748314351</v>
      </c>
      <c r="C385" s="8">
        <v>1.034</v>
      </c>
      <c r="D385" s="8">
        <v>62.0</v>
      </c>
      <c r="E385" s="9" t="s">
        <v>8</v>
      </c>
      <c r="F385" s="9" t="s">
        <v>9</v>
      </c>
      <c r="G385" s="11"/>
    </row>
    <row r="386">
      <c r="A386" s="5">
        <v>43832.55196055556</v>
      </c>
      <c r="B386" s="6">
        <v>43832.8852527083</v>
      </c>
      <c r="C386" s="8">
        <v>1.034</v>
      </c>
      <c r="D386" s="8">
        <v>62.0</v>
      </c>
      <c r="E386" s="9" t="s">
        <v>8</v>
      </c>
      <c r="F386" s="9" t="s">
        <v>9</v>
      </c>
      <c r="G386" s="11"/>
    </row>
    <row r="387">
      <c r="A387" s="5">
        <v>43832.56238099537</v>
      </c>
      <c r="B387" s="6">
        <v>43832.8956727777</v>
      </c>
      <c r="C387" s="8">
        <v>1.033</v>
      </c>
      <c r="D387" s="8">
        <v>62.0</v>
      </c>
      <c r="E387" s="9" t="s">
        <v>8</v>
      </c>
      <c r="F387" s="9" t="s">
        <v>9</v>
      </c>
      <c r="G387" s="11"/>
    </row>
    <row r="388">
      <c r="A388" s="5">
        <v>43832.57281131945</v>
      </c>
      <c r="B388" s="6">
        <v>43832.9061073495</v>
      </c>
      <c r="C388" s="8">
        <v>1.033</v>
      </c>
      <c r="D388" s="8">
        <v>62.0</v>
      </c>
      <c r="E388" s="9" t="s">
        <v>8</v>
      </c>
      <c r="F388" s="9" t="s">
        <v>9</v>
      </c>
      <c r="G388" s="11"/>
    </row>
    <row r="389">
      <c r="A389" s="5">
        <v>43832.583248379626</v>
      </c>
      <c r="B389" s="6">
        <v>43832.91654</v>
      </c>
      <c r="C389" s="8">
        <v>1.033</v>
      </c>
      <c r="D389" s="8">
        <v>62.0</v>
      </c>
      <c r="E389" s="9" t="s">
        <v>8</v>
      </c>
      <c r="F389" s="9" t="s">
        <v>9</v>
      </c>
      <c r="G389" s="11"/>
    </row>
    <row r="390">
      <c r="A390" s="5">
        <v>43832.593672800926</v>
      </c>
      <c r="B390" s="6">
        <v>43832.9269595833</v>
      </c>
      <c r="C390" s="8">
        <v>1.034</v>
      </c>
      <c r="D390" s="8">
        <v>62.0</v>
      </c>
      <c r="E390" s="9" t="s">
        <v>8</v>
      </c>
      <c r="F390" s="9" t="s">
        <v>9</v>
      </c>
      <c r="G390" s="11"/>
    </row>
    <row r="391">
      <c r="A391" s="5">
        <v>43832.6040937963</v>
      </c>
      <c r="B391" s="6">
        <v>43832.9373812847</v>
      </c>
      <c r="C391" s="8">
        <v>1.033</v>
      </c>
      <c r="D391" s="8">
        <v>62.0</v>
      </c>
      <c r="E391" s="9" t="s">
        <v>8</v>
      </c>
      <c r="F391" s="9" t="s">
        <v>9</v>
      </c>
      <c r="G391" s="11"/>
    </row>
    <row r="392">
      <c r="A392" s="5">
        <v>43832.61451378472</v>
      </c>
      <c r="B392" s="6">
        <v>43832.9478003703</v>
      </c>
      <c r="C392" s="8">
        <v>1.034</v>
      </c>
      <c r="D392" s="8">
        <v>62.0</v>
      </c>
      <c r="E392" s="9" t="s">
        <v>8</v>
      </c>
      <c r="F392" s="9" t="s">
        <v>9</v>
      </c>
      <c r="G392" s="11"/>
    </row>
    <row r="393">
      <c r="A393" s="5">
        <v>43832.62493240741</v>
      </c>
      <c r="B393" s="6">
        <v>43832.9582318518</v>
      </c>
      <c r="C393" s="8">
        <v>1.033</v>
      </c>
      <c r="D393" s="8">
        <v>62.0</v>
      </c>
      <c r="E393" s="9" t="s">
        <v>8</v>
      </c>
      <c r="F393" s="9" t="s">
        <v>9</v>
      </c>
      <c r="G393" s="11"/>
    </row>
    <row r="394">
      <c r="A394" s="5">
        <v>43832.63535546296</v>
      </c>
      <c r="B394" s="6">
        <v>43832.9686532407</v>
      </c>
      <c r="C394" s="8">
        <v>1.033</v>
      </c>
      <c r="D394" s="8">
        <v>62.0</v>
      </c>
      <c r="E394" s="9" t="s">
        <v>8</v>
      </c>
      <c r="F394" s="9" t="s">
        <v>9</v>
      </c>
      <c r="G394" s="11"/>
    </row>
    <row r="395">
      <c r="A395" s="5">
        <v>43832.64578431713</v>
      </c>
      <c r="B395" s="6">
        <v>43832.9790756134</v>
      </c>
      <c r="C395" s="8">
        <v>1.033</v>
      </c>
      <c r="D395" s="8">
        <v>62.0</v>
      </c>
      <c r="E395" s="9" t="s">
        <v>8</v>
      </c>
      <c r="F395" s="9" t="s">
        <v>9</v>
      </c>
      <c r="G395" s="11"/>
    </row>
    <row r="396">
      <c r="A396" s="5">
        <v>43832.65621901621</v>
      </c>
      <c r="B396" s="6">
        <v>43832.9894970486</v>
      </c>
      <c r="C396" s="8">
        <v>1.033</v>
      </c>
      <c r="D396" s="8">
        <v>63.0</v>
      </c>
      <c r="E396" s="9" t="s">
        <v>8</v>
      </c>
      <c r="F396" s="9" t="s">
        <v>9</v>
      </c>
      <c r="G396" s="11"/>
    </row>
    <row r="397">
      <c r="A397" s="5">
        <v>43832.666627962964</v>
      </c>
      <c r="B397" s="6">
        <v>43832.999917118</v>
      </c>
      <c r="C397" s="8">
        <v>1.033</v>
      </c>
      <c r="D397" s="8">
        <v>62.0</v>
      </c>
      <c r="E397" s="9" t="s">
        <v>8</v>
      </c>
      <c r="F397" s="9" t="s">
        <v>9</v>
      </c>
      <c r="G397" s="11"/>
    </row>
    <row r="398">
      <c r="A398" s="5">
        <v>43832.677047627316</v>
      </c>
      <c r="B398" s="6">
        <v>43833.010337199</v>
      </c>
      <c r="C398" s="8">
        <v>1.033</v>
      </c>
      <c r="D398" s="8">
        <v>63.0</v>
      </c>
      <c r="E398" s="9" t="s">
        <v>8</v>
      </c>
      <c r="F398" s="9" t="s">
        <v>9</v>
      </c>
      <c r="G398" s="11"/>
    </row>
    <row r="399">
      <c r="A399" s="5">
        <v>43832.68746449074</v>
      </c>
      <c r="B399" s="6">
        <v>43833.0207583101</v>
      </c>
      <c r="C399" s="8">
        <v>1.033</v>
      </c>
      <c r="D399" s="8">
        <v>63.0</v>
      </c>
      <c r="E399" s="9" t="s">
        <v>8</v>
      </c>
      <c r="F399" s="9" t="s">
        <v>9</v>
      </c>
      <c r="G399" s="11"/>
    </row>
    <row r="400">
      <c r="A400" s="5">
        <v>43832.69788547454</v>
      </c>
      <c r="B400" s="6">
        <v>43833.0311776157</v>
      </c>
      <c r="C400" s="8">
        <v>1.033</v>
      </c>
      <c r="D400" s="8">
        <v>62.0</v>
      </c>
      <c r="E400" s="9" t="s">
        <v>8</v>
      </c>
      <c r="F400" s="9" t="s">
        <v>9</v>
      </c>
      <c r="G400" s="11"/>
    </row>
    <row r="401">
      <c r="A401" s="5">
        <v>43832.70830673611</v>
      </c>
      <c r="B401" s="6">
        <v>43833.041596875</v>
      </c>
      <c r="C401" s="8">
        <v>1.033</v>
      </c>
      <c r="D401" s="8">
        <v>63.0</v>
      </c>
      <c r="E401" s="9" t="s">
        <v>8</v>
      </c>
      <c r="F401" s="9" t="s">
        <v>9</v>
      </c>
      <c r="G401" s="11"/>
    </row>
    <row r="402">
      <c r="A402" s="5">
        <v>43832.71873609954</v>
      </c>
      <c r="B402" s="6">
        <v>43833.0520302546</v>
      </c>
      <c r="C402" s="8">
        <v>1.033</v>
      </c>
      <c r="D402" s="8">
        <v>63.0</v>
      </c>
      <c r="E402" s="9" t="s">
        <v>8</v>
      </c>
      <c r="F402" s="9" t="s">
        <v>9</v>
      </c>
      <c r="G402" s="11"/>
    </row>
    <row r="403">
      <c r="A403" s="5">
        <v>43832.72914950232</v>
      </c>
      <c r="B403" s="6">
        <v>43833.0624517939</v>
      </c>
      <c r="C403" s="8">
        <v>1.033</v>
      </c>
      <c r="D403" s="8">
        <v>63.0</v>
      </c>
      <c r="E403" s="9" t="s">
        <v>8</v>
      </c>
      <c r="F403" s="9" t="s">
        <v>9</v>
      </c>
      <c r="G403" s="11"/>
    </row>
    <row r="404">
      <c r="A404" s="5">
        <v>43832.73960140046</v>
      </c>
      <c r="B404" s="6">
        <v>43833.0728955671</v>
      </c>
      <c r="C404" s="8">
        <v>1.032</v>
      </c>
      <c r="D404" s="8">
        <v>63.0</v>
      </c>
      <c r="E404" s="9" t="s">
        <v>8</v>
      </c>
      <c r="F404" s="9" t="s">
        <v>9</v>
      </c>
      <c r="G404" s="11"/>
    </row>
    <row r="405">
      <c r="A405" s="5">
        <v>43832.75008883102</v>
      </c>
      <c r="B405" s="6">
        <v>43833.0833285532</v>
      </c>
      <c r="C405" s="8">
        <v>1.033</v>
      </c>
      <c r="D405" s="8">
        <v>63.0</v>
      </c>
      <c r="E405" s="9" t="s">
        <v>8</v>
      </c>
      <c r="F405" s="9" t="s">
        <v>9</v>
      </c>
      <c r="G405" s="11"/>
    </row>
    <row r="406">
      <c r="A406" s="5">
        <v>43832.76047178241</v>
      </c>
      <c r="B406" s="6">
        <v>43833.0937621759</v>
      </c>
      <c r="C406" s="8">
        <v>1.032</v>
      </c>
      <c r="D406" s="8">
        <v>63.0</v>
      </c>
      <c r="E406" s="9" t="s">
        <v>8</v>
      </c>
      <c r="F406" s="9" t="s">
        <v>9</v>
      </c>
      <c r="G406" s="11"/>
    </row>
    <row r="407">
      <c r="A407" s="5">
        <v>43832.77089958334</v>
      </c>
      <c r="B407" s="6">
        <v>43833.1041832986</v>
      </c>
      <c r="C407" s="8">
        <v>1.032</v>
      </c>
      <c r="D407" s="8">
        <v>63.0</v>
      </c>
      <c r="E407" s="9" t="s">
        <v>8</v>
      </c>
      <c r="F407" s="9" t="s">
        <v>9</v>
      </c>
      <c r="G407" s="11"/>
    </row>
    <row r="408">
      <c r="A408" s="5">
        <v>43832.78131689815</v>
      </c>
      <c r="B408" s="6">
        <v>43833.1146166666</v>
      </c>
      <c r="C408" s="8">
        <v>1.032</v>
      </c>
      <c r="D408" s="8">
        <v>63.0</v>
      </c>
      <c r="E408" s="9" t="s">
        <v>8</v>
      </c>
      <c r="F408" s="9" t="s">
        <v>9</v>
      </c>
      <c r="G408" s="11"/>
    </row>
    <row r="409">
      <c r="A409" s="5">
        <v>43832.79173875</v>
      </c>
      <c r="B409" s="6">
        <v>43833.1250370601</v>
      </c>
      <c r="C409" s="8">
        <v>1.032</v>
      </c>
      <c r="D409" s="8">
        <v>63.0</v>
      </c>
      <c r="E409" s="9" t="s">
        <v>8</v>
      </c>
      <c r="F409" s="9" t="s">
        <v>9</v>
      </c>
      <c r="G409" s="11"/>
    </row>
    <row r="410">
      <c r="A410" s="5">
        <v>43832.80218018519</v>
      </c>
      <c r="B410" s="6">
        <v>43833.1354586921</v>
      </c>
      <c r="C410" s="8">
        <v>1.032</v>
      </c>
      <c r="D410" s="8">
        <v>63.0</v>
      </c>
      <c r="E410" s="9" t="s">
        <v>8</v>
      </c>
      <c r="F410" s="9" t="s">
        <v>9</v>
      </c>
      <c r="G410" s="11"/>
    </row>
    <row r="411">
      <c r="A411" s="5">
        <v>43832.81258804398</v>
      </c>
      <c r="B411" s="6">
        <v>43833.1458799421</v>
      </c>
      <c r="C411" s="8">
        <v>1.032</v>
      </c>
      <c r="D411" s="8">
        <v>63.0</v>
      </c>
      <c r="E411" s="9" t="s">
        <v>8</v>
      </c>
      <c r="F411" s="9" t="s">
        <v>9</v>
      </c>
      <c r="G411" s="11"/>
    </row>
    <row r="412">
      <c r="A412" s="5">
        <v>43832.823021331016</v>
      </c>
      <c r="B412" s="6">
        <v>43833.1563117939</v>
      </c>
      <c r="C412" s="8">
        <v>1.031</v>
      </c>
      <c r="D412" s="8">
        <v>63.0</v>
      </c>
      <c r="E412" s="9" t="s">
        <v>8</v>
      </c>
      <c r="F412" s="9" t="s">
        <v>9</v>
      </c>
      <c r="G412" s="11"/>
    </row>
    <row r="413">
      <c r="A413" s="5">
        <v>43832.84386064815</v>
      </c>
      <c r="B413" s="6">
        <v>43833.177155787</v>
      </c>
      <c r="C413" s="8">
        <v>1.032</v>
      </c>
      <c r="D413" s="8">
        <v>63.0</v>
      </c>
      <c r="E413" s="9" t="s">
        <v>8</v>
      </c>
      <c r="F413" s="9" t="s">
        <v>9</v>
      </c>
      <c r="G413" s="11"/>
    </row>
    <row r="414">
      <c r="A414" s="5">
        <v>43832.8542834375</v>
      </c>
      <c r="B414" s="6">
        <v>43833.1875777546</v>
      </c>
      <c r="C414" s="8">
        <v>1.032</v>
      </c>
      <c r="D414" s="8">
        <v>63.0</v>
      </c>
      <c r="E414" s="9" t="s">
        <v>8</v>
      </c>
      <c r="F414" s="9" t="s">
        <v>9</v>
      </c>
      <c r="G414" s="11"/>
    </row>
    <row r="415">
      <c r="A415" s="5">
        <v>43832.86470074074</v>
      </c>
      <c r="B415" s="6">
        <v>43833.197999537</v>
      </c>
      <c r="C415" s="8">
        <v>1.032</v>
      </c>
      <c r="D415" s="8">
        <v>63.0</v>
      </c>
      <c r="E415" s="9" t="s">
        <v>8</v>
      </c>
      <c r="F415" s="9" t="s">
        <v>9</v>
      </c>
      <c r="G415" s="11"/>
    </row>
    <row r="416">
      <c r="A416" s="5">
        <v>43832.87513061342</v>
      </c>
      <c r="B416" s="6">
        <v>43833.2084207638</v>
      </c>
      <c r="C416" s="8">
        <v>1.032</v>
      </c>
      <c r="D416" s="8">
        <v>63.0</v>
      </c>
      <c r="E416" s="9" t="s">
        <v>8</v>
      </c>
      <c r="F416" s="9" t="s">
        <v>9</v>
      </c>
      <c r="G416" s="11"/>
    </row>
    <row r="417">
      <c r="A417" s="5">
        <v>43832.8855443287</v>
      </c>
      <c r="B417" s="6">
        <v>43833.2188414583</v>
      </c>
      <c r="C417" s="8">
        <v>1.032</v>
      </c>
      <c r="D417" s="8">
        <v>63.0</v>
      </c>
      <c r="E417" s="9" t="s">
        <v>8</v>
      </c>
      <c r="F417" s="9" t="s">
        <v>9</v>
      </c>
      <c r="G417" s="11"/>
    </row>
    <row r="418">
      <c r="A418" s="5">
        <v>43832.89597828704</v>
      </c>
      <c r="B418" s="6">
        <v>43833.2292640162</v>
      </c>
      <c r="C418" s="8">
        <v>1.033</v>
      </c>
      <c r="D418" s="8">
        <v>63.0</v>
      </c>
      <c r="E418" s="9" t="s">
        <v>8</v>
      </c>
      <c r="F418" s="9" t="s">
        <v>9</v>
      </c>
      <c r="G418" s="11"/>
    </row>
    <row r="419">
      <c r="A419" s="5">
        <v>43832.90640655093</v>
      </c>
      <c r="B419" s="6">
        <v>43833.2396961342</v>
      </c>
      <c r="C419" s="8">
        <v>1.032</v>
      </c>
      <c r="D419" s="8">
        <v>63.0</v>
      </c>
      <c r="E419" s="9" t="s">
        <v>8</v>
      </c>
      <c r="F419" s="9" t="s">
        <v>9</v>
      </c>
      <c r="G419" s="11"/>
    </row>
    <row r="420">
      <c r="A420" s="5">
        <v>43832.91681804398</v>
      </c>
      <c r="B420" s="6">
        <v>43833.2501181944</v>
      </c>
      <c r="C420" s="8">
        <v>1.032</v>
      </c>
      <c r="D420" s="8">
        <v>63.0</v>
      </c>
      <c r="E420" s="9" t="s">
        <v>8</v>
      </c>
      <c r="F420" s="9" t="s">
        <v>9</v>
      </c>
      <c r="G420" s="11"/>
    </row>
    <row r="421">
      <c r="A421" s="5">
        <v>43832.927248692125</v>
      </c>
      <c r="B421" s="6">
        <v>43833.2605398958</v>
      </c>
      <c r="C421" s="8">
        <v>1.032</v>
      </c>
      <c r="D421" s="8">
        <v>63.0</v>
      </c>
      <c r="E421" s="9" t="s">
        <v>8</v>
      </c>
      <c r="F421" s="9" t="s">
        <v>9</v>
      </c>
      <c r="G421" s="11"/>
    </row>
    <row r="422">
      <c r="A422" s="5">
        <v>43832.937685324076</v>
      </c>
      <c r="B422" s="6">
        <v>43833.2709729051</v>
      </c>
      <c r="C422" s="8">
        <v>1.031</v>
      </c>
      <c r="D422" s="8">
        <v>63.0</v>
      </c>
      <c r="E422" s="9" t="s">
        <v>8</v>
      </c>
      <c r="F422" s="9" t="s">
        <v>9</v>
      </c>
      <c r="G422" s="11"/>
    </row>
    <row r="423">
      <c r="A423" s="5">
        <v>43832.94809650463</v>
      </c>
      <c r="B423" s="6">
        <v>43833.2813943055</v>
      </c>
      <c r="C423" s="8">
        <v>1.031</v>
      </c>
      <c r="D423" s="8">
        <v>63.0</v>
      </c>
      <c r="E423" s="9" t="s">
        <v>8</v>
      </c>
      <c r="F423" s="9" t="s">
        <v>9</v>
      </c>
      <c r="G423" s="11"/>
    </row>
    <row r="424">
      <c r="A424" s="5">
        <v>43832.95851778935</v>
      </c>
      <c r="B424" s="6">
        <v>43833.2918181944</v>
      </c>
      <c r="C424" s="8">
        <v>1.031</v>
      </c>
      <c r="D424" s="8">
        <v>63.0</v>
      </c>
      <c r="E424" s="9" t="s">
        <v>8</v>
      </c>
      <c r="F424" s="9" t="s">
        <v>9</v>
      </c>
      <c r="G424" s="11"/>
    </row>
    <row r="425">
      <c r="A425" s="5">
        <v>43832.96894615741</v>
      </c>
      <c r="B425" s="6">
        <v>43833.3022395717</v>
      </c>
      <c r="C425" s="8">
        <v>1.031</v>
      </c>
      <c r="D425" s="8">
        <v>63.0</v>
      </c>
      <c r="E425" s="9" t="s">
        <v>8</v>
      </c>
      <c r="F425" s="9" t="s">
        <v>9</v>
      </c>
      <c r="G425" s="11"/>
    </row>
    <row r="426">
      <c r="A426" s="5">
        <v>43832.97937417824</v>
      </c>
      <c r="B426" s="6">
        <v>43833.3126624074</v>
      </c>
      <c r="C426" s="8">
        <v>1.031</v>
      </c>
      <c r="D426" s="8">
        <v>63.0</v>
      </c>
      <c r="E426" s="9" t="s">
        <v>8</v>
      </c>
      <c r="F426" s="9" t="s">
        <v>9</v>
      </c>
      <c r="G426" s="11"/>
    </row>
    <row r="427">
      <c r="A427" s="5">
        <v>43832.98979122685</v>
      </c>
      <c r="B427" s="6">
        <v>43833.3230837731</v>
      </c>
      <c r="C427" s="8">
        <v>1.031</v>
      </c>
      <c r="D427" s="8">
        <v>63.0</v>
      </c>
      <c r="E427" s="9" t="s">
        <v>8</v>
      </c>
      <c r="F427" s="9" t="s">
        <v>9</v>
      </c>
      <c r="G427" s="11"/>
    </row>
    <row r="428">
      <c r="A428" s="5">
        <v>43833.00020159722</v>
      </c>
      <c r="B428" s="6">
        <v>43833.3335035185</v>
      </c>
      <c r="C428" s="8">
        <v>1.031</v>
      </c>
      <c r="D428" s="8">
        <v>63.0</v>
      </c>
      <c r="E428" s="9" t="s">
        <v>8</v>
      </c>
      <c r="F428" s="9" t="s">
        <v>9</v>
      </c>
      <c r="G428" s="11"/>
    </row>
    <row r="429">
      <c r="A429" s="5">
        <v>43833.010631400466</v>
      </c>
      <c r="B429" s="6">
        <v>43833.3439256828</v>
      </c>
      <c r="C429" s="8">
        <v>1.031</v>
      </c>
      <c r="D429" s="8">
        <v>63.0</v>
      </c>
      <c r="E429" s="9" t="s">
        <v>8</v>
      </c>
      <c r="F429" s="9" t="s">
        <v>9</v>
      </c>
      <c r="G429" s="11"/>
    </row>
    <row r="430">
      <c r="A430" s="5">
        <v>43833.02106359953</v>
      </c>
      <c r="B430" s="6">
        <v>43833.3543586689</v>
      </c>
      <c r="C430" s="8">
        <v>1.031</v>
      </c>
      <c r="D430" s="8">
        <v>63.0</v>
      </c>
      <c r="E430" s="9" t="s">
        <v>8</v>
      </c>
      <c r="F430" s="9" t="s">
        <v>9</v>
      </c>
      <c r="G430" s="11"/>
    </row>
    <row r="431">
      <c r="A431" s="5">
        <v>43833.03147663195</v>
      </c>
      <c r="B431" s="6">
        <v>43833.3647810995</v>
      </c>
      <c r="C431" s="8">
        <v>1.031</v>
      </c>
      <c r="D431" s="8">
        <v>63.0</v>
      </c>
      <c r="E431" s="9" t="s">
        <v>8</v>
      </c>
      <c r="F431" s="9" t="s">
        <v>9</v>
      </c>
      <c r="G431" s="11"/>
    </row>
    <row r="432">
      <c r="A432" s="5">
        <v>43833.0419114699</v>
      </c>
      <c r="B432" s="6">
        <v>43833.375212199</v>
      </c>
      <c r="C432" s="8">
        <v>1.031</v>
      </c>
      <c r="D432" s="8">
        <v>63.0</v>
      </c>
      <c r="E432" s="9" t="s">
        <v>8</v>
      </c>
      <c r="F432" s="9" t="s">
        <v>9</v>
      </c>
      <c r="G432" s="11"/>
    </row>
    <row r="433">
      <c r="A433" s="5">
        <v>43833.05234267361</v>
      </c>
      <c r="B433" s="6">
        <v>43833.3856331481</v>
      </c>
      <c r="C433" s="8">
        <v>1.031</v>
      </c>
      <c r="D433" s="8">
        <v>63.0</v>
      </c>
      <c r="E433" s="9" t="s">
        <v>8</v>
      </c>
      <c r="F433" s="9" t="s">
        <v>9</v>
      </c>
      <c r="G433" s="11"/>
    </row>
    <row r="434">
      <c r="A434" s="5">
        <v>43833.06275997685</v>
      </c>
      <c r="B434" s="6">
        <v>43833.3960543055</v>
      </c>
      <c r="C434" s="8">
        <v>1.031</v>
      </c>
      <c r="D434" s="8">
        <v>63.0</v>
      </c>
      <c r="E434" s="9" t="s">
        <v>8</v>
      </c>
      <c r="F434" s="9" t="s">
        <v>9</v>
      </c>
      <c r="G434" s="11"/>
    </row>
    <row r="435">
      <c r="A435" s="5">
        <v>43833.073175185185</v>
      </c>
      <c r="B435" s="6">
        <v>43833.4064754976</v>
      </c>
      <c r="C435" s="8">
        <v>1.031</v>
      </c>
      <c r="D435" s="8">
        <v>63.0</v>
      </c>
      <c r="E435" s="9" t="s">
        <v>8</v>
      </c>
      <c r="F435" s="9" t="s">
        <v>9</v>
      </c>
      <c r="G435" s="11"/>
    </row>
    <row r="436">
      <c r="A436" s="5">
        <v>43833.08362399305</v>
      </c>
      <c r="B436" s="6">
        <v>43833.4169078935</v>
      </c>
      <c r="C436" s="8">
        <v>1.03</v>
      </c>
      <c r="D436" s="8">
        <v>63.0</v>
      </c>
      <c r="E436" s="9" t="s">
        <v>8</v>
      </c>
      <c r="F436" s="9" t="s">
        <v>9</v>
      </c>
      <c r="G436" s="11"/>
    </row>
    <row r="437">
      <c r="A437" s="5">
        <v>43833.09403288194</v>
      </c>
      <c r="B437" s="6">
        <v>43833.4273297453</v>
      </c>
      <c r="C437" s="8">
        <v>1.031</v>
      </c>
      <c r="D437" s="8">
        <v>63.0</v>
      </c>
      <c r="E437" s="9" t="s">
        <v>8</v>
      </c>
      <c r="F437" s="9" t="s">
        <v>9</v>
      </c>
      <c r="G437" s="11"/>
    </row>
    <row r="438">
      <c r="A438" s="5">
        <v>43833.10446383102</v>
      </c>
      <c r="B438" s="6">
        <v>43833.4377507754</v>
      </c>
      <c r="C438" s="8">
        <v>1.031</v>
      </c>
      <c r="D438" s="8">
        <v>63.0</v>
      </c>
      <c r="E438" s="9" t="s">
        <v>8</v>
      </c>
      <c r="F438" s="9" t="s">
        <v>9</v>
      </c>
      <c r="G438" s="11"/>
    </row>
    <row r="439">
      <c r="A439" s="5">
        <v>43833.11487934028</v>
      </c>
      <c r="B439" s="6">
        <v>43833.4481738541</v>
      </c>
      <c r="C439" s="8">
        <v>1.032</v>
      </c>
      <c r="D439" s="8">
        <v>63.0</v>
      </c>
      <c r="E439" s="9" t="s">
        <v>8</v>
      </c>
      <c r="F439" s="9" t="s">
        <v>9</v>
      </c>
      <c r="G439" s="11"/>
    </row>
    <row r="440">
      <c r="A440" s="5">
        <v>43833.125311296295</v>
      </c>
      <c r="B440" s="6">
        <v>43833.4585937963</v>
      </c>
      <c r="C440" s="8">
        <v>1.032</v>
      </c>
      <c r="D440" s="8">
        <v>63.0</v>
      </c>
      <c r="E440" s="9" t="s">
        <v>8</v>
      </c>
      <c r="F440" s="9" t="s">
        <v>9</v>
      </c>
      <c r="G440" s="11"/>
    </row>
    <row r="441">
      <c r="A441" s="5">
        <v>43833.13574857639</v>
      </c>
      <c r="B441" s="6">
        <v>43833.4690142245</v>
      </c>
      <c r="C441" s="8">
        <v>1.032</v>
      </c>
      <c r="D441" s="8">
        <v>63.0</v>
      </c>
      <c r="E441" s="9" t="s">
        <v>8</v>
      </c>
      <c r="F441" s="9" t="s">
        <v>9</v>
      </c>
      <c r="G441" s="11"/>
    </row>
    <row r="442">
      <c r="A442" s="5">
        <v>43833.146144259255</v>
      </c>
      <c r="B442" s="6">
        <v>43833.4794342245</v>
      </c>
      <c r="C442" s="8">
        <v>1.032</v>
      </c>
      <c r="D442" s="8">
        <v>63.0</v>
      </c>
      <c r="E442" s="9" t="s">
        <v>8</v>
      </c>
      <c r="F442" s="9" t="s">
        <v>9</v>
      </c>
      <c r="G442" s="11"/>
    </row>
    <row r="443">
      <c r="A443" s="5">
        <v>43833.156567638885</v>
      </c>
      <c r="B443" s="6">
        <v>43833.4898667592</v>
      </c>
      <c r="C443" s="8">
        <v>1.031</v>
      </c>
      <c r="D443" s="8">
        <v>63.0</v>
      </c>
      <c r="E443" s="9" t="s">
        <v>8</v>
      </c>
      <c r="F443" s="9" t="s">
        <v>9</v>
      </c>
      <c r="G443" s="11"/>
    </row>
    <row r="444">
      <c r="A444" s="5">
        <v>43833.16699065972</v>
      </c>
      <c r="B444" s="6">
        <v>43833.5002873032</v>
      </c>
      <c r="C444" s="8">
        <v>1.031</v>
      </c>
      <c r="D444" s="8">
        <v>64.0</v>
      </c>
      <c r="E444" s="9" t="s">
        <v>8</v>
      </c>
      <c r="F444" s="9" t="s">
        <v>9</v>
      </c>
      <c r="G444" s="11"/>
    </row>
    <row r="445">
      <c r="A445" s="5">
        <v>43833.17742383102</v>
      </c>
      <c r="B445" s="6">
        <v>43833.5107198263</v>
      </c>
      <c r="C445" s="8">
        <v>1.031</v>
      </c>
      <c r="D445" s="8">
        <v>64.0</v>
      </c>
      <c r="E445" s="9" t="s">
        <v>8</v>
      </c>
      <c r="F445" s="9" t="s">
        <v>9</v>
      </c>
      <c r="G445" s="11"/>
    </row>
    <row r="446">
      <c r="A446" s="5">
        <v>43833.18783851852</v>
      </c>
      <c r="B446" s="6">
        <v>43833.5211397453</v>
      </c>
      <c r="C446" s="8">
        <v>1.031</v>
      </c>
      <c r="D446" s="8">
        <v>64.0</v>
      </c>
      <c r="E446" s="9" t="s">
        <v>8</v>
      </c>
      <c r="F446" s="9" t="s">
        <v>9</v>
      </c>
      <c r="G446" s="11"/>
    </row>
    <row r="447">
      <c r="A447" s="5">
        <v>43833.198284293976</v>
      </c>
      <c r="B447" s="6">
        <v>43833.5315744328</v>
      </c>
      <c r="C447" s="8">
        <v>1.03</v>
      </c>
      <c r="D447" s="8">
        <v>64.0</v>
      </c>
      <c r="E447" s="9" t="s">
        <v>8</v>
      </c>
      <c r="F447" s="9" t="s">
        <v>9</v>
      </c>
      <c r="G447" s="11"/>
    </row>
    <row r="448">
      <c r="A448" s="5">
        <v>43833.20870054398</v>
      </c>
      <c r="B448" s="6">
        <v>43833.5419953935</v>
      </c>
      <c r="C448" s="8">
        <v>1.031</v>
      </c>
      <c r="D448" s="8">
        <v>64.0</v>
      </c>
      <c r="E448" s="9" t="s">
        <v>8</v>
      </c>
      <c r="F448" s="9" t="s">
        <v>9</v>
      </c>
      <c r="G448" s="11"/>
    </row>
    <row r="449">
      <c r="A449" s="5">
        <v>43833.219194502315</v>
      </c>
      <c r="B449" s="6">
        <v>43833.552440162</v>
      </c>
      <c r="C449" s="8">
        <v>1.031</v>
      </c>
      <c r="D449" s="8">
        <v>64.0</v>
      </c>
      <c r="E449" s="9" t="s">
        <v>8</v>
      </c>
      <c r="F449" s="9" t="s">
        <v>9</v>
      </c>
      <c r="G449" s="11"/>
    </row>
    <row r="450">
      <c r="A450" s="5">
        <v>43833.22956216436</v>
      </c>
      <c r="B450" s="6">
        <v>43833.5628621759</v>
      </c>
      <c r="C450" s="8">
        <v>1.03</v>
      </c>
      <c r="D450" s="8">
        <v>64.0</v>
      </c>
      <c r="E450" s="9" t="s">
        <v>8</v>
      </c>
      <c r="F450" s="9" t="s">
        <v>9</v>
      </c>
      <c r="G450" s="11"/>
    </row>
    <row r="451">
      <c r="A451" s="5">
        <v>43833.240003009254</v>
      </c>
      <c r="B451" s="6">
        <v>43833.5732848379</v>
      </c>
      <c r="C451" s="8">
        <v>1.03</v>
      </c>
      <c r="D451" s="8">
        <v>64.0</v>
      </c>
      <c r="E451" s="9" t="s">
        <v>8</v>
      </c>
      <c r="F451" s="9" t="s">
        <v>9</v>
      </c>
      <c r="G451" s="11"/>
    </row>
    <row r="452">
      <c r="A452" s="5">
        <v>43833.250414317125</v>
      </c>
      <c r="B452" s="6">
        <v>43833.5837051273</v>
      </c>
      <c r="C452" s="8">
        <v>1.03</v>
      </c>
      <c r="D452" s="8">
        <v>64.0</v>
      </c>
      <c r="E452" s="9" t="s">
        <v>8</v>
      </c>
      <c r="F452" s="9" t="s">
        <v>9</v>
      </c>
      <c r="G452" s="11"/>
    </row>
    <row r="453">
      <c r="A453" s="5">
        <v>43833.260847673606</v>
      </c>
      <c r="B453" s="6">
        <v>43833.5941375</v>
      </c>
      <c r="C453" s="8">
        <v>1.03</v>
      </c>
      <c r="D453" s="8">
        <v>64.0</v>
      </c>
      <c r="E453" s="9" t="s">
        <v>8</v>
      </c>
      <c r="F453" s="9" t="s">
        <v>9</v>
      </c>
      <c r="G453" s="11"/>
    </row>
    <row r="454">
      <c r="A454" s="5">
        <v>43833.27126155092</v>
      </c>
      <c r="B454" s="6">
        <v>43833.6045579861</v>
      </c>
      <c r="C454" s="8">
        <v>1.029</v>
      </c>
      <c r="D454" s="8">
        <v>64.0</v>
      </c>
      <c r="E454" s="9" t="s">
        <v>8</v>
      </c>
      <c r="F454" s="9" t="s">
        <v>9</v>
      </c>
      <c r="G454" s="11"/>
    </row>
    <row r="455">
      <c r="A455" s="5">
        <v>43833.28169396991</v>
      </c>
      <c r="B455" s="6">
        <v>43833.614979537</v>
      </c>
      <c r="C455" s="8">
        <v>1.03</v>
      </c>
      <c r="D455" s="8">
        <v>64.0</v>
      </c>
      <c r="E455" s="9" t="s">
        <v>8</v>
      </c>
      <c r="F455" s="9" t="s">
        <v>9</v>
      </c>
      <c r="G455" s="11"/>
    </row>
    <row r="456">
      <c r="A456" s="5">
        <v>43833.29210280093</v>
      </c>
      <c r="B456" s="6">
        <v>43833.6254003472</v>
      </c>
      <c r="C456" s="8">
        <v>1.03</v>
      </c>
      <c r="D456" s="8">
        <v>63.0</v>
      </c>
      <c r="E456" s="9" t="s">
        <v>8</v>
      </c>
      <c r="F456" s="9" t="s">
        <v>9</v>
      </c>
      <c r="G456" s="11"/>
    </row>
    <row r="457">
      <c r="A457" s="5">
        <v>43833.30253021991</v>
      </c>
      <c r="B457" s="6">
        <v>43833.6358220254</v>
      </c>
      <c r="C457" s="8">
        <v>1.031</v>
      </c>
      <c r="D457" s="8">
        <v>62.0</v>
      </c>
      <c r="E457" s="9" t="s">
        <v>8</v>
      </c>
      <c r="F457" s="9" t="s">
        <v>9</v>
      </c>
      <c r="G457" s="11"/>
    </row>
    <row r="458">
      <c r="A458" s="5">
        <v>43833.31294199074</v>
      </c>
      <c r="B458" s="6">
        <v>43833.6462436458</v>
      </c>
      <c r="C458" s="8">
        <v>1.029</v>
      </c>
      <c r="D458" s="8">
        <v>62.0</v>
      </c>
      <c r="E458" s="9" t="s">
        <v>8</v>
      </c>
      <c r="F458" s="9" t="s">
        <v>9</v>
      </c>
      <c r="G458" s="11"/>
    </row>
    <row r="459">
      <c r="A459" s="5">
        <v>43833.32338894676</v>
      </c>
      <c r="B459" s="6">
        <v>43833.6566756249</v>
      </c>
      <c r="C459" s="8">
        <v>1.03</v>
      </c>
      <c r="D459" s="8">
        <v>62.0</v>
      </c>
      <c r="E459" s="9" t="s">
        <v>8</v>
      </c>
      <c r="F459" s="9" t="s">
        <v>9</v>
      </c>
      <c r="G459" s="11"/>
    </row>
    <row r="460">
      <c r="A460" s="5">
        <v>43833.33380328704</v>
      </c>
      <c r="B460" s="6">
        <v>43833.667095706</v>
      </c>
      <c r="C460" s="8">
        <v>1.03</v>
      </c>
      <c r="D460" s="8">
        <v>62.0</v>
      </c>
      <c r="E460" s="9" t="s">
        <v>8</v>
      </c>
      <c r="F460" s="9" t="s">
        <v>9</v>
      </c>
      <c r="G460" s="11"/>
    </row>
    <row r="461">
      <c r="A461" s="5">
        <v>43833.344236122684</v>
      </c>
      <c r="B461" s="6">
        <v>43833.6775172222</v>
      </c>
      <c r="C461" s="8">
        <v>1.03</v>
      </c>
      <c r="D461" s="8">
        <v>62.0</v>
      </c>
      <c r="E461" s="9" t="s">
        <v>8</v>
      </c>
      <c r="F461" s="9" t="s">
        <v>9</v>
      </c>
      <c r="G461" s="11"/>
    </row>
    <row r="462">
      <c r="A462" s="5">
        <v>43833.35466435185</v>
      </c>
      <c r="B462" s="6">
        <v>43833.6879502314</v>
      </c>
      <c r="C462" s="8">
        <v>1.03</v>
      </c>
      <c r="D462" s="8">
        <v>62.0</v>
      </c>
      <c r="E462" s="9" t="s">
        <v>8</v>
      </c>
      <c r="F462" s="9" t="s">
        <v>9</v>
      </c>
      <c r="G462" s="11"/>
    </row>
    <row r="463">
      <c r="A463" s="5">
        <v>43833.36508340278</v>
      </c>
      <c r="B463" s="6">
        <v>43833.6983713888</v>
      </c>
      <c r="C463" s="8">
        <v>1.03</v>
      </c>
      <c r="D463" s="8">
        <v>62.0</v>
      </c>
      <c r="E463" s="9" t="s">
        <v>8</v>
      </c>
      <c r="F463" s="9" t="s">
        <v>9</v>
      </c>
      <c r="G463" s="11"/>
    </row>
    <row r="464">
      <c r="A464" s="5">
        <v>43833.375501250004</v>
      </c>
      <c r="B464" s="6">
        <v>43833.708790706</v>
      </c>
      <c r="C464" s="8">
        <v>1.031</v>
      </c>
      <c r="D464" s="8">
        <v>62.0</v>
      </c>
      <c r="E464" s="9" t="s">
        <v>8</v>
      </c>
      <c r="F464" s="9" t="s">
        <v>9</v>
      </c>
      <c r="G464" s="11"/>
    </row>
    <row r="465">
      <c r="A465" s="5">
        <v>43833.385913819446</v>
      </c>
      <c r="B465" s="6">
        <v>43833.7192132175</v>
      </c>
      <c r="C465" s="8">
        <v>1.03</v>
      </c>
      <c r="D465" s="8">
        <v>62.0</v>
      </c>
      <c r="E465" s="9" t="s">
        <v>8</v>
      </c>
      <c r="F465" s="9" t="s">
        <v>9</v>
      </c>
      <c r="G465" s="11"/>
    </row>
    <row r="466">
      <c r="A466" s="5">
        <v>43833.39634842593</v>
      </c>
      <c r="B466" s="6">
        <v>43833.7296343634</v>
      </c>
      <c r="C466" s="8">
        <v>1.03</v>
      </c>
      <c r="D466" s="8">
        <v>62.0</v>
      </c>
      <c r="E466" s="9" t="s">
        <v>8</v>
      </c>
      <c r="F466" s="9" t="s">
        <v>9</v>
      </c>
      <c r="G466" s="11"/>
    </row>
    <row r="467">
      <c r="A467" s="5">
        <v>43833.406757743054</v>
      </c>
      <c r="B467" s="6">
        <v>43833.7400561574</v>
      </c>
      <c r="C467" s="8">
        <v>1.03</v>
      </c>
      <c r="D467" s="8">
        <v>62.0</v>
      </c>
      <c r="E467" s="9" t="s">
        <v>8</v>
      </c>
      <c r="F467" s="9" t="s">
        <v>9</v>
      </c>
      <c r="G467" s="11"/>
    </row>
    <row r="468">
      <c r="A468" s="5">
        <v>43833.41719112269</v>
      </c>
      <c r="B468" s="6">
        <v>43833.7504905787</v>
      </c>
      <c r="C468" s="8">
        <v>1.03</v>
      </c>
      <c r="D468" s="8">
        <v>62.0</v>
      </c>
      <c r="E468" s="9" t="s">
        <v>8</v>
      </c>
      <c r="F468" s="9" t="s">
        <v>9</v>
      </c>
      <c r="G468" s="11"/>
    </row>
    <row r="469">
      <c r="A469" s="5">
        <v>43833.42762635417</v>
      </c>
      <c r="B469" s="6">
        <v>43833.7609233217</v>
      </c>
      <c r="C469" s="8">
        <v>1.029</v>
      </c>
      <c r="D469" s="8">
        <v>62.0</v>
      </c>
      <c r="E469" s="9" t="s">
        <v>8</v>
      </c>
      <c r="F469" s="9" t="s">
        <v>9</v>
      </c>
      <c r="G469" s="11"/>
    </row>
    <row r="470">
      <c r="A470" s="5">
        <v>43833.438069537035</v>
      </c>
      <c r="B470" s="6">
        <v>43833.7713557407</v>
      </c>
      <c r="C470" s="8">
        <v>1.029</v>
      </c>
      <c r="D470" s="8">
        <v>62.0</v>
      </c>
      <c r="E470" s="9" t="s">
        <v>8</v>
      </c>
      <c r="F470" s="9" t="s">
        <v>9</v>
      </c>
      <c r="G470" s="11"/>
    </row>
    <row r="471">
      <c r="A471" s="5">
        <v>43833.44849260416</v>
      </c>
      <c r="B471" s="6">
        <v>43833.7817760879</v>
      </c>
      <c r="C471" s="8">
        <v>1.029</v>
      </c>
      <c r="D471" s="8">
        <v>62.0</v>
      </c>
      <c r="E471" s="9" t="s">
        <v>8</v>
      </c>
      <c r="F471" s="9" t="s">
        <v>9</v>
      </c>
      <c r="G471" s="11"/>
    </row>
    <row r="472">
      <c r="A472" s="5">
        <v>43833.458921909725</v>
      </c>
      <c r="B472" s="6">
        <v>43833.7922079976</v>
      </c>
      <c r="C472" s="8">
        <v>1.029</v>
      </c>
      <c r="D472" s="8">
        <v>62.0</v>
      </c>
      <c r="E472" s="9" t="s">
        <v>8</v>
      </c>
      <c r="F472" s="9" t="s">
        <v>9</v>
      </c>
      <c r="G472" s="11"/>
    </row>
    <row r="473">
      <c r="A473" s="5">
        <v>43833.46933939814</v>
      </c>
      <c r="B473" s="6">
        <v>43833.8026290972</v>
      </c>
      <c r="C473" s="8">
        <v>1.029</v>
      </c>
      <c r="D473" s="8">
        <v>62.0</v>
      </c>
      <c r="E473" s="9" t="s">
        <v>8</v>
      </c>
      <c r="F473" s="9" t="s">
        <v>9</v>
      </c>
      <c r="G473" s="11"/>
    </row>
    <row r="474">
      <c r="A474" s="5">
        <v>43833.479758657406</v>
      </c>
      <c r="B474" s="6">
        <v>43833.8130503703</v>
      </c>
      <c r="C474" s="8">
        <v>1.029</v>
      </c>
      <c r="D474" s="8">
        <v>62.0</v>
      </c>
      <c r="E474" s="9" t="s">
        <v>8</v>
      </c>
      <c r="F474" s="9" t="s">
        <v>9</v>
      </c>
      <c r="G474" s="11"/>
    </row>
    <row r="475">
      <c r="A475" s="5">
        <v>43833.49019690973</v>
      </c>
      <c r="B475" s="6">
        <v>43833.8234839236</v>
      </c>
      <c r="C475" s="8">
        <v>1.029</v>
      </c>
      <c r="D475" s="8">
        <v>62.0</v>
      </c>
      <c r="E475" s="9" t="s">
        <v>8</v>
      </c>
      <c r="F475" s="9" t="s">
        <v>9</v>
      </c>
      <c r="G475" s="11"/>
    </row>
    <row r="476">
      <c r="A476" s="5">
        <v>43833.50060755787</v>
      </c>
      <c r="B476" s="6">
        <v>43833.8339055787</v>
      </c>
      <c r="C476" s="8">
        <v>1.03</v>
      </c>
      <c r="D476" s="8">
        <v>62.0</v>
      </c>
      <c r="E476" s="9" t="s">
        <v>8</v>
      </c>
      <c r="F476" s="9" t="s">
        <v>9</v>
      </c>
      <c r="G476" s="11"/>
    </row>
    <row r="477">
      <c r="A477" s="5">
        <v>43833.51102725694</v>
      </c>
      <c r="B477" s="6">
        <v>43833.844327662</v>
      </c>
      <c r="C477" s="8">
        <v>1.029</v>
      </c>
      <c r="D477" s="8">
        <v>62.0</v>
      </c>
      <c r="E477" s="9" t="s">
        <v>8</v>
      </c>
      <c r="F477" s="9" t="s">
        <v>9</v>
      </c>
      <c r="G477" s="11"/>
    </row>
    <row r="478">
      <c r="A478" s="5">
        <v>43833.52144989584</v>
      </c>
      <c r="B478" s="6">
        <v>43833.8547487847</v>
      </c>
      <c r="C478" s="8">
        <v>1.029</v>
      </c>
      <c r="D478" s="8">
        <v>62.0</v>
      </c>
      <c r="E478" s="9" t="s">
        <v>8</v>
      </c>
      <c r="F478" s="9" t="s">
        <v>9</v>
      </c>
      <c r="G478" s="11"/>
    </row>
    <row r="479">
      <c r="A479" s="5">
        <v>43833.531873368054</v>
      </c>
      <c r="B479" s="6">
        <v>43833.8651709143</v>
      </c>
      <c r="C479" s="8">
        <v>1.029</v>
      </c>
      <c r="D479" s="8">
        <v>62.0</v>
      </c>
      <c r="E479" s="9" t="s">
        <v>8</v>
      </c>
      <c r="F479" s="9" t="s">
        <v>9</v>
      </c>
      <c r="G479" s="11"/>
    </row>
    <row r="480">
      <c r="A480" s="5">
        <v>43833.542296458334</v>
      </c>
      <c r="B480" s="6">
        <v>43833.8755928009</v>
      </c>
      <c r="C480" s="8">
        <v>1.03</v>
      </c>
      <c r="D480" s="8">
        <v>62.0</v>
      </c>
      <c r="E480" s="9" t="s">
        <v>8</v>
      </c>
      <c r="F480" s="9" t="s">
        <v>9</v>
      </c>
      <c r="G480" s="11"/>
    </row>
    <row r="481">
      <c r="A481" s="5">
        <v>43833.55272097222</v>
      </c>
      <c r="B481" s="6">
        <v>43833.8860147106</v>
      </c>
      <c r="C481" s="8">
        <v>1.03</v>
      </c>
      <c r="D481" s="8">
        <v>62.0</v>
      </c>
      <c r="E481" s="9" t="s">
        <v>8</v>
      </c>
      <c r="F481" s="9" t="s">
        <v>9</v>
      </c>
      <c r="G481" s="11"/>
    </row>
    <row r="482">
      <c r="A482" s="5">
        <v>43833.56314834491</v>
      </c>
      <c r="B482" s="6">
        <v>43833.896446493</v>
      </c>
      <c r="C482" s="8">
        <v>1.029</v>
      </c>
      <c r="D482" s="8">
        <v>62.0</v>
      </c>
      <c r="E482" s="9" t="s">
        <v>8</v>
      </c>
      <c r="F482" s="9" t="s">
        <v>9</v>
      </c>
      <c r="G482" s="11"/>
    </row>
    <row r="483">
      <c r="A483" s="5">
        <v>43833.57356613426</v>
      </c>
      <c r="B483" s="6">
        <v>43833.9068668171</v>
      </c>
      <c r="C483" s="8">
        <v>1.029</v>
      </c>
      <c r="D483" s="8">
        <v>62.0</v>
      </c>
      <c r="E483" s="9" t="s">
        <v>8</v>
      </c>
      <c r="F483" s="9" t="s">
        <v>9</v>
      </c>
      <c r="G483" s="11"/>
    </row>
    <row r="484">
      <c r="A484" s="5">
        <v>43833.583983159726</v>
      </c>
      <c r="B484" s="6">
        <v>43833.9172883333</v>
      </c>
      <c r="C484" s="8">
        <v>1.029</v>
      </c>
      <c r="D484" s="8">
        <v>62.0</v>
      </c>
      <c r="E484" s="9" t="s">
        <v>8</v>
      </c>
      <c r="F484" s="9" t="s">
        <v>9</v>
      </c>
      <c r="G484" s="11"/>
    </row>
    <row r="485">
      <c r="A485" s="5">
        <v>43833.59441943287</v>
      </c>
      <c r="B485" s="6">
        <v>43833.927709456</v>
      </c>
      <c r="C485" s="8">
        <v>1.029</v>
      </c>
      <c r="D485" s="8">
        <v>62.0</v>
      </c>
      <c r="E485" s="9" t="s">
        <v>8</v>
      </c>
      <c r="F485" s="9" t="s">
        <v>9</v>
      </c>
      <c r="G485" s="11"/>
    </row>
    <row r="486">
      <c r="A486" s="5">
        <v>43833.60483193287</v>
      </c>
      <c r="B486" s="6">
        <v>43833.9381294675</v>
      </c>
      <c r="C486" s="8">
        <v>1.029</v>
      </c>
      <c r="D486" s="8">
        <v>62.0</v>
      </c>
      <c r="E486" s="9" t="s">
        <v>8</v>
      </c>
      <c r="F486" s="9" t="s">
        <v>9</v>
      </c>
      <c r="G486" s="11"/>
    </row>
    <row r="487">
      <c r="A487" s="5">
        <v>43833.61525170139</v>
      </c>
      <c r="B487" s="6">
        <v>43833.9485487152</v>
      </c>
      <c r="C487" s="8">
        <v>1.029</v>
      </c>
      <c r="D487" s="8">
        <v>62.0</v>
      </c>
      <c r="E487" s="9" t="s">
        <v>8</v>
      </c>
      <c r="F487" s="9" t="s">
        <v>9</v>
      </c>
      <c r="G487" s="11"/>
    </row>
    <row r="488">
      <c r="A488" s="5">
        <v>43833.62573878472</v>
      </c>
      <c r="B488" s="6">
        <v>43833.9589705671</v>
      </c>
      <c r="C488" s="8">
        <v>1.029</v>
      </c>
      <c r="D488" s="8">
        <v>62.0</v>
      </c>
      <c r="E488" s="9" t="s">
        <v>8</v>
      </c>
      <c r="F488" s="9" t="s">
        <v>9</v>
      </c>
      <c r="G488" s="11"/>
    </row>
    <row r="489">
      <c r="A489" s="5">
        <v>43833.63609693287</v>
      </c>
      <c r="B489" s="6">
        <v>43833.969391655</v>
      </c>
      <c r="C489" s="8">
        <v>1.028</v>
      </c>
      <c r="D489" s="8">
        <v>62.0</v>
      </c>
      <c r="E489" s="9" t="s">
        <v>8</v>
      </c>
      <c r="F489" s="9" t="s">
        <v>9</v>
      </c>
      <c r="G489" s="11"/>
    </row>
    <row r="490">
      <c r="A490" s="5">
        <v>43833.64651746528</v>
      </c>
      <c r="B490" s="6">
        <v>43833.9798132638</v>
      </c>
      <c r="C490" s="8">
        <v>1.028</v>
      </c>
      <c r="D490" s="8">
        <v>62.0</v>
      </c>
      <c r="E490" s="9" t="s">
        <v>8</v>
      </c>
      <c r="F490" s="9" t="s">
        <v>9</v>
      </c>
      <c r="G490" s="11"/>
    </row>
    <row r="491">
      <c r="A491" s="5">
        <v>43833.656940092595</v>
      </c>
      <c r="B491" s="6">
        <v>43833.9902347222</v>
      </c>
      <c r="C491" s="8">
        <v>1.028</v>
      </c>
      <c r="D491" s="8">
        <v>62.0</v>
      </c>
      <c r="E491" s="9" t="s">
        <v>8</v>
      </c>
      <c r="F491" s="9" t="s">
        <v>9</v>
      </c>
      <c r="G491" s="11"/>
    </row>
    <row r="492">
      <c r="A492" s="5">
        <v>43833.667356238424</v>
      </c>
      <c r="B492" s="6">
        <v>43834.0006553935</v>
      </c>
      <c r="C492" s="8">
        <v>1.028</v>
      </c>
      <c r="D492" s="8">
        <v>62.0</v>
      </c>
      <c r="E492" s="9" t="s">
        <v>8</v>
      </c>
      <c r="F492" s="9" t="s">
        <v>9</v>
      </c>
      <c r="G492" s="11"/>
    </row>
    <row r="493">
      <c r="A493" s="5">
        <v>43833.677780659724</v>
      </c>
      <c r="B493" s="6">
        <v>43834.0110769675</v>
      </c>
      <c r="C493" s="8">
        <v>1.028</v>
      </c>
      <c r="D493" s="8">
        <v>62.0</v>
      </c>
      <c r="E493" s="9" t="s">
        <v>8</v>
      </c>
      <c r="F493" s="9" t="s">
        <v>9</v>
      </c>
      <c r="G493" s="11"/>
    </row>
    <row r="494">
      <c r="A494" s="5">
        <v>43833.688202997684</v>
      </c>
      <c r="B494" s="6">
        <v>43834.0214972453</v>
      </c>
      <c r="C494" s="8">
        <v>1.028</v>
      </c>
      <c r="D494" s="8">
        <v>63.0</v>
      </c>
      <c r="E494" s="9" t="s">
        <v>8</v>
      </c>
      <c r="F494" s="9" t="s">
        <v>9</v>
      </c>
      <c r="G494" s="11"/>
    </row>
    <row r="495">
      <c r="A495" s="5">
        <v>43833.69862015046</v>
      </c>
      <c r="B495" s="6">
        <v>43834.031918287</v>
      </c>
      <c r="C495" s="8">
        <v>1.028</v>
      </c>
      <c r="D495" s="8">
        <v>62.0</v>
      </c>
      <c r="E495" s="9" t="s">
        <v>8</v>
      </c>
      <c r="F495" s="9" t="s">
        <v>9</v>
      </c>
      <c r="G495" s="11"/>
    </row>
    <row r="496">
      <c r="A496" s="5">
        <v>43833.70904165509</v>
      </c>
      <c r="B496" s="6">
        <v>43834.0423412268</v>
      </c>
      <c r="C496" s="8">
        <v>1.029</v>
      </c>
      <c r="D496" s="8">
        <v>63.0</v>
      </c>
      <c r="E496" s="9" t="s">
        <v>8</v>
      </c>
      <c r="F496" s="9" t="s">
        <v>9</v>
      </c>
      <c r="G496" s="11"/>
    </row>
    <row r="497">
      <c r="A497" s="5">
        <v>43833.71946965277</v>
      </c>
      <c r="B497" s="6">
        <v>43834.0527600115</v>
      </c>
      <c r="C497" s="8">
        <v>1.028</v>
      </c>
      <c r="D497" s="8">
        <v>63.0</v>
      </c>
      <c r="E497" s="9" t="s">
        <v>8</v>
      </c>
      <c r="F497" s="9" t="s">
        <v>9</v>
      </c>
      <c r="G497" s="11"/>
    </row>
    <row r="498">
      <c r="A498" s="5">
        <v>43833.72989217592</v>
      </c>
      <c r="B498" s="6">
        <v>43834.0631824884</v>
      </c>
      <c r="C498" s="8">
        <v>1.029</v>
      </c>
      <c r="D498" s="8">
        <v>63.0</v>
      </c>
      <c r="E498" s="9" t="s">
        <v>8</v>
      </c>
      <c r="F498" s="9" t="s">
        <v>9</v>
      </c>
      <c r="G498" s="11"/>
    </row>
    <row r="499">
      <c r="A499" s="5">
        <v>43833.7403094676</v>
      </c>
      <c r="B499" s="6">
        <v>43834.0736148379</v>
      </c>
      <c r="C499" s="8">
        <v>1.029</v>
      </c>
      <c r="D499" s="8">
        <v>63.0</v>
      </c>
      <c r="E499" s="9" t="s">
        <v>8</v>
      </c>
      <c r="F499" s="9" t="s">
        <v>9</v>
      </c>
      <c r="G499" s="11"/>
    </row>
    <row r="500">
      <c r="A500" s="5">
        <v>43833.7507421412</v>
      </c>
      <c r="B500" s="6">
        <v>43834.0840351388</v>
      </c>
      <c r="C500" s="8">
        <v>1.028</v>
      </c>
      <c r="D500" s="8">
        <v>63.0</v>
      </c>
      <c r="E500" s="9" t="s">
        <v>8</v>
      </c>
      <c r="F500" s="9" t="s">
        <v>9</v>
      </c>
      <c r="G500" s="11"/>
    </row>
    <row r="501">
      <c r="A501" s="5">
        <v>43833.76117773148</v>
      </c>
      <c r="B501" s="6">
        <v>43834.0944795254</v>
      </c>
      <c r="C501" s="8">
        <v>1.029</v>
      </c>
      <c r="D501" s="8">
        <v>63.0</v>
      </c>
      <c r="E501" s="9" t="s">
        <v>8</v>
      </c>
      <c r="F501" s="9" t="s">
        <v>9</v>
      </c>
      <c r="G501" s="11"/>
    </row>
    <row r="502">
      <c r="A502" s="5">
        <v>43833.7716184375</v>
      </c>
      <c r="B502" s="6">
        <v>43834.1049236342</v>
      </c>
      <c r="C502" s="8">
        <v>1.028</v>
      </c>
      <c r="D502" s="8">
        <v>63.0</v>
      </c>
      <c r="E502" s="9" t="s">
        <v>8</v>
      </c>
      <c r="F502" s="9" t="s">
        <v>9</v>
      </c>
      <c r="G502" s="11"/>
    </row>
    <row r="503">
      <c r="A503" s="5">
        <v>43833.78206616898</v>
      </c>
      <c r="B503" s="6">
        <v>43834.1153682291</v>
      </c>
      <c r="C503" s="8">
        <v>1.029</v>
      </c>
      <c r="D503" s="8">
        <v>63.0</v>
      </c>
      <c r="E503" s="9" t="s">
        <v>8</v>
      </c>
      <c r="F503" s="9" t="s">
        <v>9</v>
      </c>
      <c r="G503" s="11"/>
    </row>
    <row r="504">
      <c r="A504" s="5">
        <v>43833.79249324074</v>
      </c>
      <c r="B504" s="6">
        <v>43834.1257898726</v>
      </c>
      <c r="C504" s="8">
        <v>1.028</v>
      </c>
      <c r="D504" s="8">
        <v>63.0</v>
      </c>
      <c r="E504" s="9" t="s">
        <v>8</v>
      </c>
      <c r="F504" s="9" t="s">
        <v>9</v>
      </c>
      <c r="G504" s="11"/>
    </row>
    <row r="505">
      <c r="A505" s="5">
        <v>43833.802918194444</v>
      </c>
      <c r="B505" s="6">
        <v>43834.1362126273</v>
      </c>
      <c r="C505" s="8">
        <v>1.028</v>
      </c>
      <c r="D505" s="8">
        <v>63.0</v>
      </c>
      <c r="E505" s="9" t="s">
        <v>8</v>
      </c>
      <c r="F505" s="9" t="s">
        <v>9</v>
      </c>
      <c r="G505" s="11"/>
    </row>
    <row r="506">
      <c r="A506" s="5">
        <v>43833.81333655093</v>
      </c>
      <c r="B506" s="6">
        <v>43834.1466333449</v>
      </c>
      <c r="C506" s="8">
        <v>1.028</v>
      </c>
      <c r="D506" s="8">
        <v>63.0</v>
      </c>
      <c r="E506" s="9" t="s">
        <v>8</v>
      </c>
      <c r="F506" s="9" t="s">
        <v>9</v>
      </c>
      <c r="G506" s="11"/>
    </row>
    <row r="507">
      <c r="A507" s="5">
        <v>43833.82376201389</v>
      </c>
      <c r="B507" s="6">
        <v>43834.1570560879</v>
      </c>
      <c r="C507" s="8">
        <v>1.028</v>
      </c>
      <c r="D507" s="8">
        <v>63.0</v>
      </c>
      <c r="E507" s="9" t="s">
        <v>8</v>
      </c>
      <c r="F507" s="9" t="s">
        <v>9</v>
      </c>
      <c r="G507" s="11"/>
    </row>
    <row r="508">
      <c r="A508" s="5">
        <v>43833.83417548611</v>
      </c>
      <c r="B508" s="6">
        <v>43834.1674773726</v>
      </c>
      <c r="C508" s="8">
        <v>1.028</v>
      </c>
      <c r="D508" s="8">
        <v>63.0</v>
      </c>
      <c r="E508" s="9" t="s">
        <v>8</v>
      </c>
      <c r="F508" s="9" t="s">
        <v>9</v>
      </c>
      <c r="G508" s="11"/>
    </row>
    <row r="509">
      <c r="A509" s="5">
        <v>43833.84464033565</v>
      </c>
      <c r="B509" s="6">
        <v>43834.1779245949</v>
      </c>
      <c r="C509" s="8">
        <v>1.028</v>
      </c>
      <c r="D509" s="8">
        <v>63.0</v>
      </c>
      <c r="E509" s="9" t="s">
        <v>8</v>
      </c>
      <c r="F509" s="9" t="s">
        <v>9</v>
      </c>
      <c r="G509" s="11"/>
    </row>
    <row r="510">
      <c r="A510" s="5">
        <v>43833.85504899306</v>
      </c>
      <c r="B510" s="6">
        <v>43834.1883448263</v>
      </c>
      <c r="C510" s="8">
        <v>1.028</v>
      </c>
      <c r="D510" s="8">
        <v>63.0</v>
      </c>
      <c r="E510" s="9" t="s">
        <v>8</v>
      </c>
      <c r="F510" s="9" t="s">
        <v>9</v>
      </c>
      <c r="G510" s="11"/>
    </row>
    <row r="511">
      <c r="A511" s="5">
        <v>43833.86548591436</v>
      </c>
      <c r="B511" s="6">
        <v>43834.1987672569</v>
      </c>
      <c r="C511" s="8">
        <v>1.028</v>
      </c>
      <c r="D511" s="8">
        <v>63.0</v>
      </c>
      <c r="E511" s="9" t="s">
        <v>8</v>
      </c>
      <c r="F511" s="9" t="s">
        <v>9</v>
      </c>
      <c r="G511" s="11"/>
    </row>
    <row r="512">
      <c r="A512" s="5">
        <v>43833.87589609953</v>
      </c>
      <c r="B512" s="6">
        <v>43834.2091887152</v>
      </c>
      <c r="C512" s="8">
        <v>1.028</v>
      </c>
      <c r="D512" s="8">
        <v>63.0</v>
      </c>
      <c r="E512" s="9" t="s">
        <v>8</v>
      </c>
      <c r="F512" s="9" t="s">
        <v>9</v>
      </c>
      <c r="G512" s="11"/>
    </row>
    <row r="513">
      <c r="A513" s="5">
        <v>43833.886306388886</v>
      </c>
      <c r="B513" s="6">
        <v>43834.2196086226</v>
      </c>
      <c r="C513" s="8">
        <v>1.027</v>
      </c>
      <c r="D513" s="8">
        <v>63.0</v>
      </c>
      <c r="E513" s="9" t="s">
        <v>8</v>
      </c>
      <c r="F513" s="9" t="s">
        <v>9</v>
      </c>
      <c r="G513" s="11"/>
    </row>
    <row r="514">
      <c r="A514" s="5">
        <v>43833.896738703705</v>
      </c>
      <c r="B514" s="6">
        <v>43834.2300301736</v>
      </c>
      <c r="C514" s="8">
        <v>1.028</v>
      </c>
      <c r="D514" s="8">
        <v>63.0</v>
      </c>
      <c r="E514" s="9" t="s">
        <v>8</v>
      </c>
      <c r="F514" s="9" t="s">
        <v>9</v>
      </c>
      <c r="G514" s="11"/>
    </row>
    <row r="515">
      <c r="A515" s="5">
        <v>43833.90715273148</v>
      </c>
      <c r="B515" s="6">
        <v>43834.2404523611</v>
      </c>
      <c r="C515" s="8">
        <v>1.028</v>
      </c>
      <c r="D515" s="8">
        <v>63.0</v>
      </c>
      <c r="E515" s="9" t="s">
        <v>8</v>
      </c>
      <c r="F515" s="9" t="s">
        <v>9</v>
      </c>
      <c r="G515" s="11"/>
    </row>
    <row r="516">
      <c r="A516" s="5">
        <v>43833.917584201394</v>
      </c>
      <c r="B516" s="6">
        <v>43834.2508740856</v>
      </c>
      <c r="C516" s="8">
        <v>1.028</v>
      </c>
      <c r="D516" s="8">
        <v>63.0</v>
      </c>
      <c r="E516" s="9" t="s">
        <v>8</v>
      </c>
      <c r="F516" s="9" t="s">
        <v>9</v>
      </c>
      <c r="G516" s="11"/>
    </row>
    <row r="517">
      <c r="A517" s="5">
        <v>43833.92799549768</v>
      </c>
      <c r="B517" s="6">
        <v>43834.2612973842</v>
      </c>
      <c r="C517" s="8">
        <v>1.028</v>
      </c>
      <c r="D517" s="8">
        <v>63.0</v>
      </c>
      <c r="E517" s="9" t="s">
        <v>8</v>
      </c>
      <c r="F517" s="9" t="s">
        <v>9</v>
      </c>
      <c r="G517" s="11"/>
    </row>
    <row r="518">
      <c r="A518" s="5">
        <v>43833.93842269676</v>
      </c>
      <c r="B518" s="6">
        <v>43834.2717189467</v>
      </c>
      <c r="C518" s="8">
        <v>1.028</v>
      </c>
      <c r="D518" s="8">
        <v>63.0</v>
      </c>
      <c r="E518" s="9" t="s">
        <v>8</v>
      </c>
      <c r="F518" s="9" t="s">
        <v>9</v>
      </c>
      <c r="G518" s="11"/>
    </row>
    <row r="519">
      <c r="A519" s="5">
        <v>43833.948844687504</v>
      </c>
      <c r="B519" s="6">
        <v>43834.2821401273</v>
      </c>
      <c r="C519" s="8">
        <v>1.028</v>
      </c>
      <c r="D519" s="8">
        <v>63.0</v>
      </c>
      <c r="E519" s="9" t="s">
        <v>8</v>
      </c>
      <c r="F519" s="9" t="s">
        <v>9</v>
      </c>
      <c r="G519" s="11"/>
    </row>
    <row r="520">
      <c r="A520" s="5">
        <v>43833.95925876158</v>
      </c>
      <c r="B520" s="6">
        <v>43834.2925612268</v>
      </c>
      <c r="C520" s="8">
        <v>1.028</v>
      </c>
      <c r="D520" s="8">
        <v>63.0</v>
      </c>
      <c r="E520" s="9" t="s">
        <v>8</v>
      </c>
      <c r="F520" s="9" t="s">
        <v>9</v>
      </c>
      <c r="G520" s="11"/>
    </row>
    <row r="521">
      <c r="A521" s="5">
        <v>43833.969691516206</v>
      </c>
      <c r="B521" s="6">
        <v>43834.3029833101</v>
      </c>
      <c r="C521" s="8">
        <v>1.028</v>
      </c>
      <c r="D521" s="8">
        <v>63.0</v>
      </c>
      <c r="E521" s="9" t="s">
        <v>8</v>
      </c>
      <c r="F521" s="9" t="s">
        <v>9</v>
      </c>
      <c r="G521" s="11"/>
    </row>
    <row r="522">
      <c r="A522" s="5">
        <v>43833.980109537035</v>
      </c>
      <c r="B522" s="6">
        <v>43834.3134054166</v>
      </c>
      <c r="C522" s="8">
        <v>1.028</v>
      </c>
      <c r="D522" s="8">
        <v>63.0</v>
      </c>
      <c r="E522" s="9" t="s">
        <v>8</v>
      </c>
      <c r="F522" s="9" t="s">
        <v>9</v>
      </c>
      <c r="G522" s="11"/>
    </row>
    <row r="523">
      <c r="A523" s="5">
        <v>43833.99052061343</v>
      </c>
      <c r="B523" s="6">
        <v>43834.3238254976</v>
      </c>
      <c r="C523" s="8">
        <v>1.028</v>
      </c>
      <c r="D523" s="8">
        <v>63.0</v>
      </c>
      <c r="E523" s="9" t="s">
        <v>8</v>
      </c>
      <c r="F523" s="9" t="s">
        <v>9</v>
      </c>
      <c r="G523" s="11"/>
    </row>
    <row r="524">
      <c r="A524" s="5">
        <v>43834.00094790509</v>
      </c>
      <c r="B524" s="6">
        <v>43834.3342479976</v>
      </c>
      <c r="C524" s="8">
        <v>1.028</v>
      </c>
      <c r="D524" s="8">
        <v>63.0</v>
      </c>
      <c r="E524" s="9" t="s">
        <v>8</v>
      </c>
      <c r="F524" s="9" t="s">
        <v>9</v>
      </c>
      <c r="G524" s="11"/>
    </row>
    <row r="525">
      <c r="A525" s="5">
        <v>43834.01137127315</v>
      </c>
      <c r="B525" s="6">
        <v>43834.3446692361</v>
      </c>
      <c r="C525" s="8">
        <v>1.028</v>
      </c>
      <c r="D525" s="8">
        <v>63.0</v>
      </c>
      <c r="E525" s="9" t="s">
        <v>8</v>
      </c>
      <c r="F525" s="9" t="s">
        <v>9</v>
      </c>
      <c r="G525" s="11"/>
    </row>
    <row r="526">
      <c r="A526" s="5">
        <v>43834.02180710648</v>
      </c>
      <c r="B526" s="6">
        <v>43834.355102037</v>
      </c>
      <c r="C526" s="8">
        <v>1.027</v>
      </c>
      <c r="D526" s="8">
        <v>63.0</v>
      </c>
      <c r="E526" s="9" t="s">
        <v>8</v>
      </c>
      <c r="F526" s="9" t="s">
        <v>9</v>
      </c>
      <c r="G526" s="11"/>
    </row>
    <row r="527">
      <c r="A527" s="5">
        <v>43834.03223253472</v>
      </c>
      <c r="B527" s="6">
        <v>43834.3655370717</v>
      </c>
      <c r="C527" s="8">
        <v>1.028</v>
      </c>
      <c r="D527" s="8">
        <v>63.0</v>
      </c>
      <c r="E527" s="9" t="s">
        <v>8</v>
      </c>
      <c r="F527" s="9" t="s">
        <v>9</v>
      </c>
      <c r="G527" s="11"/>
    </row>
    <row r="528">
      <c r="A528" s="5">
        <v>43834.042659803235</v>
      </c>
      <c r="B528" s="6">
        <v>43834.3759589583</v>
      </c>
      <c r="C528" s="8">
        <v>1.027</v>
      </c>
      <c r="D528" s="8">
        <v>63.0</v>
      </c>
      <c r="E528" s="9" t="s">
        <v>8</v>
      </c>
      <c r="F528" s="9" t="s">
        <v>9</v>
      </c>
      <c r="G528" s="11"/>
    </row>
    <row r="529">
      <c r="A529" s="5">
        <v>43834.05309934028</v>
      </c>
      <c r="B529" s="6">
        <v>43834.3863912152</v>
      </c>
      <c r="C529" s="8">
        <v>1.027</v>
      </c>
      <c r="D529" s="8">
        <v>63.0</v>
      </c>
      <c r="E529" s="9" t="s">
        <v>8</v>
      </c>
      <c r="F529" s="9" t="s">
        <v>9</v>
      </c>
      <c r="G529" s="11"/>
    </row>
    <row r="530">
      <c r="A530" s="5">
        <v>43834.063516064816</v>
      </c>
      <c r="B530" s="6">
        <v>43834.3968109375</v>
      </c>
      <c r="C530" s="8">
        <v>1.027</v>
      </c>
      <c r="D530" s="8">
        <v>63.0</v>
      </c>
      <c r="E530" s="9" t="s">
        <v>8</v>
      </c>
      <c r="F530" s="9" t="s">
        <v>9</v>
      </c>
      <c r="G530" s="11"/>
    </row>
    <row r="531">
      <c r="A531" s="5">
        <v>43834.07395184028</v>
      </c>
      <c r="B531" s="6">
        <v>43834.4072327314</v>
      </c>
      <c r="C531" s="8">
        <v>1.027</v>
      </c>
      <c r="D531" s="8">
        <v>63.0</v>
      </c>
      <c r="E531" s="9" t="s">
        <v>8</v>
      </c>
      <c r="F531" s="9" t="s">
        <v>9</v>
      </c>
      <c r="G531" s="11"/>
    </row>
    <row r="532">
      <c r="A532" s="5">
        <v>43834.08435550926</v>
      </c>
      <c r="B532" s="6">
        <v>43834.4176523379</v>
      </c>
      <c r="C532" s="8">
        <v>1.027</v>
      </c>
      <c r="D532" s="8">
        <v>63.0</v>
      </c>
      <c r="E532" s="9" t="s">
        <v>8</v>
      </c>
      <c r="F532" s="9" t="s">
        <v>9</v>
      </c>
      <c r="G532" s="11"/>
    </row>
    <row r="533">
      <c r="A533" s="5">
        <v>43834.094789282404</v>
      </c>
      <c r="B533" s="6">
        <v>43834.4280842939</v>
      </c>
      <c r="C533" s="8">
        <v>1.027</v>
      </c>
      <c r="D533" s="8">
        <v>63.0</v>
      </c>
      <c r="E533" s="9" t="s">
        <v>8</v>
      </c>
      <c r="F533" s="9" t="s">
        <v>9</v>
      </c>
      <c r="G533" s="11"/>
    </row>
    <row r="534">
      <c r="A534" s="5">
        <v>43834.10521013889</v>
      </c>
      <c r="B534" s="6">
        <v>43834.4385059143</v>
      </c>
      <c r="C534" s="8">
        <v>1.027</v>
      </c>
      <c r="D534" s="8">
        <v>63.0</v>
      </c>
      <c r="E534" s="9" t="s">
        <v>8</v>
      </c>
      <c r="F534" s="9" t="s">
        <v>9</v>
      </c>
      <c r="G534" s="11"/>
    </row>
    <row r="535">
      <c r="A535" s="5">
        <v>43834.11563400463</v>
      </c>
      <c r="B535" s="6">
        <v>43834.4489281713</v>
      </c>
      <c r="C535" s="8">
        <v>1.027</v>
      </c>
      <c r="D535" s="8">
        <v>63.0</v>
      </c>
      <c r="E535" s="9" t="s">
        <v>8</v>
      </c>
      <c r="F535" s="9" t="s">
        <v>9</v>
      </c>
      <c r="G535" s="11"/>
    </row>
    <row r="536">
      <c r="A536" s="5">
        <v>43834.12605859953</v>
      </c>
      <c r="B536" s="6">
        <v>43834.4593501388</v>
      </c>
      <c r="C536" s="8">
        <v>1.027</v>
      </c>
      <c r="D536" s="8">
        <v>63.0</v>
      </c>
      <c r="E536" s="9" t="s">
        <v>8</v>
      </c>
      <c r="F536" s="9" t="s">
        <v>9</v>
      </c>
      <c r="G536" s="11"/>
    </row>
    <row r="537">
      <c r="A537" s="5">
        <v>43834.13647971065</v>
      </c>
      <c r="B537" s="6">
        <v>43834.4697703472</v>
      </c>
      <c r="C537" s="8">
        <v>1.027</v>
      </c>
      <c r="D537" s="8">
        <v>63.0</v>
      </c>
      <c r="E537" s="9" t="s">
        <v>8</v>
      </c>
      <c r="F537" s="9" t="s">
        <v>9</v>
      </c>
      <c r="G537" s="11"/>
    </row>
    <row r="538">
      <c r="A538" s="5">
        <v>43834.14689019676</v>
      </c>
      <c r="B538" s="6">
        <v>43834.4801904282</v>
      </c>
      <c r="C538" s="8">
        <v>1.027</v>
      </c>
      <c r="D538" s="8">
        <v>63.0</v>
      </c>
      <c r="E538" s="9" t="s">
        <v>8</v>
      </c>
      <c r="F538" s="9" t="s">
        <v>9</v>
      </c>
      <c r="G538" s="11"/>
    </row>
    <row r="539">
      <c r="A539" s="5">
        <v>43834.15731829861</v>
      </c>
      <c r="B539" s="6">
        <v>43834.4906128819</v>
      </c>
      <c r="C539" s="8">
        <v>1.027</v>
      </c>
      <c r="D539" s="8">
        <v>63.0</v>
      </c>
      <c r="E539" s="9" t="s">
        <v>8</v>
      </c>
      <c r="F539" s="9" t="s">
        <v>9</v>
      </c>
      <c r="G539" s="11"/>
    </row>
    <row r="540">
      <c r="A540" s="5">
        <v>43834.167750775465</v>
      </c>
      <c r="B540" s="6">
        <v>43834.5010453356</v>
      </c>
      <c r="C540" s="8">
        <v>1.027</v>
      </c>
      <c r="D540" s="8">
        <v>63.0</v>
      </c>
      <c r="E540" s="9" t="s">
        <v>8</v>
      </c>
      <c r="F540" s="9" t="s">
        <v>9</v>
      </c>
      <c r="G540" s="11"/>
    </row>
    <row r="541">
      <c r="A541" s="5">
        <v>43834.178172604166</v>
      </c>
      <c r="B541" s="6">
        <v>43834.5114657638</v>
      </c>
      <c r="C541" s="8">
        <v>1.027</v>
      </c>
      <c r="D541" s="8">
        <v>63.0</v>
      </c>
      <c r="E541" s="9" t="s">
        <v>8</v>
      </c>
      <c r="F541" s="9" t="s">
        <v>9</v>
      </c>
      <c r="G541" s="11"/>
    </row>
    <row r="542">
      <c r="A542" s="5">
        <v>43834.18859788195</v>
      </c>
      <c r="B542" s="6">
        <v>43834.5218988078</v>
      </c>
      <c r="C542" s="8">
        <v>1.027</v>
      </c>
      <c r="D542" s="8">
        <v>63.0</v>
      </c>
      <c r="E542" s="9" t="s">
        <v>8</v>
      </c>
      <c r="F542" s="9" t="s">
        <v>9</v>
      </c>
      <c r="G542" s="11"/>
    </row>
    <row r="543">
      <c r="A543" s="5">
        <v>43834.19904136574</v>
      </c>
      <c r="B543" s="6">
        <v>43834.5323428703</v>
      </c>
      <c r="C543" s="8">
        <v>1.027</v>
      </c>
      <c r="D543" s="8">
        <v>63.0</v>
      </c>
      <c r="E543" s="9" t="s">
        <v>8</v>
      </c>
      <c r="F543" s="9" t="s">
        <v>9</v>
      </c>
      <c r="G543" s="11"/>
    </row>
    <row r="544">
      <c r="A544" s="5">
        <v>43834.20947375</v>
      </c>
      <c r="B544" s="6">
        <v>43834.5427760069</v>
      </c>
      <c r="C544" s="8">
        <v>1.027</v>
      </c>
      <c r="D544" s="8">
        <v>63.0</v>
      </c>
      <c r="E544" s="9" t="s">
        <v>8</v>
      </c>
      <c r="F544" s="9" t="s">
        <v>9</v>
      </c>
      <c r="G544" s="11"/>
    </row>
    <row r="545">
      <c r="A545" s="5">
        <v>43834.219902384255</v>
      </c>
      <c r="B545" s="6">
        <v>43834.5531967129</v>
      </c>
      <c r="C545" s="8">
        <v>1.026</v>
      </c>
      <c r="D545" s="8">
        <v>63.0</v>
      </c>
      <c r="E545" s="9" t="s">
        <v>8</v>
      </c>
      <c r="F545" s="9" t="s">
        <v>9</v>
      </c>
      <c r="G545" s="11"/>
    </row>
    <row r="546">
      <c r="A546" s="5">
        <v>43834.230319375</v>
      </c>
      <c r="B546" s="6">
        <v>43834.5636186921</v>
      </c>
      <c r="C546" s="8">
        <v>1.026</v>
      </c>
      <c r="D546" s="8">
        <v>63.0</v>
      </c>
      <c r="E546" s="9" t="s">
        <v>8</v>
      </c>
      <c r="F546" s="9" t="s">
        <v>9</v>
      </c>
      <c r="G546" s="11"/>
    </row>
    <row r="547">
      <c r="A547" s="5">
        <v>43834.240768414355</v>
      </c>
      <c r="B547" s="6">
        <v>43834.574051956</v>
      </c>
      <c r="C547" s="8">
        <v>1.026</v>
      </c>
      <c r="D547" s="8">
        <v>63.0</v>
      </c>
      <c r="E547" s="9" t="s">
        <v>8</v>
      </c>
      <c r="F547" s="9" t="s">
        <v>9</v>
      </c>
      <c r="G547" s="11"/>
    </row>
    <row r="548">
      <c r="A548" s="5">
        <v>43834.25117869213</v>
      </c>
      <c r="B548" s="6">
        <v>43834.5844723379</v>
      </c>
      <c r="C548" s="8">
        <v>1.026</v>
      </c>
      <c r="D548" s="8">
        <v>63.0</v>
      </c>
      <c r="E548" s="9" t="s">
        <v>8</v>
      </c>
      <c r="F548" s="9" t="s">
        <v>9</v>
      </c>
      <c r="G548" s="11"/>
    </row>
    <row r="549">
      <c r="A549" s="5">
        <v>43834.26160932871</v>
      </c>
      <c r="B549" s="6">
        <v>43834.5949053819</v>
      </c>
      <c r="C549" s="8">
        <v>1.026</v>
      </c>
      <c r="D549" s="8">
        <v>64.0</v>
      </c>
      <c r="E549" s="9" t="s">
        <v>8</v>
      </c>
      <c r="F549" s="9" t="s">
        <v>9</v>
      </c>
      <c r="G549" s="11"/>
    </row>
    <row r="550">
      <c r="A550" s="5">
        <v>43834.27203324074</v>
      </c>
      <c r="B550" s="6">
        <v>43834.6053273842</v>
      </c>
      <c r="C550" s="8">
        <v>1.026</v>
      </c>
      <c r="D550" s="8">
        <v>64.0</v>
      </c>
      <c r="E550" s="9" t="s">
        <v>8</v>
      </c>
      <c r="F550" s="9" t="s">
        <v>9</v>
      </c>
      <c r="G550" s="11"/>
    </row>
    <row r="551">
      <c r="A551" s="5">
        <v>43834.28245517361</v>
      </c>
      <c r="B551" s="6">
        <v>43834.6157496643</v>
      </c>
      <c r="C551" s="8">
        <v>1.026</v>
      </c>
      <c r="D551" s="8">
        <v>64.0</v>
      </c>
      <c r="E551" s="9" t="s">
        <v>8</v>
      </c>
      <c r="F551" s="9" t="s">
        <v>9</v>
      </c>
      <c r="G551" s="11"/>
    </row>
    <row r="552">
      <c r="A552" s="5">
        <v>43834.29287488426</v>
      </c>
      <c r="B552" s="6">
        <v>43834.6261705439</v>
      </c>
      <c r="C552" s="8">
        <v>1.026</v>
      </c>
      <c r="D552" s="8">
        <v>63.0</v>
      </c>
      <c r="E552" s="9" t="s">
        <v>8</v>
      </c>
      <c r="F552" s="9" t="s">
        <v>9</v>
      </c>
      <c r="G552" s="11"/>
    </row>
    <row r="553">
      <c r="A553" s="5">
        <v>43834.303350173606</v>
      </c>
      <c r="B553" s="6">
        <v>43834.636590868</v>
      </c>
      <c r="C553" s="8">
        <v>1.026</v>
      </c>
      <c r="D553" s="8">
        <v>64.0</v>
      </c>
      <c r="E553" s="9" t="s">
        <v>8</v>
      </c>
      <c r="F553" s="9" t="s">
        <v>9</v>
      </c>
      <c r="G553" s="11"/>
    </row>
    <row r="554">
      <c r="A554" s="5">
        <v>43834.313714930555</v>
      </c>
      <c r="B554" s="6">
        <v>43834.6470093402</v>
      </c>
      <c r="C554" s="8">
        <v>1.026</v>
      </c>
      <c r="D554" s="8">
        <v>64.0</v>
      </c>
      <c r="E554" s="9" t="s">
        <v>8</v>
      </c>
      <c r="F554" s="9" t="s">
        <v>9</v>
      </c>
      <c r="G554" s="11"/>
    </row>
    <row r="555">
      <c r="A555" s="5">
        <v>43834.32413444444</v>
      </c>
      <c r="B555" s="6">
        <v>43834.657432662</v>
      </c>
      <c r="C555" s="8">
        <v>1.026</v>
      </c>
      <c r="D555" s="8">
        <v>64.0</v>
      </c>
      <c r="E555" s="9" t="s">
        <v>8</v>
      </c>
      <c r="F555" s="9" t="s">
        <v>9</v>
      </c>
      <c r="G555" s="11"/>
    </row>
    <row r="556">
      <c r="A556" s="5">
        <v>43834.33460460648</v>
      </c>
      <c r="B556" s="6">
        <v>43834.6679008912</v>
      </c>
      <c r="C556" s="8">
        <v>1.026</v>
      </c>
      <c r="D556" s="8">
        <v>64.0</v>
      </c>
      <c r="E556" s="9" t="s">
        <v>8</v>
      </c>
      <c r="F556" s="9" t="s">
        <v>9</v>
      </c>
      <c r="G556" s="11"/>
    </row>
    <row r="557">
      <c r="A557" s="5">
        <v>43834.345019699074</v>
      </c>
      <c r="B557" s="6">
        <v>43834.6783217245</v>
      </c>
      <c r="C557" s="8">
        <v>1.027</v>
      </c>
      <c r="D557" s="8">
        <v>64.0</v>
      </c>
      <c r="E557" s="9" t="s">
        <v>8</v>
      </c>
      <c r="F557" s="9" t="s">
        <v>9</v>
      </c>
      <c r="G557" s="11"/>
    </row>
    <row r="558">
      <c r="A558" s="5">
        <v>43834.35544310186</v>
      </c>
      <c r="B558" s="6">
        <v>43834.6887428472</v>
      </c>
      <c r="C558" s="8">
        <v>1.027</v>
      </c>
      <c r="D558" s="8">
        <v>63.0</v>
      </c>
      <c r="E558" s="9" t="s">
        <v>8</v>
      </c>
      <c r="F558" s="9" t="s">
        <v>9</v>
      </c>
      <c r="G558" s="11"/>
    </row>
    <row r="559">
      <c r="A559" s="5">
        <v>43834.36587164352</v>
      </c>
      <c r="B559" s="6">
        <v>43834.6991764699</v>
      </c>
      <c r="C559" s="8">
        <v>1.026</v>
      </c>
      <c r="D559" s="8">
        <v>63.0</v>
      </c>
      <c r="E559" s="9" t="s">
        <v>8</v>
      </c>
      <c r="F559" s="9" t="s">
        <v>9</v>
      </c>
      <c r="G559" s="11"/>
    </row>
    <row r="560">
      <c r="A560" s="5">
        <v>43834.376304108795</v>
      </c>
      <c r="B560" s="6">
        <v>43834.7095981481</v>
      </c>
      <c r="C560" s="8">
        <v>1.026</v>
      </c>
      <c r="D560" s="8">
        <v>62.0</v>
      </c>
      <c r="E560" s="9" t="s">
        <v>8</v>
      </c>
      <c r="F560" s="9" t="s">
        <v>9</v>
      </c>
      <c r="G560" s="11"/>
    </row>
    <row r="561">
      <c r="A561" s="5">
        <v>43834.386735555556</v>
      </c>
      <c r="B561" s="6">
        <v>43834.7200318402</v>
      </c>
      <c r="C561" s="8">
        <v>1.026</v>
      </c>
      <c r="D561" s="8">
        <v>61.0</v>
      </c>
      <c r="E561" s="9" t="s">
        <v>8</v>
      </c>
      <c r="F561" s="9" t="s">
        <v>9</v>
      </c>
      <c r="G561" s="11"/>
    </row>
    <row r="562">
      <c r="A562" s="5">
        <v>43834.39721914352</v>
      </c>
      <c r="B562" s="6">
        <v>43834.7304530208</v>
      </c>
      <c r="C562" s="8">
        <v>1.026</v>
      </c>
      <c r="D562" s="8">
        <v>62.0</v>
      </c>
      <c r="E562" s="9" t="s">
        <v>8</v>
      </c>
      <c r="F562" s="9" t="s">
        <v>9</v>
      </c>
      <c r="G562" s="11"/>
    </row>
    <row r="563">
      <c r="A563" s="5">
        <v>43834.40757887732</v>
      </c>
      <c r="B563" s="6">
        <v>43834.7408743171</v>
      </c>
      <c r="C563" s="8">
        <v>1.026</v>
      </c>
      <c r="D563" s="8">
        <v>62.0</v>
      </c>
      <c r="E563" s="9" t="s">
        <v>8</v>
      </c>
      <c r="F563" s="9" t="s">
        <v>9</v>
      </c>
      <c r="G563" s="11"/>
    </row>
    <row r="564">
      <c r="A564" s="5">
        <v>43834.41802190972</v>
      </c>
      <c r="B564" s="6">
        <v>43834.7513181134</v>
      </c>
      <c r="C564" s="8">
        <v>1.026</v>
      </c>
      <c r="D564" s="8">
        <v>62.0</v>
      </c>
      <c r="E564" s="9" t="s">
        <v>8</v>
      </c>
      <c r="F564" s="9" t="s">
        <v>9</v>
      </c>
      <c r="G564" s="11"/>
    </row>
    <row r="565">
      <c r="A565" s="5">
        <v>43834.42843783565</v>
      </c>
      <c r="B565" s="6">
        <v>43834.7617390625</v>
      </c>
      <c r="C565" s="8">
        <v>1.026</v>
      </c>
      <c r="D565" s="8">
        <v>62.0</v>
      </c>
      <c r="E565" s="9" t="s">
        <v>8</v>
      </c>
      <c r="F565" s="9" t="s">
        <v>9</v>
      </c>
      <c r="G565" s="11"/>
    </row>
    <row r="566">
      <c r="A566" s="5">
        <v>43834.43887063657</v>
      </c>
      <c r="B566" s="6">
        <v>43834.772160405</v>
      </c>
      <c r="C566" s="8">
        <v>1.026</v>
      </c>
      <c r="D566" s="8">
        <v>62.0</v>
      </c>
      <c r="E566" s="9" t="s">
        <v>8</v>
      </c>
      <c r="F566" s="9" t="s">
        <v>9</v>
      </c>
      <c r="G566" s="11"/>
    </row>
    <row r="567">
      <c r="A567" s="5">
        <v>43834.44928055556</v>
      </c>
      <c r="B567" s="6">
        <v>43834.7825815277</v>
      </c>
      <c r="C567" s="8">
        <v>1.025</v>
      </c>
      <c r="D567" s="8">
        <v>62.0</v>
      </c>
      <c r="E567" s="9" t="s">
        <v>8</v>
      </c>
      <c r="F567" s="9" t="s">
        <v>9</v>
      </c>
      <c r="G567" s="11"/>
    </row>
    <row r="568">
      <c r="A568" s="5">
        <v>43834.45972701389</v>
      </c>
      <c r="B568" s="6">
        <v>43834.7930142245</v>
      </c>
      <c r="C568" s="8">
        <v>1.026</v>
      </c>
      <c r="D568" s="8">
        <v>62.0</v>
      </c>
      <c r="E568" s="9" t="s">
        <v>8</v>
      </c>
      <c r="F568" s="9" t="s">
        <v>9</v>
      </c>
      <c r="G568" s="11"/>
    </row>
    <row r="569">
      <c r="A569" s="5">
        <v>43834.47015429398</v>
      </c>
      <c r="B569" s="6">
        <v>43834.8034470486</v>
      </c>
      <c r="C569" s="8">
        <v>1.026</v>
      </c>
      <c r="D569" s="8">
        <v>62.0</v>
      </c>
      <c r="E569" s="9" t="s">
        <v>8</v>
      </c>
      <c r="F569" s="9" t="s">
        <v>9</v>
      </c>
      <c r="G569" s="11"/>
    </row>
    <row r="570">
      <c r="A570" s="5">
        <v>43834.48056509259</v>
      </c>
      <c r="B570" s="6">
        <v>43834.8138685648</v>
      </c>
      <c r="C570" s="8">
        <v>1.026</v>
      </c>
      <c r="D570" s="8">
        <v>62.0</v>
      </c>
      <c r="E570" s="9" t="s">
        <v>8</v>
      </c>
      <c r="F570" s="9" t="s">
        <v>9</v>
      </c>
      <c r="G570" s="11"/>
    </row>
    <row r="571">
      <c r="A571" s="5">
        <v>43834.4909906713</v>
      </c>
      <c r="B571" s="6">
        <v>43834.8242893402</v>
      </c>
      <c r="C571" s="8">
        <v>1.026</v>
      </c>
      <c r="D571" s="8">
        <v>62.0</v>
      </c>
      <c r="E571" s="9" t="s">
        <v>8</v>
      </c>
      <c r="F571" s="9" t="s">
        <v>9</v>
      </c>
      <c r="G571" s="11"/>
    </row>
    <row r="572">
      <c r="A572" s="5">
        <v>43834.501414178245</v>
      </c>
      <c r="B572" s="6">
        <v>43834.8347082291</v>
      </c>
      <c r="C572" s="8">
        <v>1.026</v>
      </c>
      <c r="D572" s="8">
        <v>62.0</v>
      </c>
      <c r="E572" s="9" t="s">
        <v>8</v>
      </c>
      <c r="F572" s="9" t="s">
        <v>9</v>
      </c>
      <c r="G572" s="11"/>
    </row>
    <row r="573">
      <c r="A573" s="5">
        <v>43834.51182722222</v>
      </c>
      <c r="B573" s="6">
        <v>43834.8451300694</v>
      </c>
      <c r="C573" s="8">
        <v>1.026</v>
      </c>
      <c r="D573" s="8">
        <v>62.0</v>
      </c>
      <c r="E573" s="9" t="s">
        <v>8</v>
      </c>
      <c r="F573" s="9" t="s">
        <v>9</v>
      </c>
      <c r="G573" s="11"/>
    </row>
    <row r="574">
      <c r="A574" s="5">
        <v>43834.52225707176</v>
      </c>
      <c r="B574" s="6">
        <v>43834.8555530439</v>
      </c>
      <c r="C574" s="8">
        <v>1.025</v>
      </c>
      <c r="D574" s="8">
        <v>62.0</v>
      </c>
      <c r="E574" s="9" t="s">
        <v>8</v>
      </c>
      <c r="F574" s="9" t="s">
        <v>9</v>
      </c>
      <c r="G574" s="11"/>
    </row>
    <row r="575">
      <c r="A575" s="5">
        <v>43834.53267206019</v>
      </c>
      <c r="B575" s="6">
        <v>43834.8659723958</v>
      </c>
      <c r="C575" s="8">
        <v>1.026</v>
      </c>
      <c r="D575" s="8">
        <v>62.0</v>
      </c>
      <c r="E575" s="9" t="s">
        <v>8</v>
      </c>
      <c r="F575" s="9" t="s">
        <v>9</v>
      </c>
      <c r="G575" s="11"/>
    </row>
    <row r="576">
      <c r="A576" s="5">
        <v>43834.543097685186</v>
      </c>
      <c r="B576" s="6">
        <v>43834.8763944213</v>
      </c>
      <c r="C576" s="8">
        <v>1.026</v>
      </c>
      <c r="D576" s="8">
        <v>62.0</v>
      </c>
      <c r="E576" s="9" t="s">
        <v>8</v>
      </c>
      <c r="F576" s="9" t="s">
        <v>9</v>
      </c>
      <c r="G576" s="11"/>
    </row>
    <row r="577">
      <c r="A577" s="5">
        <v>43834.5535168287</v>
      </c>
      <c r="B577" s="6">
        <v>43834.8868159143</v>
      </c>
      <c r="C577" s="8">
        <v>1.025</v>
      </c>
      <c r="D577" s="8">
        <v>62.0</v>
      </c>
      <c r="E577" s="9" t="s">
        <v>8</v>
      </c>
      <c r="F577" s="9" t="s">
        <v>9</v>
      </c>
      <c r="G577" s="11"/>
    </row>
    <row r="578">
      <c r="A578" s="5">
        <v>43834.56393078704</v>
      </c>
      <c r="B578" s="6">
        <v>43834.8972375462</v>
      </c>
      <c r="C578" s="8">
        <v>1.025</v>
      </c>
      <c r="D578" s="8">
        <v>62.0</v>
      </c>
      <c r="E578" s="9" t="s">
        <v>8</v>
      </c>
      <c r="F578" s="9" t="s">
        <v>9</v>
      </c>
      <c r="G578" s="11"/>
    </row>
    <row r="579">
      <c r="A579" s="5">
        <v>43834.5743562037</v>
      </c>
      <c r="B579" s="6">
        <v>43834.9076577083</v>
      </c>
      <c r="C579" s="8">
        <v>1.026</v>
      </c>
      <c r="D579" s="8">
        <v>62.0</v>
      </c>
      <c r="E579" s="9" t="s">
        <v>8</v>
      </c>
      <c r="F579" s="9" t="s">
        <v>9</v>
      </c>
      <c r="G579" s="11"/>
    </row>
    <row r="580">
      <c r="A580" s="5">
        <v>43834.58477873843</v>
      </c>
      <c r="B580" s="6">
        <v>43834.9180792824</v>
      </c>
      <c r="C580" s="8">
        <v>1.025</v>
      </c>
      <c r="D580" s="8">
        <v>62.0</v>
      </c>
      <c r="E580" s="9" t="s">
        <v>8</v>
      </c>
      <c r="F580" s="9" t="s">
        <v>9</v>
      </c>
      <c r="G580" s="11"/>
    </row>
    <row r="581">
      <c r="A581" s="5">
        <v>43834.595204467594</v>
      </c>
      <c r="B581" s="6">
        <v>43834.9285017476</v>
      </c>
      <c r="C581" s="8">
        <v>1.026</v>
      </c>
      <c r="D581" s="8">
        <v>62.0</v>
      </c>
      <c r="E581" s="9" t="s">
        <v>8</v>
      </c>
      <c r="F581" s="9" t="s">
        <v>9</v>
      </c>
      <c r="G581" s="11"/>
    </row>
    <row r="582">
      <c r="A582" s="5">
        <v>43834.60562775463</v>
      </c>
      <c r="B582" s="6">
        <v>43834.9389230555</v>
      </c>
      <c r="C582" s="8">
        <v>1.025</v>
      </c>
      <c r="D582" s="8">
        <v>62.0</v>
      </c>
      <c r="E582" s="9" t="s">
        <v>8</v>
      </c>
      <c r="F582" s="9" t="s">
        <v>9</v>
      </c>
      <c r="G582" s="11"/>
    </row>
    <row r="583">
      <c r="A583" s="5">
        <v>43834.616043622686</v>
      </c>
      <c r="B583" s="6">
        <v>43834.9493442939</v>
      </c>
      <c r="C583" s="8">
        <v>1.025</v>
      </c>
      <c r="D583" s="8">
        <v>62.0</v>
      </c>
      <c r="E583" s="9" t="s">
        <v>8</v>
      </c>
      <c r="F583" s="9" t="s">
        <v>9</v>
      </c>
      <c r="G583" s="11"/>
    </row>
    <row r="584">
      <c r="A584" s="5">
        <v>43834.62647325231</v>
      </c>
      <c r="B584" s="6">
        <v>43834.9597653935</v>
      </c>
      <c r="C584" s="8">
        <v>1.026</v>
      </c>
      <c r="D584" s="8">
        <v>62.0</v>
      </c>
      <c r="E584" s="9" t="s">
        <v>8</v>
      </c>
      <c r="F584" s="9" t="s">
        <v>9</v>
      </c>
      <c r="G584" s="11"/>
    </row>
    <row r="585">
      <c r="A585" s="5">
        <v>43834.63689188658</v>
      </c>
      <c r="B585" s="6">
        <v>43834.9701845486</v>
      </c>
      <c r="C585" s="8">
        <v>1.025</v>
      </c>
      <c r="D585" s="8">
        <v>62.0</v>
      </c>
      <c r="E585" s="9" t="s">
        <v>8</v>
      </c>
      <c r="F585" s="9" t="s">
        <v>9</v>
      </c>
      <c r="G585" s="11"/>
    </row>
    <row r="586">
      <c r="A586" s="5">
        <v>43834.647322812496</v>
      </c>
      <c r="B586" s="6">
        <v>43834.9806056944</v>
      </c>
      <c r="C586" s="8">
        <v>1.025</v>
      </c>
      <c r="D586" s="8">
        <v>62.0</v>
      </c>
      <c r="E586" s="9" t="s">
        <v>8</v>
      </c>
      <c r="F586" s="9" t="s">
        <v>9</v>
      </c>
      <c r="G586" s="11"/>
    </row>
    <row r="587">
      <c r="A587" s="5">
        <v>43834.6577305324</v>
      </c>
      <c r="B587" s="6">
        <v>43834.9910273032</v>
      </c>
      <c r="C587" s="8">
        <v>1.026</v>
      </c>
      <c r="D587" s="8">
        <v>62.0</v>
      </c>
      <c r="E587" s="9" t="s">
        <v>8</v>
      </c>
      <c r="F587" s="9" t="s">
        <v>9</v>
      </c>
      <c r="G587" s="11"/>
    </row>
    <row r="588">
      <c r="A588" s="5">
        <v>43834.668161180554</v>
      </c>
      <c r="B588" s="6">
        <v>43835.001448831</v>
      </c>
      <c r="C588" s="8">
        <v>1.026</v>
      </c>
      <c r="D588" s="8">
        <v>62.0</v>
      </c>
      <c r="E588" s="9" t="s">
        <v>8</v>
      </c>
      <c r="F588" s="9" t="s">
        <v>9</v>
      </c>
      <c r="G588" s="11"/>
    </row>
    <row r="589">
      <c r="A589" s="5">
        <v>43834.678593055556</v>
      </c>
      <c r="B589" s="6">
        <v>43835.0118937847</v>
      </c>
      <c r="C589" s="8">
        <v>1.026</v>
      </c>
      <c r="D589" s="8">
        <v>62.0</v>
      </c>
      <c r="E589" s="9" t="s">
        <v>8</v>
      </c>
      <c r="F589" s="9" t="s">
        <v>9</v>
      </c>
      <c r="G589" s="11"/>
    </row>
    <row r="590">
      <c r="A590" s="5">
        <v>43834.68901952547</v>
      </c>
      <c r="B590" s="6">
        <v>43835.0223143055</v>
      </c>
      <c r="C590" s="8">
        <v>1.026</v>
      </c>
      <c r="D590" s="8">
        <v>62.0</v>
      </c>
      <c r="E590" s="9" t="s">
        <v>8</v>
      </c>
      <c r="F590" s="9" t="s">
        <v>9</v>
      </c>
      <c r="G590" s="11"/>
    </row>
    <row r="591">
      <c r="A591" s="5">
        <v>43834.699439930555</v>
      </c>
      <c r="B591" s="6">
        <v>43835.0327342129</v>
      </c>
      <c r="C591" s="8">
        <v>1.025</v>
      </c>
      <c r="D591" s="8">
        <v>62.0</v>
      </c>
      <c r="E591" s="9" t="s">
        <v>8</v>
      </c>
      <c r="F591" s="9" t="s">
        <v>9</v>
      </c>
      <c r="G591" s="11"/>
    </row>
    <row r="592">
      <c r="A592" s="5">
        <v>43834.70986915509</v>
      </c>
      <c r="B592" s="6">
        <v>43835.0431556597</v>
      </c>
      <c r="C592" s="8">
        <v>1.025</v>
      </c>
      <c r="D592" s="8">
        <v>62.0</v>
      </c>
      <c r="E592" s="9" t="s">
        <v>8</v>
      </c>
      <c r="F592" s="9" t="s">
        <v>9</v>
      </c>
      <c r="G592" s="11"/>
    </row>
    <row r="593">
      <c r="A593" s="5">
        <v>43834.720286076394</v>
      </c>
      <c r="B593" s="6">
        <v>43835.0535753587</v>
      </c>
      <c r="C593" s="8">
        <v>1.025</v>
      </c>
      <c r="D593" s="8">
        <v>62.0</v>
      </c>
      <c r="E593" s="9" t="s">
        <v>8</v>
      </c>
      <c r="F593" s="9" t="s">
        <v>9</v>
      </c>
      <c r="G593" s="11"/>
    </row>
    <row r="594">
      <c r="A594" s="5">
        <v>43834.73072841435</v>
      </c>
      <c r="B594" s="6">
        <v>43835.0640183217</v>
      </c>
      <c r="C594" s="8">
        <v>1.024</v>
      </c>
      <c r="D594" s="8">
        <v>62.0</v>
      </c>
      <c r="E594" s="9" t="s">
        <v>8</v>
      </c>
      <c r="F594" s="9" t="s">
        <v>9</v>
      </c>
      <c r="G594" s="11"/>
    </row>
    <row r="595">
      <c r="A595" s="5">
        <v>43834.741148877314</v>
      </c>
      <c r="B595" s="6">
        <v>43835.0744398032</v>
      </c>
      <c r="C595" s="8">
        <v>1.025</v>
      </c>
      <c r="D595" s="8">
        <v>62.0</v>
      </c>
      <c r="E595" s="9" t="s">
        <v>8</v>
      </c>
      <c r="F595" s="9" t="s">
        <v>9</v>
      </c>
      <c r="G595" s="11"/>
    </row>
    <row r="596">
      <c r="A596" s="5">
        <v>43834.751573622685</v>
      </c>
      <c r="B596" s="6">
        <v>43835.0848731713</v>
      </c>
      <c r="C596" s="8">
        <v>1.025</v>
      </c>
      <c r="D596" s="8">
        <v>62.0</v>
      </c>
      <c r="E596" s="9" t="s">
        <v>8</v>
      </c>
      <c r="F596" s="9" t="s">
        <v>9</v>
      </c>
      <c r="G596" s="11"/>
    </row>
    <row r="597">
      <c r="A597" s="5">
        <v>43834.76199925926</v>
      </c>
      <c r="B597" s="6">
        <v>43835.0952945949</v>
      </c>
      <c r="C597" s="8">
        <v>1.025</v>
      </c>
      <c r="D597" s="8">
        <v>62.0</v>
      </c>
      <c r="E597" s="9" t="s">
        <v>8</v>
      </c>
      <c r="F597" s="9" t="s">
        <v>9</v>
      </c>
      <c r="G597" s="11"/>
    </row>
    <row r="598">
      <c r="A598" s="5">
        <v>43834.772432199075</v>
      </c>
      <c r="B598" s="6">
        <v>43835.1057274768</v>
      </c>
      <c r="C598" s="8">
        <v>1.025</v>
      </c>
      <c r="D598" s="8">
        <v>62.0</v>
      </c>
      <c r="E598" s="9" t="s">
        <v>8</v>
      </c>
      <c r="F598" s="9" t="s">
        <v>9</v>
      </c>
      <c r="G598" s="11"/>
    </row>
    <row r="599">
      <c r="A599" s="5">
        <v>43834.78285809028</v>
      </c>
      <c r="B599" s="6">
        <v>43835.1161598611</v>
      </c>
      <c r="C599" s="8">
        <v>1.024</v>
      </c>
      <c r="D599" s="8">
        <v>62.0</v>
      </c>
      <c r="E599" s="9" t="s">
        <v>8</v>
      </c>
      <c r="F599" s="9" t="s">
        <v>9</v>
      </c>
      <c r="G599" s="11"/>
    </row>
    <row r="600">
      <c r="A600" s="5">
        <v>43834.793281990744</v>
      </c>
      <c r="B600" s="6">
        <v>43835.1265808564</v>
      </c>
      <c r="C600" s="8">
        <v>1.025</v>
      </c>
      <c r="D600" s="8">
        <v>62.0</v>
      </c>
      <c r="E600" s="9" t="s">
        <v>8</v>
      </c>
      <c r="F600" s="9" t="s">
        <v>9</v>
      </c>
      <c r="G600" s="11"/>
    </row>
    <row r="601">
      <c r="A601" s="5">
        <v>43834.803714050926</v>
      </c>
      <c r="B601" s="6">
        <v>43835.1370030787</v>
      </c>
      <c r="C601" s="8">
        <v>1.025</v>
      </c>
      <c r="D601" s="8">
        <v>62.0</v>
      </c>
      <c r="E601" s="9" t="s">
        <v>8</v>
      </c>
      <c r="F601" s="9" t="s">
        <v>9</v>
      </c>
      <c r="G601" s="11"/>
    </row>
    <row r="602">
      <c r="A602" s="5">
        <v>43834.814148564816</v>
      </c>
      <c r="B602" s="6">
        <v>43835.147434375</v>
      </c>
      <c r="C602" s="8">
        <v>1.025</v>
      </c>
      <c r="D602" s="8">
        <v>62.0</v>
      </c>
      <c r="E602" s="9" t="s">
        <v>8</v>
      </c>
      <c r="F602" s="9" t="s">
        <v>9</v>
      </c>
      <c r="G602" s="11"/>
    </row>
    <row r="603">
      <c r="A603" s="5">
        <v>43834.82455716435</v>
      </c>
      <c r="B603" s="6">
        <v>43835.1578533564</v>
      </c>
      <c r="C603" s="8">
        <v>1.025</v>
      </c>
      <c r="D603" s="8">
        <v>62.0</v>
      </c>
      <c r="E603" s="9" t="s">
        <v>8</v>
      </c>
      <c r="F603" s="9" t="s">
        <v>9</v>
      </c>
      <c r="G603" s="11"/>
    </row>
    <row r="604">
      <c r="A604" s="5">
        <v>43834.834978032406</v>
      </c>
      <c r="B604" s="6">
        <v>43835.1682722106</v>
      </c>
      <c r="C604" s="8">
        <v>1.025</v>
      </c>
      <c r="D604" s="8">
        <v>62.0</v>
      </c>
      <c r="E604" s="9" t="s">
        <v>8</v>
      </c>
      <c r="F604" s="9" t="s">
        <v>9</v>
      </c>
      <c r="G604" s="11"/>
    </row>
    <row r="605">
      <c r="A605" s="5">
        <v>43834.84540936342</v>
      </c>
      <c r="B605" s="6">
        <v>43835.1786931018</v>
      </c>
      <c r="C605" s="8">
        <v>1.025</v>
      </c>
      <c r="D605" s="8">
        <v>62.0</v>
      </c>
      <c r="E605" s="9" t="s">
        <v>8</v>
      </c>
      <c r="F605" s="9" t="s">
        <v>9</v>
      </c>
      <c r="G605" s="11"/>
    </row>
    <row r="606">
      <c r="A606" s="5">
        <v>43834.855815787036</v>
      </c>
      <c r="B606" s="6">
        <v>43835.1891121643</v>
      </c>
      <c r="C606" s="8">
        <v>1.025</v>
      </c>
      <c r="D606" s="8">
        <v>62.0</v>
      </c>
      <c r="E606" s="9" t="s">
        <v>8</v>
      </c>
      <c r="F606" s="9" t="s">
        <v>9</v>
      </c>
      <c r="G606" s="11"/>
    </row>
    <row r="607">
      <c r="A607" s="5">
        <v>43834.866232071756</v>
      </c>
      <c r="B607" s="6">
        <v>43835.1995313657</v>
      </c>
      <c r="C607" s="8">
        <v>1.024</v>
      </c>
      <c r="D607" s="8">
        <v>62.0</v>
      </c>
      <c r="E607" s="9" t="s">
        <v>8</v>
      </c>
      <c r="F607" s="9" t="s">
        <v>9</v>
      </c>
      <c r="G607" s="11"/>
    </row>
    <row r="608">
      <c r="A608" s="5">
        <v>43834.876657534725</v>
      </c>
      <c r="B608" s="6">
        <v>43835.2099523611</v>
      </c>
      <c r="C608" s="8">
        <v>1.024</v>
      </c>
      <c r="D608" s="8">
        <v>62.0</v>
      </c>
      <c r="E608" s="9" t="s">
        <v>8</v>
      </c>
      <c r="F608" s="9" t="s">
        <v>9</v>
      </c>
      <c r="G608" s="11"/>
    </row>
    <row r="609">
      <c r="A609" s="5">
        <v>43834.887087442126</v>
      </c>
      <c r="B609" s="6">
        <v>43835.2203851157</v>
      </c>
      <c r="C609" s="8">
        <v>1.024</v>
      </c>
      <c r="D609" s="8">
        <v>62.0</v>
      </c>
      <c r="E609" s="9" t="s">
        <v>8</v>
      </c>
      <c r="F609" s="9" t="s">
        <v>9</v>
      </c>
      <c r="G609" s="11"/>
    </row>
    <row r="610">
      <c r="A610" s="5">
        <v>43834.89752105324</v>
      </c>
      <c r="B610" s="6">
        <v>43835.2308179398</v>
      </c>
      <c r="C610" s="8">
        <v>1.025</v>
      </c>
      <c r="D610" s="8">
        <v>62.0</v>
      </c>
      <c r="E610" s="9" t="s">
        <v>8</v>
      </c>
      <c r="F610" s="9" t="s">
        <v>9</v>
      </c>
      <c r="G610" s="11"/>
    </row>
    <row r="611">
      <c r="A611" s="5">
        <v>43834.907943935184</v>
      </c>
      <c r="B611" s="6">
        <v>43835.2412397337</v>
      </c>
      <c r="C611" s="8">
        <v>1.025</v>
      </c>
      <c r="D611" s="8">
        <v>62.0</v>
      </c>
      <c r="E611" s="9" t="s">
        <v>8</v>
      </c>
      <c r="F611" s="9" t="s">
        <v>9</v>
      </c>
      <c r="G611" s="11"/>
    </row>
    <row r="612">
      <c r="A612" s="5">
        <v>43834.91838120371</v>
      </c>
      <c r="B612" s="6">
        <v>43835.2516731365</v>
      </c>
      <c r="C612" s="8">
        <v>1.025</v>
      </c>
      <c r="D612" s="8">
        <v>62.0</v>
      </c>
      <c r="E612" s="9" t="s">
        <v>8</v>
      </c>
      <c r="F612" s="9" t="s">
        <v>9</v>
      </c>
      <c r="G612" s="11"/>
    </row>
    <row r="613">
      <c r="A613" s="5">
        <v>43834.928817141204</v>
      </c>
      <c r="B613" s="6">
        <v>43835.2621059375</v>
      </c>
      <c r="C613" s="8">
        <v>1.025</v>
      </c>
      <c r="D613" s="8">
        <v>62.0</v>
      </c>
      <c r="E613" s="9" t="s">
        <v>8</v>
      </c>
      <c r="F613" s="9" t="s">
        <v>9</v>
      </c>
      <c r="G613" s="11"/>
    </row>
    <row r="614">
      <c r="A614" s="5">
        <v>43834.93926233797</v>
      </c>
      <c r="B614" s="6">
        <v>43835.2725506481</v>
      </c>
      <c r="C614" s="8">
        <v>1.025</v>
      </c>
      <c r="D614" s="8">
        <v>62.0</v>
      </c>
      <c r="E614" s="9" t="s">
        <v>8</v>
      </c>
      <c r="F614" s="9" t="s">
        <v>9</v>
      </c>
      <c r="G614" s="11"/>
    </row>
    <row r="615">
      <c r="A615" s="5">
        <v>43834.94968201389</v>
      </c>
      <c r="B615" s="6">
        <v>43835.2829719213</v>
      </c>
      <c r="C615" s="8">
        <v>1.024</v>
      </c>
      <c r="D615" s="8">
        <v>62.0</v>
      </c>
      <c r="E615" s="9" t="s">
        <v>8</v>
      </c>
      <c r="F615" s="9" t="s">
        <v>9</v>
      </c>
      <c r="G615" s="11"/>
    </row>
    <row r="616">
      <c r="A616" s="5">
        <v>43834.960095428236</v>
      </c>
      <c r="B616" s="6">
        <v>43835.2933919212</v>
      </c>
      <c r="C616" s="8">
        <v>1.024</v>
      </c>
      <c r="D616" s="8">
        <v>62.0</v>
      </c>
      <c r="E616" s="9" t="s">
        <v>8</v>
      </c>
      <c r="F616" s="9" t="s">
        <v>9</v>
      </c>
      <c r="G616" s="11"/>
    </row>
    <row r="617">
      <c r="A617" s="5">
        <v>43834.9705133449</v>
      </c>
      <c r="B617" s="6">
        <v>43835.3038110648</v>
      </c>
      <c r="C617" s="8">
        <v>1.024</v>
      </c>
      <c r="D617" s="8">
        <v>62.0</v>
      </c>
      <c r="E617" s="9" t="s">
        <v>8</v>
      </c>
      <c r="F617" s="9" t="s">
        <v>9</v>
      </c>
      <c r="G617" s="11"/>
    </row>
    <row r="618">
      <c r="A618" s="5">
        <v>43834.98093276621</v>
      </c>
      <c r="B618" s="6">
        <v>43835.3142328009</v>
      </c>
      <c r="C618" s="8">
        <v>1.024</v>
      </c>
      <c r="D618" s="8">
        <v>63.0</v>
      </c>
      <c r="E618" s="9" t="s">
        <v>8</v>
      </c>
      <c r="F618" s="9" t="s">
        <v>9</v>
      </c>
      <c r="G618" s="11"/>
    </row>
    <row r="619">
      <c r="A619" s="5">
        <v>43834.99139005787</v>
      </c>
      <c r="B619" s="6">
        <v>43835.3246903703</v>
      </c>
      <c r="C619" s="8">
        <v>1.024</v>
      </c>
      <c r="D619" s="8">
        <v>62.0</v>
      </c>
      <c r="E619" s="9" t="s">
        <v>8</v>
      </c>
      <c r="F619" s="9" t="s">
        <v>9</v>
      </c>
      <c r="G619" s="11"/>
    </row>
    <row r="620">
      <c r="A620" s="5">
        <v>43835.0018197801</v>
      </c>
      <c r="B620" s="6">
        <v>43835.3351221064</v>
      </c>
      <c r="C620" s="8">
        <v>1.024</v>
      </c>
      <c r="D620" s="8">
        <v>62.0</v>
      </c>
      <c r="E620" s="9" t="s">
        <v>8</v>
      </c>
      <c r="F620" s="9" t="s">
        <v>9</v>
      </c>
      <c r="G620" s="11"/>
    </row>
    <row r="621">
      <c r="A621" s="5">
        <v>43835.012249189815</v>
      </c>
      <c r="B621" s="6">
        <v>43835.3455447338</v>
      </c>
      <c r="C621" s="8">
        <v>1.024</v>
      </c>
      <c r="D621" s="8">
        <v>62.0</v>
      </c>
      <c r="E621" s="9" t="s">
        <v>8</v>
      </c>
      <c r="F621" s="9" t="s">
        <v>9</v>
      </c>
      <c r="G621" s="11"/>
    </row>
    <row r="622">
      <c r="A622" s="5">
        <v>43835.02270208333</v>
      </c>
      <c r="B622" s="6">
        <v>43835.3559899305</v>
      </c>
      <c r="C622" s="8">
        <v>1.024</v>
      </c>
      <c r="D622" s="8">
        <v>63.0</v>
      </c>
      <c r="E622" s="9" t="s">
        <v>8</v>
      </c>
      <c r="F622" s="9" t="s">
        <v>9</v>
      </c>
      <c r="G622" s="11"/>
    </row>
    <row r="623">
      <c r="A623" s="5">
        <v>43835.03313664352</v>
      </c>
      <c r="B623" s="6">
        <v>43835.366423287</v>
      </c>
      <c r="C623" s="8">
        <v>1.024</v>
      </c>
      <c r="D623" s="8">
        <v>63.0</v>
      </c>
      <c r="E623" s="9" t="s">
        <v>8</v>
      </c>
      <c r="F623" s="9" t="s">
        <v>9</v>
      </c>
      <c r="G623" s="11"/>
    </row>
    <row r="624">
      <c r="A624" s="5">
        <v>43835.04354967593</v>
      </c>
      <c r="B624" s="6">
        <v>43835.3768445486</v>
      </c>
      <c r="C624" s="8">
        <v>1.024</v>
      </c>
      <c r="D624" s="8">
        <v>63.0</v>
      </c>
      <c r="E624" s="9" t="s">
        <v>8</v>
      </c>
      <c r="F624" s="9" t="s">
        <v>9</v>
      </c>
      <c r="G624" s="11"/>
    </row>
    <row r="625">
      <c r="A625" s="5">
        <v>43835.053961412035</v>
      </c>
      <c r="B625" s="6">
        <v>43835.3872658333</v>
      </c>
      <c r="C625" s="8">
        <v>1.024</v>
      </c>
      <c r="D625" s="8">
        <v>63.0</v>
      </c>
      <c r="E625" s="9" t="s">
        <v>8</v>
      </c>
      <c r="F625" s="9" t="s">
        <v>9</v>
      </c>
      <c r="G625" s="11"/>
    </row>
    <row r="626">
      <c r="A626" s="5">
        <v>43835.06439071759</v>
      </c>
      <c r="B626" s="6">
        <v>43835.3976856713</v>
      </c>
      <c r="C626" s="8">
        <v>1.024</v>
      </c>
      <c r="D626" s="8">
        <v>63.0</v>
      </c>
      <c r="E626" s="9" t="s">
        <v>8</v>
      </c>
      <c r="F626" s="9" t="s">
        <v>9</v>
      </c>
      <c r="G626" s="11"/>
    </row>
    <row r="627">
      <c r="A627" s="5">
        <v>43835.07481237268</v>
      </c>
      <c r="B627" s="6">
        <v>43835.4081074652</v>
      </c>
      <c r="C627" s="8">
        <v>1.024</v>
      </c>
      <c r="D627" s="8">
        <v>63.0</v>
      </c>
      <c r="E627" s="9" t="s">
        <v>8</v>
      </c>
      <c r="F627" s="9" t="s">
        <v>9</v>
      </c>
      <c r="G627" s="11"/>
    </row>
    <row r="628">
      <c r="A628" s="5">
        <v>43835.08523369213</v>
      </c>
      <c r="B628" s="6">
        <v>43835.4185291898</v>
      </c>
      <c r="C628" s="8">
        <v>1.024</v>
      </c>
      <c r="D628" s="8">
        <v>63.0</v>
      </c>
      <c r="E628" s="9" t="s">
        <v>8</v>
      </c>
      <c r="F628" s="9" t="s">
        <v>9</v>
      </c>
      <c r="G628" s="11"/>
    </row>
    <row r="629">
      <c r="A629" s="5">
        <v>43835.09566016204</v>
      </c>
      <c r="B629" s="6">
        <v>43835.4289503472</v>
      </c>
      <c r="C629" s="8">
        <v>1.024</v>
      </c>
      <c r="D629" s="8">
        <v>63.0</v>
      </c>
      <c r="E629" s="9" t="s">
        <v>8</v>
      </c>
      <c r="F629" s="9" t="s">
        <v>9</v>
      </c>
      <c r="G629" s="11"/>
    </row>
    <row r="630">
      <c r="A630" s="5">
        <v>43835.10608398148</v>
      </c>
      <c r="B630" s="6">
        <v>43835.4393828009</v>
      </c>
      <c r="C630" s="8">
        <v>1.023</v>
      </c>
      <c r="D630" s="8">
        <v>63.0</v>
      </c>
      <c r="E630" s="9" t="s">
        <v>8</v>
      </c>
      <c r="F630" s="9" t="s">
        <v>9</v>
      </c>
      <c r="G630" s="11"/>
    </row>
    <row r="631">
      <c r="A631" s="5">
        <v>43835.11651302083</v>
      </c>
      <c r="B631" s="6">
        <v>43835.4498037615</v>
      </c>
      <c r="C631" s="8">
        <v>1.024</v>
      </c>
      <c r="D631" s="8">
        <v>63.0</v>
      </c>
      <c r="E631" s="9" t="s">
        <v>8</v>
      </c>
      <c r="F631" s="9" t="s">
        <v>9</v>
      </c>
      <c r="G631" s="11"/>
    </row>
    <row r="632">
      <c r="A632" s="5">
        <v>43835.1269327662</v>
      </c>
      <c r="B632" s="6">
        <v>43835.4602234259</v>
      </c>
      <c r="C632" s="8">
        <v>1.023</v>
      </c>
      <c r="D632" s="8">
        <v>63.0</v>
      </c>
      <c r="E632" s="9" t="s">
        <v>8</v>
      </c>
      <c r="F632" s="9" t="s">
        <v>9</v>
      </c>
      <c r="G632" s="11"/>
    </row>
    <row r="633">
      <c r="A633" s="5">
        <v>43835.13741185185</v>
      </c>
      <c r="B633" s="6">
        <v>43835.4706458217</v>
      </c>
      <c r="C633" s="8">
        <v>1.024</v>
      </c>
      <c r="D633" s="8">
        <v>63.0</v>
      </c>
      <c r="E633" s="9" t="s">
        <v>8</v>
      </c>
      <c r="F633" s="9" t="s">
        <v>9</v>
      </c>
      <c r="G633" s="11"/>
    </row>
    <row r="634">
      <c r="A634" s="5">
        <v>43835.14778054398</v>
      </c>
      <c r="B634" s="6">
        <v>43835.481079155</v>
      </c>
      <c r="C634" s="8">
        <v>1.023</v>
      </c>
      <c r="D634" s="8">
        <v>63.0</v>
      </c>
      <c r="E634" s="9" t="s">
        <v>8</v>
      </c>
      <c r="F634" s="9" t="s">
        <v>9</v>
      </c>
      <c r="G634" s="11"/>
    </row>
    <row r="635">
      <c r="A635" s="5">
        <v>43835.15821451389</v>
      </c>
      <c r="B635" s="6">
        <v>43835.4914994907</v>
      </c>
      <c r="C635" s="8">
        <v>1.023</v>
      </c>
      <c r="D635" s="8">
        <v>63.0</v>
      </c>
      <c r="E635" s="9" t="s">
        <v>8</v>
      </c>
      <c r="F635" s="9" t="s">
        <v>9</v>
      </c>
      <c r="G635" s="11"/>
    </row>
    <row r="636">
      <c r="A636" s="5">
        <v>43835.16862940972</v>
      </c>
      <c r="B636" s="6">
        <v>43835.5019207175</v>
      </c>
      <c r="C636" s="8">
        <v>1.024</v>
      </c>
      <c r="D636" s="8">
        <v>63.0</v>
      </c>
      <c r="E636" s="9" t="s">
        <v>8</v>
      </c>
      <c r="F636" s="9" t="s">
        <v>9</v>
      </c>
      <c r="G636" s="11"/>
    </row>
    <row r="637">
      <c r="A637" s="5">
        <v>43835.17906436343</v>
      </c>
      <c r="B637" s="6">
        <v>43835.5123537268</v>
      </c>
      <c r="C637" s="8">
        <v>1.024</v>
      </c>
      <c r="D637" s="8">
        <v>63.0</v>
      </c>
      <c r="E637" s="9" t="s">
        <v>8</v>
      </c>
      <c r="F637" s="9" t="s">
        <v>9</v>
      </c>
      <c r="G637" s="11"/>
    </row>
    <row r="638">
      <c r="A638" s="5">
        <v>43835.189479884255</v>
      </c>
      <c r="B638" s="6">
        <v>43835.5227750231</v>
      </c>
      <c r="C638" s="8">
        <v>1.023</v>
      </c>
      <c r="D638" s="8">
        <v>63.0</v>
      </c>
      <c r="E638" s="9" t="s">
        <v>8</v>
      </c>
      <c r="F638" s="9" t="s">
        <v>9</v>
      </c>
      <c r="G638" s="11"/>
    </row>
    <row r="639">
      <c r="A639" s="5">
        <v>43835.19989891203</v>
      </c>
      <c r="B639" s="6">
        <v>43835.533196331</v>
      </c>
      <c r="C639" s="8">
        <v>1.024</v>
      </c>
      <c r="D639" s="8">
        <v>63.0</v>
      </c>
      <c r="E639" s="9" t="s">
        <v>8</v>
      </c>
      <c r="F639" s="9" t="s">
        <v>9</v>
      </c>
      <c r="G639" s="11"/>
    </row>
    <row r="640">
      <c r="A640" s="5">
        <v>43835.21032375</v>
      </c>
      <c r="B640" s="6">
        <v>43835.5436162731</v>
      </c>
      <c r="C640" s="8">
        <v>1.023</v>
      </c>
      <c r="D640" s="8">
        <v>63.0</v>
      </c>
      <c r="E640" s="9" t="s">
        <v>8</v>
      </c>
      <c r="F640" s="9" t="s">
        <v>9</v>
      </c>
      <c r="G640" s="11"/>
    </row>
    <row r="641">
      <c r="A641" s="5">
        <v>43835.220743321755</v>
      </c>
      <c r="B641" s="6">
        <v>43835.5540367361</v>
      </c>
      <c r="C641" s="8">
        <v>1.023</v>
      </c>
      <c r="D641" s="8">
        <v>63.0</v>
      </c>
      <c r="E641" s="9" t="s">
        <v>8</v>
      </c>
      <c r="F641" s="9" t="s">
        <v>9</v>
      </c>
      <c r="G641" s="11"/>
    </row>
    <row r="642">
      <c r="A642" s="5">
        <v>43835.231176284724</v>
      </c>
      <c r="B642" s="6">
        <v>43835.5644572569</v>
      </c>
      <c r="C642" s="8">
        <v>1.023</v>
      </c>
      <c r="D642" s="8">
        <v>63.0</v>
      </c>
      <c r="E642" s="9" t="s">
        <v>8</v>
      </c>
      <c r="F642" s="9" t="s">
        <v>9</v>
      </c>
      <c r="G642" s="11"/>
    </row>
    <row r="643">
      <c r="A643" s="5">
        <v>43835.24158260417</v>
      </c>
      <c r="B643" s="6">
        <v>43835.5748781481</v>
      </c>
      <c r="C643" s="8">
        <v>1.023</v>
      </c>
      <c r="D643" s="8">
        <v>63.0</v>
      </c>
      <c r="E643" s="9" t="s">
        <v>8</v>
      </c>
      <c r="F643" s="9" t="s">
        <v>9</v>
      </c>
      <c r="G643" s="11"/>
    </row>
    <row r="644">
      <c r="A644" s="5">
        <v>43835.251997569445</v>
      </c>
      <c r="B644" s="6">
        <v>43835.5852986921</v>
      </c>
      <c r="C644" s="8">
        <v>1.023</v>
      </c>
      <c r="D644" s="8">
        <v>63.0</v>
      </c>
      <c r="E644" s="9" t="s">
        <v>8</v>
      </c>
      <c r="F644" s="9" t="s">
        <v>9</v>
      </c>
      <c r="G644" s="11"/>
    </row>
    <row r="645">
      <c r="A645" s="5">
        <v>43835.26242893518</v>
      </c>
      <c r="B645" s="6">
        <v>43835.5957193634</v>
      </c>
      <c r="C645" s="8">
        <v>1.023</v>
      </c>
      <c r="D645" s="8">
        <v>63.0</v>
      </c>
      <c r="E645" s="9" t="s">
        <v>8</v>
      </c>
      <c r="F645" s="9" t="s">
        <v>9</v>
      </c>
      <c r="G645" s="11"/>
    </row>
    <row r="646">
      <c r="A646" s="5">
        <v>43835.27286548611</v>
      </c>
      <c r="B646" s="6">
        <v>43835.6061537615</v>
      </c>
      <c r="C646" s="8">
        <v>1.023</v>
      </c>
      <c r="D646" s="8">
        <v>63.0</v>
      </c>
      <c r="E646" s="9" t="s">
        <v>8</v>
      </c>
      <c r="F646" s="9" t="s">
        <v>9</v>
      </c>
      <c r="G646" s="11"/>
    </row>
    <row r="647">
      <c r="A647" s="5">
        <v>43835.28327752315</v>
      </c>
      <c r="B647" s="6">
        <v>43835.6165772222</v>
      </c>
      <c r="C647" s="8">
        <v>1.023</v>
      </c>
      <c r="D647" s="8">
        <v>63.0</v>
      </c>
      <c r="E647" s="9" t="s">
        <v>8</v>
      </c>
      <c r="F647" s="9" t="s">
        <v>9</v>
      </c>
      <c r="G647" s="11"/>
    </row>
    <row r="648">
      <c r="A648" s="5">
        <v>43835.293707777775</v>
      </c>
      <c r="B648" s="6">
        <v>43835.6269966898</v>
      </c>
      <c r="C648" s="8">
        <v>1.023</v>
      </c>
      <c r="D648" s="8">
        <v>63.0</v>
      </c>
      <c r="E648" s="9" t="s">
        <v>8</v>
      </c>
      <c r="F648" s="9" t="s">
        <v>9</v>
      </c>
      <c r="G648" s="11"/>
    </row>
    <row r="649">
      <c r="A649" s="5">
        <v>43835.304126180556</v>
      </c>
      <c r="B649" s="6">
        <v>43835.6374181713</v>
      </c>
      <c r="C649" s="8">
        <v>1.023</v>
      </c>
      <c r="D649" s="8">
        <v>63.0</v>
      </c>
      <c r="E649" s="9" t="s">
        <v>8</v>
      </c>
      <c r="F649" s="9" t="s">
        <v>9</v>
      </c>
      <c r="G649" s="11"/>
    </row>
    <row r="650">
      <c r="A650" s="5">
        <v>43835.31453905093</v>
      </c>
      <c r="B650" s="6">
        <v>43835.6478360995</v>
      </c>
      <c r="C650" s="8">
        <v>1.023</v>
      </c>
      <c r="D650" s="8">
        <v>63.0</v>
      </c>
      <c r="E650" s="9" t="s">
        <v>8</v>
      </c>
      <c r="F650" s="9" t="s">
        <v>9</v>
      </c>
      <c r="G650" s="11"/>
    </row>
    <row r="651">
      <c r="A651" s="5">
        <v>43835.324971180555</v>
      </c>
      <c r="B651" s="6">
        <v>43835.6582572222</v>
      </c>
      <c r="C651" s="8">
        <v>1.023</v>
      </c>
      <c r="D651" s="8">
        <v>63.0</v>
      </c>
      <c r="E651" s="9" t="s">
        <v>8</v>
      </c>
      <c r="F651" s="9" t="s">
        <v>9</v>
      </c>
      <c r="G651" s="11"/>
    </row>
    <row r="652">
      <c r="A652" s="5">
        <v>43835.335379537035</v>
      </c>
      <c r="B652" s="6">
        <v>43835.6686762037</v>
      </c>
      <c r="C652" s="8">
        <v>1.023</v>
      </c>
      <c r="D652" s="8">
        <v>63.0</v>
      </c>
      <c r="E652" s="9" t="s">
        <v>8</v>
      </c>
      <c r="F652" s="9" t="s">
        <v>9</v>
      </c>
      <c r="G652" s="11"/>
    </row>
    <row r="653">
      <c r="A653" s="5">
        <v>43835.345801840274</v>
      </c>
      <c r="B653" s="6">
        <v>43835.6790965625</v>
      </c>
      <c r="C653" s="8">
        <v>1.023</v>
      </c>
      <c r="D653" s="8">
        <v>63.0</v>
      </c>
      <c r="E653" s="9" t="s">
        <v>8</v>
      </c>
      <c r="F653" s="9" t="s">
        <v>9</v>
      </c>
      <c r="G653" s="11"/>
    </row>
    <row r="654">
      <c r="A654" s="5">
        <v>43835.35621994213</v>
      </c>
      <c r="B654" s="6">
        <v>43835.6895176388</v>
      </c>
      <c r="C654" s="8">
        <v>1.023</v>
      </c>
      <c r="D654" s="8">
        <v>63.0</v>
      </c>
      <c r="E654" s="9" t="s">
        <v>8</v>
      </c>
      <c r="F654" s="9" t="s">
        <v>9</v>
      </c>
      <c r="G654" s="11"/>
    </row>
    <row r="655">
      <c r="A655" s="5">
        <v>43835.36667496528</v>
      </c>
      <c r="B655" s="6">
        <v>43835.6999627083</v>
      </c>
      <c r="C655" s="8">
        <v>1.023</v>
      </c>
      <c r="D655" s="8">
        <v>63.0</v>
      </c>
      <c r="E655" s="9" t="s">
        <v>8</v>
      </c>
      <c r="F655" s="9" t="s">
        <v>9</v>
      </c>
      <c r="G655" s="11"/>
    </row>
    <row r="656">
      <c r="A656" s="5">
        <v>43835.37709837963</v>
      </c>
      <c r="B656" s="6">
        <v>43835.7103949652</v>
      </c>
      <c r="C656" s="8">
        <v>1.023</v>
      </c>
      <c r="D656" s="8">
        <v>63.0</v>
      </c>
      <c r="E656" s="9" t="s">
        <v>8</v>
      </c>
      <c r="F656" s="9" t="s">
        <v>9</v>
      </c>
      <c r="G656" s="11"/>
    </row>
    <row r="657">
      <c r="A657" s="5">
        <v>43835.38754228009</v>
      </c>
      <c r="B657" s="6">
        <v>43835.7208287963</v>
      </c>
      <c r="C657" s="8">
        <v>1.022</v>
      </c>
      <c r="D657" s="8">
        <v>63.0</v>
      </c>
      <c r="E657" s="9" t="s">
        <v>8</v>
      </c>
      <c r="F657" s="9" t="s">
        <v>9</v>
      </c>
      <c r="G657" s="11"/>
    </row>
    <row r="658">
      <c r="A658" s="5">
        <v>43835.397963738425</v>
      </c>
      <c r="B658" s="6">
        <v>43835.7312487847</v>
      </c>
      <c r="C658" s="8">
        <v>1.023</v>
      </c>
      <c r="D658" s="8">
        <v>63.0</v>
      </c>
      <c r="E658" s="9" t="s">
        <v>8</v>
      </c>
      <c r="F658" s="9" t="s">
        <v>9</v>
      </c>
      <c r="G658" s="11"/>
    </row>
    <row r="659">
      <c r="A659" s="5">
        <v>43835.40837225695</v>
      </c>
      <c r="B659" s="6">
        <v>43835.7416698726</v>
      </c>
      <c r="C659" s="8">
        <v>1.022</v>
      </c>
      <c r="D659" s="8">
        <v>63.0</v>
      </c>
      <c r="E659" s="9" t="s">
        <v>8</v>
      </c>
      <c r="F659" s="9" t="s">
        <v>9</v>
      </c>
      <c r="G659" s="11"/>
    </row>
    <row r="660">
      <c r="A660" s="5">
        <v>43835.41879128473</v>
      </c>
      <c r="B660" s="6">
        <v>43835.752089699</v>
      </c>
      <c r="C660" s="8">
        <v>1.023</v>
      </c>
      <c r="D660" s="8">
        <v>63.0</v>
      </c>
      <c r="E660" s="9" t="s">
        <v>8</v>
      </c>
      <c r="F660" s="9" t="s">
        <v>9</v>
      </c>
      <c r="G660" s="11"/>
    </row>
    <row r="661">
      <c r="A661" s="5">
        <v>43835.42921540509</v>
      </c>
      <c r="B661" s="6">
        <v>43835.7625107407</v>
      </c>
      <c r="C661" s="8">
        <v>1.023</v>
      </c>
      <c r="D661" s="8">
        <v>63.0</v>
      </c>
      <c r="E661" s="9" t="s">
        <v>8</v>
      </c>
      <c r="F661" s="9" t="s">
        <v>9</v>
      </c>
      <c r="G661" s="11"/>
    </row>
    <row r="662">
      <c r="A662" s="5">
        <v>43835.439663391204</v>
      </c>
      <c r="B662" s="6">
        <v>43835.772956875</v>
      </c>
      <c r="C662" s="8">
        <v>1.023</v>
      </c>
      <c r="D662" s="8">
        <v>63.0</v>
      </c>
      <c r="E662" s="9" t="s">
        <v>8</v>
      </c>
      <c r="F662" s="9" t="s">
        <v>9</v>
      </c>
      <c r="G662" s="11"/>
    </row>
    <row r="663">
      <c r="A663" s="5">
        <v>43835.45009690972</v>
      </c>
      <c r="B663" s="6">
        <v>43835.7833887152</v>
      </c>
      <c r="C663" s="8">
        <v>1.022</v>
      </c>
      <c r="D663" s="8">
        <v>63.0</v>
      </c>
      <c r="E663" s="9" t="s">
        <v>8</v>
      </c>
      <c r="F663" s="9" t="s">
        <v>9</v>
      </c>
      <c r="G663" s="11"/>
    </row>
    <row r="664">
      <c r="A664" s="5">
        <v>43835.46051612269</v>
      </c>
      <c r="B664" s="6">
        <v>43835.7938102662</v>
      </c>
      <c r="C664" s="8">
        <v>1.022</v>
      </c>
      <c r="D664" s="8">
        <v>63.0</v>
      </c>
      <c r="E664" s="9" t="s">
        <v>8</v>
      </c>
      <c r="F664" s="9" t="s">
        <v>9</v>
      </c>
      <c r="G664" s="11"/>
    </row>
    <row r="665">
      <c r="A665" s="5">
        <v>43835.47093422453</v>
      </c>
      <c r="B665" s="6">
        <v>43835.8042315509</v>
      </c>
      <c r="C665" s="8">
        <v>1.022</v>
      </c>
      <c r="D665" s="8">
        <v>63.0</v>
      </c>
      <c r="E665" s="9" t="s">
        <v>8</v>
      </c>
      <c r="F665" s="9" t="s">
        <v>9</v>
      </c>
      <c r="G665" s="11"/>
    </row>
    <row r="666">
      <c r="A666" s="5">
        <v>43835.48143890046</v>
      </c>
      <c r="B666" s="6">
        <v>43835.8146636574</v>
      </c>
      <c r="C666" s="8">
        <v>1.022</v>
      </c>
      <c r="D666" s="8">
        <v>63.0</v>
      </c>
      <c r="E666" s="9" t="s">
        <v>8</v>
      </c>
      <c r="F666" s="9" t="s">
        <v>9</v>
      </c>
      <c r="G666" s="11"/>
    </row>
    <row r="667">
      <c r="A667" s="5">
        <v>43835.49178836806</v>
      </c>
      <c r="B667" s="6">
        <v>43835.8250831365</v>
      </c>
      <c r="C667" s="8">
        <v>1.022</v>
      </c>
      <c r="D667" s="8">
        <v>63.0</v>
      </c>
      <c r="E667" s="9" t="s">
        <v>8</v>
      </c>
      <c r="F667" s="9" t="s">
        <v>9</v>
      </c>
      <c r="G667" s="11"/>
    </row>
    <row r="668">
      <c r="A668" s="5">
        <v>43835.50221665509</v>
      </c>
      <c r="B668" s="6">
        <v>43835.8355175347</v>
      </c>
      <c r="C668" s="8">
        <v>1.022</v>
      </c>
      <c r="D668" s="8">
        <v>63.0</v>
      </c>
      <c r="E668" s="9" t="s">
        <v>8</v>
      </c>
      <c r="F668" s="9" t="s">
        <v>9</v>
      </c>
      <c r="G668" s="11"/>
    </row>
    <row r="669">
      <c r="A669" s="5">
        <v>43835.512644525465</v>
      </c>
      <c r="B669" s="6">
        <v>43835.8459380555</v>
      </c>
      <c r="C669" s="8">
        <v>1.022</v>
      </c>
      <c r="D669" s="8">
        <v>63.0</v>
      </c>
      <c r="E669" s="9" t="s">
        <v>8</v>
      </c>
      <c r="F669" s="9" t="s">
        <v>9</v>
      </c>
      <c r="G669" s="11"/>
    </row>
    <row r="670">
      <c r="A670" s="5">
        <v>43835.523056631944</v>
      </c>
      <c r="B670" s="6">
        <v>43835.8563571064</v>
      </c>
      <c r="C670" s="8">
        <v>1.022</v>
      </c>
      <c r="D670" s="8">
        <v>63.0</v>
      </c>
      <c r="E670" s="9" t="s">
        <v>8</v>
      </c>
      <c r="F670" s="9" t="s">
        <v>9</v>
      </c>
      <c r="G670" s="11"/>
    </row>
    <row r="671">
      <c r="A671" s="5">
        <v>43835.533487974535</v>
      </c>
      <c r="B671" s="6">
        <v>43835.8667783796</v>
      </c>
      <c r="C671" s="8">
        <v>1.022</v>
      </c>
      <c r="D671" s="8">
        <v>63.0</v>
      </c>
      <c r="E671" s="9" t="s">
        <v>8</v>
      </c>
      <c r="F671" s="9" t="s">
        <v>9</v>
      </c>
      <c r="G671" s="11"/>
    </row>
    <row r="672">
      <c r="A672" s="5">
        <v>43835.54391674769</v>
      </c>
      <c r="B672" s="6">
        <v>43835.8772103356</v>
      </c>
      <c r="C672" s="8">
        <v>1.022</v>
      </c>
      <c r="D672" s="8">
        <v>63.0</v>
      </c>
      <c r="E672" s="9" t="s">
        <v>8</v>
      </c>
      <c r="F672" s="9" t="s">
        <v>9</v>
      </c>
      <c r="G672" s="11"/>
    </row>
    <row r="673">
      <c r="A673" s="5">
        <v>43835.55433439815</v>
      </c>
      <c r="B673" s="6">
        <v>43835.8876326504</v>
      </c>
      <c r="C673" s="8">
        <v>1.022</v>
      </c>
      <c r="D673" s="8">
        <v>63.0</v>
      </c>
      <c r="E673" s="9" t="s">
        <v>8</v>
      </c>
      <c r="F673" s="9" t="s">
        <v>9</v>
      </c>
      <c r="G673" s="11"/>
    </row>
    <row r="674">
      <c r="A674" s="5">
        <v>43835.56475903935</v>
      </c>
      <c r="B674" s="6">
        <v>43835.8980548263</v>
      </c>
      <c r="C674" s="8">
        <v>1.022</v>
      </c>
      <c r="D674" s="8">
        <v>63.0</v>
      </c>
      <c r="E674" s="9" t="s">
        <v>8</v>
      </c>
      <c r="F674" s="9" t="s">
        <v>9</v>
      </c>
      <c r="G674" s="11"/>
    </row>
    <row r="675">
      <c r="A675" s="5">
        <v>43835.57518318287</v>
      </c>
      <c r="B675" s="6">
        <v>43835.9084775694</v>
      </c>
      <c r="C675" s="8">
        <v>1.021</v>
      </c>
      <c r="D675" s="8">
        <v>63.0</v>
      </c>
      <c r="E675" s="9" t="s">
        <v>8</v>
      </c>
      <c r="F675" s="9" t="s">
        <v>9</v>
      </c>
      <c r="G675" s="11"/>
    </row>
    <row r="676">
      <c r="A676" s="5">
        <v>43835.58560202546</v>
      </c>
      <c r="B676" s="6">
        <v>43835.9188991319</v>
      </c>
      <c r="C676" s="8">
        <v>1.022</v>
      </c>
      <c r="D676" s="8">
        <v>63.0</v>
      </c>
      <c r="E676" s="9" t="s">
        <v>8</v>
      </c>
      <c r="F676" s="9" t="s">
        <v>9</v>
      </c>
      <c r="G676" s="11"/>
    </row>
    <row r="677">
      <c r="A677" s="5">
        <v>43835.596038668984</v>
      </c>
      <c r="B677" s="6">
        <v>43835.9293207407</v>
      </c>
      <c r="C677" s="8">
        <v>1.022</v>
      </c>
      <c r="D677" s="8">
        <v>63.0</v>
      </c>
      <c r="E677" s="9" t="s">
        <v>8</v>
      </c>
      <c r="F677" s="9" t="s">
        <v>9</v>
      </c>
      <c r="G677" s="11"/>
    </row>
    <row r="678">
      <c r="A678" s="5">
        <v>43835.60644739583</v>
      </c>
      <c r="B678" s="6">
        <v>43835.9397414236</v>
      </c>
      <c r="C678" s="8">
        <v>1.022</v>
      </c>
      <c r="D678" s="8">
        <v>63.0</v>
      </c>
      <c r="E678" s="9" t="s">
        <v>8</v>
      </c>
      <c r="F678" s="9" t="s">
        <v>9</v>
      </c>
      <c r="G678" s="11"/>
    </row>
    <row r="679">
      <c r="A679" s="5">
        <v>43835.61687290509</v>
      </c>
      <c r="B679" s="6">
        <v>43835.9501612731</v>
      </c>
      <c r="C679" s="8">
        <v>1.022</v>
      </c>
      <c r="D679" s="8">
        <v>63.0</v>
      </c>
      <c r="E679" s="9" t="s">
        <v>8</v>
      </c>
      <c r="F679" s="9" t="s">
        <v>9</v>
      </c>
      <c r="G679" s="11"/>
    </row>
    <row r="680">
      <c r="A680" s="5">
        <v>43835.62728728009</v>
      </c>
      <c r="B680" s="6">
        <v>43835.9605815625</v>
      </c>
      <c r="C680" s="8">
        <v>1.021</v>
      </c>
      <c r="D680" s="8">
        <v>63.0</v>
      </c>
      <c r="E680" s="9" t="s">
        <v>8</v>
      </c>
      <c r="F680" s="9" t="s">
        <v>9</v>
      </c>
      <c r="G680" s="11"/>
    </row>
    <row r="681">
      <c r="A681" s="5">
        <v>43835.63770611111</v>
      </c>
      <c r="B681" s="6">
        <v>43835.9710017361</v>
      </c>
      <c r="C681" s="8">
        <v>1.022</v>
      </c>
      <c r="D681" s="8">
        <v>63.0</v>
      </c>
      <c r="E681" s="9" t="s">
        <v>8</v>
      </c>
      <c r="F681" s="9" t="s">
        <v>9</v>
      </c>
      <c r="G681" s="11"/>
    </row>
    <row r="682">
      <c r="A682" s="5">
        <v>43835.64811587963</v>
      </c>
      <c r="B682" s="6">
        <v>43835.9814233564</v>
      </c>
      <c r="C682" s="8">
        <v>1.021</v>
      </c>
      <c r="D682" s="8">
        <v>63.0</v>
      </c>
      <c r="E682" s="9" t="s">
        <v>8</v>
      </c>
      <c r="F682" s="9" t="s">
        <v>9</v>
      </c>
      <c r="G682" s="11"/>
    </row>
    <row r="683">
      <c r="A683" s="5">
        <v>43835.658548946754</v>
      </c>
      <c r="B683" s="6">
        <v>43835.9918432291</v>
      </c>
      <c r="C683" s="8">
        <v>1.021</v>
      </c>
      <c r="D683" s="8">
        <v>63.0</v>
      </c>
      <c r="E683" s="9" t="s">
        <v>8</v>
      </c>
      <c r="F683" s="9" t="s">
        <v>9</v>
      </c>
      <c r="G683" s="11"/>
    </row>
    <row r="684">
      <c r="A684" s="5">
        <v>43835.668986805555</v>
      </c>
      <c r="B684" s="6">
        <v>43836.0022758564</v>
      </c>
      <c r="C684" s="8">
        <v>1.021</v>
      </c>
      <c r="D684" s="8">
        <v>63.0</v>
      </c>
      <c r="E684" s="9" t="s">
        <v>8</v>
      </c>
      <c r="F684" s="9" t="s">
        <v>9</v>
      </c>
      <c r="G684" s="11"/>
    </row>
    <row r="685">
      <c r="A685" s="5">
        <v>43835.67939991898</v>
      </c>
      <c r="B685" s="6">
        <v>43836.0126982638</v>
      </c>
      <c r="C685" s="8">
        <v>1.021</v>
      </c>
      <c r="D685" s="8">
        <v>63.0</v>
      </c>
      <c r="E685" s="9" t="s">
        <v>8</v>
      </c>
      <c r="F685" s="9" t="s">
        <v>9</v>
      </c>
      <c r="G685" s="11"/>
    </row>
    <row r="686">
      <c r="A686" s="5">
        <v>43835.68982748843</v>
      </c>
      <c r="B686" s="6">
        <v>43836.0231327083</v>
      </c>
      <c r="C686" s="8">
        <v>1.021</v>
      </c>
      <c r="D686" s="8">
        <v>63.0</v>
      </c>
      <c r="E686" s="9" t="s">
        <v>8</v>
      </c>
      <c r="F686" s="9" t="s">
        <v>9</v>
      </c>
      <c r="G686" s="11"/>
    </row>
    <row r="687">
      <c r="A687" s="5">
        <v>43835.70026408565</v>
      </c>
      <c r="B687" s="6">
        <v>43836.0335644328</v>
      </c>
      <c r="C687" s="8">
        <v>1.021</v>
      </c>
      <c r="D687" s="8">
        <v>63.0</v>
      </c>
      <c r="E687" s="9" t="s">
        <v>8</v>
      </c>
      <c r="F687" s="9" t="s">
        <v>9</v>
      </c>
      <c r="G687" s="11"/>
    </row>
    <row r="688">
      <c r="A688" s="5">
        <v>43835.71069620371</v>
      </c>
      <c r="B688" s="6">
        <v>43836.0439874652</v>
      </c>
      <c r="C688" s="8">
        <v>1.021</v>
      </c>
      <c r="D688" s="8">
        <v>63.0</v>
      </c>
      <c r="E688" s="9" t="s">
        <v>8</v>
      </c>
      <c r="F688" s="9" t="s">
        <v>9</v>
      </c>
      <c r="G688" s="11"/>
    </row>
    <row r="689">
      <c r="A689" s="5">
        <v>43835.7211149537</v>
      </c>
      <c r="B689" s="6">
        <v>43836.0544080092</v>
      </c>
      <c r="C689" s="8">
        <v>1.021</v>
      </c>
      <c r="D689" s="8">
        <v>63.0</v>
      </c>
      <c r="E689" s="9" t="s">
        <v>8</v>
      </c>
      <c r="F689" s="9" t="s">
        <v>9</v>
      </c>
      <c r="G689" s="11"/>
    </row>
    <row r="690">
      <c r="A690" s="5">
        <v>43835.73153935185</v>
      </c>
      <c r="B690" s="6">
        <v>43836.0648292129</v>
      </c>
      <c r="C690" s="8">
        <v>1.021</v>
      </c>
      <c r="D690" s="8">
        <v>63.0</v>
      </c>
      <c r="E690" s="9" t="s">
        <v>8</v>
      </c>
      <c r="F690" s="9" t="s">
        <v>9</v>
      </c>
      <c r="G690" s="11"/>
    </row>
    <row r="691">
      <c r="A691" s="5">
        <v>43835.74195552083</v>
      </c>
      <c r="B691" s="6">
        <v>43836.075251956</v>
      </c>
      <c r="C691" s="8">
        <v>1.022</v>
      </c>
      <c r="D691" s="8">
        <v>63.0</v>
      </c>
      <c r="E691" s="9" t="s">
        <v>8</v>
      </c>
      <c r="F691" s="9" t="s">
        <v>9</v>
      </c>
      <c r="G691" s="11"/>
    </row>
    <row r="692">
      <c r="A692" s="5">
        <v>43835.752371215276</v>
      </c>
      <c r="B692" s="6">
        <v>43836.0856723379</v>
      </c>
      <c r="C692" s="8">
        <v>1.021</v>
      </c>
      <c r="D692" s="8">
        <v>63.0</v>
      </c>
      <c r="E692" s="9" t="s">
        <v>8</v>
      </c>
      <c r="F692" s="9" t="s">
        <v>9</v>
      </c>
      <c r="G692" s="11"/>
    </row>
    <row r="693">
      <c r="A693" s="5">
        <v>43835.76279774305</v>
      </c>
      <c r="B693" s="6">
        <v>43836.0960935763</v>
      </c>
      <c r="C693" s="8">
        <v>1.021</v>
      </c>
      <c r="D693" s="8">
        <v>63.0</v>
      </c>
      <c r="E693" s="9" t="s">
        <v>8</v>
      </c>
      <c r="F693" s="9" t="s">
        <v>9</v>
      </c>
      <c r="G693" s="11"/>
    </row>
    <row r="694">
      <c r="A694" s="5">
        <v>43835.77322173611</v>
      </c>
      <c r="B694" s="6">
        <v>43836.1065160532</v>
      </c>
      <c r="C694" s="8">
        <v>1.021</v>
      </c>
      <c r="D694" s="8">
        <v>63.0</v>
      </c>
      <c r="E694" s="9" t="s">
        <v>8</v>
      </c>
      <c r="F694" s="9" t="s">
        <v>9</v>
      </c>
      <c r="G694" s="11"/>
    </row>
    <row r="695">
      <c r="A695" s="5">
        <v>43835.78364829861</v>
      </c>
      <c r="B695" s="6">
        <v>43836.1169376157</v>
      </c>
      <c r="C695" s="8">
        <v>1.021</v>
      </c>
      <c r="D695" s="8">
        <v>63.0</v>
      </c>
      <c r="E695" s="9" t="s">
        <v>8</v>
      </c>
      <c r="F695" s="9" t="s">
        <v>9</v>
      </c>
      <c r="G695" s="11"/>
    </row>
    <row r="696">
      <c r="A696" s="5">
        <v>43835.79409052084</v>
      </c>
      <c r="B696" s="6">
        <v>43836.1273820023</v>
      </c>
      <c r="C696" s="8">
        <v>1.021</v>
      </c>
      <c r="D696" s="8">
        <v>63.0</v>
      </c>
      <c r="E696" s="9" t="s">
        <v>8</v>
      </c>
      <c r="F696" s="9" t="s">
        <v>9</v>
      </c>
      <c r="G696" s="11"/>
    </row>
    <row r="697">
      <c r="A697" s="5">
        <v>43835.804509849535</v>
      </c>
      <c r="B697" s="6">
        <v>43836.1378035185</v>
      </c>
      <c r="C697" s="8">
        <v>1.021</v>
      </c>
      <c r="D697" s="8">
        <v>63.0</v>
      </c>
      <c r="E697" s="9" t="s">
        <v>8</v>
      </c>
      <c r="F697" s="9" t="s">
        <v>9</v>
      </c>
      <c r="G697" s="11"/>
    </row>
    <row r="698">
      <c r="A698" s="5">
        <v>43835.81493813657</v>
      </c>
      <c r="B698" s="6">
        <v>43836.1482257986</v>
      </c>
      <c r="C698" s="8">
        <v>1.021</v>
      </c>
      <c r="D698" s="8">
        <v>63.0</v>
      </c>
      <c r="E698" s="9" t="s">
        <v>8</v>
      </c>
      <c r="F698" s="9" t="s">
        <v>9</v>
      </c>
      <c r="G698" s="11"/>
    </row>
    <row r="699">
      <c r="A699" s="5">
        <v>43835.82537127315</v>
      </c>
      <c r="B699" s="6">
        <v>43836.158658912</v>
      </c>
      <c r="C699" s="8">
        <v>1.021</v>
      </c>
      <c r="D699" s="8">
        <v>63.0</v>
      </c>
      <c r="E699" s="9" t="s">
        <v>8</v>
      </c>
      <c r="F699" s="9" t="s">
        <v>9</v>
      </c>
      <c r="G699" s="11"/>
    </row>
    <row r="700">
      <c r="A700" s="5">
        <v>43835.8358069213</v>
      </c>
      <c r="B700" s="6">
        <v>43836.1691034027</v>
      </c>
      <c r="C700" s="8">
        <v>1.021</v>
      </c>
      <c r="D700" s="8">
        <v>63.0</v>
      </c>
      <c r="E700" s="9" t="s">
        <v>8</v>
      </c>
      <c r="F700" s="9" t="s">
        <v>9</v>
      </c>
      <c r="G700" s="11"/>
    </row>
    <row r="701">
      <c r="A701" s="5">
        <v>43835.84678572917</v>
      </c>
      <c r="B701" s="6">
        <v>43836.179534699</v>
      </c>
      <c r="C701" s="8">
        <v>1.021</v>
      </c>
      <c r="D701" s="8">
        <v>63.0</v>
      </c>
      <c r="E701" s="9" t="s">
        <v>8</v>
      </c>
      <c r="F701" s="9" t="s">
        <v>9</v>
      </c>
      <c r="G701" s="11"/>
    </row>
    <row r="702">
      <c r="A702" s="5">
        <v>43835.856688518514</v>
      </c>
      <c r="B702" s="6">
        <v>43836.1899801388</v>
      </c>
      <c r="C702" s="8">
        <v>1.021</v>
      </c>
      <c r="D702" s="8">
        <v>63.0</v>
      </c>
      <c r="E702" s="9" t="s">
        <v>8</v>
      </c>
      <c r="F702" s="9" t="s">
        <v>9</v>
      </c>
      <c r="G702" s="11"/>
    </row>
    <row r="703">
      <c r="A703" s="5">
        <v>43835.86710365741</v>
      </c>
      <c r="B703" s="6">
        <v>43836.2004009027</v>
      </c>
      <c r="C703" s="8">
        <v>1.021</v>
      </c>
      <c r="D703" s="8">
        <v>63.0</v>
      </c>
      <c r="E703" s="9" t="s">
        <v>8</v>
      </c>
      <c r="F703" s="9" t="s">
        <v>9</v>
      </c>
      <c r="G703" s="11"/>
    </row>
    <row r="704">
      <c r="A704" s="5">
        <v>43835.87752581018</v>
      </c>
      <c r="B704" s="6">
        <v>43836.2108227893</v>
      </c>
      <c r="C704" s="8">
        <v>1.021</v>
      </c>
      <c r="D704" s="8">
        <v>63.0</v>
      </c>
      <c r="E704" s="9" t="s">
        <v>8</v>
      </c>
      <c r="F704" s="9" t="s">
        <v>9</v>
      </c>
      <c r="G704" s="11"/>
    </row>
    <row r="705">
      <c r="A705" s="5">
        <v>43835.88795978009</v>
      </c>
      <c r="B705" s="6">
        <v>43836.2212566203</v>
      </c>
      <c r="C705" s="8">
        <v>1.021</v>
      </c>
      <c r="D705" s="8">
        <v>63.0</v>
      </c>
      <c r="E705" s="9" t="s">
        <v>8</v>
      </c>
      <c r="F705" s="9" t="s">
        <v>9</v>
      </c>
      <c r="G705" s="11"/>
    </row>
    <row r="706">
      <c r="A706" s="5">
        <v>43835.89838409722</v>
      </c>
      <c r="B706" s="6">
        <v>43836.2316782291</v>
      </c>
      <c r="C706" s="8">
        <v>1.021</v>
      </c>
      <c r="D706" s="8">
        <v>63.0</v>
      </c>
      <c r="E706" s="9" t="s">
        <v>8</v>
      </c>
      <c r="F706" s="9" t="s">
        <v>9</v>
      </c>
      <c r="G706" s="11"/>
    </row>
    <row r="707">
      <c r="A707" s="5">
        <v>43835.908803715276</v>
      </c>
      <c r="B707" s="6">
        <v>43836.2420983796</v>
      </c>
      <c r="C707" s="8">
        <v>1.021</v>
      </c>
      <c r="D707" s="8">
        <v>63.0</v>
      </c>
      <c r="E707" s="9" t="s">
        <v>8</v>
      </c>
      <c r="F707" s="9" t="s">
        <v>9</v>
      </c>
      <c r="G707" s="11"/>
    </row>
    <row r="708">
      <c r="A708" s="5">
        <v>43835.91925803241</v>
      </c>
      <c r="B708" s="6">
        <v>43836.2525530092</v>
      </c>
      <c r="C708" s="8">
        <v>1.021</v>
      </c>
      <c r="D708" s="8">
        <v>63.0</v>
      </c>
      <c r="E708" s="9" t="s">
        <v>8</v>
      </c>
      <c r="F708" s="9" t="s">
        <v>9</v>
      </c>
      <c r="G708" s="11"/>
    </row>
    <row r="709">
      <c r="A709" s="5">
        <v>43835.92968418982</v>
      </c>
      <c r="B709" s="6">
        <v>43836.2629746527</v>
      </c>
      <c r="C709" s="8">
        <v>1.021</v>
      </c>
      <c r="D709" s="8">
        <v>63.0</v>
      </c>
      <c r="E709" s="9" t="s">
        <v>8</v>
      </c>
      <c r="F709" s="9" t="s">
        <v>9</v>
      </c>
      <c r="G709" s="11"/>
    </row>
    <row r="710">
      <c r="A710" s="5">
        <v>43835.9401052662</v>
      </c>
      <c r="B710" s="6">
        <v>43836.2733945833</v>
      </c>
      <c r="C710" s="8">
        <v>1.021</v>
      </c>
      <c r="D710" s="8">
        <v>63.0</v>
      </c>
      <c r="E710" s="9" t="s">
        <v>8</v>
      </c>
      <c r="F710" s="9" t="s">
        <v>9</v>
      </c>
      <c r="G710" s="11"/>
    </row>
    <row r="711">
      <c r="A711" s="5">
        <v>43835.95053130787</v>
      </c>
      <c r="B711" s="6">
        <v>43836.2838172106</v>
      </c>
      <c r="C711" s="8">
        <v>1.021</v>
      </c>
      <c r="D711" s="8">
        <v>63.0</v>
      </c>
      <c r="E711" s="9" t="s">
        <v>8</v>
      </c>
      <c r="F711" s="9" t="s">
        <v>9</v>
      </c>
      <c r="G711" s="11"/>
    </row>
    <row r="712">
      <c r="A712" s="5">
        <v>43835.960956435185</v>
      </c>
      <c r="B712" s="6">
        <v>43836.2942504745</v>
      </c>
      <c r="C712" s="8">
        <v>1.021</v>
      </c>
      <c r="D712" s="8">
        <v>63.0</v>
      </c>
      <c r="E712" s="9" t="s">
        <v>8</v>
      </c>
      <c r="F712" s="9" t="s">
        <v>9</v>
      </c>
      <c r="G712" s="11"/>
    </row>
    <row r="713">
      <c r="A713" s="5">
        <v>43835.97136744213</v>
      </c>
      <c r="B713" s="6">
        <v>43836.304670081</v>
      </c>
      <c r="C713" s="8">
        <v>1.021</v>
      </c>
      <c r="D713" s="8">
        <v>63.0</v>
      </c>
      <c r="E713" s="9" t="s">
        <v>8</v>
      </c>
      <c r="F713" s="9" t="s">
        <v>9</v>
      </c>
      <c r="G713" s="11"/>
    </row>
    <row r="714">
      <c r="A714" s="5">
        <v>43835.98184664352</v>
      </c>
      <c r="B714" s="6">
        <v>43836.3151375925</v>
      </c>
      <c r="C714" s="8">
        <v>1.021</v>
      </c>
      <c r="D714" s="8">
        <v>63.0</v>
      </c>
      <c r="E714" s="9" t="s">
        <v>8</v>
      </c>
      <c r="F714" s="9" t="s">
        <v>9</v>
      </c>
      <c r="G714" s="11"/>
    </row>
    <row r="715">
      <c r="A715" s="5">
        <v>43835.99226987269</v>
      </c>
      <c r="B715" s="6">
        <v>43836.3255686574</v>
      </c>
      <c r="C715" s="8">
        <v>1.021</v>
      </c>
      <c r="D715" s="8">
        <v>63.0</v>
      </c>
      <c r="E715" s="9" t="s">
        <v>8</v>
      </c>
      <c r="F715" s="9" t="s">
        <v>9</v>
      </c>
      <c r="G715" s="11"/>
    </row>
    <row r="716">
      <c r="A716" s="5">
        <v>43836.0026896875</v>
      </c>
      <c r="B716" s="6">
        <v>43836.335988912</v>
      </c>
      <c r="C716" s="8">
        <v>1.021</v>
      </c>
      <c r="D716" s="8">
        <v>63.0</v>
      </c>
      <c r="E716" s="9" t="s">
        <v>8</v>
      </c>
      <c r="F716" s="9" t="s">
        <v>9</v>
      </c>
      <c r="G716" s="11"/>
    </row>
    <row r="717">
      <c r="A717" s="5">
        <v>43836.013137222224</v>
      </c>
      <c r="B717" s="6">
        <v>43836.3464333912</v>
      </c>
      <c r="C717" s="8">
        <v>1.021</v>
      </c>
      <c r="D717" s="8">
        <v>63.0</v>
      </c>
      <c r="E717" s="9" t="s">
        <v>8</v>
      </c>
      <c r="F717" s="9" t="s">
        <v>9</v>
      </c>
      <c r="G717" s="11"/>
    </row>
    <row r="718">
      <c r="A718" s="5">
        <v>43836.023589398144</v>
      </c>
      <c r="B718" s="6">
        <v>43836.3568903703</v>
      </c>
      <c r="C718" s="8">
        <v>1.021</v>
      </c>
      <c r="D718" s="8">
        <v>63.0</v>
      </c>
      <c r="E718" s="9" t="s">
        <v>8</v>
      </c>
      <c r="F718" s="9" t="s">
        <v>9</v>
      </c>
      <c r="G718" s="11"/>
    </row>
    <row r="719">
      <c r="A719" s="5">
        <v>43836.034027905094</v>
      </c>
      <c r="B719" s="6">
        <v>43836.3673126504</v>
      </c>
      <c r="C719" s="8">
        <v>1.021</v>
      </c>
      <c r="D719" s="8">
        <v>63.0</v>
      </c>
      <c r="E719" s="9" t="s">
        <v>8</v>
      </c>
      <c r="F719" s="9" t="s">
        <v>9</v>
      </c>
      <c r="G719" s="11"/>
    </row>
    <row r="720">
      <c r="A720" s="5">
        <v>43836.04443995371</v>
      </c>
      <c r="B720" s="6">
        <v>43836.3777342129</v>
      </c>
      <c r="C720" s="8">
        <v>1.021</v>
      </c>
      <c r="D720" s="8">
        <v>63.0</v>
      </c>
      <c r="E720" s="9" t="s">
        <v>8</v>
      </c>
      <c r="F720" s="9" t="s">
        <v>9</v>
      </c>
      <c r="G720" s="11"/>
    </row>
    <row r="721">
      <c r="A721" s="5">
        <v>43836.054861770834</v>
      </c>
      <c r="B721" s="6">
        <v>43836.3881539351</v>
      </c>
      <c r="C721" s="8">
        <v>1.021</v>
      </c>
      <c r="D721" s="8">
        <v>63.0</v>
      </c>
      <c r="E721" s="9" t="s">
        <v>8</v>
      </c>
      <c r="F721" s="9" t="s">
        <v>9</v>
      </c>
      <c r="G721" s="11"/>
    </row>
    <row r="722">
      <c r="A722" s="5">
        <v>43836.06529074074</v>
      </c>
      <c r="B722" s="6">
        <v>43836.3985865856</v>
      </c>
      <c r="C722" s="8">
        <v>1.021</v>
      </c>
      <c r="D722" s="8">
        <v>63.0</v>
      </c>
      <c r="E722" s="9" t="s">
        <v>8</v>
      </c>
      <c r="F722" s="9" t="s">
        <v>9</v>
      </c>
      <c r="G722" s="11"/>
    </row>
    <row r="723">
      <c r="A723" s="5">
        <v>43836.075722361114</v>
      </c>
      <c r="B723" s="6">
        <v>43836.4090178356</v>
      </c>
      <c r="C723" s="8">
        <v>1.021</v>
      </c>
      <c r="D723" s="8">
        <v>63.0</v>
      </c>
      <c r="E723" s="9" t="s">
        <v>8</v>
      </c>
      <c r="F723" s="9" t="s">
        <v>9</v>
      </c>
      <c r="G723" s="11"/>
    </row>
    <row r="724">
      <c r="A724" s="5">
        <v>43836.08614137732</v>
      </c>
      <c r="B724" s="6">
        <v>43836.4194384722</v>
      </c>
      <c r="C724" s="8">
        <v>1.021</v>
      </c>
      <c r="D724" s="8">
        <v>63.0</v>
      </c>
      <c r="E724" s="9" t="s">
        <v>8</v>
      </c>
      <c r="F724" s="9" t="s">
        <v>9</v>
      </c>
      <c r="G724" s="11"/>
    </row>
    <row r="725">
      <c r="A725" s="5">
        <v>43836.09657185186</v>
      </c>
      <c r="B725" s="6">
        <v>43836.4298598148</v>
      </c>
      <c r="C725" s="8">
        <v>1.02</v>
      </c>
      <c r="D725" s="8">
        <v>63.0</v>
      </c>
      <c r="E725" s="9" t="s">
        <v>8</v>
      </c>
      <c r="F725" s="9" t="s">
        <v>9</v>
      </c>
      <c r="G725" s="11"/>
    </row>
    <row r="726">
      <c r="A726" s="5">
        <v>43836.10698670139</v>
      </c>
      <c r="B726" s="6">
        <v>43836.4402816319</v>
      </c>
      <c r="C726" s="8">
        <v>1.02</v>
      </c>
      <c r="D726" s="8">
        <v>63.0</v>
      </c>
      <c r="E726" s="9" t="s">
        <v>8</v>
      </c>
      <c r="F726" s="9" t="s">
        <v>9</v>
      </c>
      <c r="G726" s="11"/>
    </row>
    <row r="727">
      <c r="A727" s="5">
        <v>43836.11740203704</v>
      </c>
      <c r="B727" s="6">
        <v>43836.4507021412</v>
      </c>
      <c r="C727" s="8">
        <v>1.021</v>
      </c>
      <c r="D727" s="8">
        <v>63.0</v>
      </c>
      <c r="E727" s="9" t="s">
        <v>8</v>
      </c>
      <c r="F727" s="9" t="s">
        <v>9</v>
      </c>
      <c r="G727" s="11"/>
    </row>
    <row r="728">
      <c r="A728" s="5">
        <v>43836.127834803236</v>
      </c>
      <c r="B728" s="6">
        <v>43836.4611225115</v>
      </c>
      <c r="C728" s="8">
        <v>1.02</v>
      </c>
      <c r="D728" s="8">
        <v>63.0</v>
      </c>
      <c r="E728" s="9" t="s">
        <v>8</v>
      </c>
      <c r="F728" s="9" t="s">
        <v>9</v>
      </c>
      <c r="G728" s="11"/>
    </row>
    <row r="729">
      <c r="A729" s="5">
        <v>43836.13824221065</v>
      </c>
      <c r="B729" s="6">
        <v>43836.4715452546</v>
      </c>
      <c r="C729" s="8">
        <v>1.02</v>
      </c>
      <c r="D729" s="8">
        <v>63.0</v>
      </c>
      <c r="E729" s="9" t="s">
        <v>8</v>
      </c>
      <c r="F729" s="9" t="s">
        <v>9</v>
      </c>
      <c r="G729" s="11"/>
    </row>
    <row r="730">
      <c r="A730" s="5">
        <v>43836.148685277774</v>
      </c>
      <c r="B730" s="6">
        <v>43836.4819777199</v>
      </c>
      <c r="C730" s="8">
        <v>1.02</v>
      </c>
      <c r="D730" s="8">
        <v>63.0</v>
      </c>
      <c r="E730" s="9" t="s">
        <v>8</v>
      </c>
      <c r="F730" s="9" t="s">
        <v>9</v>
      </c>
      <c r="G730" s="11"/>
    </row>
    <row r="731">
      <c r="A731" s="5">
        <v>43836.159125879625</v>
      </c>
      <c r="B731" s="6">
        <v>43836.4924207754</v>
      </c>
      <c r="C731" s="8">
        <v>1.02</v>
      </c>
      <c r="D731" s="8">
        <v>63.0</v>
      </c>
      <c r="E731" s="9" t="s">
        <v>8</v>
      </c>
      <c r="F731" s="9" t="s">
        <v>9</v>
      </c>
      <c r="G731" s="11"/>
    </row>
    <row r="732">
      <c r="A732" s="5">
        <v>43836.169541967596</v>
      </c>
      <c r="B732" s="6">
        <v>43836.5028423611</v>
      </c>
      <c r="C732" s="8">
        <v>1.02</v>
      </c>
      <c r="D732" s="8">
        <v>63.0</v>
      </c>
      <c r="E732" s="9" t="s">
        <v>8</v>
      </c>
      <c r="F732" s="9" t="s">
        <v>9</v>
      </c>
      <c r="G732" s="11"/>
    </row>
    <row r="733">
      <c r="A733" s="5">
        <v>43836.17996246528</v>
      </c>
      <c r="B733" s="6">
        <v>43836.5132628587</v>
      </c>
      <c r="C733" s="8">
        <v>1.02</v>
      </c>
      <c r="D733" s="8">
        <v>63.0</v>
      </c>
      <c r="E733" s="9" t="s">
        <v>8</v>
      </c>
      <c r="F733" s="9" t="s">
        <v>9</v>
      </c>
      <c r="G733" s="11"/>
    </row>
    <row r="734">
      <c r="A734" s="5">
        <v>43836.19038824074</v>
      </c>
      <c r="B734" s="6">
        <v>43836.5236826157</v>
      </c>
      <c r="C734" s="8">
        <v>1.02</v>
      </c>
      <c r="D734" s="8">
        <v>63.0</v>
      </c>
      <c r="E734" s="9" t="s">
        <v>8</v>
      </c>
      <c r="F734" s="9" t="s">
        <v>9</v>
      </c>
      <c r="G734" s="11"/>
    </row>
    <row r="735">
      <c r="A735" s="5">
        <v>43836.20080210648</v>
      </c>
      <c r="B735" s="6">
        <v>43836.5341049537</v>
      </c>
      <c r="C735" s="8">
        <v>1.02</v>
      </c>
      <c r="D735" s="8">
        <v>63.0</v>
      </c>
      <c r="E735" s="9" t="s">
        <v>8</v>
      </c>
      <c r="F735" s="9" t="s">
        <v>9</v>
      </c>
      <c r="G735" s="11"/>
    </row>
    <row r="736">
      <c r="A736" s="5">
        <v>43836.211234201386</v>
      </c>
      <c r="B736" s="6">
        <v>43836.5445275347</v>
      </c>
      <c r="C736" s="8">
        <v>1.02</v>
      </c>
      <c r="D736" s="8">
        <v>63.0</v>
      </c>
      <c r="E736" s="9" t="s">
        <v>8</v>
      </c>
      <c r="F736" s="9" t="s">
        <v>9</v>
      </c>
      <c r="G736" s="11"/>
    </row>
    <row r="737">
      <c r="A737" s="5">
        <v>43836.221660243056</v>
      </c>
      <c r="B737" s="6">
        <v>43836.5549489004</v>
      </c>
      <c r="C737" s="8">
        <v>1.02</v>
      </c>
      <c r="D737" s="8">
        <v>63.0</v>
      </c>
      <c r="E737" s="9" t="s">
        <v>8</v>
      </c>
      <c r="F737" s="9" t="s">
        <v>9</v>
      </c>
      <c r="G737" s="11"/>
    </row>
    <row r="738">
      <c r="A738" s="5">
        <v>43836.23207815972</v>
      </c>
      <c r="B738" s="6">
        <v>43836.5653705092</v>
      </c>
      <c r="C738" s="8">
        <v>1.02</v>
      </c>
      <c r="D738" s="8">
        <v>63.0</v>
      </c>
      <c r="E738" s="9" t="s">
        <v>8</v>
      </c>
      <c r="F738" s="9" t="s">
        <v>9</v>
      </c>
      <c r="G738" s="11"/>
    </row>
    <row r="739">
      <c r="A739" s="5">
        <v>43836.24250350695</v>
      </c>
      <c r="B739" s="6">
        <v>43836.5757921875</v>
      </c>
      <c r="C739" s="8">
        <v>1.02</v>
      </c>
      <c r="D739" s="8">
        <v>63.0</v>
      </c>
      <c r="E739" s="9" t="s">
        <v>8</v>
      </c>
      <c r="F739" s="9" t="s">
        <v>9</v>
      </c>
      <c r="G739" s="11"/>
    </row>
    <row r="740">
      <c r="A740" s="5">
        <v>43836.2529283912</v>
      </c>
      <c r="B740" s="6">
        <v>43836.586213993</v>
      </c>
      <c r="C740" s="8">
        <v>1.02</v>
      </c>
      <c r="D740" s="8">
        <v>63.0</v>
      </c>
      <c r="E740" s="9" t="s">
        <v>8</v>
      </c>
      <c r="F740" s="9" t="s">
        <v>9</v>
      </c>
      <c r="G740" s="11"/>
    </row>
    <row r="741">
      <c r="A741" s="5">
        <v>43836.263342708335</v>
      </c>
      <c r="B741" s="6">
        <v>43836.596635162</v>
      </c>
      <c r="C741" s="8">
        <v>1.02</v>
      </c>
      <c r="D741" s="8">
        <v>63.0</v>
      </c>
      <c r="E741" s="9" t="s">
        <v>8</v>
      </c>
      <c r="F741" s="9" t="s">
        <v>9</v>
      </c>
      <c r="G741" s="11"/>
    </row>
    <row r="742">
      <c r="A742" s="5">
        <v>43836.27376236111</v>
      </c>
      <c r="B742" s="6">
        <v>43836.6070552662</v>
      </c>
      <c r="C742" s="8">
        <v>1.02</v>
      </c>
      <c r="D742" s="8">
        <v>63.0</v>
      </c>
      <c r="E742" s="9" t="s">
        <v>8</v>
      </c>
      <c r="F742" s="9" t="s">
        <v>9</v>
      </c>
      <c r="G742" s="11"/>
    </row>
    <row r="743">
      <c r="A743" s="5">
        <v>43836.284188888894</v>
      </c>
      <c r="B743" s="6">
        <v>43836.6174770601</v>
      </c>
      <c r="C743" s="8">
        <v>1.02</v>
      </c>
      <c r="D743" s="8">
        <v>63.0</v>
      </c>
      <c r="E743" s="9" t="s">
        <v>8</v>
      </c>
      <c r="F743" s="9" t="s">
        <v>9</v>
      </c>
      <c r="G743" s="11"/>
    </row>
    <row r="744">
      <c r="A744" s="5">
        <v>43836.2946065625</v>
      </c>
      <c r="B744" s="6">
        <v>43836.6278989583</v>
      </c>
      <c r="C744" s="8">
        <v>1.02</v>
      </c>
      <c r="D744" s="8">
        <v>63.0</v>
      </c>
      <c r="E744" s="9" t="s">
        <v>8</v>
      </c>
      <c r="F744" s="9" t="s">
        <v>9</v>
      </c>
      <c r="G744" s="11"/>
    </row>
    <row r="745">
      <c r="A745" s="5">
        <v>43836.30502533565</v>
      </c>
      <c r="B745" s="6">
        <v>43836.6383213425</v>
      </c>
      <c r="C745" s="8">
        <v>1.02</v>
      </c>
      <c r="D745" s="8">
        <v>63.0</v>
      </c>
      <c r="E745" s="9" t="s">
        <v>8</v>
      </c>
      <c r="F745" s="9" t="s">
        <v>9</v>
      </c>
      <c r="G745" s="11"/>
    </row>
    <row r="746">
      <c r="A746" s="5">
        <v>43836.315492974536</v>
      </c>
      <c r="B746" s="6">
        <v>43836.6487891898</v>
      </c>
      <c r="C746" s="8">
        <v>1.02</v>
      </c>
      <c r="D746" s="8">
        <v>63.0</v>
      </c>
      <c r="E746" s="9" t="s">
        <v>8</v>
      </c>
      <c r="F746" s="9" t="s">
        <v>9</v>
      </c>
      <c r="G746" s="11"/>
    </row>
    <row r="747">
      <c r="A747" s="5">
        <v>43836.3259387037</v>
      </c>
      <c r="B747" s="6">
        <v>43836.6592101504</v>
      </c>
      <c r="C747" s="8">
        <v>1.02</v>
      </c>
      <c r="D747" s="8">
        <v>63.0</v>
      </c>
      <c r="E747" s="9" t="s">
        <v>8</v>
      </c>
      <c r="F747" s="9" t="s">
        <v>9</v>
      </c>
      <c r="G747" s="11"/>
    </row>
    <row r="748">
      <c r="A748" s="5">
        <v>43836.3363284838</v>
      </c>
      <c r="B748" s="6">
        <v>43836.6696310069</v>
      </c>
      <c r="C748" s="8">
        <v>1.02</v>
      </c>
      <c r="D748" s="8">
        <v>63.0</v>
      </c>
      <c r="E748" s="9" t="s">
        <v>8</v>
      </c>
      <c r="F748" s="9" t="s">
        <v>9</v>
      </c>
      <c r="G748" s="11"/>
    </row>
    <row r="749">
      <c r="A749" s="5">
        <v>43836.34675856482</v>
      </c>
      <c r="B749" s="6">
        <v>43836.6800518865</v>
      </c>
      <c r="C749" s="8">
        <v>1.02</v>
      </c>
      <c r="D749" s="8">
        <v>63.0</v>
      </c>
      <c r="E749" s="9" t="s">
        <v>8</v>
      </c>
      <c r="F749" s="9" t="s">
        <v>9</v>
      </c>
      <c r="G749" s="11"/>
    </row>
    <row r="750">
      <c r="A750" s="5">
        <v>43836.35718233796</v>
      </c>
      <c r="B750" s="6">
        <v>43836.6904711921</v>
      </c>
      <c r="C750" s="8">
        <v>1.02</v>
      </c>
      <c r="D750" s="8">
        <v>63.0</v>
      </c>
      <c r="E750" s="9" t="s">
        <v>8</v>
      </c>
      <c r="F750" s="9" t="s">
        <v>9</v>
      </c>
      <c r="G750" s="11"/>
    </row>
    <row r="751">
      <c r="A751" s="5">
        <v>43836.36760266204</v>
      </c>
      <c r="B751" s="6">
        <v>43836.7008895717</v>
      </c>
      <c r="C751" s="8">
        <v>1.02</v>
      </c>
      <c r="D751" s="8">
        <v>63.0</v>
      </c>
      <c r="E751" s="9" t="s">
        <v>8</v>
      </c>
      <c r="F751" s="9" t="s">
        <v>9</v>
      </c>
      <c r="G751" s="11"/>
    </row>
    <row r="752">
      <c r="A752" s="5">
        <v>43836.378016030096</v>
      </c>
      <c r="B752" s="6">
        <v>43836.7113123148</v>
      </c>
      <c r="C752" s="8">
        <v>1.02</v>
      </c>
      <c r="D752" s="8">
        <v>63.0</v>
      </c>
      <c r="E752" s="9" t="s">
        <v>8</v>
      </c>
      <c r="F752" s="9" t="s">
        <v>9</v>
      </c>
      <c r="G752" s="11"/>
    </row>
    <row r="753">
      <c r="A753" s="5">
        <v>43836.388437256945</v>
      </c>
      <c r="B753" s="6">
        <v>43836.72173478</v>
      </c>
      <c r="C753" s="8">
        <v>1.02</v>
      </c>
      <c r="D753" s="8">
        <v>63.0</v>
      </c>
      <c r="E753" s="9" t="s">
        <v>8</v>
      </c>
      <c r="F753" s="9" t="s">
        <v>9</v>
      </c>
      <c r="G753" s="11"/>
    </row>
    <row r="754">
      <c r="A754" s="5">
        <v>43836.398862002316</v>
      </c>
      <c r="B754" s="6">
        <v>43836.7321544675</v>
      </c>
      <c r="C754" s="8">
        <v>1.02</v>
      </c>
      <c r="D754" s="8">
        <v>63.0</v>
      </c>
      <c r="E754" s="9" t="s">
        <v>8</v>
      </c>
      <c r="F754" s="9" t="s">
        <v>9</v>
      </c>
      <c r="G754" s="11"/>
    </row>
    <row r="755">
      <c r="A755" s="5">
        <v>43836.409281712964</v>
      </c>
      <c r="B755" s="6">
        <v>43836.7425769907</v>
      </c>
      <c r="C755" s="8">
        <v>1.02</v>
      </c>
      <c r="D755" s="8">
        <v>63.0</v>
      </c>
      <c r="E755" s="9" t="s">
        <v>8</v>
      </c>
      <c r="F755" s="9" t="s">
        <v>9</v>
      </c>
      <c r="G755" s="11"/>
    </row>
    <row r="756">
      <c r="A756" s="5">
        <v>43836.41971212963</v>
      </c>
      <c r="B756" s="6">
        <v>43836.7530107523</v>
      </c>
      <c r="C756" s="8">
        <v>1.02</v>
      </c>
      <c r="D756" s="8">
        <v>63.0</v>
      </c>
      <c r="E756" s="9" t="s">
        <v>8</v>
      </c>
      <c r="F756" s="9" t="s">
        <v>9</v>
      </c>
      <c r="G756" s="11"/>
    </row>
    <row r="757">
      <c r="A757" s="5">
        <v>43836.43014386574</v>
      </c>
      <c r="B757" s="6">
        <v>43836.7634305671</v>
      </c>
      <c r="C757" s="8">
        <v>1.019</v>
      </c>
      <c r="D757" s="8">
        <v>63.0</v>
      </c>
      <c r="E757" s="9" t="s">
        <v>8</v>
      </c>
      <c r="F757" s="9" t="s">
        <v>9</v>
      </c>
      <c r="G757" s="11"/>
    </row>
    <row r="758">
      <c r="A758" s="5">
        <v>43836.44056134259</v>
      </c>
      <c r="B758" s="6">
        <v>43836.7738528587</v>
      </c>
      <c r="C758" s="8">
        <v>1.019</v>
      </c>
      <c r="D758" s="8">
        <v>63.0</v>
      </c>
      <c r="E758" s="9" t="s">
        <v>8</v>
      </c>
      <c r="F758" s="9" t="s">
        <v>9</v>
      </c>
      <c r="G758" s="11"/>
    </row>
    <row r="759">
      <c r="A759" s="5">
        <v>43836.450999305554</v>
      </c>
      <c r="B759" s="6">
        <v>43836.7842953472</v>
      </c>
      <c r="C759" s="8">
        <v>1.02</v>
      </c>
      <c r="D759" s="8">
        <v>63.0</v>
      </c>
      <c r="E759" s="9" t="s">
        <v>8</v>
      </c>
      <c r="F759" s="9" t="s">
        <v>9</v>
      </c>
      <c r="G759" s="11"/>
    </row>
    <row r="760">
      <c r="A760" s="5">
        <v>43836.46141667824</v>
      </c>
      <c r="B760" s="6">
        <v>43836.7947153588</v>
      </c>
      <c r="C760" s="8">
        <v>1.02</v>
      </c>
      <c r="D760" s="8">
        <v>63.0</v>
      </c>
      <c r="E760" s="9" t="s">
        <v>8</v>
      </c>
      <c r="F760" s="9" t="s">
        <v>9</v>
      </c>
      <c r="G760" s="11"/>
    </row>
    <row r="761">
      <c r="A761" s="5">
        <v>43836.471840115744</v>
      </c>
      <c r="B761" s="6">
        <v>43836.805136655</v>
      </c>
      <c r="C761" s="8">
        <v>1.02</v>
      </c>
      <c r="D761" s="8">
        <v>63.0</v>
      </c>
      <c r="E761" s="9" t="s">
        <v>8</v>
      </c>
      <c r="F761" s="9" t="s">
        <v>9</v>
      </c>
      <c r="G761" s="11"/>
    </row>
    <row r="762">
      <c r="A762" s="5">
        <v>43836.48226868056</v>
      </c>
      <c r="B762" s="6">
        <v>43836.8155601388</v>
      </c>
      <c r="C762" s="8">
        <v>1.02</v>
      </c>
      <c r="D762" s="8">
        <v>63.0</v>
      </c>
      <c r="E762" s="9" t="s">
        <v>8</v>
      </c>
      <c r="F762" s="9" t="s">
        <v>9</v>
      </c>
      <c r="G762" s="11"/>
    </row>
    <row r="763">
      <c r="A763" s="5">
        <v>43836.49269162037</v>
      </c>
      <c r="B763" s="6">
        <v>43836.8259822453</v>
      </c>
      <c r="C763" s="8">
        <v>1.019</v>
      </c>
      <c r="D763" s="8">
        <v>63.0</v>
      </c>
      <c r="E763" s="9" t="s">
        <v>8</v>
      </c>
      <c r="F763" s="9" t="s">
        <v>9</v>
      </c>
      <c r="G763" s="11"/>
    </row>
    <row r="764">
      <c r="A764" s="5">
        <v>43836.50312167824</v>
      </c>
      <c r="B764" s="6">
        <v>43836.8364033564</v>
      </c>
      <c r="C764" s="8">
        <v>1.02</v>
      </c>
      <c r="D764" s="8">
        <v>63.0</v>
      </c>
      <c r="E764" s="9" t="s">
        <v>8</v>
      </c>
      <c r="F764" s="9" t="s">
        <v>9</v>
      </c>
      <c r="G764" s="11"/>
    </row>
    <row r="765">
      <c r="A765" s="5">
        <v>43836.51353920139</v>
      </c>
      <c r="B765" s="6">
        <v>43836.8468361921</v>
      </c>
      <c r="C765" s="8">
        <v>1.02</v>
      </c>
      <c r="D765" s="8">
        <v>63.0</v>
      </c>
      <c r="E765" s="9" t="s">
        <v>8</v>
      </c>
      <c r="F765" s="9" t="s">
        <v>9</v>
      </c>
      <c r="G765" s="11"/>
    </row>
    <row r="766">
      <c r="A766" s="5">
        <v>43836.523963263884</v>
      </c>
      <c r="B766" s="6">
        <v>43836.8572585185</v>
      </c>
      <c r="C766" s="8">
        <v>1.019</v>
      </c>
      <c r="D766" s="8">
        <v>63.0</v>
      </c>
      <c r="E766" s="9" t="s">
        <v>8</v>
      </c>
      <c r="F766" s="9" t="s">
        <v>9</v>
      </c>
      <c r="G766" s="11"/>
    </row>
    <row r="767">
      <c r="A767" s="5">
        <v>43836.53437998843</v>
      </c>
      <c r="B767" s="6">
        <v>43836.8676785416</v>
      </c>
      <c r="C767" s="8">
        <v>1.02</v>
      </c>
      <c r="D767" s="8">
        <v>63.0</v>
      </c>
      <c r="E767" s="9" t="s">
        <v>8</v>
      </c>
      <c r="F767" s="9" t="s">
        <v>9</v>
      </c>
      <c r="G767" s="11"/>
    </row>
    <row r="768">
      <c r="A768" s="5">
        <v>43836.54480712963</v>
      </c>
      <c r="B768" s="6">
        <v>43836.878098993</v>
      </c>
      <c r="C768" s="8">
        <v>1.02</v>
      </c>
      <c r="D768" s="8">
        <v>63.0</v>
      </c>
      <c r="E768" s="9" t="s">
        <v>8</v>
      </c>
      <c r="F768" s="9" t="s">
        <v>9</v>
      </c>
      <c r="G768" s="11"/>
    </row>
    <row r="769">
      <c r="A769" s="5">
        <v>43836.55521872685</v>
      </c>
      <c r="B769" s="6">
        <v>43836.8885209838</v>
      </c>
      <c r="C769" s="8">
        <v>1.02</v>
      </c>
      <c r="D769" s="8">
        <v>63.0</v>
      </c>
      <c r="E769" s="9" t="s">
        <v>8</v>
      </c>
      <c r="F769" s="9" t="s">
        <v>9</v>
      </c>
      <c r="G769" s="11"/>
    </row>
    <row r="770">
      <c r="A770" s="5">
        <v>43836.565653275466</v>
      </c>
      <c r="B770" s="6">
        <v>43836.8989420949</v>
      </c>
      <c r="C770" s="8">
        <v>1.02</v>
      </c>
      <c r="D770" s="8">
        <v>63.0</v>
      </c>
      <c r="E770" s="9" t="s">
        <v>8</v>
      </c>
      <c r="F770" s="9" t="s">
        <v>9</v>
      </c>
      <c r="G770" s="11"/>
    </row>
    <row r="771">
      <c r="A771" s="5">
        <v>43836.57607494213</v>
      </c>
      <c r="B771" s="6">
        <v>43836.9093630902</v>
      </c>
      <c r="C771" s="8">
        <v>1.019</v>
      </c>
      <c r="D771" s="8">
        <v>63.0</v>
      </c>
      <c r="E771" s="9" t="s">
        <v>8</v>
      </c>
      <c r="F771" s="9" t="s">
        <v>9</v>
      </c>
      <c r="G771" s="11"/>
    </row>
    <row r="772">
      <c r="A772" s="5">
        <v>43836.58649180556</v>
      </c>
      <c r="B772" s="6">
        <v>43836.9197840509</v>
      </c>
      <c r="C772" s="8">
        <v>1.019</v>
      </c>
      <c r="D772" s="8">
        <v>63.0</v>
      </c>
      <c r="E772" s="9" t="s">
        <v>8</v>
      </c>
      <c r="F772" s="9" t="s">
        <v>9</v>
      </c>
      <c r="G772" s="11"/>
    </row>
    <row r="773">
      <c r="A773" s="5">
        <v>43836.59691910879</v>
      </c>
      <c r="B773" s="6">
        <v>43836.9302064814</v>
      </c>
      <c r="C773" s="8">
        <v>1.019</v>
      </c>
      <c r="D773" s="8">
        <v>63.0</v>
      </c>
      <c r="E773" s="9" t="s">
        <v>8</v>
      </c>
      <c r="F773" s="9" t="s">
        <v>9</v>
      </c>
      <c r="G773" s="11"/>
    </row>
    <row r="774">
      <c r="A774" s="5">
        <v>43836.60734800926</v>
      </c>
      <c r="B774" s="6">
        <v>43836.9406397569</v>
      </c>
      <c r="C774" s="8">
        <v>1.019</v>
      </c>
      <c r="D774" s="8">
        <v>63.0</v>
      </c>
      <c r="E774" s="9" t="s">
        <v>8</v>
      </c>
      <c r="F774" s="9" t="s">
        <v>9</v>
      </c>
      <c r="G774" s="11"/>
    </row>
    <row r="775">
      <c r="A775" s="5">
        <v>43836.617773252314</v>
      </c>
      <c r="B775" s="6">
        <v>43836.9510710416</v>
      </c>
      <c r="C775" s="8">
        <v>1.019</v>
      </c>
      <c r="D775" s="8">
        <v>63.0</v>
      </c>
      <c r="E775" s="9" t="s">
        <v>8</v>
      </c>
      <c r="F775" s="9" t="s">
        <v>9</v>
      </c>
      <c r="G775" s="11"/>
    </row>
    <row r="776">
      <c r="A776" s="5">
        <v>43836.62819791667</v>
      </c>
      <c r="B776" s="6">
        <v>43836.9614924537</v>
      </c>
      <c r="C776" s="8">
        <v>1.019</v>
      </c>
      <c r="D776" s="8">
        <v>63.0</v>
      </c>
      <c r="E776" s="9" t="s">
        <v>8</v>
      </c>
      <c r="F776" s="9" t="s">
        <v>9</v>
      </c>
      <c r="G776" s="11"/>
    </row>
    <row r="777">
      <c r="A777" s="5">
        <v>43836.63862278935</v>
      </c>
      <c r="B777" s="6">
        <v>43836.9719139699</v>
      </c>
      <c r="C777" s="8">
        <v>1.019</v>
      </c>
      <c r="D777" s="8">
        <v>63.0</v>
      </c>
      <c r="E777" s="9" t="s">
        <v>8</v>
      </c>
      <c r="F777" s="9" t="s">
        <v>9</v>
      </c>
      <c r="G777" s="11"/>
    </row>
    <row r="778">
      <c r="A778" s="5">
        <v>43836.649050625</v>
      </c>
      <c r="B778" s="6">
        <v>43836.9823349768</v>
      </c>
      <c r="C778" s="8">
        <v>1.019</v>
      </c>
      <c r="D778" s="8">
        <v>63.0</v>
      </c>
      <c r="E778" s="9" t="s">
        <v>8</v>
      </c>
      <c r="F778" s="9" t="s">
        <v>9</v>
      </c>
      <c r="G778" s="11"/>
    </row>
    <row r="779">
      <c r="A779" s="5">
        <v>43836.65947809028</v>
      </c>
      <c r="B779" s="6">
        <v>43836.9927675694</v>
      </c>
      <c r="C779" s="8">
        <v>1.02</v>
      </c>
      <c r="D779" s="8">
        <v>63.0</v>
      </c>
      <c r="E779" s="9" t="s">
        <v>8</v>
      </c>
      <c r="F779" s="9" t="s">
        <v>9</v>
      </c>
      <c r="G779" s="11"/>
    </row>
    <row r="780">
      <c r="A780" s="5">
        <v>43836.669900486115</v>
      </c>
      <c r="B780" s="6">
        <v>43837.0031998148</v>
      </c>
      <c r="C780" s="8">
        <v>1.02</v>
      </c>
      <c r="D780" s="8">
        <v>63.0</v>
      </c>
      <c r="E780" s="9" t="s">
        <v>8</v>
      </c>
      <c r="F780" s="9" t="s">
        <v>9</v>
      </c>
      <c r="G780" s="11"/>
    </row>
    <row r="781">
      <c r="A781" s="5">
        <v>43836.68032784722</v>
      </c>
      <c r="B781" s="6">
        <v>43837.0136206597</v>
      </c>
      <c r="C781" s="8">
        <v>1.02</v>
      </c>
      <c r="D781" s="8">
        <v>63.0</v>
      </c>
      <c r="E781" s="9" t="s">
        <v>8</v>
      </c>
      <c r="F781" s="9" t="s">
        <v>9</v>
      </c>
      <c r="G781" s="11"/>
    </row>
    <row r="782">
      <c r="A782" s="5">
        <v>43836.69074494213</v>
      </c>
      <c r="B782" s="6">
        <v>43837.0240413194</v>
      </c>
      <c r="C782" s="8">
        <v>1.019</v>
      </c>
      <c r="D782" s="8">
        <v>63.0</v>
      </c>
      <c r="E782" s="9" t="s">
        <v>8</v>
      </c>
      <c r="F782" s="9" t="s">
        <v>9</v>
      </c>
      <c r="G782" s="11"/>
    </row>
    <row r="783">
      <c r="A783" s="5">
        <v>43836.70116680556</v>
      </c>
      <c r="B783" s="6">
        <v>43837.0344630439</v>
      </c>
      <c r="C783" s="8">
        <v>1.019</v>
      </c>
      <c r="D783" s="8">
        <v>63.0</v>
      </c>
      <c r="E783" s="9" t="s">
        <v>8</v>
      </c>
      <c r="F783" s="9" t="s">
        <v>9</v>
      </c>
      <c r="G783" s="11"/>
    </row>
    <row r="784">
      <c r="A784" s="5">
        <v>43836.71158530093</v>
      </c>
      <c r="B784" s="6">
        <v>43837.0448861226</v>
      </c>
      <c r="C784" s="8">
        <v>1.019</v>
      </c>
      <c r="D784" s="8">
        <v>63.0</v>
      </c>
      <c r="E784" s="9" t="s">
        <v>8</v>
      </c>
      <c r="F784" s="9" t="s">
        <v>9</v>
      </c>
      <c r="G784" s="11"/>
    </row>
    <row r="785">
      <c r="A785" s="5">
        <v>43836.722031701385</v>
      </c>
      <c r="B785" s="6">
        <v>43837.0553187384</v>
      </c>
      <c r="C785" s="8">
        <v>1.019</v>
      </c>
      <c r="D785" s="8">
        <v>63.0</v>
      </c>
      <c r="E785" s="9" t="s">
        <v>8</v>
      </c>
      <c r="F785" s="9" t="s">
        <v>9</v>
      </c>
      <c r="G785" s="11"/>
    </row>
    <row r="786">
      <c r="A786" s="5">
        <v>43836.73244891204</v>
      </c>
      <c r="B786" s="6">
        <v>43837.065740324</v>
      </c>
      <c r="C786" s="8">
        <v>1.019</v>
      </c>
      <c r="D786" s="8">
        <v>63.0</v>
      </c>
      <c r="E786" s="9" t="s">
        <v>8</v>
      </c>
      <c r="F786" s="9" t="s">
        <v>9</v>
      </c>
      <c r="G786" s="11"/>
    </row>
    <row r="787">
      <c r="A787" s="5">
        <v>43836.74288943287</v>
      </c>
      <c r="B787" s="6">
        <v>43837.0761854398</v>
      </c>
      <c r="C787" s="8">
        <v>1.019</v>
      </c>
      <c r="D787" s="8">
        <v>63.0</v>
      </c>
      <c r="E787" s="9" t="s">
        <v>8</v>
      </c>
      <c r="F787" s="9" t="s">
        <v>9</v>
      </c>
      <c r="G787" s="11"/>
    </row>
    <row r="788">
      <c r="A788" s="5">
        <v>43836.75332046296</v>
      </c>
      <c r="B788" s="6">
        <v>43837.0866056481</v>
      </c>
      <c r="C788" s="8">
        <v>1.019</v>
      </c>
      <c r="D788" s="8">
        <v>63.0</v>
      </c>
      <c r="E788" s="9" t="s">
        <v>8</v>
      </c>
      <c r="F788" s="9" t="s">
        <v>9</v>
      </c>
      <c r="G788" s="11"/>
    </row>
    <row r="789">
      <c r="A789" s="5">
        <v>43836.763745289354</v>
      </c>
      <c r="B789" s="6">
        <v>43837.0970261689</v>
      </c>
      <c r="C789" s="8">
        <v>1.019</v>
      </c>
      <c r="D789" s="8">
        <v>63.0</v>
      </c>
      <c r="E789" s="9" t="s">
        <v>8</v>
      </c>
      <c r="F789" s="9" t="s">
        <v>9</v>
      </c>
      <c r="G789" s="11"/>
    </row>
    <row r="790">
      <c r="A790" s="5">
        <v>43836.77415631944</v>
      </c>
      <c r="B790" s="6">
        <v>43837.1074464004</v>
      </c>
      <c r="C790" s="8">
        <v>1.019</v>
      </c>
      <c r="D790" s="8">
        <v>63.0</v>
      </c>
      <c r="E790" s="9" t="s">
        <v>8</v>
      </c>
      <c r="F790" s="9" t="s">
        <v>9</v>
      </c>
      <c r="G790" s="11"/>
    </row>
    <row r="791">
      <c r="A791" s="5">
        <v>43836.78457416667</v>
      </c>
      <c r="B791" s="6">
        <v>43837.1178682638</v>
      </c>
      <c r="C791" s="8">
        <v>1.019</v>
      </c>
      <c r="D791" s="8">
        <v>63.0</v>
      </c>
      <c r="E791" s="9" t="s">
        <v>8</v>
      </c>
      <c r="F791" s="9" t="s">
        <v>9</v>
      </c>
      <c r="G791" s="11"/>
    </row>
    <row r="792">
      <c r="A792" s="5">
        <v>43836.79501649305</v>
      </c>
      <c r="B792" s="6">
        <v>43837.1283012847</v>
      </c>
      <c r="C792" s="8">
        <v>1.019</v>
      </c>
      <c r="D792" s="8">
        <v>63.0</v>
      </c>
      <c r="E792" s="9" t="s">
        <v>8</v>
      </c>
      <c r="F792" s="9" t="s">
        <v>9</v>
      </c>
      <c r="G792" s="11"/>
    </row>
    <row r="793">
      <c r="A793" s="5">
        <v>43836.805430023145</v>
      </c>
      <c r="B793" s="6">
        <v>43837.1387230208</v>
      </c>
      <c r="C793" s="8">
        <v>1.019</v>
      </c>
      <c r="D793" s="8">
        <v>63.0</v>
      </c>
      <c r="E793" s="9" t="s">
        <v>8</v>
      </c>
      <c r="F793" s="9" t="s">
        <v>9</v>
      </c>
      <c r="G793" s="11"/>
    </row>
    <row r="794">
      <c r="A794" s="5">
        <v>43836.81584896991</v>
      </c>
      <c r="B794" s="6">
        <v>43837.1491440393</v>
      </c>
      <c r="C794" s="8">
        <v>1.019</v>
      </c>
      <c r="D794" s="8">
        <v>63.0</v>
      </c>
      <c r="E794" s="9" t="s">
        <v>8</v>
      </c>
      <c r="F794" s="9" t="s">
        <v>9</v>
      </c>
      <c r="G794" s="11"/>
    </row>
    <row r="795">
      <c r="A795" s="5">
        <v>43836.82628395833</v>
      </c>
      <c r="B795" s="6">
        <v>43837.1595766898</v>
      </c>
      <c r="C795" s="8">
        <v>1.019</v>
      </c>
      <c r="D795" s="8">
        <v>63.0</v>
      </c>
      <c r="E795" s="9" t="s">
        <v>8</v>
      </c>
      <c r="F795" s="9" t="s">
        <v>9</v>
      </c>
      <c r="G795" s="11"/>
    </row>
    <row r="796">
      <c r="A796" s="5">
        <v>43836.83670197916</v>
      </c>
      <c r="B796" s="6">
        <v>43837.1699968518</v>
      </c>
      <c r="C796" s="8">
        <v>1.019</v>
      </c>
      <c r="D796" s="8">
        <v>63.0</v>
      </c>
      <c r="E796" s="9" t="s">
        <v>8</v>
      </c>
      <c r="F796" s="9" t="s">
        <v>9</v>
      </c>
      <c r="G796" s="11"/>
    </row>
    <row r="797">
      <c r="A797" s="5">
        <v>43836.847135324075</v>
      </c>
      <c r="B797" s="6">
        <v>43837.1804310416</v>
      </c>
      <c r="C797" s="8">
        <v>1.019</v>
      </c>
      <c r="D797" s="8">
        <v>63.0</v>
      </c>
      <c r="E797" s="9" t="s">
        <v>8</v>
      </c>
      <c r="F797" s="9" t="s">
        <v>9</v>
      </c>
      <c r="G797" s="11"/>
    </row>
    <row r="798">
      <c r="A798" s="5">
        <v>43836.85757458334</v>
      </c>
      <c r="B798" s="6">
        <v>43837.1908644675</v>
      </c>
      <c r="C798" s="8">
        <v>1.02</v>
      </c>
      <c r="D798" s="8">
        <v>63.0</v>
      </c>
      <c r="E798" s="9" t="s">
        <v>8</v>
      </c>
      <c r="F798" s="9" t="s">
        <v>9</v>
      </c>
      <c r="G798" s="11"/>
    </row>
    <row r="799">
      <c r="A799" s="5">
        <v>43836.867991886575</v>
      </c>
      <c r="B799" s="6">
        <v>43837.2012849768</v>
      </c>
      <c r="C799" s="8">
        <v>1.019</v>
      </c>
      <c r="D799" s="8">
        <v>63.0</v>
      </c>
      <c r="E799" s="9" t="s">
        <v>8</v>
      </c>
      <c r="F799" s="9" t="s">
        <v>9</v>
      </c>
      <c r="G799" s="11"/>
    </row>
    <row r="800">
      <c r="A800" s="5">
        <v>43836.878417280095</v>
      </c>
      <c r="B800" s="6">
        <v>43837.2117068402</v>
      </c>
      <c r="C800" s="8">
        <v>1.019</v>
      </c>
      <c r="D800" s="8">
        <v>63.0</v>
      </c>
      <c r="E800" s="9" t="s">
        <v>8</v>
      </c>
      <c r="F800" s="9" t="s">
        <v>9</v>
      </c>
      <c r="G800" s="11"/>
    </row>
    <row r="801">
      <c r="A801" s="5">
        <v>43836.888833888894</v>
      </c>
      <c r="B801" s="6">
        <v>43837.2221309953</v>
      </c>
      <c r="C801" s="8">
        <v>1.019</v>
      </c>
      <c r="D801" s="8">
        <v>63.0</v>
      </c>
      <c r="E801" s="9" t="s">
        <v>8</v>
      </c>
      <c r="F801" s="9" t="s">
        <v>9</v>
      </c>
      <c r="G801" s="11"/>
    </row>
    <row r="802">
      <c r="A802" s="5">
        <v>43836.89926167824</v>
      </c>
      <c r="B802" s="6">
        <v>43837.2325525925</v>
      </c>
      <c r="C802" s="8">
        <v>1.019</v>
      </c>
      <c r="D802" s="8">
        <v>63.0</v>
      </c>
      <c r="E802" s="9" t="s">
        <v>8</v>
      </c>
      <c r="F802" s="9" t="s">
        <v>9</v>
      </c>
      <c r="G802" s="11"/>
    </row>
    <row r="803">
      <c r="A803" s="5">
        <v>43836.909684212966</v>
      </c>
      <c r="B803" s="6">
        <v>43837.2429729976</v>
      </c>
      <c r="C803" s="8">
        <v>1.019</v>
      </c>
      <c r="D803" s="8">
        <v>63.0</v>
      </c>
      <c r="E803" s="9" t="s">
        <v>8</v>
      </c>
      <c r="F803" s="9" t="s">
        <v>9</v>
      </c>
      <c r="G803" s="11"/>
    </row>
    <row r="804">
      <c r="A804" s="5">
        <v>43836.92009215278</v>
      </c>
      <c r="B804" s="6">
        <v>43837.2533953703</v>
      </c>
      <c r="C804" s="8">
        <v>1.019</v>
      </c>
      <c r="D804" s="8">
        <v>63.0</v>
      </c>
      <c r="E804" s="9" t="s">
        <v>8</v>
      </c>
      <c r="F804" s="9" t="s">
        <v>9</v>
      </c>
      <c r="G804" s="11"/>
    </row>
    <row r="805">
      <c r="A805" s="5">
        <v>43836.93055611111</v>
      </c>
      <c r="B805" s="6">
        <v>43837.2638164467</v>
      </c>
      <c r="C805" s="8">
        <v>1.019</v>
      </c>
      <c r="D805" s="8">
        <v>63.0</v>
      </c>
      <c r="E805" s="9" t="s">
        <v>8</v>
      </c>
      <c r="F805" s="9" t="s">
        <v>9</v>
      </c>
      <c r="G805" s="11"/>
    </row>
    <row r="806">
      <c r="A806" s="5">
        <v>43836.94095152778</v>
      </c>
      <c r="B806" s="6">
        <v>43837.2742381134</v>
      </c>
      <c r="C806" s="8">
        <v>1.019</v>
      </c>
      <c r="D806" s="8">
        <v>63.0</v>
      </c>
      <c r="E806" s="9" t="s">
        <v>8</v>
      </c>
      <c r="F806" s="9" t="s">
        <v>9</v>
      </c>
      <c r="G806" s="11"/>
    </row>
    <row r="807">
      <c r="A807" s="5">
        <v>43836.951374745375</v>
      </c>
      <c r="B807" s="6">
        <v>43837.2846602314</v>
      </c>
      <c r="C807" s="8">
        <v>1.019</v>
      </c>
      <c r="D807" s="8">
        <v>63.0</v>
      </c>
      <c r="E807" s="9" t="s">
        <v>8</v>
      </c>
      <c r="F807" s="9" t="s">
        <v>9</v>
      </c>
      <c r="G807" s="11"/>
    </row>
    <row r="808">
      <c r="A808" s="5">
        <v>43836.961785011576</v>
      </c>
      <c r="B808" s="6">
        <v>43837.2950801273</v>
      </c>
      <c r="C808" s="8">
        <v>1.019</v>
      </c>
      <c r="D808" s="8">
        <v>63.0</v>
      </c>
      <c r="E808" s="9" t="s">
        <v>8</v>
      </c>
      <c r="F808" s="9" t="s">
        <v>9</v>
      </c>
      <c r="G808" s="11"/>
    </row>
    <row r="809">
      <c r="A809" s="5">
        <v>43836.97220334491</v>
      </c>
      <c r="B809" s="6">
        <v>43837.305502199</v>
      </c>
      <c r="C809" s="8">
        <v>1.019</v>
      </c>
      <c r="D809" s="8">
        <v>63.0</v>
      </c>
      <c r="E809" s="9" t="s">
        <v>8</v>
      </c>
      <c r="F809" s="9" t="s">
        <v>9</v>
      </c>
      <c r="G809" s="11"/>
    </row>
    <row r="810">
      <c r="A810" s="5">
        <v>43836.98264216435</v>
      </c>
      <c r="B810" s="6">
        <v>43837.3159342939</v>
      </c>
      <c r="C810" s="8">
        <v>1.019</v>
      </c>
      <c r="D810" s="8">
        <v>63.0</v>
      </c>
      <c r="E810" s="9" t="s">
        <v>8</v>
      </c>
      <c r="F810" s="9" t="s">
        <v>9</v>
      </c>
      <c r="G810" s="11"/>
    </row>
    <row r="811">
      <c r="A811" s="5">
        <v>43836.993056736115</v>
      </c>
      <c r="B811" s="6">
        <v>43837.3263551736</v>
      </c>
      <c r="C811" s="8">
        <v>1.019</v>
      </c>
      <c r="D811" s="8">
        <v>63.0</v>
      </c>
      <c r="E811" s="9" t="s">
        <v>8</v>
      </c>
      <c r="F811" s="9" t="s">
        <v>9</v>
      </c>
      <c r="G811" s="11"/>
    </row>
    <row r="812">
      <c r="A812" s="5">
        <v>43837.0034790162</v>
      </c>
      <c r="B812" s="6">
        <v>43837.3367752546</v>
      </c>
      <c r="C812" s="8">
        <v>1.019</v>
      </c>
      <c r="D812" s="8">
        <v>63.0</v>
      </c>
      <c r="E812" s="9" t="s">
        <v>8</v>
      </c>
      <c r="F812" s="9" t="s">
        <v>9</v>
      </c>
      <c r="G812" s="11"/>
    </row>
    <row r="813">
      <c r="A813" s="5">
        <v>43837.01390289352</v>
      </c>
      <c r="B813" s="6">
        <v>43837.3471965277</v>
      </c>
      <c r="C813" s="8">
        <v>1.019</v>
      </c>
      <c r="D813" s="8">
        <v>63.0</v>
      </c>
      <c r="E813" s="9" t="s">
        <v>8</v>
      </c>
      <c r="F813" s="9" t="s">
        <v>9</v>
      </c>
      <c r="G813" s="11"/>
    </row>
    <row r="814">
      <c r="A814" s="5">
        <v>43837.02433290509</v>
      </c>
      <c r="B814" s="6">
        <v>43837.3576174305</v>
      </c>
      <c r="C814" s="8">
        <v>1.019</v>
      </c>
      <c r="D814" s="8">
        <v>63.0</v>
      </c>
      <c r="E814" s="9" t="s">
        <v>8</v>
      </c>
      <c r="F814" s="9" t="s">
        <v>9</v>
      </c>
      <c r="G814" s="11"/>
    </row>
    <row r="815">
      <c r="A815" s="5">
        <v>43837.034741365744</v>
      </c>
      <c r="B815" s="6">
        <v>43837.3680365972</v>
      </c>
      <c r="C815" s="8">
        <v>1.019</v>
      </c>
      <c r="D815" s="8">
        <v>63.0</v>
      </c>
      <c r="E815" s="9" t="s">
        <v>8</v>
      </c>
      <c r="F815" s="9" t="s">
        <v>9</v>
      </c>
      <c r="G815" s="11"/>
    </row>
    <row r="816">
      <c r="A816" s="5">
        <v>43837.04516574074</v>
      </c>
      <c r="B816" s="6">
        <v>43837.3784593287</v>
      </c>
      <c r="C816" s="8">
        <v>1.019</v>
      </c>
      <c r="D816" s="8">
        <v>63.0</v>
      </c>
      <c r="E816" s="9" t="s">
        <v>8</v>
      </c>
      <c r="F816" s="9" t="s">
        <v>9</v>
      </c>
      <c r="G816" s="11"/>
    </row>
    <row r="817">
      <c r="A817" s="5">
        <v>43837.05558357639</v>
      </c>
      <c r="B817" s="6">
        <v>43837.388880081</v>
      </c>
      <c r="C817" s="8">
        <v>1.019</v>
      </c>
      <c r="D817" s="8">
        <v>63.0</v>
      </c>
      <c r="E817" s="9" t="s">
        <v>8</v>
      </c>
      <c r="F817" s="9" t="s">
        <v>9</v>
      </c>
      <c r="G817" s="11"/>
    </row>
    <row r="818">
      <c r="A818" s="5">
        <v>43837.06600313657</v>
      </c>
      <c r="B818" s="6">
        <v>43837.3993000926</v>
      </c>
      <c r="C818" s="8">
        <v>1.019</v>
      </c>
      <c r="D818" s="8">
        <v>63.0</v>
      </c>
      <c r="E818" s="9" t="s">
        <v>8</v>
      </c>
      <c r="F818" s="9" t="s">
        <v>9</v>
      </c>
      <c r="G818" s="11"/>
    </row>
    <row r="819">
      <c r="A819" s="5">
        <v>43837.07641384259</v>
      </c>
      <c r="B819" s="6">
        <v>43837.4097203587</v>
      </c>
      <c r="C819" s="8">
        <v>1.019</v>
      </c>
      <c r="D819" s="8">
        <v>63.0</v>
      </c>
      <c r="E819" s="9" t="s">
        <v>8</v>
      </c>
      <c r="F819" s="9" t="s">
        <v>9</v>
      </c>
      <c r="G819" s="11"/>
    </row>
    <row r="820">
      <c r="A820" s="5">
        <v>43837.08684888889</v>
      </c>
      <c r="B820" s="6">
        <v>43837.4201399421</v>
      </c>
      <c r="C820" s="8">
        <v>1.019</v>
      </c>
      <c r="D820" s="8">
        <v>63.0</v>
      </c>
      <c r="E820" s="9" t="s">
        <v>8</v>
      </c>
      <c r="F820" s="9" t="s">
        <v>9</v>
      </c>
      <c r="G820" s="11"/>
    </row>
    <row r="821">
      <c r="A821" s="5">
        <v>43837.09726825231</v>
      </c>
      <c r="B821" s="6">
        <v>43837.4305610763</v>
      </c>
      <c r="C821" s="8">
        <v>1.019</v>
      </c>
      <c r="D821" s="8">
        <v>63.0</v>
      </c>
      <c r="E821" s="9" t="s">
        <v>8</v>
      </c>
      <c r="F821" s="9" t="s">
        <v>9</v>
      </c>
      <c r="G821" s="11"/>
    </row>
    <row r="822">
      <c r="A822" s="5">
        <v>43837.10771128473</v>
      </c>
      <c r="B822" s="6">
        <v>43837.440993368</v>
      </c>
      <c r="C822" s="8">
        <v>1.019</v>
      </c>
      <c r="D822" s="8">
        <v>63.0</v>
      </c>
      <c r="E822" s="9" t="s">
        <v>8</v>
      </c>
      <c r="F822" s="9" t="s">
        <v>9</v>
      </c>
      <c r="G822" s="11"/>
    </row>
    <row r="823">
      <c r="A823" s="5">
        <v>43837.11813076389</v>
      </c>
      <c r="B823" s="6">
        <v>43837.4514268171</v>
      </c>
      <c r="C823" s="8">
        <v>1.019</v>
      </c>
      <c r="D823" s="8">
        <v>63.0</v>
      </c>
      <c r="E823" s="9" t="s">
        <v>8</v>
      </c>
      <c r="F823" s="9" t="s">
        <v>9</v>
      </c>
      <c r="G823" s="11"/>
    </row>
    <row r="824">
      <c r="A824" s="5">
        <v>43837.128554571755</v>
      </c>
      <c r="B824" s="6">
        <v>43837.4618478587</v>
      </c>
      <c r="C824" s="8">
        <v>1.019</v>
      </c>
      <c r="D824" s="8">
        <v>63.0</v>
      </c>
      <c r="E824" s="9" t="s">
        <v>8</v>
      </c>
      <c r="F824" s="9" t="s">
        <v>9</v>
      </c>
      <c r="G824" s="11"/>
    </row>
    <row r="825">
      <c r="A825" s="5">
        <v>43837.13900498842</v>
      </c>
      <c r="B825" s="6">
        <v>43837.4722698611</v>
      </c>
      <c r="C825" s="8">
        <v>1.019</v>
      </c>
      <c r="D825" s="8">
        <v>63.0</v>
      </c>
      <c r="E825" s="9" t="s">
        <v>8</v>
      </c>
      <c r="F825" s="9" t="s">
        <v>9</v>
      </c>
      <c r="G825" s="11"/>
    </row>
    <row r="826">
      <c r="A826" s="5">
        <v>43837.1494112037</v>
      </c>
      <c r="B826" s="6">
        <v>43837.4826913773</v>
      </c>
      <c r="C826" s="8">
        <v>1.019</v>
      </c>
      <c r="D826" s="8">
        <v>63.0</v>
      </c>
      <c r="E826" s="9" t="s">
        <v>8</v>
      </c>
      <c r="F826" s="9" t="s">
        <v>9</v>
      </c>
      <c r="G826" s="11"/>
    </row>
    <row r="827">
      <c r="A827" s="5">
        <v>43837.15981226852</v>
      </c>
      <c r="B827" s="6">
        <v>43837.4931121759</v>
      </c>
      <c r="C827" s="8">
        <v>1.019</v>
      </c>
      <c r="D827" s="8">
        <v>63.0</v>
      </c>
      <c r="E827" s="9" t="s">
        <v>8</v>
      </c>
      <c r="F827" s="9" t="s">
        <v>9</v>
      </c>
      <c r="G827" s="11"/>
    </row>
    <row r="828">
      <c r="A828" s="5">
        <v>43837.1702510301</v>
      </c>
      <c r="B828" s="6">
        <v>43837.5035435879</v>
      </c>
      <c r="C828" s="8">
        <v>1.019</v>
      </c>
      <c r="D828" s="8">
        <v>63.0</v>
      </c>
      <c r="E828" s="9" t="s">
        <v>8</v>
      </c>
      <c r="F828" s="9" t="s">
        <v>9</v>
      </c>
      <c r="G828" s="11"/>
    </row>
    <row r="829">
      <c r="A829" s="5">
        <v>43837.18068226852</v>
      </c>
      <c r="B829" s="6">
        <v>43837.5139747222</v>
      </c>
      <c r="C829" s="8">
        <v>1.019</v>
      </c>
      <c r="D829" s="8">
        <v>63.0</v>
      </c>
      <c r="E829" s="9" t="s">
        <v>8</v>
      </c>
      <c r="F829" s="9" t="s">
        <v>9</v>
      </c>
      <c r="G829" s="11"/>
    </row>
    <row r="830">
      <c r="A830" s="5">
        <v>43837.19109864583</v>
      </c>
      <c r="B830" s="6">
        <v>43837.5243948611</v>
      </c>
      <c r="C830" s="8">
        <v>1.019</v>
      </c>
      <c r="D830" s="8">
        <v>63.0</v>
      </c>
      <c r="E830" s="9" t="s">
        <v>8</v>
      </c>
      <c r="F830" s="9" t="s">
        <v>9</v>
      </c>
      <c r="G830" s="11"/>
    </row>
    <row r="831">
      <c r="A831" s="5">
        <v>43837.201518125</v>
      </c>
      <c r="B831" s="6">
        <v>43837.5348162847</v>
      </c>
      <c r="C831" s="8">
        <v>1.019</v>
      </c>
      <c r="D831" s="8">
        <v>63.0</v>
      </c>
      <c r="E831" s="9" t="s">
        <v>8</v>
      </c>
      <c r="F831" s="9" t="s">
        <v>9</v>
      </c>
      <c r="G831" s="11"/>
    </row>
    <row r="832">
      <c r="A832" s="5">
        <v>43837.21194331018</v>
      </c>
      <c r="B832" s="6">
        <v>43837.5452367013</v>
      </c>
      <c r="C832" s="8">
        <v>1.019</v>
      </c>
      <c r="D832" s="8">
        <v>63.0</v>
      </c>
      <c r="E832" s="9" t="s">
        <v>8</v>
      </c>
      <c r="F832" s="9" t="s">
        <v>9</v>
      </c>
      <c r="G832" s="11"/>
    </row>
    <row r="833">
      <c r="A833" s="5">
        <v>43837.22236583334</v>
      </c>
      <c r="B833" s="6">
        <v>43837.5556573495</v>
      </c>
      <c r="C833" s="8">
        <v>1.019</v>
      </c>
      <c r="D833" s="8">
        <v>63.0</v>
      </c>
      <c r="E833" s="9" t="s">
        <v>8</v>
      </c>
      <c r="F833" s="9" t="s">
        <v>9</v>
      </c>
      <c r="G833" s="11"/>
    </row>
    <row r="834">
      <c r="A834" s="5">
        <v>43837.232774675926</v>
      </c>
      <c r="B834" s="6">
        <v>43837.5660778935</v>
      </c>
      <c r="C834" s="8">
        <v>1.019</v>
      </c>
      <c r="D834" s="8">
        <v>63.0</v>
      </c>
      <c r="E834" s="9" t="s">
        <v>8</v>
      </c>
      <c r="F834" s="9" t="s">
        <v>9</v>
      </c>
      <c r="G834" s="11"/>
    </row>
    <row r="835">
      <c r="A835" s="5">
        <v>43837.24320295139</v>
      </c>
      <c r="B835" s="6">
        <v>43837.5764995601</v>
      </c>
      <c r="C835" s="8">
        <v>1.019</v>
      </c>
      <c r="D835" s="8">
        <v>63.0</v>
      </c>
      <c r="E835" s="9" t="s">
        <v>8</v>
      </c>
      <c r="F835" s="9" t="s">
        <v>9</v>
      </c>
      <c r="G835" s="11"/>
    </row>
    <row r="836">
      <c r="A836" s="5">
        <v>43837.2536238426</v>
      </c>
      <c r="B836" s="6">
        <v>43837.5869212384</v>
      </c>
      <c r="C836" s="8">
        <v>1.019</v>
      </c>
      <c r="D836" s="8">
        <v>63.0</v>
      </c>
      <c r="E836" s="9" t="s">
        <v>8</v>
      </c>
      <c r="F836" s="9" t="s">
        <v>9</v>
      </c>
      <c r="G836" s="11"/>
    </row>
    <row r="837">
      <c r="A837" s="5">
        <v>43837.26411778935</v>
      </c>
      <c r="B837" s="6">
        <v>43837.5973409027</v>
      </c>
      <c r="C837" s="8">
        <v>1.019</v>
      </c>
      <c r="D837" s="8">
        <v>63.0</v>
      </c>
      <c r="E837" s="9" t="s">
        <v>8</v>
      </c>
      <c r="F837" s="9" t="s">
        <v>9</v>
      </c>
      <c r="G837" s="11"/>
    </row>
    <row r="838">
      <c r="A838" s="5">
        <v>43837.27447375</v>
      </c>
      <c r="B838" s="6">
        <v>43837.6077628125</v>
      </c>
      <c r="C838" s="8">
        <v>1.019</v>
      </c>
      <c r="D838" s="8">
        <v>63.0</v>
      </c>
      <c r="E838" s="9" t="s">
        <v>8</v>
      </c>
      <c r="F838" s="9" t="s">
        <v>9</v>
      </c>
      <c r="G838" s="11"/>
    </row>
    <row r="839">
      <c r="A839" s="5">
        <v>43837.284900370374</v>
      </c>
      <c r="B839" s="6">
        <v>43837.6181826851</v>
      </c>
      <c r="C839" s="8">
        <v>1.019</v>
      </c>
      <c r="D839" s="8">
        <v>63.0</v>
      </c>
      <c r="E839" s="9" t="s">
        <v>8</v>
      </c>
      <c r="F839" s="9" t="s">
        <v>9</v>
      </c>
      <c r="G839" s="11"/>
    </row>
    <row r="840">
      <c r="A840" s="5">
        <v>43837.29532604167</v>
      </c>
      <c r="B840" s="6">
        <v>43837.6286035069</v>
      </c>
      <c r="C840" s="8">
        <v>1.019</v>
      </c>
      <c r="D840" s="8">
        <v>63.0</v>
      </c>
      <c r="E840" s="9" t="s">
        <v>8</v>
      </c>
      <c r="F840" s="9" t="s">
        <v>9</v>
      </c>
      <c r="G840" s="11"/>
    </row>
    <row r="841">
      <c r="A841" s="5">
        <v>43837.305727847226</v>
      </c>
      <c r="B841" s="6">
        <v>43837.6390237847</v>
      </c>
      <c r="C841" s="8">
        <v>1.019</v>
      </c>
      <c r="D841" s="8">
        <v>63.0</v>
      </c>
      <c r="E841" s="9" t="s">
        <v>8</v>
      </c>
      <c r="F841" s="9" t="s">
        <v>9</v>
      </c>
      <c r="G841" s="11"/>
    </row>
    <row r="842">
      <c r="A842" s="5">
        <v>43837.316156030094</v>
      </c>
      <c r="B842" s="6">
        <v>43837.6494446527</v>
      </c>
      <c r="C842" s="8">
        <v>1.019</v>
      </c>
      <c r="D842" s="8">
        <v>63.0</v>
      </c>
      <c r="E842" s="9" t="s">
        <v>8</v>
      </c>
      <c r="F842" s="9" t="s">
        <v>9</v>
      </c>
      <c r="G842" s="11"/>
    </row>
    <row r="843">
      <c r="A843" s="5">
        <v>43837.32658263889</v>
      </c>
      <c r="B843" s="6">
        <v>43837.659865787</v>
      </c>
      <c r="C843" s="8">
        <v>1.019</v>
      </c>
      <c r="D843" s="8">
        <v>63.0</v>
      </c>
      <c r="E843" s="9" t="s">
        <v>8</v>
      </c>
      <c r="F843" s="9" t="s">
        <v>9</v>
      </c>
      <c r="G843" s="11"/>
    </row>
    <row r="844">
      <c r="A844" s="5">
        <v>43837.33700431713</v>
      </c>
      <c r="B844" s="6">
        <v>43837.6702874652</v>
      </c>
      <c r="C844" s="8">
        <v>1.019</v>
      </c>
      <c r="D844" s="8">
        <v>63.0</v>
      </c>
      <c r="E844" s="9" t="s">
        <v>8</v>
      </c>
      <c r="F844" s="9" t="s">
        <v>9</v>
      </c>
      <c r="G844" s="11"/>
    </row>
    <row r="845">
      <c r="A845" s="5">
        <v>43837.34741400463</v>
      </c>
      <c r="B845" s="6">
        <v>43837.6807077662</v>
      </c>
      <c r="C845" s="8">
        <v>1.019</v>
      </c>
      <c r="D845" s="8">
        <v>63.0</v>
      </c>
      <c r="E845" s="9" t="s">
        <v>8</v>
      </c>
      <c r="F845" s="9" t="s">
        <v>9</v>
      </c>
      <c r="G845" s="11"/>
    </row>
    <row r="846">
      <c r="A846" s="5">
        <v>43837.3578332176</v>
      </c>
      <c r="B846" s="6">
        <v>43837.6911287963</v>
      </c>
      <c r="C846" s="8">
        <v>1.019</v>
      </c>
      <c r="D846" s="8">
        <v>63.0</v>
      </c>
      <c r="E846" s="9" t="s">
        <v>8</v>
      </c>
      <c r="F846" s="9" t="s">
        <v>9</v>
      </c>
      <c r="G846" s="11"/>
    </row>
    <row r="847">
      <c r="A847" s="5">
        <v>43837.36826878472</v>
      </c>
      <c r="B847" s="6">
        <v>43837.7015613657</v>
      </c>
      <c r="C847" s="8">
        <v>1.018</v>
      </c>
      <c r="D847" s="8">
        <v>63.0</v>
      </c>
      <c r="E847" s="9" t="s">
        <v>8</v>
      </c>
      <c r="F847" s="9" t="s">
        <v>9</v>
      </c>
      <c r="G847" s="11"/>
    </row>
    <row r="848">
      <c r="A848" s="5">
        <v>43837.37870612269</v>
      </c>
      <c r="B848" s="6">
        <v>43837.7119946759</v>
      </c>
      <c r="C848" s="8">
        <v>1.019</v>
      </c>
      <c r="D848" s="8">
        <v>63.0</v>
      </c>
      <c r="E848" s="9" t="s">
        <v>8</v>
      </c>
      <c r="F848" s="9" t="s">
        <v>9</v>
      </c>
      <c r="G848" s="11"/>
    </row>
    <row r="849">
      <c r="A849" s="5">
        <v>43837.38911802083</v>
      </c>
      <c r="B849" s="6">
        <v>43837.7224146874</v>
      </c>
      <c r="C849" s="8">
        <v>1.019</v>
      </c>
      <c r="D849" s="8">
        <v>63.0</v>
      </c>
      <c r="E849" s="9" t="s">
        <v>8</v>
      </c>
      <c r="F849" s="9" t="s">
        <v>9</v>
      </c>
      <c r="G849" s="11"/>
    </row>
    <row r="850">
      <c r="A850" s="5">
        <v>43837.39955310185</v>
      </c>
      <c r="B850" s="6">
        <v>43837.7328360879</v>
      </c>
      <c r="C850" s="8">
        <v>1.018</v>
      </c>
      <c r="D850" s="8">
        <v>63.0</v>
      </c>
      <c r="E850" s="9" t="s">
        <v>8</v>
      </c>
      <c r="F850" s="9" t="s">
        <v>9</v>
      </c>
      <c r="G850" s="11"/>
    </row>
    <row r="851">
      <c r="A851" s="5">
        <v>43837.409963425926</v>
      </c>
      <c r="B851" s="6">
        <v>43837.7432556944</v>
      </c>
      <c r="C851" s="8">
        <v>1.018</v>
      </c>
      <c r="D851" s="8">
        <v>63.0</v>
      </c>
      <c r="E851" s="9" t="s">
        <v>8</v>
      </c>
      <c r="F851" s="9" t="s">
        <v>9</v>
      </c>
      <c r="G851" s="11"/>
    </row>
    <row r="852">
      <c r="A852" s="5">
        <v>43837.42038325232</v>
      </c>
      <c r="B852" s="6">
        <v>43837.7536783333</v>
      </c>
      <c r="C852" s="8">
        <v>1.019</v>
      </c>
      <c r="D852" s="8">
        <v>63.0</v>
      </c>
      <c r="E852" s="9" t="s">
        <v>8</v>
      </c>
      <c r="F852" s="9" t="s">
        <v>9</v>
      </c>
      <c r="G852" s="11"/>
    </row>
    <row r="853">
      <c r="A853" s="5">
        <v>43837.43079986111</v>
      </c>
      <c r="B853" s="6">
        <v>43837.7640994097</v>
      </c>
      <c r="C853" s="8">
        <v>1.018</v>
      </c>
      <c r="D853" s="8">
        <v>63.0</v>
      </c>
      <c r="E853" s="9" t="s">
        <v>8</v>
      </c>
      <c r="F853" s="9" t="s">
        <v>9</v>
      </c>
      <c r="G853" s="11"/>
    </row>
    <row r="854">
      <c r="A854" s="5">
        <v>43837.44124001157</v>
      </c>
      <c r="B854" s="6">
        <v>43837.7745206944</v>
      </c>
      <c r="C854" s="8">
        <v>1.018</v>
      </c>
      <c r="D854" s="8">
        <v>63.0</v>
      </c>
      <c r="E854" s="9" t="s">
        <v>8</v>
      </c>
      <c r="F854" s="9" t="s">
        <v>9</v>
      </c>
      <c r="G854" s="11"/>
    </row>
    <row r="855">
      <c r="A855" s="5">
        <v>43837.45164828704</v>
      </c>
      <c r="B855" s="6">
        <v>43837.7849417939</v>
      </c>
      <c r="C855" s="8">
        <v>1.018</v>
      </c>
      <c r="D855" s="8">
        <v>63.0</v>
      </c>
      <c r="E855" s="9" t="s">
        <v>8</v>
      </c>
      <c r="F855" s="9" t="s">
        <v>9</v>
      </c>
      <c r="G855" s="11"/>
    </row>
    <row r="856">
      <c r="A856" s="5">
        <v>43837.46207541667</v>
      </c>
      <c r="B856" s="6">
        <v>43837.7953646759</v>
      </c>
      <c r="C856" s="8">
        <v>1.018</v>
      </c>
      <c r="D856" s="8">
        <v>63.0</v>
      </c>
      <c r="E856" s="9" t="s">
        <v>8</v>
      </c>
      <c r="F856" s="9" t="s">
        <v>9</v>
      </c>
      <c r="G856" s="11"/>
    </row>
    <row r="857">
      <c r="A857" s="5">
        <v>43837.47251237268</v>
      </c>
      <c r="B857" s="6">
        <v>43837.8057979513</v>
      </c>
      <c r="C857" s="8">
        <v>1.018</v>
      </c>
      <c r="D857" s="8">
        <v>63.0</v>
      </c>
      <c r="E857" s="9" t="s">
        <v>8</v>
      </c>
      <c r="F857" s="9" t="s">
        <v>9</v>
      </c>
      <c r="G857" s="11"/>
    </row>
    <row r="858">
      <c r="A858" s="5">
        <v>43837.482937141205</v>
      </c>
      <c r="B858" s="6">
        <v>43837.8162289004</v>
      </c>
      <c r="C858" s="8">
        <v>1.019</v>
      </c>
      <c r="D858" s="8">
        <v>63.0</v>
      </c>
      <c r="E858" s="9" t="s">
        <v>8</v>
      </c>
      <c r="F858" s="9" t="s">
        <v>9</v>
      </c>
      <c r="G858" s="11"/>
    </row>
    <row r="859">
      <c r="A859" s="5">
        <v>43837.4933642824</v>
      </c>
      <c r="B859" s="6">
        <v>43837.8266490277</v>
      </c>
      <c r="C859" s="8">
        <v>1.018</v>
      </c>
      <c r="D859" s="8">
        <v>63.0</v>
      </c>
      <c r="E859" s="9" t="s">
        <v>8</v>
      </c>
      <c r="F859" s="9" t="s">
        <v>9</v>
      </c>
      <c r="G859" s="11"/>
    </row>
    <row r="860">
      <c r="A860" s="5">
        <v>43837.503778425926</v>
      </c>
      <c r="B860" s="6">
        <v>43837.8370707407</v>
      </c>
      <c r="C860" s="8">
        <v>1.018</v>
      </c>
      <c r="D860" s="8">
        <v>63.0</v>
      </c>
      <c r="E860" s="9" t="s">
        <v>8</v>
      </c>
      <c r="F860" s="9" t="s">
        <v>9</v>
      </c>
      <c r="G860" s="11"/>
    </row>
    <row r="861">
      <c r="A861" s="5">
        <v>43837.514205671294</v>
      </c>
      <c r="B861" s="6">
        <v>43837.8474929629</v>
      </c>
      <c r="C861" s="8">
        <v>1.018</v>
      </c>
      <c r="D861" s="8">
        <v>63.0</v>
      </c>
      <c r="E861" s="9" t="s">
        <v>8</v>
      </c>
      <c r="F861" s="9" t="s">
        <v>9</v>
      </c>
      <c r="G861" s="11"/>
    </row>
    <row r="862">
      <c r="A862" s="5">
        <v>43837.52463206019</v>
      </c>
      <c r="B862" s="6">
        <v>43837.8579149421</v>
      </c>
      <c r="C862" s="8">
        <v>1.018</v>
      </c>
      <c r="D862" s="8">
        <v>63.0</v>
      </c>
      <c r="E862" s="9" t="s">
        <v>8</v>
      </c>
      <c r="F862" s="9" t="s">
        <v>9</v>
      </c>
      <c r="G862" s="11"/>
    </row>
    <row r="863">
      <c r="A863" s="5">
        <v>43837.53506311342</v>
      </c>
      <c r="B863" s="6">
        <v>43837.8683340625</v>
      </c>
      <c r="C863" s="8">
        <v>1.018</v>
      </c>
      <c r="D863" s="8">
        <v>63.0</v>
      </c>
      <c r="E863" s="9" t="s">
        <v>8</v>
      </c>
      <c r="F863" s="9" t="s">
        <v>9</v>
      </c>
      <c r="G863" s="11"/>
    </row>
    <row r="864">
      <c r="A864" s="5">
        <v>43837.545526076385</v>
      </c>
      <c r="B864" s="6">
        <v>43837.8787572569</v>
      </c>
      <c r="C864" s="8">
        <v>1.018</v>
      </c>
      <c r="D864" s="8">
        <v>63.0</v>
      </c>
      <c r="E864" s="9" t="s">
        <v>8</v>
      </c>
      <c r="F864" s="9" t="s">
        <v>9</v>
      </c>
      <c r="G864" s="11"/>
    </row>
    <row r="865">
      <c r="A865" s="5">
        <v>43837.55589024306</v>
      </c>
      <c r="B865" s="6">
        <v>43837.8891773148</v>
      </c>
      <c r="C865" s="8">
        <v>1.018</v>
      </c>
      <c r="D865" s="8">
        <v>63.0</v>
      </c>
      <c r="E865" s="9" t="s">
        <v>8</v>
      </c>
      <c r="F865" s="9" t="s">
        <v>9</v>
      </c>
      <c r="G865" s="11"/>
    </row>
    <row r="866">
      <c r="A866" s="5">
        <v>43837.56633241898</v>
      </c>
      <c r="B866" s="6">
        <v>43837.8996209259</v>
      </c>
      <c r="C866" s="8">
        <v>1.018</v>
      </c>
      <c r="D866" s="8">
        <v>63.0</v>
      </c>
      <c r="E866" s="9" t="s">
        <v>8</v>
      </c>
      <c r="F866" s="9" t="s">
        <v>9</v>
      </c>
      <c r="G866" s="11"/>
    </row>
    <row r="867">
      <c r="A867" s="5">
        <v>43837.57676462963</v>
      </c>
      <c r="B867" s="6">
        <v>43837.9100410185</v>
      </c>
      <c r="C867" s="8">
        <v>1.018</v>
      </c>
      <c r="D867" s="8">
        <v>63.0</v>
      </c>
      <c r="E867" s="9" t="s">
        <v>8</v>
      </c>
      <c r="F867" s="9" t="s">
        <v>9</v>
      </c>
      <c r="G867" s="11"/>
    </row>
    <row r="868">
      <c r="A868" s="5">
        <v>43837.58717190972</v>
      </c>
      <c r="B868" s="6">
        <v>43837.9204611458</v>
      </c>
      <c r="C868" s="8">
        <v>1.018</v>
      </c>
      <c r="D868" s="8">
        <v>63.0</v>
      </c>
      <c r="E868" s="9" t="s">
        <v>8</v>
      </c>
      <c r="F868" s="9" t="s">
        <v>9</v>
      </c>
      <c r="G868" s="11"/>
    </row>
    <row r="869">
      <c r="A869" s="5">
        <v>43837.597611087964</v>
      </c>
      <c r="B869" s="6">
        <v>43837.9308823379</v>
      </c>
      <c r="C869" s="8">
        <v>1.018</v>
      </c>
      <c r="D869" s="8">
        <v>63.0</v>
      </c>
      <c r="E869" s="9" t="s">
        <v>8</v>
      </c>
      <c r="F869" s="9" t="s">
        <v>9</v>
      </c>
      <c r="G869" s="11"/>
    </row>
    <row r="870">
      <c r="A870" s="5">
        <v>43837.60802501158</v>
      </c>
      <c r="B870" s="6">
        <v>43837.9413036921</v>
      </c>
      <c r="C870" s="8">
        <v>1.018</v>
      </c>
      <c r="D870" s="8">
        <v>63.0</v>
      </c>
      <c r="E870" s="9" t="s">
        <v>8</v>
      </c>
      <c r="F870" s="9" t="s">
        <v>9</v>
      </c>
      <c r="G870" s="11"/>
    </row>
    <row r="871">
      <c r="A871" s="5">
        <v>43837.61844280093</v>
      </c>
      <c r="B871" s="6">
        <v>43837.95172375</v>
      </c>
      <c r="C871" s="8">
        <v>1.018</v>
      </c>
      <c r="D871" s="8">
        <v>63.0</v>
      </c>
      <c r="E871" s="9" t="s">
        <v>8</v>
      </c>
      <c r="F871" s="9" t="s">
        <v>9</v>
      </c>
      <c r="G871" s="11"/>
    </row>
    <row r="872">
      <c r="A872" s="5">
        <v>43837.628856863426</v>
      </c>
      <c r="B872" s="6">
        <v>43837.962145787</v>
      </c>
      <c r="C872" s="8">
        <v>1.018</v>
      </c>
      <c r="D872" s="8">
        <v>63.0</v>
      </c>
      <c r="E872" s="9" t="s">
        <v>8</v>
      </c>
      <c r="F872" s="9" t="s">
        <v>9</v>
      </c>
      <c r="G872" s="11"/>
    </row>
    <row r="873">
      <c r="A873" s="5">
        <v>43837.63927180556</v>
      </c>
      <c r="B873" s="6">
        <v>43837.972565</v>
      </c>
      <c r="C873" s="8">
        <v>1.018</v>
      </c>
      <c r="D873" s="8">
        <v>63.0</v>
      </c>
      <c r="E873" s="9" t="s">
        <v>8</v>
      </c>
      <c r="F873" s="9" t="s">
        <v>9</v>
      </c>
      <c r="G873" s="11"/>
    </row>
    <row r="874">
      <c r="A874" s="5">
        <v>43837.6496958912</v>
      </c>
      <c r="B874" s="6">
        <v>43837.9829850231</v>
      </c>
      <c r="C874" s="8">
        <v>1.018</v>
      </c>
      <c r="D874" s="8">
        <v>63.0</v>
      </c>
      <c r="E874" s="9" t="s">
        <v>8</v>
      </c>
      <c r="F874" s="9" t="s">
        <v>9</v>
      </c>
      <c r="G874" s="11"/>
    </row>
    <row r="875">
      <c r="A875" s="5">
        <v>43837.66025616898</v>
      </c>
      <c r="B875" s="6">
        <v>43837.9934066319</v>
      </c>
      <c r="C875" s="8">
        <v>1.018</v>
      </c>
      <c r="D875" s="8">
        <v>63.0</v>
      </c>
      <c r="E875" s="9" t="s">
        <v>8</v>
      </c>
      <c r="F875" s="9" t="s">
        <v>9</v>
      </c>
      <c r="G875" s="11"/>
    </row>
    <row r="876">
      <c r="A876" s="5">
        <v>43837.67056680555</v>
      </c>
      <c r="B876" s="6">
        <v>43838.003840243</v>
      </c>
      <c r="C876" s="8">
        <v>1.018</v>
      </c>
      <c r="D876" s="8">
        <v>63.0</v>
      </c>
      <c r="E876" s="9" t="s">
        <v>8</v>
      </c>
      <c r="F876" s="9" t="s">
        <v>9</v>
      </c>
      <c r="G876" s="11"/>
    </row>
    <row r="877">
      <c r="A877" s="5">
        <v>43837.68097479167</v>
      </c>
      <c r="B877" s="6">
        <v>43838.0142612731</v>
      </c>
      <c r="C877" s="8">
        <v>1.018</v>
      </c>
      <c r="D877" s="8">
        <v>63.0</v>
      </c>
      <c r="E877" s="9" t="s">
        <v>8</v>
      </c>
      <c r="F877" s="9" t="s">
        <v>9</v>
      </c>
      <c r="G877" s="11"/>
    </row>
    <row r="878">
      <c r="A878" s="5">
        <v>43837.69139368055</v>
      </c>
      <c r="B878" s="6">
        <v>43838.0246811226</v>
      </c>
      <c r="C878" s="8">
        <v>1.018</v>
      </c>
      <c r="D878" s="8">
        <v>63.0</v>
      </c>
      <c r="E878" s="9" t="s">
        <v>8</v>
      </c>
      <c r="F878" s="9" t="s">
        <v>9</v>
      </c>
      <c r="G878" s="11"/>
    </row>
    <row r="879">
      <c r="A879" s="5">
        <v>43837.70181709491</v>
      </c>
      <c r="B879" s="6">
        <v>43838.0351002083</v>
      </c>
      <c r="C879" s="8">
        <v>1.018</v>
      </c>
      <c r="D879" s="8">
        <v>63.0</v>
      </c>
      <c r="E879" s="9" t="s">
        <v>8</v>
      </c>
      <c r="F879" s="9" t="s">
        <v>9</v>
      </c>
      <c r="G879" s="11"/>
    </row>
    <row r="880">
      <c r="A880" s="5">
        <v>43837.71223844908</v>
      </c>
      <c r="B880" s="6">
        <v>43838.0455210763</v>
      </c>
      <c r="C880" s="8">
        <v>1.018</v>
      </c>
      <c r="D880" s="8">
        <v>63.0</v>
      </c>
      <c r="E880" s="9" t="s">
        <v>8</v>
      </c>
      <c r="F880" s="9" t="s">
        <v>9</v>
      </c>
      <c r="G880" s="11"/>
    </row>
    <row r="881">
      <c r="A881" s="5">
        <v>43837.722656631944</v>
      </c>
      <c r="B881" s="6">
        <v>43838.0559417013</v>
      </c>
      <c r="C881" s="8">
        <v>1.018</v>
      </c>
      <c r="D881" s="8">
        <v>63.0</v>
      </c>
      <c r="E881" s="9" t="s">
        <v>8</v>
      </c>
      <c r="F881" s="9" t="s">
        <v>9</v>
      </c>
      <c r="G881" s="11"/>
    </row>
    <row r="882">
      <c r="A882" s="5">
        <v>43837.73307104167</v>
      </c>
      <c r="B882" s="6">
        <v>43838.0663638657</v>
      </c>
      <c r="C882" s="8">
        <v>1.018</v>
      </c>
      <c r="D882" s="8">
        <v>63.0</v>
      </c>
      <c r="E882" s="9" t="s">
        <v>8</v>
      </c>
      <c r="F882" s="9" t="s">
        <v>9</v>
      </c>
      <c r="G882" s="11"/>
    </row>
    <row r="883">
      <c r="A883" s="5">
        <v>43837.74349317129</v>
      </c>
      <c r="B883" s="6">
        <v>43838.0767857754</v>
      </c>
      <c r="C883" s="8">
        <v>1.018</v>
      </c>
      <c r="D883" s="8">
        <v>63.0</v>
      </c>
      <c r="E883" s="9" t="s">
        <v>8</v>
      </c>
      <c r="F883" s="9" t="s">
        <v>9</v>
      </c>
      <c r="G883" s="11"/>
    </row>
    <row r="884">
      <c r="A884" s="5">
        <v>43837.75391846064</v>
      </c>
      <c r="B884" s="6">
        <v>43838.0872080092</v>
      </c>
      <c r="C884" s="8">
        <v>1.018</v>
      </c>
      <c r="D884" s="8">
        <v>63.0</v>
      </c>
      <c r="E884" s="9" t="s">
        <v>8</v>
      </c>
      <c r="F884" s="9" t="s">
        <v>9</v>
      </c>
      <c r="G884" s="11"/>
    </row>
    <row r="885">
      <c r="A885" s="5">
        <v>43837.76433814815</v>
      </c>
      <c r="B885" s="6">
        <v>43838.097629537</v>
      </c>
      <c r="C885" s="8">
        <v>1.018</v>
      </c>
      <c r="D885" s="8">
        <v>63.0</v>
      </c>
      <c r="E885" s="9" t="s">
        <v>8</v>
      </c>
      <c r="F885" s="9" t="s">
        <v>9</v>
      </c>
      <c r="G885" s="11"/>
    </row>
    <row r="886">
      <c r="A886" s="5">
        <v>43837.774764953705</v>
      </c>
      <c r="B886" s="6">
        <v>43838.1080502777</v>
      </c>
      <c r="C886" s="8">
        <v>1.018</v>
      </c>
      <c r="D886" s="8">
        <v>63.0</v>
      </c>
      <c r="E886" s="9" t="s">
        <v>8</v>
      </c>
      <c r="F886" s="9" t="s">
        <v>9</v>
      </c>
      <c r="G886" s="11"/>
    </row>
    <row r="887">
      <c r="A887" s="5">
        <v>43837.78536841435</v>
      </c>
      <c r="B887" s="6">
        <v>43838.1184713425</v>
      </c>
      <c r="C887" s="8">
        <v>1.018</v>
      </c>
      <c r="D887" s="8">
        <v>63.0</v>
      </c>
      <c r="E887" s="9" t="s">
        <v>8</v>
      </c>
      <c r="F887" s="9" t="s">
        <v>9</v>
      </c>
      <c r="G887" s="11"/>
    </row>
    <row r="888">
      <c r="A888" s="5">
        <v>43837.79560537037</v>
      </c>
      <c r="B888" s="6">
        <v>43838.1288931018</v>
      </c>
      <c r="C888" s="8">
        <v>1.018</v>
      </c>
      <c r="D888" s="8">
        <v>63.0</v>
      </c>
      <c r="E888" s="9" t="s">
        <v>8</v>
      </c>
      <c r="F888" s="9" t="s">
        <v>9</v>
      </c>
      <c r="G888" s="11"/>
    </row>
    <row r="889">
      <c r="A889" s="5">
        <v>43837.80602063658</v>
      </c>
      <c r="B889" s="6">
        <v>43838.1393117476</v>
      </c>
      <c r="C889" s="8">
        <v>1.018</v>
      </c>
      <c r="D889" s="8">
        <v>63.0</v>
      </c>
      <c r="E889" s="9" t="s">
        <v>8</v>
      </c>
      <c r="F889" s="9" t="s">
        <v>9</v>
      </c>
      <c r="G889" s="11"/>
    </row>
    <row r="890">
      <c r="A890" s="5">
        <v>43837.816451493054</v>
      </c>
      <c r="B890" s="6">
        <v>43838.1497318287</v>
      </c>
      <c r="C890" s="8">
        <v>1.018</v>
      </c>
      <c r="D890" s="8">
        <v>63.0</v>
      </c>
      <c r="E890" s="9" t="s">
        <v>8</v>
      </c>
      <c r="F890" s="9" t="s">
        <v>9</v>
      </c>
      <c r="G890" s="11"/>
    </row>
    <row r="891">
      <c r="A891" s="5">
        <v>43837.82691228009</v>
      </c>
      <c r="B891" s="6">
        <v>43838.1601528935</v>
      </c>
      <c r="C891" s="8">
        <v>1.018</v>
      </c>
      <c r="D891" s="8">
        <v>63.0</v>
      </c>
      <c r="E891" s="9" t="s">
        <v>8</v>
      </c>
      <c r="F891" s="9" t="s">
        <v>9</v>
      </c>
      <c r="G891" s="11"/>
    </row>
    <row r="892">
      <c r="A892" s="5">
        <v>43837.83743609954</v>
      </c>
      <c r="B892" s="6">
        <v>43838.1705743634</v>
      </c>
      <c r="C892" s="8">
        <v>1.018</v>
      </c>
      <c r="D892" s="8">
        <v>63.0</v>
      </c>
      <c r="E892" s="9" t="s">
        <v>8</v>
      </c>
      <c r="F892" s="9" t="s">
        <v>9</v>
      </c>
      <c r="G892" s="11"/>
    </row>
    <row r="893">
      <c r="A893" s="5">
        <v>43837.847705011576</v>
      </c>
      <c r="B893" s="6">
        <v>43838.1809960416</v>
      </c>
      <c r="C893" s="8">
        <v>1.018</v>
      </c>
      <c r="D893" s="8">
        <v>63.0</v>
      </c>
      <c r="E893" s="9" t="s">
        <v>8</v>
      </c>
      <c r="F893" s="9" t="s">
        <v>9</v>
      </c>
      <c r="G893" s="11"/>
    </row>
    <row r="894">
      <c r="A894" s="5">
        <v>43837.858129016204</v>
      </c>
      <c r="B894" s="6">
        <v>43838.1914158333</v>
      </c>
      <c r="C894" s="8">
        <v>1.018</v>
      </c>
      <c r="D894" s="8">
        <v>63.0</v>
      </c>
      <c r="E894" s="9" t="s">
        <v>8</v>
      </c>
      <c r="F894" s="9" t="s">
        <v>9</v>
      </c>
      <c r="G894" s="11"/>
    </row>
    <row r="895">
      <c r="A895" s="5">
        <v>43837.86856902778</v>
      </c>
      <c r="B895" s="6">
        <v>43838.2018468171</v>
      </c>
      <c r="C895" s="8">
        <v>1.018</v>
      </c>
      <c r="D895" s="8">
        <v>63.0</v>
      </c>
      <c r="E895" s="9" t="s">
        <v>8</v>
      </c>
      <c r="F895" s="9" t="s">
        <v>9</v>
      </c>
      <c r="G895" s="11"/>
    </row>
    <row r="896">
      <c r="A896" s="5">
        <v>43837.87897201389</v>
      </c>
      <c r="B896" s="6">
        <v>43838.2122681597</v>
      </c>
      <c r="C896" s="8">
        <v>1.018</v>
      </c>
      <c r="D896" s="8">
        <v>63.0</v>
      </c>
      <c r="E896" s="9" t="s">
        <v>8</v>
      </c>
      <c r="F896" s="9" t="s">
        <v>9</v>
      </c>
      <c r="G896" s="11"/>
    </row>
    <row r="897">
      <c r="A897" s="5">
        <v>43837.889402245375</v>
      </c>
      <c r="B897" s="6">
        <v>43838.2226898148</v>
      </c>
      <c r="C897" s="8">
        <v>1.018</v>
      </c>
      <c r="D897" s="8">
        <v>63.0</v>
      </c>
      <c r="E897" s="9" t="s">
        <v>8</v>
      </c>
      <c r="F897" s="9" t="s">
        <v>9</v>
      </c>
      <c r="G897" s="11"/>
    </row>
    <row r="898">
      <c r="A898" s="5">
        <v>43837.89981908565</v>
      </c>
      <c r="B898" s="6">
        <v>43838.2331116203</v>
      </c>
      <c r="C898" s="8">
        <v>1.018</v>
      </c>
      <c r="D898" s="8">
        <v>63.0</v>
      </c>
      <c r="E898" s="9" t="s">
        <v>8</v>
      </c>
      <c r="F898" s="9" t="s">
        <v>9</v>
      </c>
      <c r="G898" s="11"/>
    </row>
    <row r="899">
      <c r="A899" s="5">
        <v>43837.91024252315</v>
      </c>
      <c r="B899" s="6">
        <v>43838.2435319907</v>
      </c>
      <c r="C899" s="8">
        <v>1.018</v>
      </c>
      <c r="D899" s="8">
        <v>63.0</v>
      </c>
      <c r="E899" s="9" t="s">
        <v>8</v>
      </c>
      <c r="F899" s="9" t="s">
        <v>9</v>
      </c>
      <c r="G899" s="11"/>
    </row>
    <row r="900">
      <c r="A900" s="5">
        <v>43837.920673518514</v>
      </c>
      <c r="B900" s="6">
        <v>43838.253966331</v>
      </c>
      <c r="C900" s="8">
        <v>1.018</v>
      </c>
      <c r="D900" s="8">
        <v>63.0</v>
      </c>
      <c r="E900" s="9" t="s">
        <v>8</v>
      </c>
      <c r="F900" s="9" t="s">
        <v>9</v>
      </c>
      <c r="G900" s="11"/>
    </row>
    <row r="901">
      <c r="A901" s="5">
        <v>43837.931094907406</v>
      </c>
      <c r="B901" s="6">
        <v>43838.2643873032</v>
      </c>
      <c r="C901" s="8">
        <v>1.018</v>
      </c>
      <c r="D901" s="8">
        <v>63.0</v>
      </c>
      <c r="E901" s="9" t="s">
        <v>8</v>
      </c>
      <c r="F901" s="9" t="s">
        <v>9</v>
      </c>
      <c r="G901" s="11"/>
    </row>
    <row r="902">
      <c r="A902" s="5">
        <v>43837.94153077547</v>
      </c>
      <c r="B902" s="6">
        <v>43838.2748086805</v>
      </c>
      <c r="C902" s="8">
        <v>1.018</v>
      </c>
      <c r="D902" s="8">
        <v>63.0</v>
      </c>
      <c r="E902" s="9" t="s">
        <v>8</v>
      </c>
      <c r="F902" s="9" t="s">
        <v>9</v>
      </c>
      <c r="G902" s="11"/>
    </row>
    <row r="903">
      <c r="A903" s="5">
        <v>43837.951971030096</v>
      </c>
      <c r="B903" s="6">
        <v>43838.2852313773</v>
      </c>
      <c r="C903" s="8">
        <v>1.018</v>
      </c>
      <c r="D903" s="8">
        <v>63.0</v>
      </c>
      <c r="E903" s="9" t="s">
        <v>8</v>
      </c>
      <c r="F903" s="9" t="s">
        <v>9</v>
      </c>
      <c r="G903" s="11"/>
    </row>
    <row r="904">
      <c r="A904" s="5">
        <v>43837.962382060185</v>
      </c>
      <c r="B904" s="6">
        <v>43838.2956536111</v>
      </c>
      <c r="C904" s="8">
        <v>1.018</v>
      </c>
      <c r="D904" s="8">
        <v>63.0</v>
      </c>
      <c r="E904" s="9" t="s">
        <v>8</v>
      </c>
      <c r="F904" s="9" t="s">
        <v>9</v>
      </c>
      <c r="G904" s="11"/>
    </row>
    <row r="905">
      <c r="A905" s="5">
        <v>43837.972795775466</v>
      </c>
      <c r="B905" s="6">
        <v>43838.3060865277</v>
      </c>
      <c r="C905" s="8">
        <v>1.018</v>
      </c>
      <c r="D905" s="8">
        <v>63.0</v>
      </c>
      <c r="E905" s="9" t="s">
        <v>8</v>
      </c>
      <c r="F905" s="9" t="s">
        <v>9</v>
      </c>
      <c r="G905" s="11"/>
    </row>
    <row r="906">
      <c r="A906" s="5">
        <v>43837.983510034726</v>
      </c>
      <c r="B906" s="6">
        <v>43838.3165086458</v>
      </c>
      <c r="C906" s="8">
        <v>1.018</v>
      </c>
      <c r="D906" s="8">
        <v>63.0</v>
      </c>
      <c r="E906" s="9" t="s">
        <v>8</v>
      </c>
      <c r="F906" s="9" t="s">
        <v>9</v>
      </c>
      <c r="G906" s="11"/>
    </row>
    <row r="907">
      <c r="A907" s="5">
        <v>43837.99365618055</v>
      </c>
      <c r="B907" s="6">
        <v>43838.3269420254</v>
      </c>
      <c r="C907" s="8">
        <v>1.018</v>
      </c>
      <c r="D907" s="8">
        <v>63.0</v>
      </c>
      <c r="E907" s="9" t="s">
        <v>8</v>
      </c>
      <c r="F907" s="9" t="s">
        <v>9</v>
      </c>
      <c r="G907" s="11"/>
    </row>
    <row r="908">
      <c r="A908" s="5">
        <v>43838.00406641204</v>
      </c>
      <c r="B908" s="6">
        <v>43838.3373645486</v>
      </c>
      <c r="C908" s="8">
        <v>1.018</v>
      </c>
      <c r="D908" s="8">
        <v>63.0</v>
      </c>
      <c r="E908" s="9" t="s">
        <v>8</v>
      </c>
      <c r="F908" s="9" t="s">
        <v>9</v>
      </c>
      <c r="G908" s="11"/>
    </row>
    <row r="909">
      <c r="A909" s="5">
        <v>43838.01451800926</v>
      </c>
      <c r="B909" s="6">
        <v>43838.3478103588</v>
      </c>
      <c r="C909" s="8">
        <v>1.018</v>
      </c>
      <c r="D909" s="8">
        <v>63.0</v>
      </c>
      <c r="E909" s="9" t="s">
        <v>8</v>
      </c>
      <c r="F909" s="9" t="s">
        <v>9</v>
      </c>
      <c r="G909" s="11"/>
    </row>
    <row r="910">
      <c r="A910" s="5">
        <v>43838.024941296295</v>
      </c>
      <c r="B910" s="6">
        <v>43838.3582308796</v>
      </c>
      <c r="C910" s="8">
        <v>1.018</v>
      </c>
      <c r="D910" s="8">
        <v>63.0</v>
      </c>
      <c r="E910" s="9" t="s">
        <v>8</v>
      </c>
      <c r="F910" s="9" t="s">
        <v>9</v>
      </c>
      <c r="G910" s="11"/>
    </row>
    <row r="911">
      <c r="A911" s="5">
        <v>43838.035359664354</v>
      </c>
      <c r="B911" s="6">
        <v>43838.3686524768</v>
      </c>
      <c r="C911" s="8">
        <v>1.018</v>
      </c>
      <c r="D911" s="8">
        <v>63.0</v>
      </c>
      <c r="E911" s="9" t="s">
        <v>8</v>
      </c>
      <c r="F911" s="9" t="s">
        <v>9</v>
      </c>
      <c r="G911" s="11"/>
    </row>
    <row r="912">
      <c r="A912" s="5">
        <v>43838.045777708336</v>
      </c>
      <c r="B912" s="6">
        <v>43838.379073368</v>
      </c>
      <c r="C912" s="8">
        <v>1.018</v>
      </c>
      <c r="D912" s="8">
        <v>63.0</v>
      </c>
      <c r="E912" s="9" t="s">
        <v>8</v>
      </c>
      <c r="F912" s="9" t="s">
        <v>9</v>
      </c>
      <c r="G912" s="11"/>
    </row>
    <row r="913">
      <c r="A913" s="5">
        <v>43838.05621513889</v>
      </c>
      <c r="B913" s="6">
        <v>43838.3894938888</v>
      </c>
      <c r="C913" s="8">
        <v>1.018</v>
      </c>
      <c r="D913" s="8">
        <v>63.0</v>
      </c>
      <c r="E913" s="9" t="s">
        <v>8</v>
      </c>
      <c r="F913" s="9" t="s">
        <v>9</v>
      </c>
      <c r="G913" s="11"/>
    </row>
    <row r="914">
      <c r="A914" s="5">
        <v>43838.066629918976</v>
      </c>
      <c r="B914" s="6">
        <v>43838.3999144791</v>
      </c>
      <c r="C914" s="8">
        <v>1.018</v>
      </c>
      <c r="D914" s="8">
        <v>63.0</v>
      </c>
      <c r="E914" s="9" t="s">
        <v>8</v>
      </c>
      <c r="F914" s="9" t="s">
        <v>9</v>
      </c>
      <c r="G914" s="11"/>
    </row>
    <row r="915">
      <c r="A915" s="5">
        <v>43838.077072569446</v>
      </c>
      <c r="B915" s="6">
        <v>43838.4103348263</v>
      </c>
      <c r="C915" s="8">
        <v>1.018</v>
      </c>
      <c r="D915" s="8">
        <v>63.0</v>
      </c>
      <c r="E915" s="9" t="s">
        <v>8</v>
      </c>
      <c r="F915" s="9" t="s">
        <v>9</v>
      </c>
      <c r="G915" s="11"/>
    </row>
    <row r="916">
      <c r="A916" s="5">
        <v>43838.0875084838</v>
      </c>
      <c r="B916" s="6">
        <v>43838.4207548611</v>
      </c>
      <c r="C916" s="8">
        <v>1.018</v>
      </c>
      <c r="D916" s="8">
        <v>63.0</v>
      </c>
      <c r="E916" s="9" t="s">
        <v>8</v>
      </c>
      <c r="F916" s="9" t="s">
        <v>9</v>
      </c>
      <c r="G916" s="11"/>
    </row>
    <row r="917">
      <c r="A917" s="5">
        <v>43838.09787974537</v>
      </c>
      <c r="B917" s="6">
        <v>43838.4311753356</v>
      </c>
      <c r="C917" s="8">
        <v>1.018</v>
      </c>
      <c r="D917" s="8">
        <v>63.0</v>
      </c>
      <c r="E917" s="9" t="s">
        <v>8</v>
      </c>
      <c r="F917" s="9" t="s">
        <v>9</v>
      </c>
      <c r="G917" s="11"/>
    </row>
    <row r="918">
      <c r="A918" s="5">
        <v>43838.108342685184</v>
      </c>
      <c r="B918" s="6">
        <v>43838.4416316319</v>
      </c>
      <c r="C918" s="8">
        <v>1.018</v>
      </c>
      <c r="D918" s="8">
        <v>63.0</v>
      </c>
      <c r="E918" s="9" t="s">
        <v>8</v>
      </c>
      <c r="F918" s="9" t="s">
        <v>9</v>
      </c>
      <c r="G918" s="11"/>
    </row>
    <row r="919">
      <c r="A919" s="5">
        <v>43838.118770810186</v>
      </c>
      <c r="B919" s="6">
        <v>43838.452063831</v>
      </c>
      <c r="C919" s="8">
        <v>1.018</v>
      </c>
      <c r="D919" s="8">
        <v>63.0</v>
      </c>
      <c r="E919" s="9" t="s">
        <v>8</v>
      </c>
      <c r="F919" s="9" t="s">
        <v>9</v>
      </c>
      <c r="G919" s="11"/>
    </row>
    <row r="920">
      <c r="A920" s="5">
        <v>43838.12919402777</v>
      </c>
      <c r="B920" s="6">
        <v>43838.4624837268</v>
      </c>
      <c r="C920" s="8">
        <v>1.018</v>
      </c>
      <c r="D920" s="8">
        <v>63.0</v>
      </c>
      <c r="E920" s="9" t="s">
        <v>8</v>
      </c>
      <c r="F920" s="9" t="s">
        <v>9</v>
      </c>
      <c r="G920" s="11"/>
    </row>
    <row r="921">
      <c r="A921" s="5">
        <v>43838.13962267361</v>
      </c>
      <c r="B921" s="6">
        <v>43838.4729038541</v>
      </c>
      <c r="C921" s="8">
        <v>1.018</v>
      </c>
      <c r="D921" s="8">
        <v>63.0</v>
      </c>
      <c r="E921" s="9" t="s">
        <v>8</v>
      </c>
      <c r="F921" s="9" t="s">
        <v>9</v>
      </c>
      <c r="G921" s="11"/>
    </row>
    <row r="922">
      <c r="A922" s="5">
        <v>43838.15004017361</v>
      </c>
      <c r="B922" s="6">
        <v>43838.4833241898</v>
      </c>
      <c r="C922" s="8">
        <v>1.018</v>
      </c>
      <c r="D922" s="8">
        <v>63.0</v>
      </c>
      <c r="E922" s="9" t="s">
        <v>8</v>
      </c>
      <c r="F922" s="9" t="s">
        <v>9</v>
      </c>
      <c r="G922" s="11"/>
    </row>
    <row r="923">
      <c r="A923" s="5">
        <v>43838.16045445602</v>
      </c>
      <c r="B923" s="6">
        <v>43838.4937465972</v>
      </c>
      <c r="C923" s="8">
        <v>1.018</v>
      </c>
      <c r="D923" s="8">
        <v>63.0</v>
      </c>
      <c r="E923" s="9" t="s">
        <v>8</v>
      </c>
      <c r="F923" s="9" t="s">
        <v>9</v>
      </c>
      <c r="G923" s="11"/>
    </row>
    <row r="924">
      <c r="A924" s="5">
        <v>43838.170906886575</v>
      </c>
      <c r="B924" s="6">
        <v>43838.504167905</v>
      </c>
      <c r="C924" s="8">
        <v>1.018</v>
      </c>
      <c r="D924" s="8">
        <v>63.0</v>
      </c>
      <c r="E924" s="9" t="s">
        <v>8</v>
      </c>
      <c r="F924" s="9" t="s">
        <v>9</v>
      </c>
      <c r="G924" s="11"/>
    </row>
    <row r="925">
      <c r="A925" s="5">
        <v>43838.18130268519</v>
      </c>
      <c r="B925" s="6">
        <v>43838.5145892592</v>
      </c>
      <c r="C925" s="8">
        <v>1.018</v>
      </c>
      <c r="D925" s="8">
        <v>63.0</v>
      </c>
      <c r="E925" s="9" t="s">
        <v>8</v>
      </c>
      <c r="F925" s="9" t="s">
        <v>9</v>
      </c>
      <c r="G925" s="11"/>
    </row>
    <row r="926">
      <c r="A926" s="5">
        <v>43838.19171827546</v>
      </c>
      <c r="B926" s="6">
        <v>43838.5250098032</v>
      </c>
      <c r="C926" s="8">
        <v>1.018</v>
      </c>
      <c r="D926" s="8">
        <v>63.0</v>
      </c>
      <c r="E926" s="9" t="s">
        <v>8</v>
      </c>
      <c r="F926" s="9" t="s">
        <v>9</v>
      </c>
      <c r="G926" s="11"/>
    </row>
    <row r="927">
      <c r="A927" s="5">
        <v>43838.20215931713</v>
      </c>
      <c r="B927" s="6">
        <v>43838.5354299652</v>
      </c>
      <c r="C927" s="8">
        <v>1.018</v>
      </c>
      <c r="D927" s="8">
        <v>63.0</v>
      </c>
      <c r="E927" s="9" t="s">
        <v>8</v>
      </c>
      <c r="F927" s="9" t="s">
        <v>9</v>
      </c>
      <c r="G927" s="11"/>
    </row>
    <row r="928">
      <c r="A928" s="5">
        <v>43838.212564525464</v>
      </c>
      <c r="B928" s="6">
        <v>43838.5458530439</v>
      </c>
      <c r="C928" s="8">
        <v>1.018</v>
      </c>
      <c r="D928" s="8">
        <v>63.0</v>
      </c>
      <c r="E928" s="9" t="s">
        <v>8</v>
      </c>
      <c r="F928" s="9" t="s">
        <v>9</v>
      </c>
      <c r="G928" s="11"/>
    </row>
    <row r="929">
      <c r="A929" s="5">
        <v>43838.22298636574</v>
      </c>
      <c r="B929" s="6">
        <v>43838.5562755671</v>
      </c>
      <c r="C929" s="8">
        <v>1.018</v>
      </c>
      <c r="D929" s="8">
        <v>63.0</v>
      </c>
      <c r="E929" s="9" t="s">
        <v>8</v>
      </c>
      <c r="F929" s="9" t="s">
        <v>9</v>
      </c>
      <c r="G929" s="11"/>
    </row>
    <row r="930">
      <c r="A930" s="5">
        <v>43838.23341090277</v>
      </c>
      <c r="B930" s="6">
        <v>43838.5666945601</v>
      </c>
      <c r="C930" s="8">
        <v>1.018</v>
      </c>
      <c r="D930" s="8">
        <v>63.0</v>
      </c>
      <c r="E930" s="9" t="s">
        <v>8</v>
      </c>
      <c r="F930" s="9" t="s">
        <v>9</v>
      </c>
      <c r="G930" s="11"/>
    </row>
    <row r="931">
      <c r="A931" s="5">
        <v>43838.24382939815</v>
      </c>
      <c r="B931" s="6">
        <v>43838.5771159722</v>
      </c>
      <c r="C931" s="8">
        <v>1.018</v>
      </c>
      <c r="D931" s="8">
        <v>63.0</v>
      </c>
      <c r="E931" s="9" t="s">
        <v>8</v>
      </c>
      <c r="F931" s="9" t="s">
        <v>9</v>
      </c>
      <c r="G931" s="11"/>
    </row>
    <row r="932">
      <c r="A932" s="5">
        <v>43838.254252557876</v>
      </c>
      <c r="B932" s="6">
        <v>43838.5875355555</v>
      </c>
      <c r="C932" s="8">
        <v>1.017</v>
      </c>
      <c r="D932" s="8">
        <v>63.0</v>
      </c>
      <c r="E932" s="9" t="s">
        <v>8</v>
      </c>
      <c r="F932" s="9" t="s">
        <v>9</v>
      </c>
      <c r="G932" s="11"/>
    </row>
    <row r="933">
      <c r="A933" s="5">
        <v>43838.264715833335</v>
      </c>
      <c r="B933" s="6">
        <v>43838.5979562963</v>
      </c>
      <c r="C933" s="8">
        <v>1.018</v>
      </c>
      <c r="D933" s="8">
        <v>63.0</v>
      </c>
      <c r="E933" s="9" t="s">
        <v>8</v>
      </c>
      <c r="F933" s="9" t="s">
        <v>9</v>
      </c>
      <c r="G933" s="11"/>
    </row>
    <row r="934">
      <c r="A934" s="5">
        <v>43838.2750854051</v>
      </c>
      <c r="B934" s="6">
        <v>43838.6083777893</v>
      </c>
      <c r="C934" s="8">
        <v>1.018</v>
      </c>
      <c r="D934" s="8">
        <v>63.0</v>
      </c>
      <c r="E934" s="9" t="s">
        <v>8</v>
      </c>
      <c r="F934" s="9" t="s">
        <v>9</v>
      </c>
      <c r="G934" s="11"/>
    </row>
    <row r="935">
      <c r="A935" s="5">
        <v>43838.28552446759</v>
      </c>
      <c r="B935" s="6">
        <v>43838.6188106365</v>
      </c>
      <c r="C935" s="8">
        <v>1.017</v>
      </c>
      <c r="D935" s="8">
        <v>63.0</v>
      </c>
      <c r="E935" s="9" t="s">
        <v>8</v>
      </c>
      <c r="F935" s="9" t="s">
        <v>9</v>
      </c>
      <c r="G935" s="11"/>
    </row>
    <row r="936">
      <c r="A936" s="5">
        <v>43838.29615875</v>
      </c>
      <c r="B936" s="6">
        <v>43838.629228912</v>
      </c>
      <c r="C936" s="8">
        <v>1.018</v>
      </c>
      <c r="D936" s="8">
        <v>63.0</v>
      </c>
      <c r="E936" s="9" t="s">
        <v>8</v>
      </c>
      <c r="F936" s="9" t="s">
        <v>9</v>
      </c>
      <c r="G936" s="11"/>
    </row>
    <row r="937">
      <c r="A937" s="5">
        <v>43838.30635811343</v>
      </c>
      <c r="B937" s="6">
        <v>43838.6396505787</v>
      </c>
      <c r="C937" s="8">
        <v>1.017</v>
      </c>
      <c r="D937" s="8">
        <v>63.0</v>
      </c>
      <c r="E937" s="9" t="s">
        <v>8</v>
      </c>
      <c r="F937" s="9" t="s">
        <v>9</v>
      </c>
      <c r="G937" s="11"/>
    </row>
    <row r="938">
      <c r="A938" s="5">
        <v>43838.3167718287</v>
      </c>
      <c r="B938" s="6">
        <v>43838.6500707754</v>
      </c>
      <c r="C938" s="8">
        <v>1.018</v>
      </c>
      <c r="D938" s="8">
        <v>63.0</v>
      </c>
      <c r="E938" s="9" t="s">
        <v>8</v>
      </c>
      <c r="F938" s="9" t="s">
        <v>9</v>
      </c>
      <c r="G938" s="11"/>
    </row>
    <row r="939">
      <c r="A939" s="5">
        <v>43838.32720545139</v>
      </c>
      <c r="B939" s="6">
        <v>43838.6604915856</v>
      </c>
      <c r="C939" s="8">
        <v>1.017</v>
      </c>
      <c r="D939" s="8">
        <v>63.0</v>
      </c>
      <c r="E939" s="9" t="s">
        <v>8</v>
      </c>
      <c r="F939" s="9" t="s">
        <v>9</v>
      </c>
      <c r="G939" s="11"/>
    </row>
    <row r="940">
      <c r="A940" s="5">
        <v>43838.337611967596</v>
      </c>
      <c r="B940" s="6">
        <v>43838.6709117361</v>
      </c>
      <c r="C940" s="8">
        <v>1.017</v>
      </c>
      <c r="D940" s="8">
        <v>63.0</v>
      </c>
      <c r="E940" s="9" t="s">
        <v>8</v>
      </c>
      <c r="F940" s="9" t="s">
        <v>9</v>
      </c>
      <c r="G940" s="11"/>
    </row>
    <row r="941">
      <c r="A941" s="5">
        <v>43838.34806350694</v>
      </c>
      <c r="B941" s="6">
        <v>43838.6813441203</v>
      </c>
      <c r="C941" s="8">
        <v>1.018</v>
      </c>
      <c r="D941" s="8">
        <v>63.0</v>
      </c>
      <c r="E941" s="9" t="s">
        <v>8</v>
      </c>
      <c r="F941" s="9" t="s">
        <v>9</v>
      </c>
      <c r="G941" s="11"/>
    </row>
    <row r="942">
      <c r="A942" s="5">
        <v>43838.35848039352</v>
      </c>
      <c r="B942" s="6">
        <v>43838.6917653587</v>
      </c>
      <c r="C942" s="8">
        <v>1.018</v>
      </c>
      <c r="D942" s="8">
        <v>63.0</v>
      </c>
      <c r="E942" s="9" t="s">
        <v>8</v>
      </c>
      <c r="F942" s="9" t="s">
        <v>9</v>
      </c>
      <c r="G942" s="11"/>
    </row>
    <row r="943">
      <c r="A943" s="5">
        <v>43838.36889960648</v>
      </c>
      <c r="B943" s="6">
        <v>43838.7021877777</v>
      </c>
      <c r="C943" s="8">
        <v>1.017</v>
      </c>
      <c r="D943" s="8">
        <v>63.0</v>
      </c>
      <c r="E943" s="9" t="s">
        <v>8</v>
      </c>
      <c r="F943" s="9" t="s">
        <v>9</v>
      </c>
      <c r="G943" s="11"/>
    </row>
    <row r="944">
      <c r="A944" s="5">
        <v>43838.379308206015</v>
      </c>
      <c r="B944" s="6">
        <v>43838.7126094675</v>
      </c>
      <c r="C944" s="8">
        <v>1.017</v>
      </c>
      <c r="D944" s="8">
        <v>63.0</v>
      </c>
      <c r="E944" s="9" t="s">
        <v>8</v>
      </c>
      <c r="F944" s="9" t="s">
        <v>9</v>
      </c>
      <c r="G944" s="11"/>
    </row>
    <row r="945">
      <c r="A945" s="5">
        <v>43838.38974733796</v>
      </c>
      <c r="B945" s="6">
        <v>43838.7230408217</v>
      </c>
      <c r="C945" s="8">
        <v>1.017</v>
      </c>
      <c r="D945" s="8">
        <v>63.0</v>
      </c>
      <c r="E945" s="9" t="s">
        <v>8</v>
      </c>
      <c r="F945" s="9" t="s">
        <v>9</v>
      </c>
      <c r="G945" s="11"/>
    </row>
    <row r="946">
      <c r="A946" s="5">
        <v>43838.40016344907</v>
      </c>
      <c r="B946" s="6">
        <v>43838.7334623148</v>
      </c>
      <c r="C946" s="8">
        <v>1.017</v>
      </c>
      <c r="D946" s="8">
        <v>63.0</v>
      </c>
      <c r="E946" s="9" t="s">
        <v>8</v>
      </c>
      <c r="F946" s="9" t="s">
        <v>9</v>
      </c>
      <c r="G946" s="11"/>
    </row>
    <row r="947">
      <c r="A947" s="5">
        <v>43838.41060171297</v>
      </c>
      <c r="B947" s="6">
        <v>43838.7438834722</v>
      </c>
      <c r="C947" s="8">
        <v>1.017</v>
      </c>
      <c r="D947" s="8">
        <v>63.0</v>
      </c>
      <c r="E947" s="9" t="s">
        <v>8</v>
      </c>
      <c r="F947" s="9" t="s">
        <v>9</v>
      </c>
      <c r="G947" s="11"/>
    </row>
    <row r="948">
      <c r="A948" s="5">
        <v>43838.421016875</v>
      </c>
      <c r="B948" s="6">
        <v>43838.754303831</v>
      </c>
      <c r="C948" s="8">
        <v>1.017</v>
      </c>
      <c r="D948" s="8">
        <v>63.0</v>
      </c>
      <c r="E948" s="9" t="s">
        <v>8</v>
      </c>
      <c r="F948" s="9" t="s">
        <v>9</v>
      </c>
      <c r="G948" s="11"/>
    </row>
    <row r="949">
      <c r="A949" s="5">
        <v>43838.431432673606</v>
      </c>
      <c r="B949" s="6">
        <v>43838.7647254861</v>
      </c>
      <c r="C949" s="8">
        <v>1.017</v>
      </c>
      <c r="D949" s="8">
        <v>63.0</v>
      </c>
      <c r="E949" s="9" t="s">
        <v>8</v>
      </c>
      <c r="F949" s="9" t="s">
        <v>9</v>
      </c>
      <c r="G949" s="11"/>
    </row>
    <row r="950">
      <c r="A950" s="5">
        <v>43838.44185555556</v>
      </c>
      <c r="B950" s="6">
        <v>43838.7751469444</v>
      </c>
      <c r="C950" s="8">
        <v>1.018</v>
      </c>
      <c r="D950" s="8">
        <v>63.0</v>
      </c>
      <c r="E950" s="9" t="s">
        <v>8</v>
      </c>
      <c r="F950" s="9" t="s">
        <v>9</v>
      </c>
      <c r="G950" s="11"/>
    </row>
    <row r="951">
      <c r="A951" s="5">
        <v>43838.45227408565</v>
      </c>
      <c r="B951" s="6">
        <v>43838.7855671296</v>
      </c>
      <c r="C951" s="8">
        <v>1.017</v>
      </c>
      <c r="D951" s="8">
        <v>63.0</v>
      </c>
      <c r="E951" s="9" t="s">
        <v>8</v>
      </c>
      <c r="F951" s="9" t="s">
        <v>9</v>
      </c>
      <c r="G951" s="11"/>
    </row>
    <row r="952">
      <c r="A952" s="5">
        <v>43838.46272347222</v>
      </c>
      <c r="B952" s="6">
        <v>43838.7959980902</v>
      </c>
      <c r="C952" s="8">
        <v>1.017</v>
      </c>
      <c r="D952" s="8">
        <v>63.0</v>
      </c>
      <c r="E952" s="9" t="s">
        <v>8</v>
      </c>
      <c r="F952" s="9" t="s">
        <v>9</v>
      </c>
      <c r="G952" s="11"/>
    </row>
    <row r="953">
      <c r="A953" s="5">
        <v>43838.47313241898</v>
      </c>
      <c r="B953" s="6">
        <v>43838.8064202083</v>
      </c>
      <c r="C953" s="8">
        <v>1.017</v>
      </c>
      <c r="D953" s="8">
        <v>63.0</v>
      </c>
      <c r="E953" s="9" t="s">
        <v>8</v>
      </c>
      <c r="F953" s="9" t="s">
        <v>9</v>
      </c>
      <c r="G953" s="11"/>
    </row>
    <row r="954">
      <c r="A954" s="5">
        <v>43838.48354886574</v>
      </c>
      <c r="B954" s="6">
        <v>43838.8168422916</v>
      </c>
      <c r="C954" s="8">
        <v>1.017</v>
      </c>
      <c r="D954" s="8">
        <v>63.0</v>
      </c>
      <c r="E954" s="9" t="s">
        <v>8</v>
      </c>
      <c r="F954" s="9" t="s">
        <v>9</v>
      </c>
      <c r="G954" s="11"/>
    </row>
    <row r="955">
      <c r="A955" s="5">
        <v>43838.49397454861</v>
      </c>
      <c r="B955" s="6">
        <v>43838.8272639236</v>
      </c>
      <c r="C955" s="8">
        <v>1.017</v>
      </c>
      <c r="D955" s="8">
        <v>63.0</v>
      </c>
      <c r="E955" s="9" t="s">
        <v>8</v>
      </c>
      <c r="F955" s="9" t="s">
        <v>9</v>
      </c>
      <c r="G955" s="11"/>
    </row>
    <row r="956">
      <c r="A956" s="5">
        <v>43838.50439799768</v>
      </c>
      <c r="B956" s="6">
        <v>43838.8376870254</v>
      </c>
      <c r="C956" s="8">
        <v>1.017</v>
      </c>
      <c r="D956" s="8">
        <v>63.0</v>
      </c>
      <c r="E956" s="9" t="s">
        <v>8</v>
      </c>
      <c r="F956" s="9" t="s">
        <v>9</v>
      </c>
      <c r="G956" s="11"/>
    </row>
    <row r="957">
      <c r="A957" s="5">
        <v>43838.514816875</v>
      </c>
      <c r="B957" s="6">
        <v>43838.8481081712</v>
      </c>
      <c r="C957" s="8">
        <v>1.017</v>
      </c>
      <c r="D957" s="8">
        <v>63.0</v>
      </c>
      <c r="E957" s="9" t="s">
        <v>8</v>
      </c>
      <c r="F957" s="9" t="s">
        <v>9</v>
      </c>
      <c r="G957" s="11"/>
    </row>
    <row r="958">
      <c r="A958" s="5">
        <v>43838.52522568287</v>
      </c>
      <c r="B958" s="6">
        <v>43838.8585299189</v>
      </c>
      <c r="C958" s="8">
        <v>1.018</v>
      </c>
      <c r="D958" s="8">
        <v>63.0</v>
      </c>
      <c r="E958" s="9" t="s">
        <v>8</v>
      </c>
      <c r="F958" s="9" t="s">
        <v>9</v>
      </c>
      <c r="G958" s="11"/>
    </row>
    <row r="959">
      <c r="A959" s="5">
        <v>43838.5356630787</v>
      </c>
      <c r="B959" s="6">
        <v>43838.8689527083</v>
      </c>
      <c r="C959" s="8">
        <v>1.017</v>
      </c>
      <c r="D959" s="8">
        <v>63.0</v>
      </c>
      <c r="E959" s="9" t="s">
        <v>8</v>
      </c>
      <c r="F959" s="9" t="s">
        <v>9</v>
      </c>
      <c r="G959" s="11"/>
    </row>
    <row r="960">
      <c r="A960" s="5">
        <v>43838.54608768519</v>
      </c>
      <c r="B960" s="6">
        <v>43838.8793729745</v>
      </c>
      <c r="C960" s="8">
        <v>1.017</v>
      </c>
      <c r="D960" s="8">
        <v>63.0</v>
      </c>
      <c r="E960" s="9" t="s">
        <v>8</v>
      </c>
      <c r="F960" s="9" t="s">
        <v>9</v>
      </c>
      <c r="G960" s="11"/>
    </row>
    <row r="961">
      <c r="A961" s="5">
        <v>43838.55651019676</v>
      </c>
      <c r="B961" s="6">
        <v>43838.8897940393</v>
      </c>
      <c r="C961" s="8">
        <v>1.017</v>
      </c>
      <c r="D961" s="8">
        <v>63.0</v>
      </c>
      <c r="E961" s="9" t="s">
        <v>8</v>
      </c>
      <c r="F961" s="9" t="s">
        <v>9</v>
      </c>
      <c r="G961" s="11"/>
    </row>
    <row r="962">
      <c r="A962" s="5">
        <v>43838.5669184375</v>
      </c>
      <c r="B962" s="6">
        <v>43838.9002146643</v>
      </c>
      <c r="C962" s="8">
        <v>1.017</v>
      </c>
      <c r="D962" s="8">
        <v>63.0</v>
      </c>
      <c r="E962" s="9" t="s">
        <v>8</v>
      </c>
      <c r="F962" s="9" t="s">
        <v>9</v>
      </c>
      <c r="G962" s="11"/>
    </row>
    <row r="963">
      <c r="A963" s="5">
        <v>43838.57734708334</v>
      </c>
      <c r="B963" s="6">
        <v>43838.9106361458</v>
      </c>
      <c r="C963" s="8">
        <v>1.017</v>
      </c>
      <c r="D963" s="8">
        <v>63.0</v>
      </c>
      <c r="E963" s="9" t="s">
        <v>8</v>
      </c>
      <c r="F963" s="9" t="s">
        <v>9</v>
      </c>
      <c r="G963" s="11"/>
    </row>
    <row r="964">
      <c r="A964" s="5">
        <v>43838.58776167824</v>
      </c>
      <c r="B964" s="6">
        <v>43838.9210550925</v>
      </c>
      <c r="C964" s="8">
        <v>1.017</v>
      </c>
      <c r="D964" s="8">
        <v>63.0</v>
      </c>
      <c r="E964" s="9" t="s">
        <v>8</v>
      </c>
      <c r="F964" s="9" t="s">
        <v>9</v>
      </c>
      <c r="G964" s="11"/>
    </row>
    <row r="965">
      <c r="A965" s="5">
        <v>43838.598180393514</v>
      </c>
      <c r="B965" s="6">
        <v>43838.9314781134</v>
      </c>
      <c r="C965" s="8">
        <v>1.017</v>
      </c>
      <c r="D965" s="8">
        <v>63.0</v>
      </c>
      <c r="E965" s="9" t="s">
        <v>8</v>
      </c>
      <c r="F965" s="9" t="s">
        <v>9</v>
      </c>
      <c r="G965" s="11"/>
    </row>
    <row r="966">
      <c r="A966" s="5">
        <v>43838.60860931713</v>
      </c>
      <c r="B966" s="6">
        <v>43838.941908993</v>
      </c>
      <c r="C966" s="8">
        <v>1.017</v>
      </c>
      <c r="D966" s="8">
        <v>63.0</v>
      </c>
      <c r="E966" s="9" t="s">
        <v>8</v>
      </c>
      <c r="F966" s="9" t="s">
        <v>9</v>
      </c>
      <c r="G966" s="11"/>
    </row>
    <row r="967">
      <c r="A967" s="5">
        <v>43838.619036018514</v>
      </c>
      <c r="B967" s="6">
        <v>43838.9523291666</v>
      </c>
      <c r="C967" s="8">
        <v>1.017</v>
      </c>
      <c r="D967" s="8">
        <v>63.0</v>
      </c>
      <c r="E967" s="9" t="s">
        <v>8</v>
      </c>
      <c r="F967" s="9" t="s">
        <v>9</v>
      </c>
      <c r="G967" s="11"/>
    </row>
    <row r="968">
      <c r="A968" s="5">
        <v>43838.62947493055</v>
      </c>
      <c r="B968" s="6">
        <v>43838.9627630555</v>
      </c>
      <c r="C968" s="8">
        <v>1.017</v>
      </c>
      <c r="D968" s="8">
        <v>63.0</v>
      </c>
      <c r="E968" s="9" t="s">
        <v>8</v>
      </c>
      <c r="F968" s="9" t="s">
        <v>9</v>
      </c>
      <c r="G968" s="11"/>
    </row>
    <row r="969">
      <c r="A969" s="5">
        <v>43838.63989548611</v>
      </c>
      <c r="B969" s="6">
        <v>43838.9731843634</v>
      </c>
      <c r="C969" s="8">
        <v>1.017</v>
      </c>
      <c r="D969" s="8">
        <v>63.0</v>
      </c>
      <c r="E969" s="9" t="s">
        <v>8</v>
      </c>
      <c r="F969" s="9" t="s">
        <v>9</v>
      </c>
      <c r="G969" s="11"/>
    </row>
    <row r="970">
      <c r="A970" s="5">
        <v>43838.65030255787</v>
      </c>
      <c r="B970" s="6">
        <v>43838.9836029745</v>
      </c>
      <c r="C970" s="8">
        <v>1.017</v>
      </c>
      <c r="D970" s="8">
        <v>63.0</v>
      </c>
      <c r="E970" s="9" t="s">
        <v>8</v>
      </c>
      <c r="F970" s="9" t="s">
        <v>9</v>
      </c>
      <c r="G970" s="11"/>
    </row>
    <row r="971">
      <c r="A971" s="5">
        <v>43838.66072722222</v>
      </c>
      <c r="B971" s="6">
        <v>43838.9940248958</v>
      </c>
      <c r="C971" s="8">
        <v>1.017</v>
      </c>
      <c r="D971" s="8">
        <v>63.0</v>
      </c>
      <c r="E971" s="9" t="s">
        <v>8</v>
      </c>
      <c r="F971" s="9" t="s">
        <v>9</v>
      </c>
      <c r="G971" s="11"/>
    </row>
    <row r="972">
      <c r="A972" s="5">
        <v>43838.67115540509</v>
      </c>
      <c r="B972" s="6">
        <v>43839.0044465277</v>
      </c>
      <c r="C972" s="8">
        <v>1.017</v>
      </c>
      <c r="D972" s="8">
        <v>63.0</v>
      </c>
      <c r="E972" s="9" t="s">
        <v>8</v>
      </c>
      <c r="F972" s="9" t="s">
        <v>9</v>
      </c>
      <c r="G972" s="11"/>
    </row>
    <row r="973">
      <c r="A973" s="5">
        <v>43838.68157302083</v>
      </c>
      <c r="B973" s="6">
        <v>43839.0148674074</v>
      </c>
      <c r="C973" s="8">
        <v>1.017</v>
      </c>
      <c r="D973" s="8">
        <v>63.0</v>
      </c>
      <c r="E973" s="9" t="s">
        <v>8</v>
      </c>
      <c r="F973" s="9" t="s">
        <v>9</v>
      </c>
      <c r="G973" s="11"/>
    </row>
    <row r="974">
      <c r="A974" s="5">
        <v>43838.69199796296</v>
      </c>
      <c r="B974" s="6">
        <v>43839.0252892476</v>
      </c>
      <c r="C974" s="8">
        <v>1.017</v>
      </c>
      <c r="D974" s="8">
        <v>63.0</v>
      </c>
      <c r="E974" s="9" t="s">
        <v>8</v>
      </c>
      <c r="F974" s="9" t="s">
        <v>9</v>
      </c>
      <c r="G974" s="11"/>
    </row>
    <row r="975">
      <c r="A975" s="5">
        <v>43838.70241734954</v>
      </c>
      <c r="B975" s="6">
        <v>43839.0357088425</v>
      </c>
      <c r="C975" s="8">
        <v>1.017</v>
      </c>
      <c r="D975" s="8">
        <v>63.0</v>
      </c>
      <c r="E975" s="9" t="s">
        <v>8</v>
      </c>
      <c r="F975" s="9" t="s">
        <v>9</v>
      </c>
      <c r="G975" s="11"/>
    </row>
    <row r="976">
      <c r="A976" s="5">
        <v>43838.712843125</v>
      </c>
      <c r="B976" s="6">
        <v>43839.0461298263</v>
      </c>
      <c r="C976" s="8">
        <v>1.017</v>
      </c>
      <c r="D976" s="8">
        <v>63.0</v>
      </c>
      <c r="E976" s="9" t="s">
        <v>8</v>
      </c>
      <c r="F976" s="9" t="s">
        <v>9</v>
      </c>
      <c r="G976" s="11"/>
    </row>
    <row r="977">
      <c r="A977" s="5">
        <v>43838.72327268518</v>
      </c>
      <c r="B977" s="6">
        <v>43839.0565512615</v>
      </c>
      <c r="C977" s="8">
        <v>1.017</v>
      </c>
      <c r="D977" s="8">
        <v>63.0</v>
      </c>
      <c r="E977" s="9" t="s">
        <v>8</v>
      </c>
      <c r="F977" s="9" t="s">
        <v>9</v>
      </c>
      <c r="G977" s="11"/>
    </row>
    <row r="978">
      <c r="A978" s="5">
        <v>43838.73367890046</v>
      </c>
      <c r="B978" s="6">
        <v>43839.0669723726</v>
      </c>
      <c r="C978" s="8">
        <v>1.017</v>
      </c>
      <c r="D978" s="8">
        <v>63.0</v>
      </c>
      <c r="E978" s="9" t="s">
        <v>8</v>
      </c>
      <c r="F978" s="9" t="s">
        <v>9</v>
      </c>
      <c r="G978" s="11"/>
    </row>
    <row r="979">
      <c r="A979" s="5">
        <v>43838.744112465276</v>
      </c>
      <c r="B979" s="6">
        <v>43839.077406412</v>
      </c>
      <c r="C979" s="8">
        <v>1.017</v>
      </c>
      <c r="D979" s="8">
        <v>63.0</v>
      </c>
      <c r="E979" s="9" t="s">
        <v>8</v>
      </c>
      <c r="F979" s="9" t="s">
        <v>9</v>
      </c>
      <c r="G979" s="11"/>
    </row>
    <row r="980">
      <c r="A980" s="5">
        <v>43838.754537754634</v>
      </c>
      <c r="B980" s="6">
        <v>43839.0878288194</v>
      </c>
      <c r="C980" s="8">
        <v>1.017</v>
      </c>
      <c r="D980" s="8">
        <v>63.0</v>
      </c>
      <c r="E980" s="9" t="s">
        <v>8</v>
      </c>
      <c r="F980" s="9" t="s">
        <v>9</v>
      </c>
      <c r="G980" s="11"/>
    </row>
    <row r="981">
      <c r="A981" s="5">
        <v>43838.764963946756</v>
      </c>
      <c r="B981" s="6">
        <v>43839.0982491435</v>
      </c>
      <c r="C981" s="8">
        <v>1.017</v>
      </c>
      <c r="D981" s="8">
        <v>63.0</v>
      </c>
      <c r="E981" s="9" t="s">
        <v>8</v>
      </c>
      <c r="F981" s="9" t="s">
        <v>9</v>
      </c>
      <c r="G981" s="11"/>
    </row>
    <row r="982">
      <c r="A982" s="5">
        <v>43838.775378819446</v>
      </c>
      <c r="B982" s="6">
        <v>43839.1086710648</v>
      </c>
      <c r="C982" s="8">
        <v>1.017</v>
      </c>
      <c r="D982" s="8">
        <v>63.0</v>
      </c>
      <c r="E982" s="9" t="s">
        <v>8</v>
      </c>
      <c r="F982" s="9" t="s">
        <v>9</v>
      </c>
      <c r="G982" s="11"/>
    </row>
    <row r="983">
      <c r="A983" s="5">
        <v>43838.78579605324</v>
      </c>
      <c r="B983" s="6">
        <v>43839.119092199</v>
      </c>
      <c r="C983" s="8">
        <v>1.017</v>
      </c>
      <c r="D983" s="8">
        <v>63.0</v>
      </c>
      <c r="E983" s="9" t="s">
        <v>8</v>
      </c>
      <c r="F983" s="9" t="s">
        <v>9</v>
      </c>
      <c r="G983" s="11"/>
    </row>
    <row r="984">
      <c r="A984" s="5">
        <v>43838.79620732639</v>
      </c>
      <c r="B984" s="6">
        <v>43839.1295121875</v>
      </c>
      <c r="C984" s="8">
        <v>1.017</v>
      </c>
      <c r="D984" s="8">
        <v>63.0</v>
      </c>
      <c r="E984" s="9" t="s">
        <v>8</v>
      </c>
      <c r="F984" s="9" t="s">
        <v>9</v>
      </c>
      <c r="G984" s="11"/>
    </row>
    <row r="985">
      <c r="A985" s="5">
        <v>43838.80664667824</v>
      </c>
      <c r="B985" s="6">
        <v>43839.1399344213</v>
      </c>
      <c r="C985" s="8">
        <v>1.017</v>
      </c>
      <c r="D985" s="8">
        <v>63.0</v>
      </c>
      <c r="E985" s="9" t="s">
        <v>8</v>
      </c>
      <c r="F985" s="9" t="s">
        <v>9</v>
      </c>
      <c r="G985" s="11"/>
    </row>
    <row r="986">
      <c r="A986" s="5">
        <v>43838.81706744213</v>
      </c>
      <c r="B986" s="6">
        <v>43839.1503546759</v>
      </c>
      <c r="C986" s="8">
        <v>1.017</v>
      </c>
      <c r="D986" s="8">
        <v>63.0</v>
      </c>
      <c r="E986" s="9" t="s">
        <v>8</v>
      </c>
      <c r="F986" s="9" t="s">
        <v>9</v>
      </c>
      <c r="G986" s="11"/>
    </row>
    <row r="987">
      <c r="A987" s="5">
        <v>43838.82748709491</v>
      </c>
      <c r="B987" s="6">
        <v>43839.160776331</v>
      </c>
      <c r="C987" s="8">
        <v>1.017</v>
      </c>
      <c r="D987" s="8">
        <v>62.0</v>
      </c>
      <c r="E987" s="9" t="s">
        <v>8</v>
      </c>
      <c r="F987" s="9" t="s">
        <v>9</v>
      </c>
      <c r="G987" s="11"/>
    </row>
    <row r="988">
      <c r="A988" s="5">
        <v>43838.83790048611</v>
      </c>
      <c r="B988" s="6">
        <v>43839.1711980555</v>
      </c>
      <c r="C988" s="8">
        <v>1.017</v>
      </c>
      <c r="D988" s="8">
        <v>63.0</v>
      </c>
      <c r="E988" s="9" t="s">
        <v>8</v>
      </c>
      <c r="F988" s="9" t="s">
        <v>9</v>
      </c>
      <c r="G988" s="11"/>
    </row>
    <row r="989">
      <c r="A989" s="5">
        <v>43838.84848107639</v>
      </c>
      <c r="B989" s="6">
        <v>43839.1816190972</v>
      </c>
      <c r="C989" s="8">
        <v>1.017</v>
      </c>
      <c r="D989" s="8">
        <v>63.0</v>
      </c>
      <c r="E989" s="9" t="s">
        <v>8</v>
      </c>
      <c r="F989" s="9" t="s">
        <v>9</v>
      </c>
      <c r="G989" s="11"/>
    </row>
    <row r="990">
      <c r="A990" s="5">
        <v>43838.85874707176</v>
      </c>
      <c r="B990" s="6">
        <v>43839.1920402546</v>
      </c>
      <c r="C990" s="8">
        <v>1.017</v>
      </c>
      <c r="D990" s="8">
        <v>63.0</v>
      </c>
      <c r="E990" s="9" t="s">
        <v>8</v>
      </c>
      <c r="F990" s="9" t="s">
        <v>9</v>
      </c>
      <c r="G990" s="11"/>
    </row>
    <row r="991">
      <c r="A991" s="5">
        <v>43838.86917085648</v>
      </c>
      <c r="B991" s="6">
        <v>43839.2024620717</v>
      </c>
      <c r="C991" s="8">
        <v>1.017</v>
      </c>
      <c r="D991" s="8">
        <v>62.0</v>
      </c>
      <c r="E991" s="9" t="s">
        <v>8</v>
      </c>
      <c r="F991" s="9" t="s">
        <v>9</v>
      </c>
      <c r="G991" s="11"/>
    </row>
    <row r="992">
      <c r="A992" s="5">
        <v>43838.87972960648</v>
      </c>
      <c r="B992" s="6">
        <v>43839.212883206</v>
      </c>
      <c r="C992" s="8">
        <v>1.017</v>
      </c>
      <c r="D992" s="8">
        <v>62.0</v>
      </c>
      <c r="E992" s="9" t="s">
        <v>8</v>
      </c>
      <c r="F992" s="9" t="s">
        <v>9</v>
      </c>
      <c r="G992" s="11"/>
    </row>
    <row r="993">
      <c r="A993" s="5">
        <v>43838.890015625</v>
      </c>
      <c r="B993" s="6">
        <v>43839.2233035532</v>
      </c>
      <c r="C993" s="8">
        <v>1.017</v>
      </c>
      <c r="D993" s="8">
        <v>62.0</v>
      </c>
      <c r="E993" s="9" t="s">
        <v>8</v>
      </c>
      <c r="F993" s="9" t="s">
        <v>9</v>
      </c>
      <c r="G993" s="11"/>
    </row>
    <row r="994">
      <c r="A994" s="5">
        <v>43838.90042907407</v>
      </c>
      <c r="B994" s="6">
        <v>43839.2337237152</v>
      </c>
      <c r="C994" s="8">
        <v>1.017</v>
      </c>
      <c r="D994" s="8">
        <v>62.0</v>
      </c>
      <c r="E994" s="9" t="s">
        <v>8</v>
      </c>
      <c r="F994" s="9" t="s">
        <v>9</v>
      </c>
      <c r="G994" s="11"/>
    </row>
    <row r="995">
      <c r="A995" s="5">
        <v>43838.9108434838</v>
      </c>
      <c r="B995" s="6">
        <v>43839.2441426851</v>
      </c>
      <c r="C995" s="8">
        <v>1.017</v>
      </c>
      <c r="D995" s="8">
        <v>62.0</v>
      </c>
      <c r="E995" s="9" t="s">
        <v>8</v>
      </c>
      <c r="F995" s="9" t="s">
        <v>9</v>
      </c>
      <c r="G995" s="11"/>
    </row>
    <row r="996">
      <c r="A996" s="5">
        <v>43838.921271099534</v>
      </c>
      <c r="B996" s="6">
        <v>43839.2545749305</v>
      </c>
      <c r="C996" s="8">
        <v>1.017</v>
      </c>
      <c r="D996" s="8">
        <v>62.0</v>
      </c>
      <c r="E996" s="9" t="s">
        <v>8</v>
      </c>
      <c r="F996" s="9" t="s">
        <v>9</v>
      </c>
      <c r="G996" s="11"/>
    </row>
    <row r="997">
      <c r="A997" s="5">
        <v>43838.931693136576</v>
      </c>
      <c r="B997" s="6">
        <v>43839.2649954282</v>
      </c>
      <c r="C997" s="8">
        <v>1.017</v>
      </c>
      <c r="D997" s="8">
        <v>62.0</v>
      </c>
      <c r="E997" s="9" t="s">
        <v>8</v>
      </c>
      <c r="F997" s="9" t="s">
        <v>9</v>
      </c>
      <c r="G997" s="11"/>
    </row>
    <row r="998">
      <c r="A998" s="5">
        <v>43838.94212918982</v>
      </c>
      <c r="B998" s="6">
        <v>43839.2754154282</v>
      </c>
      <c r="C998" s="8">
        <v>1.017</v>
      </c>
      <c r="D998" s="8">
        <v>62.0</v>
      </c>
      <c r="E998" s="9" t="s">
        <v>8</v>
      </c>
      <c r="F998" s="9" t="s">
        <v>9</v>
      </c>
      <c r="G998" s="11"/>
    </row>
    <row r="999">
      <c r="A999" s="5">
        <v>43838.95254290509</v>
      </c>
      <c r="B999" s="6">
        <v>43839.2858359953</v>
      </c>
      <c r="C999" s="8">
        <v>1.017</v>
      </c>
      <c r="D999" s="8">
        <v>63.0</v>
      </c>
      <c r="E999" s="9" t="s">
        <v>8</v>
      </c>
      <c r="F999" s="9" t="s">
        <v>9</v>
      </c>
      <c r="G999" s="11"/>
    </row>
    <row r="1000">
      <c r="A1000" s="5">
        <v>43838.96296984954</v>
      </c>
      <c r="B1000" s="6">
        <v>43839.2962573495</v>
      </c>
      <c r="C1000" s="8">
        <v>1.017</v>
      </c>
      <c r="D1000" s="8">
        <v>62.0</v>
      </c>
      <c r="E1000" s="9" t="s">
        <v>8</v>
      </c>
      <c r="F1000" s="9" t="s">
        <v>9</v>
      </c>
      <c r="G1000" s="11"/>
    </row>
    <row r="1001">
      <c r="A1001" s="5">
        <v>43838.97340752315</v>
      </c>
      <c r="B1001" s="6">
        <v>43839.3066786574</v>
      </c>
      <c r="C1001" s="8">
        <v>1.017</v>
      </c>
      <c r="D1001" s="8">
        <v>62.0</v>
      </c>
      <c r="E1001" s="9" t="s">
        <v>8</v>
      </c>
      <c r="F1001" s="9" t="s">
        <v>9</v>
      </c>
      <c r="G1001" s="11"/>
    </row>
    <row r="1002">
      <c r="A1002" s="5">
        <v>43838.98381710648</v>
      </c>
      <c r="B1002" s="6">
        <v>43839.3171022337</v>
      </c>
      <c r="C1002" s="8">
        <v>1.017</v>
      </c>
      <c r="D1002" s="8">
        <v>62.0</v>
      </c>
      <c r="E1002" s="9" t="s">
        <v>8</v>
      </c>
      <c r="F1002" s="9" t="s">
        <v>9</v>
      </c>
      <c r="G1002" s="11"/>
    </row>
    <row r="1003">
      <c r="A1003" s="5">
        <v>43838.994232592595</v>
      </c>
      <c r="B1003" s="6">
        <v>43839.327525081</v>
      </c>
      <c r="C1003" s="8">
        <v>1.017</v>
      </c>
      <c r="D1003" s="8">
        <v>62.0</v>
      </c>
      <c r="E1003" s="9" t="s">
        <v>8</v>
      </c>
      <c r="F1003" s="9" t="s">
        <v>9</v>
      </c>
      <c r="G1003" s="11"/>
    </row>
    <row r="1004">
      <c r="A1004" s="5">
        <v>43839.004653344906</v>
      </c>
      <c r="B1004" s="6">
        <v>43839.3379454398</v>
      </c>
      <c r="C1004" s="8">
        <v>1.017</v>
      </c>
      <c r="D1004" s="8">
        <v>62.0</v>
      </c>
      <c r="E1004" s="9" t="s">
        <v>8</v>
      </c>
      <c r="F1004" s="9" t="s">
        <v>9</v>
      </c>
      <c r="G1004" s="11"/>
    </row>
    <row r="1005">
      <c r="A1005" s="5">
        <v>43839.015065115746</v>
      </c>
      <c r="B1005" s="6">
        <v>43839.3483672337</v>
      </c>
      <c r="C1005" s="8">
        <v>1.017</v>
      </c>
      <c r="D1005" s="8">
        <v>62.0</v>
      </c>
      <c r="E1005" s="9" t="s">
        <v>8</v>
      </c>
      <c r="F1005" s="9" t="s">
        <v>9</v>
      </c>
      <c r="G1005" s="11"/>
    </row>
    <row r="1006">
      <c r="A1006" s="5">
        <v>43839.025494270834</v>
      </c>
      <c r="B1006" s="6">
        <v>43839.3587889583</v>
      </c>
      <c r="C1006" s="8">
        <v>1.017</v>
      </c>
      <c r="D1006" s="8">
        <v>62.0</v>
      </c>
      <c r="E1006" s="9" t="s">
        <v>8</v>
      </c>
      <c r="F1006" s="9" t="s">
        <v>9</v>
      </c>
      <c r="G1006" s="11"/>
    </row>
    <row r="1007">
      <c r="A1007" s="5">
        <v>43839.03590792824</v>
      </c>
      <c r="B1007" s="6">
        <v>43839.3692101736</v>
      </c>
      <c r="C1007" s="8">
        <v>1.017</v>
      </c>
      <c r="D1007" s="8">
        <v>62.0</v>
      </c>
      <c r="E1007" s="9" t="s">
        <v>8</v>
      </c>
      <c r="F1007" s="9" t="s">
        <v>9</v>
      </c>
      <c r="G1007" s="11"/>
    </row>
    <row r="1008">
      <c r="A1008" s="5">
        <v>43839.04633678241</v>
      </c>
      <c r="B1008" s="6">
        <v>43839.3796291898</v>
      </c>
      <c r="C1008" s="8">
        <v>1.017</v>
      </c>
      <c r="D1008" s="8">
        <v>62.0</v>
      </c>
      <c r="E1008" s="9" t="s">
        <v>8</v>
      </c>
      <c r="F1008" s="9" t="s">
        <v>9</v>
      </c>
      <c r="G1008" s="11"/>
    </row>
    <row r="1009">
      <c r="A1009" s="5">
        <v>43839.0567547338</v>
      </c>
      <c r="B1009" s="6">
        <v>43839.3900501504</v>
      </c>
      <c r="C1009" s="8">
        <v>1.017</v>
      </c>
      <c r="D1009" s="8">
        <v>62.0</v>
      </c>
      <c r="E1009" s="9" t="s">
        <v>8</v>
      </c>
      <c r="F1009" s="9" t="s">
        <v>9</v>
      </c>
      <c r="G1009" s="11"/>
    </row>
    <row r="1010">
      <c r="A1010" s="5">
        <v>43839.06717998843</v>
      </c>
      <c r="B1010" s="6">
        <v>43839.400472037</v>
      </c>
      <c r="C1010" s="8">
        <v>1.017</v>
      </c>
      <c r="D1010" s="8">
        <v>62.0</v>
      </c>
      <c r="E1010" s="9" t="s">
        <v>8</v>
      </c>
      <c r="F1010" s="9" t="s">
        <v>9</v>
      </c>
      <c r="G1010" s="11"/>
    </row>
    <row r="1011">
      <c r="A1011" s="5">
        <v>43839.07759931713</v>
      </c>
      <c r="B1011" s="6">
        <v>43839.4108928703</v>
      </c>
      <c r="C1011" s="8">
        <v>1.017</v>
      </c>
      <c r="D1011" s="8">
        <v>62.0</v>
      </c>
      <c r="E1011" s="9" t="s">
        <v>8</v>
      </c>
      <c r="F1011" s="9" t="s">
        <v>9</v>
      </c>
      <c r="G1011" s="11"/>
    </row>
    <row r="1012">
      <c r="A1012" s="5">
        <v>43839.08803204861</v>
      </c>
      <c r="B1012" s="6">
        <v>43839.4213246064</v>
      </c>
      <c r="C1012" s="8">
        <v>1.017</v>
      </c>
      <c r="D1012" s="8">
        <v>62.0</v>
      </c>
      <c r="E1012" s="9" t="s">
        <v>8</v>
      </c>
      <c r="F1012" s="9" t="s">
        <v>9</v>
      </c>
      <c r="G1012" s="11"/>
    </row>
    <row r="1013">
      <c r="A1013" s="5">
        <v>43839.09844335648</v>
      </c>
      <c r="B1013" s="6">
        <v>43839.4317450231</v>
      </c>
      <c r="C1013" s="8">
        <v>1.017</v>
      </c>
      <c r="D1013" s="8">
        <v>62.0</v>
      </c>
      <c r="E1013" s="9" t="s">
        <v>8</v>
      </c>
      <c r="F1013" s="9" t="s">
        <v>9</v>
      </c>
      <c r="G1013" s="11"/>
    </row>
    <row r="1014">
      <c r="A1014" s="5">
        <v>43839.108863078705</v>
      </c>
      <c r="B1014" s="6">
        <v>43839.4421653009</v>
      </c>
      <c r="C1014" s="8">
        <v>1.016</v>
      </c>
      <c r="D1014" s="8">
        <v>62.0</v>
      </c>
      <c r="E1014" s="9" t="s">
        <v>8</v>
      </c>
      <c r="F1014" s="9" t="s">
        <v>9</v>
      </c>
      <c r="G1014" s="11"/>
    </row>
    <row r="1015">
      <c r="A1015" s="5">
        <v>43839.11929513889</v>
      </c>
      <c r="B1015" s="6">
        <v>43839.4525847337</v>
      </c>
      <c r="C1015" s="8">
        <v>1.017</v>
      </c>
      <c r="D1015" s="8">
        <v>62.0</v>
      </c>
      <c r="E1015" s="9" t="s">
        <v>8</v>
      </c>
      <c r="F1015" s="9" t="s">
        <v>9</v>
      </c>
      <c r="G1015" s="11"/>
    </row>
    <row r="1016">
      <c r="A1016" s="5">
        <v>43839.12970679398</v>
      </c>
      <c r="B1016" s="6">
        <v>43839.4630072569</v>
      </c>
      <c r="C1016" s="8">
        <v>1.017</v>
      </c>
      <c r="D1016" s="8">
        <v>62.0</v>
      </c>
      <c r="E1016" s="9" t="s">
        <v>8</v>
      </c>
      <c r="F1016" s="9" t="s">
        <v>9</v>
      </c>
      <c r="G1016" s="11"/>
    </row>
    <row r="1017">
      <c r="A1017" s="5">
        <v>43839.14012887732</v>
      </c>
      <c r="B1017" s="6">
        <v>43839.473428368</v>
      </c>
      <c r="C1017" s="8">
        <v>1.017</v>
      </c>
      <c r="D1017" s="8">
        <v>62.0</v>
      </c>
      <c r="E1017" s="9" t="s">
        <v>8</v>
      </c>
      <c r="F1017" s="9" t="s">
        <v>9</v>
      </c>
      <c r="G1017" s="11"/>
    </row>
    <row r="1018">
      <c r="A1018" s="5">
        <v>43839.15055662037</v>
      </c>
      <c r="B1018" s="6">
        <v>43839.4838495949</v>
      </c>
      <c r="C1018" s="8">
        <v>1.017</v>
      </c>
      <c r="D1018" s="8">
        <v>62.0</v>
      </c>
      <c r="E1018" s="9" t="s">
        <v>8</v>
      </c>
      <c r="F1018" s="9" t="s">
        <v>9</v>
      </c>
      <c r="G1018" s="11"/>
    </row>
    <row r="1019">
      <c r="A1019" s="5">
        <v>43839.160989861106</v>
      </c>
      <c r="B1019" s="6">
        <v>43839.4942698379</v>
      </c>
      <c r="C1019" s="8">
        <v>1.016</v>
      </c>
      <c r="D1019" s="8">
        <v>62.0</v>
      </c>
      <c r="E1019" s="9" t="s">
        <v>8</v>
      </c>
      <c r="F1019" s="9" t="s">
        <v>9</v>
      </c>
      <c r="G1019" s="11"/>
    </row>
    <row r="1020">
      <c r="A1020" s="5">
        <v>43839.171394247685</v>
      </c>
      <c r="B1020" s="6">
        <v>43839.5046910069</v>
      </c>
      <c r="C1020" s="8">
        <v>1.017</v>
      </c>
      <c r="D1020" s="8">
        <v>62.0</v>
      </c>
      <c r="E1020" s="9" t="s">
        <v>8</v>
      </c>
      <c r="F1020" s="9" t="s">
        <v>9</v>
      </c>
      <c r="G1020" s="11"/>
    </row>
    <row r="1021">
      <c r="A1021" s="5">
        <v>43839.181819062505</v>
      </c>
      <c r="B1021" s="6">
        <v>43839.5151117708</v>
      </c>
      <c r="C1021" s="8">
        <v>1.016</v>
      </c>
      <c r="D1021" s="8">
        <v>62.0</v>
      </c>
      <c r="E1021" s="9" t="s">
        <v>8</v>
      </c>
      <c r="F1021" s="9" t="s">
        <v>9</v>
      </c>
      <c r="G1021" s="11"/>
    </row>
    <row r="1022">
      <c r="A1022" s="5">
        <v>43839.19225030093</v>
      </c>
      <c r="B1022" s="6">
        <v>43839.5255422453</v>
      </c>
      <c r="C1022" s="8">
        <v>1.017</v>
      </c>
      <c r="D1022" s="8">
        <v>62.0</v>
      </c>
      <c r="E1022" s="9" t="s">
        <v>8</v>
      </c>
      <c r="F1022" s="9" t="s">
        <v>9</v>
      </c>
      <c r="G1022" s="11"/>
    </row>
    <row r="1023">
      <c r="A1023" s="5">
        <v>43839.202680648144</v>
      </c>
      <c r="B1023" s="6">
        <v>43839.5359642824</v>
      </c>
      <c r="C1023" s="8">
        <v>1.017</v>
      </c>
      <c r="D1023" s="8">
        <v>62.0</v>
      </c>
      <c r="E1023" s="9" t="s">
        <v>8</v>
      </c>
      <c r="F1023" s="9" t="s">
        <v>9</v>
      </c>
      <c r="G1023" s="11"/>
    </row>
    <row r="1024">
      <c r="A1024" s="5">
        <v>43839.213091446756</v>
      </c>
      <c r="B1024" s="6">
        <v>43839.5463846643</v>
      </c>
      <c r="C1024" s="8">
        <v>1.017</v>
      </c>
      <c r="D1024" s="8">
        <v>62.0</v>
      </c>
      <c r="E1024" s="9" t="s">
        <v>8</v>
      </c>
      <c r="F1024" s="9" t="s">
        <v>9</v>
      </c>
      <c r="G1024" s="11"/>
    </row>
    <row r="1025">
      <c r="A1025" s="5">
        <v>43839.22353069445</v>
      </c>
      <c r="B1025" s="6">
        <v>43839.5568068981</v>
      </c>
      <c r="C1025" s="8">
        <v>1.016</v>
      </c>
      <c r="D1025" s="8">
        <v>62.0</v>
      </c>
      <c r="E1025" s="9" t="s">
        <v>8</v>
      </c>
      <c r="F1025" s="9" t="s">
        <v>9</v>
      </c>
      <c r="G1025" s="11"/>
    </row>
    <row r="1026">
      <c r="A1026" s="5">
        <v>43839.233930358794</v>
      </c>
      <c r="B1026" s="6">
        <v>43839.5672273263</v>
      </c>
      <c r="C1026" s="8">
        <v>1.017</v>
      </c>
      <c r="D1026" s="8">
        <v>62.0</v>
      </c>
      <c r="E1026" s="9" t="s">
        <v>8</v>
      </c>
      <c r="F1026" s="9" t="s">
        <v>9</v>
      </c>
      <c r="G1026" s="11"/>
    </row>
    <row r="1027">
      <c r="A1027" s="5">
        <v>43839.24435496528</v>
      </c>
      <c r="B1027" s="6">
        <v>43839.5776487731</v>
      </c>
      <c r="C1027" s="8">
        <v>1.017</v>
      </c>
      <c r="D1027" s="8">
        <v>62.0</v>
      </c>
      <c r="E1027" s="9" t="s">
        <v>8</v>
      </c>
      <c r="F1027" s="9" t="s">
        <v>9</v>
      </c>
      <c r="G1027" s="11"/>
    </row>
    <row r="1028">
      <c r="A1028" s="5">
        <v>43839.254807453704</v>
      </c>
      <c r="B1028" s="6">
        <v>43839.5880811458</v>
      </c>
      <c r="C1028" s="8">
        <v>1.017</v>
      </c>
      <c r="D1028" s="8">
        <v>62.0</v>
      </c>
      <c r="E1028" s="9" t="s">
        <v>8</v>
      </c>
      <c r="F1028" s="9" t="s">
        <v>9</v>
      </c>
      <c r="G1028" s="11"/>
    </row>
    <row r="1029">
      <c r="A1029" s="5">
        <v>43839.265208136574</v>
      </c>
      <c r="B1029" s="6">
        <v>43839.598502581</v>
      </c>
      <c r="C1029" s="8">
        <v>1.017</v>
      </c>
      <c r="D1029" s="8">
        <v>62.0</v>
      </c>
      <c r="E1029" s="9" t="s">
        <v>8</v>
      </c>
      <c r="F1029" s="9" t="s">
        <v>9</v>
      </c>
      <c r="G1029" s="11"/>
    </row>
    <row r="1030">
      <c r="A1030" s="5">
        <v>43839.275643726854</v>
      </c>
      <c r="B1030" s="6">
        <v>43839.6089232638</v>
      </c>
      <c r="C1030" s="8">
        <v>1.016</v>
      </c>
      <c r="D1030" s="8">
        <v>62.0</v>
      </c>
      <c r="E1030" s="9" t="s">
        <v>8</v>
      </c>
      <c r="F1030" s="9" t="s">
        <v>9</v>
      </c>
      <c r="G1030" s="11"/>
    </row>
    <row r="1031">
      <c r="A1031" s="5">
        <v>43839.286051874995</v>
      </c>
      <c r="B1031" s="6">
        <v>43839.6193439699</v>
      </c>
      <c r="C1031" s="8">
        <v>1.017</v>
      </c>
      <c r="D1031" s="8">
        <v>62.0</v>
      </c>
      <c r="E1031" s="9" t="s">
        <v>8</v>
      </c>
      <c r="F1031" s="9" t="s">
        <v>9</v>
      </c>
      <c r="G1031" s="11"/>
    </row>
    <row r="1032">
      <c r="A1032" s="5">
        <v>43839.29647155093</v>
      </c>
      <c r="B1032" s="6">
        <v>43839.6297634027</v>
      </c>
      <c r="C1032" s="8">
        <v>1.016</v>
      </c>
      <c r="D1032" s="8">
        <v>62.0</v>
      </c>
      <c r="E1032" s="9" t="s">
        <v>8</v>
      </c>
      <c r="F1032" s="9" t="s">
        <v>9</v>
      </c>
      <c r="G1032" s="11"/>
    </row>
    <row r="1033">
      <c r="A1033" s="5">
        <v>43839.30689501157</v>
      </c>
      <c r="B1033" s="6">
        <v>43839.640185162</v>
      </c>
      <c r="C1033" s="8">
        <v>1.017</v>
      </c>
      <c r="D1033" s="8">
        <v>62.0</v>
      </c>
      <c r="E1033" s="9" t="s">
        <v>8</v>
      </c>
      <c r="F1033" s="9" t="s">
        <v>9</v>
      </c>
      <c r="G1033" s="11"/>
    </row>
    <row r="1034">
      <c r="A1034" s="5">
        <v>43839.31731699074</v>
      </c>
      <c r="B1034" s="6">
        <v>43839.6506077662</v>
      </c>
      <c r="C1034" s="8">
        <v>1.017</v>
      </c>
      <c r="D1034" s="8">
        <v>62.0</v>
      </c>
      <c r="E1034" s="9" t="s">
        <v>8</v>
      </c>
      <c r="F1034" s="9" t="s">
        <v>9</v>
      </c>
      <c r="G1034" s="11"/>
    </row>
    <row r="1035">
      <c r="A1035" s="5">
        <v>43839.3277496875</v>
      </c>
      <c r="B1035" s="6">
        <v>43839.6610296643</v>
      </c>
      <c r="C1035" s="8">
        <v>1.017</v>
      </c>
      <c r="D1035" s="8">
        <v>62.0</v>
      </c>
      <c r="E1035" s="9" t="s">
        <v>8</v>
      </c>
      <c r="F1035" s="9" t="s">
        <v>9</v>
      </c>
      <c r="G1035" s="11"/>
    </row>
    <row r="1036">
      <c r="A1036" s="5">
        <v>43839.33817103009</v>
      </c>
      <c r="B1036" s="6">
        <v>43839.6714503125</v>
      </c>
      <c r="C1036" s="8">
        <v>1.016</v>
      </c>
      <c r="D1036" s="8">
        <v>62.0</v>
      </c>
      <c r="E1036" s="9" t="s">
        <v>8</v>
      </c>
      <c r="F1036" s="9" t="s">
        <v>9</v>
      </c>
      <c r="G1036" s="11"/>
    </row>
    <row r="1037">
      <c r="A1037" s="5">
        <v>43839.34858509259</v>
      </c>
      <c r="B1037" s="6">
        <v>43839.6818715625</v>
      </c>
      <c r="C1037" s="8">
        <v>1.017</v>
      </c>
      <c r="D1037" s="8">
        <v>62.0</v>
      </c>
      <c r="E1037" s="9" t="s">
        <v>8</v>
      </c>
      <c r="F1037" s="9" t="s">
        <v>9</v>
      </c>
      <c r="G1037" s="11"/>
    </row>
    <row r="1038">
      <c r="A1038" s="5">
        <v>43839.35900668982</v>
      </c>
      <c r="B1038" s="6">
        <v>43839.6922931828</v>
      </c>
      <c r="C1038" s="8">
        <v>1.017</v>
      </c>
      <c r="D1038" s="8">
        <v>62.0</v>
      </c>
      <c r="E1038" s="9" t="s">
        <v>8</v>
      </c>
      <c r="F1038" s="9" t="s">
        <v>9</v>
      </c>
      <c r="G1038" s="11"/>
    </row>
    <row r="1039">
      <c r="A1039" s="5">
        <v>43839.36942847222</v>
      </c>
      <c r="B1039" s="6">
        <v>43839.7027129976</v>
      </c>
      <c r="C1039" s="8">
        <v>1.017</v>
      </c>
      <c r="D1039" s="8">
        <v>62.0</v>
      </c>
      <c r="E1039" s="9" t="s">
        <v>8</v>
      </c>
      <c r="F1039" s="9" t="s">
        <v>9</v>
      </c>
      <c r="G1039" s="11"/>
    </row>
    <row r="1040">
      <c r="A1040" s="5">
        <v>43839.37984371527</v>
      </c>
      <c r="B1040" s="6">
        <v>43839.7131354745</v>
      </c>
      <c r="C1040" s="8">
        <v>1.017</v>
      </c>
      <c r="D1040" s="8">
        <v>62.0</v>
      </c>
      <c r="E1040" s="9" t="s">
        <v>8</v>
      </c>
      <c r="F1040" s="9" t="s">
        <v>9</v>
      </c>
      <c r="G1040" s="11"/>
    </row>
    <row r="1041">
      <c r="A1041" s="5">
        <v>43839.39033543981</v>
      </c>
      <c r="B1041" s="6">
        <v>43839.7235682986</v>
      </c>
      <c r="C1041" s="8">
        <v>1.017</v>
      </c>
      <c r="D1041" s="8">
        <v>62.0</v>
      </c>
      <c r="E1041" s="9" t="s">
        <v>8</v>
      </c>
      <c r="F1041" s="9" t="s">
        <v>9</v>
      </c>
      <c r="G1041" s="11"/>
    </row>
    <row r="1042">
      <c r="A1042" s="5">
        <v>43839.400701481485</v>
      </c>
      <c r="B1042" s="6">
        <v>43839.7339888657</v>
      </c>
      <c r="C1042" s="8">
        <v>1.017</v>
      </c>
      <c r="D1042" s="8">
        <v>62.0</v>
      </c>
      <c r="E1042" s="9" t="s">
        <v>8</v>
      </c>
      <c r="F1042" s="9" t="s">
        <v>9</v>
      </c>
      <c r="G1042" s="11"/>
    </row>
    <row r="1043">
      <c r="A1043" s="5">
        <v>43839.41111501158</v>
      </c>
      <c r="B1043" s="6">
        <v>43839.7444105092</v>
      </c>
      <c r="C1043" s="8">
        <v>1.017</v>
      </c>
      <c r="D1043" s="8">
        <v>62.0</v>
      </c>
      <c r="E1043" s="9" t="s">
        <v>8</v>
      </c>
      <c r="F1043" s="9" t="s">
        <v>9</v>
      </c>
      <c r="G1043" s="11"/>
    </row>
    <row r="1044">
      <c r="A1044" s="5">
        <v>43839.42153907407</v>
      </c>
      <c r="B1044" s="6">
        <v>43839.7548314583</v>
      </c>
      <c r="C1044" s="8">
        <v>1.017</v>
      </c>
      <c r="D1044" s="8">
        <v>62.0</v>
      </c>
      <c r="E1044" s="9" t="s">
        <v>8</v>
      </c>
      <c r="F1044" s="9" t="s">
        <v>9</v>
      </c>
      <c r="G1044" s="11"/>
    </row>
    <row r="1045">
      <c r="A1045" s="5">
        <v>43839.43196273148</v>
      </c>
      <c r="B1045" s="6">
        <v>43839.7652526736</v>
      </c>
      <c r="C1045" s="8">
        <v>1.017</v>
      </c>
      <c r="D1045" s="8">
        <v>62.0</v>
      </c>
      <c r="E1045" s="9" t="s">
        <v>8</v>
      </c>
      <c r="F1045" s="9" t="s">
        <v>9</v>
      </c>
      <c r="G1045" s="11"/>
    </row>
    <row r="1046">
      <c r="A1046" s="5">
        <v>43839.44238393518</v>
      </c>
      <c r="B1046" s="6">
        <v>43839.7756727546</v>
      </c>
      <c r="C1046" s="8">
        <v>1.017</v>
      </c>
      <c r="D1046" s="8">
        <v>62.0</v>
      </c>
      <c r="E1046" s="9" t="s">
        <v>8</v>
      </c>
      <c r="F1046" s="9" t="s">
        <v>9</v>
      </c>
      <c r="G1046" s="11"/>
    </row>
    <row r="1047">
      <c r="A1047" s="5">
        <v>43839.45281633102</v>
      </c>
      <c r="B1047" s="6">
        <v>43839.7861053703</v>
      </c>
      <c r="C1047" s="8">
        <v>1.017</v>
      </c>
      <c r="D1047" s="8">
        <v>62.0</v>
      </c>
      <c r="E1047" s="9" t="s">
        <v>8</v>
      </c>
      <c r="F1047" s="9" t="s">
        <v>9</v>
      </c>
      <c r="G1047" s="11"/>
    </row>
    <row r="1048">
      <c r="A1048" s="5">
        <v>43839.463311562504</v>
      </c>
      <c r="B1048" s="6">
        <v>43839.796525787</v>
      </c>
      <c r="C1048" s="8">
        <v>1.017</v>
      </c>
      <c r="D1048" s="8">
        <v>62.0</v>
      </c>
      <c r="E1048" s="9" t="s">
        <v>8</v>
      </c>
      <c r="F1048" s="9" t="s">
        <v>9</v>
      </c>
      <c r="G1048" s="11"/>
    </row>
    <row r="1049">
      <c r="A1049" s="5">
        <v>43839.47366175926</v>
      </c>
      <c r="B1049" s="6">
        <v>43839.8069477662</v>
      </c>
      <c r="C1049" s="8">
        <v>1.017</v>
      </c>
      <c r="D1049" s="8">
        <v>62.0</v>
      </c>
      <c r="E1049" s="9" t="s">
        <v>8</v>
      </c>
      <c r="F1049" s="9" t="s">
        <v>9</v>
      </c>
      <c r="G1049" s="11"/>
    </row>
    <row r="1050">
      <c r="A1050" s="5">
        <v>43839.484088530095</v>
      </c>
      <c r="B1050" s="6">
        <v>43839.8173702662</v>
      </c>
      <c r="C1050" s="8">
        <v>1.017</v>
      </c>
      <c r="D1050" s="8">
        <v>62.0</v>
      </c>
      <c r="E1050" s="9" t="s">
        <v>8</v>
      </c>
      <c r="F1050" s="9" t="s">
        <v>9</v>
      </c>
      <c r="G1050" s="11"/>
    </row>
    <row r="1051">
      <c r="A1051" s="5">
        <v>43839.494500925925</v>
      </c>
      <c r="B1051" s="6">
        <v>43839.8277904861</v>
      </c>
      <c r="C1051" s="8">
        <v>1.017</v>
      </c>
      <c r="D1051" s="8">
        <v>62.0</v>
      </c>
      <c r="E1051" s="9" t="s">
        <v>8</v>
      </c>
      <c r="F1051" s="9" t="s">
        <v>9</v>
      </c>
      <c r="G1051" s="11"/>
    </row>
    <row r="1052">
      <c r="A1052" s="5">
        <v>43839.50498986111</v>
      </c>
      <c r="B1052" s="6">
        <v>43839.8382115509</v>
      </c>
      <c r="C1052" s="8">
        <v>1.017</v>
      </c>
      <c r="D1052" s="8">
        <v>62.0</v>
      </c>
      <c r="E1052" s="9" t="s">
        <v>8</v>
      </c>
      <c r="F1052" s="9" t="s">
        <v>9</v>
      </c>
      <c r="G1052" s="11"/>
    </row>
    <row r="1053">
      <c r="A1053" s="5">
        <v>43839.51534950231</v>
      </c>
      <c r="B1053" s="6">
        <v>43839.8486320833</v>
      </c>
      <c r="C1053" s="8">
        <v>1.017</v>
      </c>
      <c r="D1053" s="8">
        <v>62.0</v>
      </c>
      <c r="E1053" s="9" t="s">
        <v>8</v>
      </c>
      <c r="F1053" s="9" t="s">
        <v>9</v>
      </c>
      <c r="G1053" s="11"/>
    </row>
    <row r="1054">
      <c r="A1054" s="5">
        <v>43839.52576186342</v>
      </c>
      <c r="B1054" s="6">
        <v>43839.8590532986</v>
      </c>
      <c r="C1054" s="8">
        <v>1.016</v>
      </c>
      <c r="D1054" s="8">
        <v>62.0</v>
      </c>
      <c r="E1054" s="9" t="s">
        <v>8</v>
      </c>
      <c r="F1054" s="9" t="s">
        <v>9</v>
      </c>
      <c r="G1054" s="11"/>
    </row>
    <row r="1055">
      <c r="A1055" s="5">
        <v>43839.536180497686</v>
      </c>
      <c r="B1055" s="6">
        <v>43839.8694754166</v>
      </c>
      <c r="C1055" s="8">
        <v>1.016</v>
      </c>
      <c r="D1055" s="8">
        <v>62.0</v>
      </c>
      <c r="E1055" s="9" t="s">
        <v>8</v>
      </c>
      <c r="F1055" s="9" t="s">
        <v>9</v>
      </c>
      <c r="G1055" s="11"/>
    </row>
    <row r="1056">
      <c r="A1056" s="5">
        <v>43839.54660375</v>
      </c>
      <c r="B1056" s="6">
        <v>43839.8798973842</v>
      </c>
      <c r="C1056" s="8">
        <v>1.017</v>
      </c>
      <c r="D1056" s="8">
        <v>62.0</v>
      </c>
      <c r="E1056" s="9" t="s">
        <v>8</v>
      </c>
      <c r="F1056" s="9" t="s">
        <v>9</v>
      </c>
      <c r="G1056" s="11"/>
    </row>
    <row r="1057">
      <c r="A1057" s="5">
        <v>43839.55703231481</v>
      </c>
      <c r="B1057" s="6">
        <v>43839.890316956</v>
      </c>
      <c r="C1057" s="8">
        <v>1.017</v>
      </c>
      <c r="D1057" s="8">
        <v>62.0</v>
      </c>
      <c r="E1057" s="9" t="s">
        <v>8</v>
      </c>
      <c r="F1057" s="9" t="s">
        <v>9</v>
      </c>
      <c r="G1057" s="11"/>
    </row>
    <row r="1058">
      <c r="A1058" s="5">
        <v>43839.56744899305</v>
      </c>
      <c r="B1058" s="6">
        <v>43839.9007379282</v>
      </c>
      <c r="C1058" s="8">
        <v>1.016</v>
      </c>
      <c r="D1058" s="8">
        <v>62.0</v>
      </c>
      <c r="E1058" s="9" t="s">
        <v>8</v>
      </c>
      <c r="F1058" s="9" t="s">
        <v>9</v>
      </c>
      <c r="G1058" s="11"/>
    </row>
    <row r="1059">
      <c r="A1059" s="5">
        <v>43839.577939270835</v>
      </c>
      <c r="B1059" s="6">
        <v>43839.9111700347</v>
      </c>
      <c r="C1059" s="8">
        <v>1.016</v>
      </c>
      <c r="D1059" s="8">
        <v>62.0</v>
      </c>
      <c r="E1059" s="9" t="s">
        <v>8</v>
      </c>
      <c r="F1059" s="9" t="s">
        <v>9</v>
      </c>
      <c r="G1059" s="11"/>
    </row>
    <row r="1060">
      <c r="A1060" s="5">
        <v>43839.58835690972</v>
      </c>
      <c r="B1060" s="6">
        <v>43839.9215917476</v>
      </c>
      <c r="C1060" s="8">
        <v>1.016</v>
      </c>
      <c r="D1060" s="8">
        <v>62.0</v>
      </c>
      <c r="E1060" s="9" t="s">
        <v>8</v>
      </c>
      <c r="F1060" s="9" t="s">
        <v>9</v>
      </c>
      <c r="G1060" s="11"/>
    </row>
    <row r="1061">
      <c r="A1061" s="5">
        <v>43839.59873699074</v>
      </c>
      <c r="B1061" s="6">
        <v>43839.9320127777</v>
      </c>
      <c r="C1061" s="8">
        <v>1.016</v>
      </c>
      <c r="D1061" s="8">
        <v>62.0</v>
      </c>
      <c r="E1061" s="9" t="s">
        <v>8</v>
      </c>
      <c r="F1061" s="9" t="s">
        <v>9</v>
      </c>
      <c r="G1061" s="11"/>
    </row>
    <row r="1062">
      <c r="A1062" s="5">
        <v>43839.60914554398</v>
      </c>
      <c r="B1062" s="6">
        <v>43839.9424347222</v>
      </c>
      <c r="C1062" s="8">
        <v>1.016</v>
      </c>
      <c r="D1062" s="8">
        <v>62.0</v>
      </c>
      <c r="E1062" s="9" t="s">
        <v>8</v>
      </c>
      <c r="F1062" s="9" t="s">
        <v>9</v>
      </c>
      <c r="G1062" s="11"/>
    </row>
    <row r="1063">
      <c r="A1063" s="5">
        <v>43839.61956835648</v>
      </c>
      <c r="B1063" s="6">
        <v>43839.9528552314</v>
      </c>
      <c r="C1063" s="8">
        <v>1.016</v>
      </c>
      <c r="D1063" s="8">
        <v>62.0</v>
      </c>
      <c r="E1063" s="9" t="s">
        <v>8</v>
      </c>
      <c r="F1063" s="9" t="s">
        <v>9</v>
      </c>
      <c r="G1063" s="11"/>
    </row>
    <row r="1064">
      <c r="A1064" s="5">
        <v>43839.6299878125</v>
      </c>
      <c r="B1064" s="6">
        <v>43839.9632767245</v>
      </c>
      <c r="C1064" s="8">
        <v>1.016</v>
      </c>
      <c r="D1064" s="8">
        <v>62.0</v>
      </c>
      <c r="E1064" s="9" t="s">
        <v>8</v>
      </c>
      <c r="F1064" s="9" t="s">
        <v>9</v>
      </c>
      <c r="G1064" s="11"/>
    </row>
    <row r="1065">
      <c r="A1065" s="5">
        <v>43839.64040875</v>
      </c>
      <c r="B1065" s="6">
        <v>43839.9736996296</v>
      </c>
      <c r="C1065" s="8">
        <v>1.016</v>
      </c>
      <c r="D1065" s="8">
        <v>62.0</v>
      </c>
      <c r="E1065" s="9" t="s">
        <v>8</v>
      </c>
      <c r="F1065" s="9" t="s">
        <v>9</v>
      </c>
      <c r="G1065" s="11"/>
    </row>
    <row r="1066">
      <c r="A1066" s="5">
        <v>43839.65084372685</v>
      </c>
      <c r="B1066" s="6">
        <v>43839.9841334374</v>
      </c>
      <c r="C1066" s="8">
        <v>1.017</v>
      </c>
      <c r="D1066" s="8">
        <v>62.0</v>
      </c>
      <c r="E1066" s="9" t="s">
        <v>8</v>
      </c>
      <c r="F1066" s="9" t="s">
        <v>9</v>
      </c>
      <c r="G1066" s="11"/>
    </row>
    <row r="1067">
      <c r="A1067" s="5">
        <v>43839.661262407404</v>
      </c>
      <c r="B1067" s="6">
        <v>43839.9945559143</v>
      </c>
      <c r="C1067" s="8">
        <v>1.016</v>
      </c>
      <c r="D1067" s="8">
        <v>62.0</v>
      </c>
      <c r="E1067" s="9" t="s">
        <v>8</v>
      </c>
      <c r="F1067" s="9" t="s">
        <v>9</v>
      </c>
      <c r="G1067" s="11"/>
    </row>
    <row r="1068">
      <c r="A1068" s="5">
        <v>43839.67171008102</v>
      </c>
      <c r="B1068" s="6">
        <v>43840.0049887152</v>
      </c>
      <c r="C1068" s="8">
        <v>1.017</v>
      </c>
      <c r="D1068" s="8">
        <v>62.0</v>
      </c>
      <c r="E1068" s="9" t="s">
        <v>8</v>
      </c>
      <c r="F1068" s="9" t="s">
        <v>9</v>
      </c>
      <c r="G1068" s="11"/>
    </row>
    <row r="1069">
      <c r="A1069" s="5">
        <v>43839.68211922454</v>
      </c>
      <c r="B1069" s="6">
        <v>43840.0154100347</v>
      </c>
      <c r="C1069" s="8">
        <v>1.017</v>
      </c>
      <c r="D1069" s="8">
        <v>62.0</v>
      </c>
      <c r="E1069" s="9" t="s">
        <v>8</v>
      </c>
      <c r="F1069" s="9" t="s">
        <v>9</v>
      </c>
      <c r="G1069" s="11"/>
    </row>
    <row r="1070">
      <c r="A1070" s="5">
        <v>43839.69253369213</v>
      </c>
      <c r="B1070" s="6">
        <v>43840.025831956</v>
      </c>
      <c r="C1070" s="8">
        <v>1.017</v>
      </c>
      <c r="D1070" s="8">
        <v>62.0</v>
      </c>
      <c r="E1070" s="9" t="s">
        <v>8</v>
      </c>
      <c r="F1070" s="9" t="s">
        <v>9</v>
      </c>
      <c r="G1070" s="11"/>
    </row>
    <row r="1071">
      <c r="A1071" s="5">
        <v>43839.70297675926</v>
      </c>
      <c r="B1071" s="6">
        <v>43840.0362654166</v>
      </c>
      <c r="C1071" s="8">
        <v>1.016</v>
      </c>
      <c r="D1071" s="8">
        <v>62.0</v>
      </c>
      <c r="E1071" s="9" t="s">
        <v>8</v>
      </c>
      <c r="F1071" s="9" t="s">
        <v>9</v>
      </c>
      <c r="G1071" s="11"/>
    </row>
    <row r="1072">
      <c r="A1072" s="5">
        <v>43839.71340011574</v>
      </c>
      <c r="B1072" s="6">
        <v>43840.0466858101</v>
      </c>
      <c r="C1072" s="8">
        <v>1.017</v>
      </c>
      <c r="D1072" s="8">
        <v>62.0</v>
      </c>
      <c r="E1072" s="9" t="s">
        <v>8</v>
      </c>
      <c r="F1072" s="9" t="s">
        <v>9</v>
      </c>
      <c r="G1072" s="11"/>
    </row>
    <row r="1073">
      <c r="A1073" s="5">
        <v>43839.72381167824</v>
      </c>
      <c r="B1073" s="6">
        <v>43840.0571069791</v>
      </c>
      <c r="C1073" s="8">
        <v>1.016</v>
      </c>
      <c r="D1073" s="8">
        <v>62.0</v>
      </c>
      <c r="E1073" s="9" t="s">
        <v>8</v>
      </c>
      <c r="F1073" s="9" t="s">
        <v>9</v>
      </c>
      <c r="G1073" s="11"/>
    </row>
    <row r="1074">
      <c r="A1074" s="5">
        <v>43839.734235185184</v>
      </c>
      <c r="B1074" s="6">
        <v>43840.0675290277</v>
      </c>
      <c r="C1074" s="8">
        <v>1.016</v>
      </c>
      <c r="D1074" s="8">
        <v>62.0</v>
      </c>
      <c r="E1074" s="9" t="s">
        <v>8</v>
      </c>
      <c r="F1074" s="9" t="s">
        <v>9</v>
      </c>
      <c r="G1074" s="11"/>
    </row>
    <row r="1075">
      <c r="A1075" s="5">
        <v>43839.74465123843</v>
      </c>
      <c r="B1075" s="6">
        <v>43840.0779504282</v>
      </c>
      <c r="C1075" s="8">
        <v>1.016</v>
      </c>
      <c r="D1075" s="8">
        <v>62.0</v>
      </c>
      <c r="E1075" s="9" t="s">
        <v>8</v>
      </c>
      <c r="F1075" s="9" t="s">
        <v>9</v>
      </c>
      <c r="G1075" s="11"/>
    </row>
    <row r="1076">
      <c r="A1076" s="5">
        <v>43839.7551012037</v>
      </c>
      <c r="B1076" s="6">
        <v>43840.0883697569</v>
      </c>
      <c r="C1076" s="8">
        <v>1.017</v>
      </c>
      <c r="D1076" s="8">
        <v>62.0</v>
      </c>
      <c r="E1076" s="9" t="s">
        <v>8</v>
      </c>
      <c r="F1076" s="9" t="s">
        <v>9</v>
      </c>
      <c r="G1076" s="11"/>
    </row>
    <row r="1077">
      <c r="A1077" s="5">
        <v>43839.76551496528</v>
      </c>
      <c r="B1077" s="6">
        <v>43840.0988027777</v>
      </c>
      <c r="C1077" s="8">
        <v>1.016</v>
      </c>
      <c r="D1077" s="8">
        <v>62.0</v>
      </c>
      <c r="E1077" s="9" t="s">
        <v>8</v>
      </c>
      <c r="F1077" s="9" t="s">
        <v>9</v>
      </c>
      <c r="G1077" s="11"/>
    </row>
    <row r="1078">
      <c r="A1078" s="5">
        <v>43839.775927662035</v>
      </c>
      <c r="B1078" s="6">
        <v>43840.1092256134</v>
      </c>
      <c r="C1078" s="8">
        <v>1.016</v>
      </c>
      <c r="D1078" s="8">
        <v>62.0</v>
      </c>
      <c r="E1078" s="9" t="s">
        <v>8</v>
      </c>
      <c r="F1078" s="9" t="s">
        <v>9</v>
      </c>
      <c r="G1078" s="11"/>
    </row>
    <row r="1079">
      <c r="A1079" s="5">
        <v>43839.786351030096</v>
      </c>
      <c r="B1079" s="6">
        <v>43840.1196470023</v>
      </c>
      <c r="C1079" s="8">
        <v>1.017</v>
      </c>
      <c r="D1079" s="8">
        <v>62.0</v>
      </c>
      <c r="E1079" s="9" t="s">
        <v>8</v>
      </c>
      <c r="F1079" s="9" t="s">
        <v>9</v>
      </c>
      <c r="G1079" s="11"/>
    </row>
    <row r="1080">
      <c r="A1080" s="5">
        <v>43839.79677591435</v>
      </c>
      <c r="B1080" s="6">
        <v>43840.1300662037</v>
      </c>
      <c r="C1080" s="8">
        <v>1.017</v>
      </c>
      <c r="D1080" s="8">
        <v>62.0</v>
      </c>
      <c r="E1080" s="9" t="s">
        <v>8</v>
      </c>
      <c r="F1080" s="9" t="s">
        <v>9</v>
      </c>
      <c r="G1080" s="11"/>
    </row>
    <row r="1081">
      <c r="A1081" s="5">
        <v>43839.80720577546</v>
      </c>
      <c r="B1081" s="6">
        <v>43840.1404870023</v>
      </c>
      <c r="C1081" s="8">
        <v>1.017</v>
      </c>
      <c r="D1081" s="8">
        <v>62.0</v>
      </c>
      <c r="E1081" s="9" t="s">
        <v>8</v>
      </c>
      <c r="F1081" s="9" t="s">
        <v>9</v>
      </c>
      <c r="G1081" s="11"/>
    </row>
    <row r="1082">
      <c r="A1082" s="5">
        <v>43839.8176143287</v>
      </c>
      <c r="B1082" s="6">
        <v>43840.1509076041</v>
      </c>
      <c r="C1082" s="8">
        <v>1.017</v>
      </c>
      <c r="D1082" s="8">
        <v>62.0</v>
      </c>
      <c r="E1082" s="9" t="s">
        <v>8</v>
      </c>
      <c r="F1082" s="9" t="s">
        <v>9</v>
      </c>
      <c r="G1082" s="11"/>
    </row>
    <row r="1083">
      <c r="A1083" s="5">
        <v>43839.82804253472</v>
      </c>
      <c r="B1083" s="6">
        <v>43840.1613404166</v>
      </c>
      <c r="C1083" s="8">
        <v>1.016</v>
      </c>
      <c r="D1083" s="8">
        <v>62.0</v>
      </c>
      <c r="E1083" s="9" t="s">
        <v>8</v>
      </c>
      <c r="F1083" s="9" t="s">
        <v>9</v>
      </c>
      <c r="G1083" s="11"/>
    </row>
    <row r="1084">
      <c r="A1084" s="5">
        <v>43839.83846403935</v>
      </c>
      <c r="B1084" s="6">
        <v>43840.1717615624</v>
      </c>
      <c r="C1084" s="8">
        <v>1.016</v>
      </c>
      <c r="D1084" s="8">
        <v>62.0</v>
      </c>
      <c r="E1084" s="9" t="s">
        <v>8</v>
      </c>
      <c r="F1084" s="9" t="s">
        <v>9</v>
      </c>
      <c r="G1084" s="11"/>
    </row>
    <row r="1085">
      <c r="A1085" s="5">
        <v>43839.84889267361</v>
      </c>
      <c r="B1085" s="6">
        <v>43840.1821830671</v>
      </c>
      <c r="C1085" s="8">
        <v>1.016</v>
      </c>
      <c r="D1085" s="8">
        <v>62.0</v>
      </c>
      <c r="E1085" s="9" t="s">
        <v>8</v>
      </c>
      <c r="F1085" s="9" t="s">
        <v>9</v>
      </c>
      <c r="G1085" s="11"/>
    </row>
    <row r="1086">
      <c r="A1086" s="5">
        <v>43839.85930965278</v>
      </c>
      <c r="B1086" s="6">
        <v>43840.1926036574</v>
      </c>
      <c r="C1086" s="8">
        <v>1.017</v>
      </c>
      <c r="D1086" s="8">
        <v>62.0</v>
      </c>
      <c r="E1086" s="9" t="s">
        <v>8</v>
      </c>
      <c r="F1086" s="9" t="s">
        <v>9</v>
      </c>
      <c r="G1086" s="11"/>
    </row>
    <row r="1087">
      <c r="A1087" s="5">
        <v>43839.86972930556</v>
      </c>
      <c r="B1087" s="6">
        <v>43840.2030249652</v>
      </c>
      <c r="C1087" s="8">
        <v>1.017</v>
      </c>
      <c r="D1087" s="8">
        <v>62.0</v>
      </c>
      <c r="E1087" s="9" t="s">
        <v>8</v>
      </c>
      <c r="F1087" s="9" t="s">
        <v>9</v>
      </c>
      <c r="G1087" s="11"/>
    </row>
    <row r="1088">
      <c r="A1088" s="5">
        <v>43839.88015146991</v>
      </c>
      <c r="B1088" s="6">
        <v>43840.2134464699</v>
      </c>
      <c r="C1088" s="8">
        <v>1.017</v>
      </c>
      <c r="D1088" s="8">
        <v>62.0</v>
      </c>
      <c r="E1088" s="9" t="s">
        <v>8</v>
      </c>
      <c r="F1088" s="9" t="s">
        <v>9</v>
      </c>
      <c r="G1088" s="11"/>
    </row>
    <row r="1089">
      <c r="A1089" s="5">
        <v>43839.89057118056</v>
      </c>
      <c r="B1089" s="6">
        <v>43840.2238693402</v>
      </c>
      <c r="C1089" s="8">
        <v>1.017</v>
      </c>
      <c r="D1089" s="8">
        <v>62.0</v>
      </c>
      <c r="E1089" s="9" t="s">
        <v>8</v>
      </c>
      <c r="F1089" s="9" t="s">
        <v>9</v>
      </c>
      <c r="G1089" s="11"/>
    </row>
    <row r="1090">
      <c r="A1090" s="5">
        <v>43839.90099689815</v>
      </c>
      <c r="B1090" s="6">
        <v>43840.2342899305</v>
      </c>
      <c r="C1090" s="8">
        <v>1.016</v>
      </c>
      <c r="D1090" s="8">
        <v>62.0</v>
      </c>
      <c r="E1090" s="9" t="s">
        <v>8</v>
      </c>
      <c r="F1090" s="9" t="s">
        <v>9</v>
      </c>
      <c r="G1090" s="11"/>
    </row>
    <row r="1091">
      <c r="A1091" s="5">
        <v>43839.9114408912</v>
      </c>
      <c r="B1091" s="6">
        <v>43840.2447119097</v>
      </c>
      <c r="C1091" s="8">
        <v>1.017</v>
      </c>
      <c r="D1091" s="8">
        <v>62.0</v>
      </c>
      <c r="E1091" s="9" t="s">
        <v>8</v>
      </c>
      <c r="F1091" s="9" t="s">
        <v>9</v>
      </c>
      <c r="G1091" s="11"/>
    </row>
    <row r="1092">
      <c r="A1092" s="5">
        <v>43839.92185254629</v>
      </c>
      <c r="B1092" s="6">
        <v>43840.2551306134</v>
      </c>
      <c r="C1092" s="8">
        <v>1.016</v>
      </c>
      <c r="D1092" s="8">
        <v>62.0</v>
      </c>
      <c r="E1092" s="9" t="s">
        <v>8</v>
      </c>
      <c r="F1092" s="9" t="s">
        <v>9</v>
      </c>
      <c r="G1092" s="11"/>
    </row>
    <row r="1093">
      <c r="A1093" s="5">
        <v>43839.93225986111</v>
      </c>
      <c r="B1093" s="6">
        <v>43840.2655518865</v>
      </c>
      <c r="C1093" s="8">
        <v>1.016</v>
      </c>
      <c r="D1093" s="8">
        <v>62.0</v>
      </c>
      <c r="E1093" s="9" t="s">
        <v>8</v>
      </c>
      <c r="F1093" s="9" t="s">
        <v>9</v>
      </c>
      <c r="G1093" s="11"/>
    </row>
    <row r="1094">
      <c r="A1094" s="5">
        <v>43839.942680023145</v>
      </c>
      <c r="B1094" s="6">
        <v>43840.2759716666</v>
      </c>
      <c r="C1094" s="8">
        <v>1.017</v>
      </c>
      <c r="D1094" s="8">
        <v>62.0</v>
      </c>
      <c r="E1094" s="9" t="s">
        <v>8</v>
      </c>
      <c r="F1094" s="9" t="s">
        <v>9</v>
      </c>
      <c r="G1094" s="11"/>
    </row>
    <row r="1095">
      <c r="A1095" s="5">
        <v>43839.95310320602</v>
      </c>
      <c r="B1095" s="6">
        <v>43840.2863942592</v>
      </c>
      <c r="C1095" s="8">
        <v>1.017</v>
      </c>
      <c r="D1095" s="8">
        <v>62.0</v>
      </c>
      <c r="E1095" s="9" t="s">
        <v>8</v>
      </c>
      <c r="F1095" s="9" t="s">
        <v>9</v>
      </c>
      <c r="G1095" s="11"/>
    </row>
    <row r="1096">
      <c r="A1096" s="5">
        <v>43839.963527685184</v>
      </c>
      <c r="B1096" s="6">
        <v>43840.2968148148</v>
      </c>
      <c r="C1096" s="8">
        <v>1.017</v>
      </c>
      <c r="D1096" s="8">
        <v>62.0</v>
      </c>
      <c r="E1096" s="9" t="s">
        <v>8</v>
      </c>
      <c r="F1096" s="9" t="s">
        <v>9</v>
      </c>
      <c r="G1096" s="11"/>
    </row>
    <row r="1097">
      <c r="A1097" s="5">
        <v>43839.973949120365</v>
      </c>
      <c r="B1097" s="6">
        <v>43840.3072359027</v>
      </c>
      <c r="C1097" s="8">
        <v>1.016</v>
      </c>
      <c r="D1097" s="8">
        <v>62.0</v>
      </c>
      <c r="E1097" s="9" t="s">
        <v>8</v>
      </c>
      <c r="F1097" s="9" t="s">
        <v>9</v>
      </c>
      <c r="G1097" s="11"/>
    </row>
    <row r="1098">
      <c r="A1098" s="5">
        <v>43839.98436288194</v>
      </c>
      <c r="B1098" s="6">
        <v>43840.3176551504</v>
      </c>
      <c r="C1098" s="8">
        <v>1.017</v>
      </c>
      <c r="D1098" s="8">
        <v>62.0</v>
      </c>
      <c r="E1098" s="9" t="s">
        <v>8</v>
      </c>
      <c r="F1098" s="9" t="s">
        <v>9</v>
      </c>
      <c r="G1098" s="11"/>
    </row>
    <row r="1099">
      <c r="A1099" s="5">
        <v>43839.994781898145</v>
      </c>
      <c r="B1099" s="6">
        <v>43840.3280774652</v>
      </c>
      <c r="C1099" s="8">
        <v>1.017</v>
      </c>
      <c r="D1099" s="8">
        <v>62.0</v>
      </c>
      <c r="E1099" s="9" t="s">
        <v>8</v>
      </c>
      <c r="F1099" s="9" t="s">
        <v>9</v>
      </c>
      <c r="G1099" s="11"/>
    </row>
    <row r="1100">
      <c r="A1100" s="5">
        <v>43840.00520650463</v>
      </c>
      <c r="B1100" s="6">
        <v>43840.3384989467</v>
      </c>
      <c r="C1100" s="8">
        <v>1.017</v>
      </c>
      <c r="D1100" s="8">
        <v>62.0</v>
      </c>
      <c r="E1100" s="9" t="s">
        <v>8</v>
      </c>
      <c r="F1100" s="9" t="s">
        <v>9</v>
      </c>
      <c r="G1100" s="11"/>
    </row>
    <row r="1101">
      <c r="A1101" s="5">
        <v>43840.015629456015</v>
      </c>
      <c r="B1101" s="6">
        <v>43840.3489203587</v>
      </c>
      <c r="C1101" s="8">
        <v>1.016</v>
      </c>
      <c r="D1101" s="8">
        <v>62.0</v>
      </c>
      <c r="E1101" s="9" t="s">
        <v>8</v>
      </c>
      <c r="F1101" s="9" t="s">
        <v>9</v>
      </c>
      <c r="G1101" s="11"/>
    </row>
    <row r="1102">
      <c r="A1102" s="5">
        <v>43840.02604357639</v>
      </c>
      <c r="B1102" s="6">
        <v>43840.359340243</v>
      </c>
      <c r="C1102" s="8">
        <v>1.016</v>
      </c>
      <c r="D1102" s="8">
        <v>62.0</v>
      </c>
      <c r="E1102" s="9" t="s">
        <v>8</v>
      </c>
      <c r="F1102" s="9" t="s">
        <v>9</v>
      </c>
      <c r="G1102" s="11"/>
    </row>
    <row r="1103">
      <c r="A1103" s="5">
        <v>43840.03647125</v>
      </c>
      <c r="B1103" s="6">
        <v>43840.3697615856</v>
      </c>
      <c r="C1103" s="8">
        <v>1.017</v>
      </c>
      <c r="D1103" s="8">
        <v>62.0</v>
      </c>
      <c r="E1103" s="9" t="s">
        <v>8</v>
      </c>
      <c r="F1103" s="9" t="s">
        <v>9</v>
      </c>
      <c r="G1103" s="11"/>
    </row>
    <row r="1104">
      <c r="A1104" s="5">
        <v>43840.04690681713</v>
      </c>
      <c r="B1104" s="6">
        <v>43840.380194375</v>
      </c>
      <c r="C1104" s="8">
        <v>1.016</v>
      </c>
      <c r="D1104" s="8">
        <v>62.0</v>
      </c>
      <c r="E1104" s="9" t="s">
        <v>8</v>
      </c>
      <c r="F1104" s="9" t="s">
        <v>9</v>
      </c>
      <c r="G1104" s="11"/>
    </row>
    <row r="1105">
      <c r="A1105" s="5">
        <v>43840.05732590277</v>
      </c>
      <c r="B1105" s="6">
        <v>43840.390614699</v>
      </c>
      <c r="C1105" s="8">
        <v>1.016</v>
      </c>
      <c r="D1105" s="8">
        <v>62.0</v>
      </c>
      <c r="E1105" s="9" t="s">
        <v>8</v>
      </c>
      <c r="F1105" s="9" t="s">
        <v>9</v>
      </c>
      <c r="G1105" s="11"/>
    </row>
    <row r="1106">
      <c r="A1106" s="5">
        <v>43840.06774699074</v>
      </c>
      <c r="B1106" s="6">
        <v>43840.4010366203</v>
      </c>
      <c r="C1106" s="8">
        <v>1.017</v>
      </c>
      <c r="D1106" s="8">
        <v>62.0</v>
      </c>
      <c r="E1106" s="9" t="s">
        <v>8</v>
      </c>
      <c r="F1106" s="9" t="s">
        <v>9</v>
      </c>
      <c r="G1106" s="11"/>
    </row>
    <row r="1107">
      <c r="A1107" s="5">
        <v>43840.07816225695</v>
      </c>
      <c r="B1107" s="6">
        <v>43840.4114565625</v>
      </c>
      <c r="C1107" s="8">
        <v>1.017</v>
      </c>
      <c r="D1107" s="8">
        <v>62.0</v>
      </c>
      <c r="E1107" s="9" t="s">
        <v>8</v>
      </c>
      <c r="F1107" s="9" t="s">
        <v>9</v>
      </c>
      <c r="G1107" s="11"/>
    </row>
    <row r="1108">
      <c r="A1108" s="5">
        <v>43840.08859295139</v>
      </c>
      <c r="B1108" s="6">
        <v>43840.4218778935</v>
      </c>
      <c r="C1108" s="8">
        <v>1.016</v>
      </c>
      <c r="D1108" s="8">
        <v>62.0</v>
      </c>
      <c r="E1108" s="9" t="s">
        <v>8</v>
      </c>
      <c r="F1108" s="9" t="s">
        <v>9</v>
      </c>
      <c r="G1108" s="11"/>
    </row>
    <row r="1109">
      <c r="A1109" s="5">
        <v>43840.09900377315</v>
      </c>
      <c r="B1109" s="6">
        <v>43840.4322980902</v>
      </c>
      <c r="C1109" s="8">
        <v>1.017</v>
      </c>
      <c r="D1109" s="8">
        <v>62.0</v>
      </c>
      <c r="E1109" s="9" t="s">
        <v>8</v>
      </c>
      <c r="F1109" s="9" t="s">
        <v>9</v>
      </c>
      <c r="G1109" s="11"/>
    </row>
    <row r="1110">
      <c r="A1110" s="5">
        <v>43840.109418935186</v>
      </c>
      <c r="B1110" s="6">
        <v>43840.442717743</v>
      </c>
      <c r="C1110" s="8">
        <v>1.017</v>
      </c>
      <c r="D1110" s="8">
        <v>62.0</v>
      </c>
      <c r="E1110" s="9" t="s">
        <v>8</v>
      </c>
      <c r="F1110" s="9" t="s">
        <v>9</v>
      </c>
      <c r="G1110" s="11"/>
    </row>
    <row r="1111">
      <c r="A1111" s="5">
        <v>43840.11984752315</v>
      </c>
      <c r="B1111" s="6">
        <v>43840.4531391435</v>
      </c>
      <c r="C1111" s="8">
        <v>1.016</v>
      </c>
      <c r="D1111" s="8">
        <v>62.0</v>
      </c>
      <c r="E1111" s="9" t="s">
        <v>8</v>
      </c>
      <c r="F1111" s="9" t="s">
        <v>9</v>
      </c>
      <c r="G1111" s="11"/>
    </row>
    <row r="1112">
      <c r="A1112" s="5">
        <v>43840.130278854165</v>
      </c>
      <c r="B1112" s="6">
        <v>43840.4635716435</v>
      </c>
      <c r="C1112" s="8">
        <v>1.016</v>
      </c>
      <c r="D1112" s="8">
        <v>62.0</v>
      </c>
      <c r="E1112" s="9" t="s">
        <v>8</v>
      </c>
      <c r="F1112" s="9" t="s">
        <v>9</v>
      </c>
      <c r="G1112" s="11"/>
    </row>
    <row r="1113">
      <c r="A1113" s="5">
        <v>43840.14069622685</v>
      </c>
      <c r="B1113" s="6">
        <v>43840.47399228</v>
      </c>
      <c r="C1113" s="8">
        <v>1.017</v>
      </c>
      <c r="D1113" s="8">
        <v>62.0</v>
      </c>
      <c r="E1113" s="9" t="s">
        <v>8</v>
      </c>
      <c r="F1113" s="9" t="s">
        <v>9</v>
      </c>
      <c r="G1113" s="11"/>
    </row>
    <row r="1114">
      <c r="A1114" s="5">
        <v>43840.15113226852</v>
      </c>
      <c r="B1114" s="6">
        <v>43840.4844247916</v>
      </c>
      <c r="C1114" s="8">
        <v>1.016</v>
      </c>
      <c r="D1114" s="8">
        <v>62.0</v>
      </c>
      <c r="E1114" s="9" t="s">
        <v>8</v>
      </c>
      <c r="F1114" s="9" t="s">
        <v>9</v>
      </c>
      <c r="G1114" s="11"/>
    </row>
    <row r="1115">
      <c r="A1115" s="5">
        <v>43840.16155491898</v>
      </c>
      <c r="B1115" s="6">
        <v>43840.4948448495</v>
      </c>
      <c r="C1115" s="8">
        <v>1.016</v>
      </c>
      <c r="D1115" s="8">
        <v>62.0</v>
      </c>
      <c r="E1115" s="9" t="s">
        <v>8</v>
      </c>
      <c r="F1115" s="9" t="s">
        <v>9</v>
      </c>
      <c r="G1115" s="11"/>
    </row>
    <row r="1116">
      <c r="A1116" s="5">
        <v>43840.17196892361</v>
      </c>
      <c r="B1116" s="6">
        <v>43840.505264699</v>
      </c>
      <c r="C1116" s="8">
        <v>1.016</v>
      </c>
      <c r="D1116" s="8">
        <v>62.0</v>
      </c>
      <c r="E1116" s="9" t="s">
        <v>8</v>
      </c>
      <c r="F1116" s="9" t="s">
        <v>9</v>
      </c>
      <c r="G1116" s="11"/>
    </row>
    <row r="1117">
      <c r="A1117" s="5">
        <v>43840.1825078125</v>
      </c>
      <c r="B1117" s="6">
        <v>43840.5156954629</v>
      </c>
      <c r="C1117" s="8">
        <v>1.017</v>
      </c>
      <c r="D1117" s="8">
        <v>62.0</v>
      </c>
      <c r="E1117" s="9" t="s">
        <v>8</v>
      </c>
      <c r="F1117" s="9" t="s">
        <v>9</v>
      </c>
      <c r="G1117" s="11"/>
    </row>
    <row r="1118">
      <c r="A1118" s="5">
        <v>43840.19281664352</v>
      </c>
      <c r="B1118" s="6">
        <v>43840.5261147569</v>
      </c>
      <c r="C1118" s="8">
        <v>1.016</v>
      </c>
      <c r="D1118" s="8">
        <v>62.0</v>
      </c>
      <c r="E1118" s="9" t="s">
        <v>8</v>
      </c>
      <c r="F1118" s="9" t="s">
        <v>9</v>
      </c>
      <c r="G1118" s="11"/>
    </row>
    <row r="1119">
      <c r="A1119" s="5">
        <v>43840.20325547454</v>
      </c>
      <c r="B1119" s="6">
        <v>43840.5365484259</v>
      </c>
      <c r="C1119" s="8">
        <v>1.016</v>
      </c>
      <c r="D1119" s="8">
        <v>62.0</v>
      </c>
      <c r="E1119" s="9" t="s">
        <v>8</v>
      </c>
      <c r="F1119" s="9" t="s">
        <v>9</v>
      </c>
      <c r="G1119" s="11"/>
    </row>
    <row r="1120">
      <c r="A1120" s="5">
        <v>43840.21368324074</v>
      </c>
      <c r="B1120" s="6">
        <v>43840.5469695833</v>
      </c>
      <c r="C1120" s="8">
        <v>1.017</v>
      </c>
      <c r="D1120" s="8">
        <v>62.0</v>
      </c>
      <c r="E1120" s="9" t="s">
        <v>8</v>
      </c>
      <c r="F1120" s="9" t="s">
        <v>9</v>
      </c>
      <c r="G1120" s="11"/>
    </row>
    <row r="1121">
      <c r="A1121" s="5">
        <v>43840.224109131945</v>
      </c>
      <c r="B1121" s="6">
        <v>43840.5574022222</v>
      </c>
      <c r="C1121" s="8">
        <v>1.017</v>
      </c>
      <c r="D1121" s="8">
        <v>62.0</v>
      </c>
      <c r="E1121" s="9" t="s">
        <v>8</v>
      </c>
      <c r="F1121" s="9" t="s">
        <v>9</v>
      </c>
      <c r="G1121" s="11"/>
    </row>
    <row r="1122">
      <c r="A1122" s="5">
        <v>43840.23461028935</v>
      </c>
      <c r="B1122" s="6">
        <v>43840.5678700347</v>
      </c>
      <c r="C1122" s="8">
        <v>1.017</v>
      </c>
      <c r="D1122" s="8">
        <v>62.0</v>
      </c>
      <c r="E1122" s="9" t="s">
        <v>8</v>
      </c>
      <c r="F1122" s="9" t="s">
        <v>9</v>
      </c>
      <c r="G1122" s="11"/>
    </row>
    <row r="1123">
      <c r="A1123" s="5">
        <v>43840.2449935301</v>
      </c>
      <c r="B1123" s="6">
        <v>43840.5782911574</v>
      </c>
      <c r="C1123" s="8">
        <v>1.017</v>
      </c>
      <c r="D1123" s="8">
        <v>62.0</v>
      </c>
      <c r="E1123" s="9" t="s">
        <v>8</v>
      </c>
      <c r="F1123" s="9" t="s">
        <v>9</v>
      </c>
      <c r="G1123" s="11"/>
    </row>
    <row r="1124">
      <c r="A1124" s="5">
        <v>43840.255418125</v>
      </c>
      <c r="B1124" s="6">
        <v>43840.5887116435</v>
      </c>
      <c r="C1124" s="8">
        <v>1.017</v>
      </c>
      <c r="D1124" s="8">
        <v>62.0</v>
      </c>
      <c r="E1124" s="9" t="s">
        <v>8</v>
      </c>
      <c r="F1124" s="9" t="s">
        <v>9</v>
      </c>
      <c r="G1124" s="11"/>
    </row>
    <row r="1125">
      <c r="A1125" s="5">
        <v>43840.26584768519</v>
      </c>
      <c r="B1125" s="6">
        <v>43840.5991321875</v>
      </c>
      <c r="C1125" s="8">
        <v>1.016</v>
      </c>
      <c r="D1125" s="8">
        <v>62.0</v>
      </c>
      <c r="E1125" s="9" t="s">
        <v>8</v>
      </c>
      <c r="F1125" s="9" t="s">
        <v>9</v>
      </c>
      <c r="G1125" s="11"/>
    </row>
    <row r="1126">
      <c r="A1126" s="5">
        <v>43840.27627556713</v>
      </c>
      <c r="B1126" s="6">
        <v>43840.6095658101</v>
      </c>
      <c r="C1126" s="8">
        <v>1.016</v>
      </c>
      <c r="D1126" s="8">
        <v>62.0</v>
      </c>
      <c r="E1126" s="9" t="s">
        <v>8</v>
      </c>
      <c r="F1126" s="9" t="s">
        <v>9</v>
      </c>
      <c r="G1126" s="11"/>
    </row>
    <row r="1127">
      <c r="A1127" s="5">
        <v>43840.28670121528</v>
      </c>
      <c r="B1127" s="6">
        <v>43840.6199870601</v>
      </c>
      <c r="C1127" s="8">
        <v>1.017</v>
      </c>
      <c r="D1127" s="8">
        <v>62.0</v>
      </c>
      <c r="E1127" s="9" t="s">
        <v>8</v>
      </c>
      <c r="F1127" s="9" t="s">
        <v>9</v>
      </c>
      <c r="G1127" s="11"/>
    </row>
    <row r="1128">
      <c r="A1128" s="5">
        <v>43840.29713835648</v>
      </c>
      <c r="B1128" s="6">
        <v>43840.6304092013</v>
      </c>
      <c r="C1128" s="8">
        <v>1.017</v>
      </c>
      <c r="D1128" s="8">
        <v>62.0</v>
      </c>
      <c r="E1128" s="9" t="s">
        <v>8</v>
      </c>
      <c r="F1128" s="9" t="s">
        <v>9</v>
      </c>
      <c r="G1128" s="11"/>
    </row>
    <row r="1129">
      <c r="A1129" s="5">
        <v>43840.307542650466</v>
      </c>
      <c r="B1129" s="6">
        <v>43840.6408297222</v>
      </c>
      <c r="C1129" s="8">
        <v>1.017</v>
      </c>
      <c r="D1129" s="8">
        <v>62.0</v>
      </c>
      <c r="E1129" s="9" t="s">
        <v>8</v>
      </c>
      <c r="F1129" s="9" t="s">
        <v>9</v>
      </c>
      <c r="G1129" s="11"/>
    </row>
    <row r="1130">
      <c r="A1130" s="5">
        <v>43840.31796172453</v>
      </c>
      <c r="B1130" s="6">
        <v>43840.6512522916</v>
      </c>
      <c r="C1130" s="8">
        <v>1.016</v>
      </c>
      <c r="D1130" s="8">
        <v>62.0</v>
      </c>
      <c r="E1130" s="9" t="s">
        <v>8</v>
      </c>
      <c r="F1130" s="9" t="s">
        <v>9</v>
      </c>
      <c r="G1130" s="11"/>
    </row>
    <row r="1131">
      <c r="A1131" s="5">
        <v>43840.32839178241</v>
      </c>
      <c r="B1131" s="6">
        <v>43840.6616847106</v>
      </c>
      <c r="C1131" s="8">
        <v>1.017</v>
      </c>
      <c r="D1131" s="8">
        <v>62.0</v>
      </c>
      <c r="E1131" s="9" t="s">
        <v>8</v>
      </c>
      <c r="F1131" s="9" t="s">
        <v>9</v>
      </c>
      <c r="G1131" s="11"/>
    </row>
    <row r="1132">
      <c r="A1132" s="5">
        <v>43840.33882244213</v>
      </c>
      <c r="B1132" s="6">
        <v>43840.672105949</v>
      </c>
      <c r="C1132" s="8">
        <v>1.016</v>
      </c>
      <c r="D1132" s="8">
        <v>62.0</v>
      </c>
      <c r="E1132" s="9" t="s">
        <v>8</v>
      </c>
      <c r="F1132" s="9" t="s">
        <v>9</v>
      </c>
      <c r="G1132" s="11"/>
    </row>
    <row r="1133">
      <c r="A1133" s="5">
        <v>43840.34924565972</v>
      </c>
      <c r="B1133" s="6">
        <v>43840.6825275925</v>
      </c>
      <c r="C1133" s="8">
        <v>1.016</v>
      </c>
      <c r="D1133" s="8">
        <v>62.0</v>
      </c>
      <c r="E1133" s="9" t="s">
        <v>8</v>
      </c>
      <c r="F1133" s="9" t="s">
        <v>9</v>
      </c>
      <c r="G1133" s="11"/>
    </row>
    <row r="1134">
      <c r="A1134" s="5">
        <v>43840.35965309027</v>
      </c>
      <c r="B1134" s="6">
        <v>43840.692946655</v>
      </c>
      <c r="C1134" s="8">
        <v>1.017</v>
      </c>
      <c r="D1134" s="8">
        <v>62.0</v>
      </c>
      <c r="E1134" s="9" t="s">
        <v>8</v>
      </c>
      <c r="F1134" s="9" t="s">
        <v>9</v>
      </c>
      <c r="G1134" s="11"/>
    </row>
    <row r="1135">
      <c r="A1135" s="5">
        <v>43840.37008172454</v>
      </c>
      <c r="B1135" s="6">
        <v>43840.7033677662</v>
      </c>
      <c r="C1135" s="8">
        <v>1.017</v>
      </c>
      <c r="D1135" s="8">
        <v>62.0</v>
      </c>
      <c r="E1135" s="9" t="s">
        <v>8</v>
      </c>
      <c r="F1135" s="9" t="s">
        <v>9</v>
      </c>
      <c r="G1135" s="11"/>
    </row>
    <row r="1136">
      <c r="A1136" s="5">
        <v>43840.38050050926</v>
      </c>
      <c r="B1136" s="6">
        <v>43840.713787743</v>
      </c>
      <c r="C1136" s="8">
        <v>1.016</v>
      </c>
      <c r="D1136" s="8">
        <v>62.0</v>
      </c>
      <c r="E1136" s="9" t="s">
        <v>8</v>
      </c>
      <c r="F1136" s="9" t="s">
        <v>9</v>
      </c>
      <c r="G1136" s="11"/>
    </row>
    <row r="1137">
      <c r="A1137" s="5">
        <v>43840.39092521991</v>
      </c>
      <c r="B1137" s="6">
        <v>43840.7242102199</v>
      </c>
      <c r="C1137" s="8">
        <v>1.016</v>
      </c>
      <c r="D1137" s="8">
        <v>62.0</v>
      </c>
      <c r="E1137" s="9" t="s">
        <v>8</v>
      </c>
      <c r="F1137" s="9" t="s">
        <v>9</v>
      </c>
      <c r="G1137" s="11"/>
    </row>
    <row r="1138">
      <c r="A1138" s="5">
        <v>43840.40134269676</v>
      </c>
      <c r="B1138" s="6">
        <v>43840.7346315972</v>
      </c>
      <c r="C1138" s="8">
        <v>1.016</v>
      </c>
      <c r="D1138" s="8">
        <v>62.0</v>
      </c>
      <c r="E1138" s="9" t="s">
        <v>8</v>
      </c>
      <c r="F1138" s="9" t="s">
        <v>9</v>
      </c>
      <c r="G1138" s="11"/>
    </row>
    <row r="1139">
      <c r="A1139" s="5">
        <v>43840.41178263889</v>
      </c>
      <c r="B1139" s="6">
        <v>43840.7450775</v>
      </c>
      <c r="C1139" s="8">
        <v>1.016</v>
      </c>
      <c r="D1139" s="8">
        <v>62.0</v>
      </c>
      <c r="E1139" s="9" t="s">
        <v>8</v>
      </c>
      <c r="F1139" s="9" t="s">
        <v>9</v>
      </c>
      <c r="G1139" s="11"/>
    </row>
    <row r="1140">
      <c r="A1140" s="5">
        <v>43840.422218865744</v>
      </c>
      <c r="B1140" s="6">
        <v>43840.7554989467</v>
      </c>
      <c r="C1140" s="8">
        <v>1.016</v>
      </c>
      <c r="D1140" s="8">
        <v>62.0</v>
      </c>
      <c r="E1140" s="9" t="s">
        <v>8</v>
      </c>
      <c r="F1140" s="9" t="s">
        <v>9</v>
      </c>
      <c r="G1140" s="11"/>
    </row>
    <row r="1141">
      <c r="A1141" s="5">
        <v>43840.43264704861</v>
      </c>
      <c r="B1141" s="6">
        <v>43840.7659326736</v>
      </c>
      <c r="C1141" s="8">
        <v>1.016</v>
      </c>
      <c r="D1141" s="8">
        <v>62.0</v>
      </c>
      <c r="E1141" s="9" t="s">
        <v>8</v>
      </c>
      <c r="F1141" s="9" t="s">
        <v>9</v>
      </c>
      <c r="G1141" s="11"/>
    </row>
    <row r="1142">
      <c r="A1142" s="5">
        <v>43840.44306152778</v>
      </c>
      <c r="B1142" s="6">
        <v>43840.776354537</v>
      </c>
      <c r="C1142" s="8">
        <v>1.016</v>
      </c>
      <c r="D1142" s="8">
        <v>62.0</v>
      </c>
      <c r="E1142" s="9" t="s">
        <v>8</v>
      </c>
      <c r="F1142" s="9" t="s">
        <v>9</v>
      </c>
      <c r="G1142" s="11"/>
    </row>
    <row r="1143">
      <c r="A1143" s="5">
        <v>43840.4534865625</v>
      </c>
      <c r="B1143" s="6">
        <v>43840.7867874537</v>
      </c>
      <c r="C1143" s="8">
        <v>1.016</v>
      </c>
      <c r="D1143" s="8">
        <v>62.0</v>
      </c>
      <c r="E1143" s="9" t="s">
        <v>8</v>
      </c>
      <c r="F1143" s="9" t="s">
        <v>9</v>
      </c>
      <c r="G1143" s="11"/>
    </row>
    <row r="1144">
      <c r="A1144" s="5">
        <v>43840.463911666666</v>
      </c>
      <c r="B1144" s="6">
        <v>43840.7972074652</v>
      </c>
      <c r="C1144" s="8">
        <v>1.016</v>
      </c>
      <c r="D1144" s="8">
        <v>62.0</v>
      </c>
      <c r="E1144" s="9" t="s">
        <v>8</v>
      </c>
      <c r="F1144" s="9" t="s">
        <v>9</v>
      </c>
      <c r="G1144" s="11"/>
    </row>
    <row r="1145">
      <c r="A1145" s="5">
        <v>43840.474336342595</v>
      </c>
      <c r="B1145" s="6">
        <v>43840.8076284375</v>
      </c>
      <c r="C1145" s="8">
        <v>1.016</v>
      </c>
      <c r="D1145" s="8">
        <v>62.0</v>
      </c>
      <c r="E1145" s="9" t="s">
        <v>8</v>
      </c>
      <c r="F1145" s="9" t="s">
        <v>9</v>
      </c>
      <c r="G1145" s="11"/>
    </row>
    <row r="1146">
      <c r="A1146" s="5">
        <v>43840.48476160879</v>
      </c>
      <c r="B1146" s="6">
        <v>43840.8180589467</v>
      </c>
      <c r="C1146" s="8">
        <v>1.016</v>
      </c>
      <c r="D1146" s="8">
        <v>62.0</v>
      </c>
      <c r="E1146" s="9" t="s">
        <v>8</v>
      </c>
      <c r="F1146" s="9" t="s">
        <v>9</v>
      </c>
      <c r="G1146" s="11"/>
    </row>
    <row r="1147">
      <c r="A1147" s="5">
        <v>43840.495187106484</v>
      </c>
      <c r="B1147" s="6">
        <v>43840.828480868</v>
      </c>
      <c r="C1147" s="8">
        <v>1.016</v>
      </c>
      <c r="D1147" s="8">
        <v>62.0</v>
      </c>
      <c r="E1147" s="9" t="s">
        <v>8</v>
      </c>
      <c r="F1147" s="9" t="s">
        <v>9</v>
      </c>
      <c r="G1147" s="11"/>
    </row>
    <row r="1148">
      <c r="A1148" s="5">
        <v>43840.50560881944</v>
      </c>
      <c r="B1148" s="6">
        <v>43840.8389021412</v>
      </c>
      <c r="C1148" s="8">
        <v>1.016</v>
      </c>
      <c r="D1148" s="8">
        <v>62.0</v>
      </c>
      <c r="E1148" s="9" t="s">
        <v>8</v>
      </c>
      <c r="F1148" s="9" t="s">
        <v>9</v>
      </c>
      <c r="G1148" s="11"/>
    </row>
    <row r="1149">
      <c r="A1149" s="5">
        <v>43840.51603131944</v>
      </c>
      <c r="B1149" s="6">
        <v>43840.8493233217</v>
      </c>
      <c r="C1149" s="8">
        <v>1.016</v>
      </c>
      <c r="D1149" s="8">
        <v>62.0</v>
      </c>
      <c r="E1149" s="9" t="s">
        <v>8</v>
      </c>
      <c r="F1149" s="9" t="s">
        <v>9</v>
      </c>
      <c r="G1149" s="11"/>
    </row>
    <row r="1150">
      <c r="A1150" s="5">
        <v>43840.52647074074</v>
      </c>
      <c r="B1150" s="6">
        <v>43840.8597557986</v>
      </c>
      <c r="C1150" s="8">
        <v>1.016</v>
      </c>
      <c r="D1150" s="8">
        <v>62.0</v>
      </c>
      <c r="E1150" s="9" t="s">
        <v>8</v>
      </c>
      <c r="F1150" s="9" t="s">
        <v>9</v>
      </c>
      <c r="G1150" s="11"/>
    </row>
    <row r="1151">
      <c r="A1151" s="5">
        <v>43840.53690608796</v>
      </c>
      <c r="B1151" s="6">
        <v>43840.8701985532</v>
      </c>
      <c r="C1151" s="8">
        <v>1.016</v>
      </c>
      <c r="D1151" s="8">
        <v>62.0</v>
      </c>
      <c r="E1151" s="9" t="s">
        <v>8</v>
      </c>
      <c r="F1151" s="9" t="s">
        <v>9</v>
      </c>
      <c r="G1151" s="11"/>
    </row>
    <row r="1152">
      <c r="A1152" s="5">
        <v>43840.54731231481</v>
      </c>
      <c r="B1152" s="6">
        <v>43840.8806179398</v>
      </c>
      <c r="C1152" s="8">
        <v>1.016</v>
      </c>
      <c r="D1152" s="8">
        <v>62.0</v>
      </c>
      <c r="E1152" s="9" t="s">
        <v>8</v>
      </c>
      <c r="F1152" s="9" t="s">
        <v>9</v>
      </c>
      <c r="G1152" s="11"/>
    </row>
    <row r="1153">
      <c r="A1153" s="5">
        <v>43840.55773696759</v>
      </c>
      <c r="B1153" s="6">
        <v>43840.8910395949</v>
      </c>
      <c r="C1153" s="8">
        <v>1.016</v>
      </c>
      <c r="D1153" s="8">
        <v>62.0</v>
      </c>
      <c r="E1153" s="9" t="s">
        <v>8</v>
      </c>
      <c r="F1153" s="9" t="s">
        <v>9</v>
      </c>
      <c r="G1153" s="11"/>
    </row>
    <row r="1154">
      <c r="A1154" s="5">
        <v>43840.56819751157</v>
      </c>
      <c r="B1154" s="6">
        <v>43840.9014596643</v>
      </c>
      <c r="C1154" s="8">
        <v>1.016</v>
      </c>
      <c r="D1154" s="8">
        <v>62.0</v>
      </c>
      <c r="E1154" s="9" t="s">
        <v>8</v>
      </c>
      <c r="F1154" s="9" t="s">
        <v>9</v>
      </c>
      <c r="G1154" s="11"/>
    </row>
    <row r="1155">
      <c r="A1155" s="5">
        <v>43840.578583009265</v>
      </c>
      <c r="B1155" s="6">
        <v>43840.9118820833</v>
      </c>
      <c r="C1155" s="8">
        <v>1.016</v>
      </c>
      <c r="D1155" s="8">
        <v>62.0</v>
      </c>
      <c r="E1155" s="9" t="s">
        <v>8</v>
      </c>
      <c r="F1155" s="9" t="s">
        <v>9</v>
      </c>
      <c r="G1155" s="11"/>
    </row>
    <row r="1156">
      <c r="A1156" s="5">
        <v>43840.589002256944</v>
      </c>
      <c r="B1156" s="6">
        <v>43840.922304375</v>
      </c>
      <c r="C1156" s="8">
        <v>1.016</v>
      </c>
      <c r="D1156" s="8">
        <v>62.0</v>
      </c>
      <c r="E1156" s="9" t="s">
        <v>8</v>
      </c>
      <c r="F1156" s="9" t="s">
        <v>9</v>
      </c>
      <c r="G1156" s="11"/>
    </row>
    <row r="1157">
      <c r="A1157" s="5">
        <v>43840.599434097225</v>
      </c>
      <c r="B1157" s="6">
        <v>43840.9327243055</v>
      </c>
      <c r="C1157" s="8">
        <v>1.016</v>
      </c>
      <c r="D1157" s="8">
        <v>62.0</v>
      </c>
      <c r="E1157" s="9" t="s">
        <v>8</v>
      </c>
      <c r="F1157" s="9" t="s">
        <v>9</v>
      </c>
      <c r="G1157" s="11"/>
    </row>
    <row r="1158">
      <c r="A1158" s="5">
        <v>43840.60985584491</v>
      </c>
      <c r="B1158" s="6">
        <v>43840.943145787</v>
      </c>
      <c r="C1158" s="8">
        <v>1.016</v>
      </c>
      <c r="D1158" s="8">
        <v>62.0</v>
      </c>
      <c r="E1158" s="9" t="s">
        <v>8</v>
      </c>
      <c r="F1158" s="9" t="s">
        <v>9</v>
      </c>
      <c r="G1158" s="11"/>
    </row>
    <row r="1159">
      <c r="A1159" s="5">
        <v>43840.620273831024</v>
      </c>
      <c r="B1159" s="6">
        <v>43840.953567824</v>
      </c>
      <c r="C1159" s="8">
        <v>1.016</v>
      </c>
      <c r="D1159" s="8">
        <v>62.0</v>
      </c>
      <c r="E1159" s="9" t="s">
        <v>8</v>
      </c>
      <c r="F1159" s="9" t="s">
        <v>9</v>
      </c>
      <c r="G1159" s="11"/>
    </row>
    <row r="1160">
      <c r="A1160" s="5">
        <v>43840.63068724537</v>
      </c>
      <c r="B1160" s="6">
        <v>43840.9639884259</v>
      </c>
      <c r="C1160" s="8">
        <v>1.016</v>
      </c>
      <c r="D1160" s="8">
        <v>62.0</v>
      </c>
      <c r="E1160" s="9" t="s">
        <v>8</v>
      </c>
      <c r="F1160" s="9" t="s">
        <v>9</v>
      </c>
      <c r="G1160" s="11"/>
    </row>
    <row r="1161">
      <c r="A1161" s="5">
        <v>43840.65153815973</v>
      </c>
      <c r="B1161" s="6">
        <v>43840.9848293402</v>
      </c>
      <c r="C1161" s="8">
        <v>1.016</v>
      </c>
      <c r="D1161" s="8">
        <v>62.0</v>
      </c>
      <c r="E1161" s="9" t="s">
        <v>8</v>
      </c>
      <c r="F1161" s="9" t="s">
        <v>9</v>
      </c>
      <c r="G1161" s="11"/>
    </row>
    <row r="1162">
      <c r="A1162" s="5">
        <v>43840.66204768518</v>
      </c>
      <c r="B1162" s="6">
        <v>43840.9952499189</v>
      </c>
      <c r="C1162" s="8">
        <v>1.016</v>
      </c>
      <c r="D1162" s="8">
        <v>62.0</v>
      </c>
      <c r="E1162" s="9" t="s">
        <v>8</v>
      </c>
      <c r="F1162" s="9" t="s">
        <v>9</v>
      </c>
      <c r="G1162" s="11"/>
    </row>
    <row r="1163">
      <c r="A1163" s="5">
        <v>43840.67237201388</v>
      </c>
      <c r="B1163" s="6">
        <v>43841.00567103</v>
      </c>
      <c r="C1163" s="8">
        <v>1.016</v>
      </c>
      <c r="D1163" s="8">
        <v>62.0</v>
      </c>
      <c r="E1163" s="9" t="s">
        <v>8</v>
      </c>
      <c r="F1163" s="9" t="s">
        <v>9</v>
      </c>
      <c r="G1163" s="11"/>
    </row>
    <row r="1164">
      <c r="A1164" s="5">
        <v>43840.68280956018</v>
      </c>
      <c r="B1164" s="6">
        <v>43841.0161040972</v>
      </c>
      <c r="C1164" s="8">
        <v>1.016</v>
      </c>
      <c r="D1164" s="8">
        <v>62.0</v>
      </c>
      <c r="E1164" s="9" t="s">
        <v>8</v>
      </c>
      <c r="F1164" s="9" t="s">
        <v>9</v>
      </c>
      <c r="G1164" s="11"/>
    </row>
    <row r="1165">
      <c r="A1165" s="5">
        <v>43840.69323252315</v>
      </c>
      <c r="B1165" s="6">
        <v>43841.026525706</v>
      </c>
      <c r="C1165" s="8">
        <v>1.016</v>
      </c>
      <c r="D1165" s="8">
        <v>62.0</v>
      </c>
      <c r="E1165" s="9" t="s">
        <v>8</v>
      </c>
      <c r="F1165" s="9" t="s">
        <v>9</v>
      </c>
      <c r="G1165" s="11"/>
    </row>
    <row r="1166">
      <c r="A1166" s="5">
        <v>43840.70365310185</v>
      </c>
      <c r="B1166" s="6">
        <v>43841.0369473379</v>
      </c>
      <c r="C1166" s="8">
        <v>1.016</v>
      </c>
      <c r="D1166" s="8">
        <v>62.0</v>
      </c>
      <c r="E1166" s="9" t="s">
        <v>8</v>
      </c>
      <c r="F1166" s="9" t="s">
        <v>9</v>
      </c>
      <c r="G1166" s="11"/>
    </row>
    <row r="1167">
      <c r="A1167" s="5">
        <v>43840.71407827546</v>
      </c>
      <c r="B1167" s="6">
        <v>43841.0473796759</v>
      </c>
      <c r="C1167" s="8">
        <v>1.016</v>
      </c>
      <c r="D1167" s="8">
        <v>62.0</v>
      </c>
      <c r="E1167" s="9" t="s">
        <v>8</v>
      </c>
      <c r="F1167" s="9" t="s">
        <v>9</v>
      </c>
      <c r="G1167" s="11"/>
    </row>
    <row r="1168">
      <c r="A1168" s="5">
        <v>43840.724512291665</v>
      </c>
      <c r="B1168" s="6">
        <v>43841.0578016782</v>
      </c>
      <c r="C1168" s="8">
        <v>1.016</v>
      </c>
      <c r="D1168" s="8">
        <v>62.0</v>
      </c>
      <c r="E1168" s="9" t="s">
        <v>8</v>
      </c>
      <c r="F1168" s="9" t="s">
        <v>9</v>
      </c>
      <c r="G1168" s="11"/>
    </row>
    <row r="1169">
      <c r="A1169" s="5">
        <v>43840.73492949074</v>
      </c>
      <c r="B1169" s="6">
        <v>43841.068223287</v>
      </c>
      <c r="C1169" s="8">
        <v>1.016</v>
      </c>
      <c r="D1169" s="8">
        <v>62.0</v>
      </c>
      <c r="E1169" s="9" t="s">
        <v>8</v>
      </c>
      <c r="F1169" s="9" t="s">
        <v>9</v>
      </c>
      <c r="G1169" s="11"/>
    </row>
    <row r="1170">
      <c r="A1170" s="5">
        <v>43840.74536609954</v>
      </c>
      <c r="B1170" s="6">
        <v>43841.0786562268</v>
      </c>
      <c r="C1170" s="8">
        <v>1.016</v>
      </c>
      <c r="D1170" s="8">
        <v>62.0</v>
      </c>
      <c r="E1170" s="9" t="s">
        <v>8</v>
      </c>
      <c r="F1170" s="9" t="s">
        <v>9</v>
      </c>
      <c r="G1170" s="11"/>
    </row>
    <row r="1171">
      <c r="A1171" s="5">
        <v>43840.75578337963</v>
      </c>
      <c r="B1171" s="6">
        <v>43841.0890753819</v>
      </c>
      <c r="C1171" s="8">
        <v>1.017</v>
      </c>
      <c r="D1171" s="8">
        <v>62.0</v>
      </c>
      <c r="E1171" s="9" t="s">
        <v>8</v>
      </c>
      <c r="F1171" s="9" t="s">
        <v>9</v>
      </c>
      <c r="G1171" s="11"/>
    </row>
    <row r="1172">
      <c r="A1172" s="5">
        <v>43840.76620020834</v>
      </c>
      <c r="B1172" s="6">
        <v>43841.0994958449</v>
      </c>
      <c r="C1172" s="8">
        <v>1.016</v>
      </c>
      <c r="D1172" s="8">
        <v>62.0</v>
      </c>
      <c r="E1172" s="9" t="s">
        <v>8</v>
      </c>
      <c r="F1172" s="9" t="s">
        <v>9</v>
      </c>
      <c r="G1172" s="11"/>
    </row>
    <row r="1173">
      <c r="A1173" s="5">
        <v>43840.77663361111</v>
      </c>
      <c r="B1173" s="6">
        <v>43841.1099178472</v>
      </c>
      <c r="C1173" s="8">
        <v>1.017</v>
      </c>
      <c r="D1173" s="8">
        <v>62.0</v>
      </c>
      <c r="E1173" s="9" t="s">
        <v>8</v>
      </c>
      <c r="F1173" s="9" t="s">
        <v>9</v>
      </c>
      <c r="G1173" s="11"/>
    </row>
    <row r="1174">
      <c r="A1174" s="5">
        <v>43840.78704591435</v>
      </c>
      <c r="B1174" s="6">
        <v>43841.1203385648</v>
      </c>
      <c r="C1174" s="8">
        <v>1.016</v>
      </c>
      <c r="D1174" s="8">
        <v>62.0</v>
      </c>
      <c r="E1174" s="9" t="s">
        <v>8</v>
      </c>
      <c r="F1174" s="9" t="s">
        <v>9</v>
      </c>
      <c r="G1174" s="11"/>
    </row>
    <row r="1175">
      <c r="A1175" s="5">
        <v>43840.79746976851</v>
      </c>
      <c r="B1175" s="6">
        <v>43841.1307590509</v>
      </c>
      <c r="C1175" s="8">
        <v>1.016</v>
      </c>
      <c r="D1175" s="8">
        <v>62.0</v>
      </c>
      <c r="E1175" s="9" t="s">
        <v>8</v>
      </c>
      <c r="F1175" s="9" t="s">
        <v>9</v>
      </c>
      <c r="G1175" s="11"/>
    </row>
    <row r="1176">
      <c r="A1176" s="5">
        <v>43840.80788766204</v>
      </c>
      <c r="B1176" s="6">
        <v>43841.1411796527</v>
      </c>
      <c r="C1176" s="8">
        <v>1.016</v>
      </c>
      <c r="D1176" s="8">
        <v>62.0</v>
      </c>
      <c r="E1176" s="9" t="s">
        <v>8</v>
      </c>
      <c r="F1176" s="9" t="s">
        <v>9</v>
      </c>
      <c r="G1176" s="11"/>
    </row>
    <row r="1177">
      <c r="A1177" s="5">
        <v>43840.818314918986</v>
      </c>
      <c r="B1177" s="6">
        <v>43841.1516012268</v>
      </c>
      <c r="C1177" s="8">
        <v>1.016</v>
      </c>
      <c r="D1177" s="8">
        <v>62.0</v>
      </c>
      <c r="E1177" s="9" t="s">
        <v>8</v>
      </c>
      <c r="F1177" s="9" t="s">
        <v>9</v>
      </c>
      <c r="G1177" s="11"/>
    </row>
    <row r="1178">
      <c r="A1178" s="5">
        <v>43840.82872409723</v>
      </c>
      <c r="B1178" s="6">
        <v>43841.1620211342</v>
      </c>
      <c r="C1178" s="8">
        <v>1.016</v>
      </c>
      <c r="D1178" s="8">
        <v>62.0</v>
      </c>
      <c r="E1178" s="9" t="s">
        <v>8</v>
      </c>
      <c r="F1178" s="9" t="s">
        <v>9</v>
      </c>
      <c r="G1178" s="11"/>
    </row>
    <row r="1179">
      <c r="A1179" s="5">
        <v>43840.83914969907</v>
      </c>
      <c r="B1179" s="6">
        <v>43841.1724403356</v>
      </c>
      <c r="C1179" s="8">
        <v>1.016</v>
      </c>
      <c r="D1179" s="8">
        <v>62.0</v>
      </c>
      <c r="E1179" s="9" t="s">
        <v>8</v>
      </c>
      <c r="F1179" s="9" t="s">
        <v>9</v>
      </c>
      <c r="G1179" s="11"/>
    </row>
    <row r="1180">
      <c r="A1180" s="5">
        <v>43840.8495665625</v>
      </c>
      <c r="B1180" s="6">
        <v>43841.1828603935</v>
      </c>
      <c r="C1180" s="8">
        <v>1.016</v>
      </c>
      <c r="D1180" s="8">
        <v>62.0</v>
      </c>
      <c r="E1180" s="9" t="s">
        <v>8</v>
      </c>
      <c r="F1180" s="9" t="s">
        <v>9</v>
      </c>
      <c r="G1180" s="11"/>
    </row>
    <row r="1181">
      <c r="A1181" s="5">
        <v>43840.85999114583</v>
      </c>
      <c r="B1181" s="6">
        <v>43841.1932818171</v>
      </c>
      <c r="C1181" s="8">
        <v>1.016</v>
      </c>
      <c r="D1181" s="8">
        <v>62.0</v>
      </c>
      <c r="E1181" s="9" t="s">
        <v>8</v>
      </c>
      <c r="F1181" s="9" t="s">
        <v>9</v>
      </c>
      <c r="G1181" s="11"/>
    </row>
    <row r="1182">
      <c r="A1182" s="5">
        <v>43840.87040869213</v>
      </c>
      <c r="B1182" s="6">
        <v>43841.2037035185</v>
      </c>
      <c r="C1182" s="8">
        <v>1.016</v>
      </c>
      <c r="D1182" s="8">
        <v>62.0</v>
      </c>
      <c r="E1182" s="9" t="s">
        <v>8</v>
      </c>
      <c r="F1182" s="9" t="s">
        <v>9</v>
      </c>
      <c r="G1182" s="11"/>
    </row>
    <row r="1183">
      <c r="A1183" s="5">
        <v>43840.88084903936</v>
      </c>
      <c r="B1183" s="6">
        <v>43841.2141252546</v>
      </c>
      <c r="C1183" s="8">
        <v>1.016</v>
      </c>
      <c r="D1183" s="8">
        <v>62.0</v>
      </c>
      <c r="E1183" s="9" t="s">
        <v>8</v>
      </c>
      <c r="F1183" s="9" t="s">
        <v>9</v>
      </c>
      <c r="G1183" s="11"/>
    </row>
    <row r="1184">
      <c r="A1184" s="5">
        <v>43840.891275462964</v>
      </c>
      <c r="B1184" s="6">
        <v>43841.2245465162</v>
      </c>
      <c r="C1184" s="8">
        <v>1.016</v>
      </c>
      <c r="D1184" s="8">
        <v>62.0</v>
      </c>
      <c r="E1184" s="9" t="s">
        <v>8</v>
      </c>
      <c r="F1184" s="9" t="s">
        <v>9</v>
      </c>
      <c r="G1184" s="11"/>
    </row>
    <row r="1185">
      <c r="A1185" s="5">
        <v>43840.90168560186</v>
      </c>
      <c r="B1185" s="6">
        <v>43841.2349786111</v>
      </c>
      <c r="C1185" s="8">
        <v>1.016</v>
      </c>
      <c r="D1185" s="8">
        <v>62.0</v>
      </c>
      <c r="E1185" s="9" t="s">
        <v>8</v>
      </c>
      <c r="F1185" s="9" t="s">
        <v>9</v>
      </c>
      <c r="G1185" s="11"/>
    </row>
    <row r="1186">
      <c r="A1186" s="5">
        <v>43840.91210395833</v>
      </c>
      <c r="B1186" s="6">
        <v>43841.245398912</v>
      </c>
      <c r="C1186" s="8">
        <v>1.016</v>
      </c>
      <c r="D1186" s="8">
        <v>62.0</v>
      </c>
      <c r="E1186" s="9" t="s">
        <v>8</v>
      </c>
      <c r="F1186" s="9" t="s">
        <v>9</v>
      </c>
      <c r="G1186" s="11"/>
    </row>
    <row r="1187">
      <c r="A1187" s="5">
        <v>43840.922533969904</v>
      </c>
      <c r="B1187" s="6">
        <v>43841.2558207754</v>
      </c>
      <c r="C1187" s="8">
        <v>1.016</v>
      </c>
      <c r="D1187" s="8">
        <v>62.0</v>
      </c>
      <c r="E1187" s="9" t="s">
        <v>8</v>
      </c>
      <c r="F1187" s="9" t="s">
        <v>9</v>
      </c>
      <c r="G1187" s="11"/>
    </row>
    <row r="1188">
      <c r="A1188" s="5">
        <v>43840.93295494213</v>
      </c>
      <c r="B1188" s="6">
        <v>43841.2662537037</v>
      </c>
      <c r="C1188" s="8">
        <v>1.016</v>
      </c>
      <c r="D1188" s="8">
        <v>62.0</v>
      </c>
      <c r="E1188" s="9" t="s">
        <v>8</v>
      </c>
      <c r="F1188" s="9" t="s">
        <v>9</v>
      </c>
      <c r="G1188" s="11"/>
    </row>
    <row r="1189">
      <c r="A1189" s="5">
        <v>43840.94337825231</v>
      </c>
      <c r="B1189" s="6">
        <v>43841.2766737962</v>
      </c>
      <c r="C1189" s="8">
        <v>1.016</v>
      </c>
      <c r="D1189" s="8">
        <v>62.0</v>
      </c>
      <c r="E1189" s="9" t="s">
        <v>8</v>
      </c>
      <c r="F1189" s="9" t="s">
        <v>9</v>
      </c>
      <c r="G1189" s="11"/>
    </row>
    <row r="1190">
      <c r="A1190" s="5">
        <v>43840.953796354166</v>
      </c>
      <c r="B1190" s="6">
        <v>43841.2870945138</v>
      </c>
      <c r="C1190" s="8">
        <v>1.016</v>
      </c>
      <c r="D1190" s="8">
        <v>62.0</v>
      </c>
      <c r="E1190" s="9" t="s">
        <v>8</v>
      </c>
      <c r="F1190" s="9" t="s">
        <v>9</v>
      </c>
      <c r="G1190" s="11"/>
    </row>
    <row r="1191">
      <c r="A1191" s="5">
        <v>43840.96421355324</v>
      </c>
      <c r="B1191" s="6">
        <v>43841.2975159837</v>
      </c>
      <c r="C1191" s="8">
        <v>1.016</v>
      </c>
      <c r="D1191" s="8">
        <v>62.0</v>
      </c>
      <c r="E1191" s="9" t="s">
        <v>8</v>
      </c>
      <c r="F1191" s="9" t="s">
        <v>9</v>
      </c>
      <c r="G1191" s="11"/>
    </row>
    <row r="1192">
      <c r="A1192" s="5">
        <v>43840.97463966435</v>
      </c>
      <c r="B1192" s="6">
        <v>43841.3079364351</v>
      </c>
      <c r="C1192" s="8">
        <v>1.016</v>
      </c>
      <c r="D1192" s="8">
        <v>62.0</v>
      </c>
      <c r="E1192" s="9" t="s">
        <v>8</v>
      </c>
      <c r="F1192" s="9" t="s">
        <v>9</v>
      </c>
      <c r="G1192" s="11"/>
    </row>
    <row r="1193">
      <c r="A1193" s="5">
        <v>43840.98505939815</v>
      </c>
      <c r="B1193" s="6">
        <v>43841.3183582986</v>
      </c>
      <c r="C1193" s="8">
        <v>1.016</v>
      </c>
      <c r="D1193" s="8">
        <v>62.0</v>
      </c>
      <c r="E1193" s="9" t="s">
        <v>8</v>
      </c>
      <c r="F1193" s="9" t="s">
        <v>9</v>
      </c>
      <c r="G1193" s="11"/>
    </row>
    <row r="1194">
      <c r="A1194" s="5">
        <v>43840.99548780093</v>
      </c>
      <c r="B1194" s="6">
        <v>43841.3287800231</v>
      </c>
      <c r="C1194" s="8">
        <v>1.016</v>
      </c>
      <c r="D1194" s="8">
        <v>62.0</v>
      </c>
      <c r="E1194" s="9" t="s">
        <v>8</v>
      </c>
      <c r="F1194" s="9" t="s">
        <v>9</v>
      </c>
      <c r="G1194" s="11"/>
    </row>
    <row r="1195">
      <c r="A1195" s="5">
        <v>43841.00590232639</v>
      </c>
      <c r="B1195" s="6">
        <v>43841.3392013541</v>
      </c>
      <c r="C1195" s="8">
        <v>1.016</v>
      </c>
      <c r="D1195" s="8">
        <v>62.0</v>
      </c>
      <c r="E1195" s="9" t="s">
        <v>8</v>
      </c>
      <c r="F1195" s="9" t="s">
        <v>9</v>
      </c>
      <c r="G1195" s="11"/>
    </row>
    <row r="1196">
      <c r="A1196" s="5">
        <v>43841.01632923611</v>
      </c>
      <c r="B1196" s="6">
        <v>43841.3496219791</v>
      </c>
      <c r="C1196" s="8">
        <v>1.016</v>
      </c>
      <c r="D1196" s="8">
        <v>62.0</v>
      </c>
      <c r="E1196" s="9" t="s">
        <v>8</v>
      </c>
      <c r="F1196" s="9" t="s">
        <v>9</v>
      </c>
      <c r="G1196" s="11"/>
    </row>
    <row r="1197">
      <c r="A1197" s="5">
        <v>43841.02675259259</v>
      </c>
      <c r="B1197" s="6">
        <v>43841.3600417824</v>
      </c>
      <c r="C1197" s="8">
        <v>1.016</v>
      </c>
      <c r="D1197" s="8">
        <v>62.0</v>
      </c>
      <c r="E1197" s="9" t="s">
        <v>8</v>
      </c>
      <c r="F1197" s="9" t="s">
        <v>9</v>
      </c>
      <c r="G1197" s="11"/>
    </row>
    <row r="1198">
      <c r="A1198" s="5">
        <v>43841.03717277778</v>
      </c>
      <c r="B1198" s="6">
        <v>43841.3704623495</v>
      </c>
      <c r="C1198" s="8">
        <v>1.016</v>
      </c>
      <c r="D1198" s="8">
        <v>62.0</v>
      </c>
      <c r="E1198" s="9" t="s">
        <v>8</v>
      </c>
      <c r="F1198" s="9" t="s">
        <v>9</v>
      </c>
      <c r="G1198" s="11"/>
    </row>
    <row r="1199">
      <c r="A1199" s="5">
        <v>43841.04760150463</v>
      </c>
      <c r="B1199" s="6">
        <v>43841.3808936689</v>
      </c>
      <c r="C1199" s="8">
        <v>1.016</v>
      </c>
      <c r="D1199" s="8">
        <v>62.0</v>
      </c>
      <c r="E1199" s="9" t="s">
        <v>8</v>
      </c>
      <c r="F1199" s="9" t="s">
        <v>9</v>
      </c>
      <c r="G1199" s="11"/>
    </row>
    <row r="1200">
      <c r="A1200" s="5">
        <v>43841.0580353588</v>
      </c>
      <c r="B1200" s="6">
        <v>43841.3913264004</v>
      </c>
      <c r="C1200" s="8">
        <v>1.016</v>
      </c>
      <c r="D1200" s="8">
        <v>62.0</v>
      </c>
      <c r="E1200" s="9" t="s">
        <v>8</v>
      </c>
      <c r="F1200" s="9" t="s">
        <v>9</v>
      </c>
      <c r="G1200" s="11"/>
    </row>
    <row r="1201">
      <c r="A1201" s="5">
        <v>43841.068450011575</v>
      </c>
      <c r="B1201" s="6">
        <v>43841.401746574</v>
      </c>
      <c r="C1201" s="8">
        <v>1.016</v>
      </c>
      <c r="D1201" s="8">
        <v>62.0</v>
      </c>
      <c r="E1201" s="9" t="s">
        <v>8</v>
      </c>
      <c r="F1201" s="9" t="s">
        <v>9</v>
      </c>
      <c r="G1201" s="11"/>
    </row>
    <row r="1202">
      <c r="A1202" s="5">
        <v>43841.07887020834</v>
      </c>
      <c r="B1202" s="6">
        <v>43841.4121672916</v>
      </c>
      <c r="C1202" s="8">
        <v>1.016</v>
      </c>
      <c r="D1202" s="8">
        <v>62.0</v>
      </c>
      <c r="E1202" s="9" t="s">
        <v>8</v>
      </c>
      <c r="F1202" s="9" t="s">
        <v>9</v>
      </c>
      <c r="G1202" s="11"/>
    </row>
    <row r="1203">
      <c r="A1203" s="5">
        <v>43841.08929142361</v>
      </c>
      <c r="B1203" s="6">
        <v>43841.4225886342</v>
      </c>
      <c r="C1203" s="8">
        <v>1.016</v>
      </c>
      <c r="D1203" s="8">
        <v>62.0</v>
      </c>
      <c r="E1203" s="9" t="s">
        <v>8</v>
      </c>
      <c r="F1203" s="9" t="s">
        <v>9</v>
      </c>
      <c r="G1203" s="11"/>
    </row>
    <row r="1204">
      <c r="A1204" s="5">
        <v>43841.099711793984</v>
      </c>
      <c r="B1204" s="6">
        <v>43841.4330072338</v>
      </c>
      <c r="C1204" s="8">
        <v>1.016</v>
      </c>
      <c r="D1204" s="8">
        <v>62.0</v>
      </c>
      <c r="E1204" s="9" t="s">
        <v>8</v>
      </c>
      <c r="F1204" s="9" t="s">
        <v>9</v>
      </c>
      <c r="G1204" s="11"/>
    </row>
    <row r="1205">
      <c r="A1205" s="5">
        <v>43841.110130393514</v>
      </c>
      <c r="B1205" s="6">
        <v>43841.4434294213</v>
      </c>
      <c r="C1205" s="8">
        <v>1.016</v>
      </c>
      <c r="D1205" s="8">
        <v>62.0</v>
      </c>
      <c r="E1205" s="9" t="s">
        <v>8</v>
      </c>
      <c r="F1205" s="9" t="s">
        <v>9</v>
      </c>
      <c r="G1205" s="11"/>
    </row>
    <row r="1206">
      <c r="A1206" s="5">
        <v>43841.120556724534</v>
      </c>
      <c r="B1206" s="6">
        <v>43841.4538509837</v>
      </c>
      <c r="C1206" s="8">
        <v>1.016</v>
      </c>
      <c r="D1206" s="8">
        <v>62.0</v>
      </c>
      <c r="E1206" s="9" t="s">
        <v>8</v>
      </c>
      <c r="F1206" s="9" t="s">
        <v>9</v>
      </c>
      <c r="G1206" s="11"/>
    </row>
    <row r="1207">
      <c r="A1207" s="5">
        <v>43841.130973287036</v>
      </c>
      <c r="B1207" s="6">
        <v>43841.4642714467</v>
      </c>
      <c r="C1207" s="8">
        <v>1.016</v>
      </c>
      <c r="D1207" s="8">
        <v>62.0</v>
      </c>
      <c r="E1207" s="9" t="s">
        <v>8</v>
      </c>
      <c r="F1207" s="9" t="s">
        <v>9</v>
      </c>
      <c r="G1207" s="11"/>
    </row>
    <row r="1208">
      <c r="A1208" s="5">
        <v>43841.14139841435</v>
      </c>
      <c r="B1208" s="6">
        <v>43841.4746917939</v>
      </c>
      <c r="C1208" s="8">
        <v>1.016</v>
      </c>
      <c r="D1208" s="8">
        <v>62.0</v>
      </c>
      <c r="E1208" s="9" t="s">
        <v>8</v>
      </c>
      <c r="F1208" s="9" t="s">
        <v>9</v>
      </c>
      <c r="G1208" s="11"/>
    </row>
    <row r="1209">
      <c r="A1209" s="5">
        <v>43841.151807789356</v>
      </c>
      <c r="B1209" s="6">
        <v>43841.485113831</v>
      </c>
      <c r="C1209" s="8">
        <v>1.016</v>
      </c>
      <c r="D1209" s="8">
        <v>62.0</v>
      </c>
      <c r="E1209" s="9" t="s">
        <v>8</v>
      </c>
      <c r="F1209" s="9" t="s">
        <v>9</v>
      </c>
      <c r="G1209" s="11"/>
    </row>
    <row r="1210">
      <c r="A1210" s="5">
        <v>43841.162243321756</v>
      </c>
      <c r="B1210" s="6">
        <v>43841.4955332986</v>
      </c>
      <c r="C1210" s="8">
        <v>1.016</v>
      </c>
      <c r="D1210" s="8">
        <v>62.0</v>
      </c>
      <c r="E1210" s="9" t="s">
        <v>8</v>
      </c>
      <c r="F1210" s="9" t="s">
        <v>9</v>
      </c>
      <c r="G1210" s="11"/>
    </row>
    <row r="1211">
      <c r="A1211" s="5">
        <v>43841.17265959491</v>
      </c>
      <c r="B1211" s="6">
        <v>43841.5059554051</v>
      </c>
      <c r="C1211" s="8">
        <v>1.016</v>
      </c>
      <c r="D1211" s="8">
        <v>62.0</v>
      </c>
      <c r="E1211" s="9" t="s">
        <v>8</v>
      </c>
      <c r="F1211" s="9" t="s">
        <v>9</v>
      </c>
      <c r="G1211" s="11"/>
    </row>
    <row r="1212">
      <c r="A1212" s="5">
        <v>43841.18307741898</v>
      </c>
      <c r="B1212" s="6">
        <v>43841.5163775231</v>
      </c>
      <c r="C1212" s="8">
        <v>1.016</v>
      </c>
      <c r="D1212" s="8">
        <v>62.0</v>
      </c>
      <c r="E1212" s="9" t="s">
        <v>8</v>
      </c>
      <c r="F1212" s="9" t="s">
        <v>9</v>
      </c>
      <c r="G1212" s="11"/>
    </row>
    <row r="1213">
      <c r="A1213" s="5">
        <v>43841.1934996412</v>
      </c>
      <c r="B1213" s="6">
        <v>43841.526798912</v>
      </c>
      <c r="C1213" s="8">
        <v>1.016</v>
      </c>
      <c r="D1213" s="8">
        <v>62.0</v>
      </c>
      <c r="E1213" s="9" t="s">
        <v>8</v>
      </c>
      <c r="F1213" s="9" t="s">
        <v>9</v>
      </c>
      <c r="G1213" s="11"/>
    </row>
    <row r="1214">
      <c r="A1214" s="5">
        <v>43841.20392130787</v>
      </c>
      <c r="B1214" s="6">
        <v>43841.5372203009</v>
      </c>
      <c r="C1214" s="8">
        <v>1.016</v>
      </c>
      <c r="D1214" s="8">
        <v>62.0</v>
      </c>
      <c r="E1214" s="9" t="s">
        <v>8</v>
      </c>
      <c r="F1214" s="9" t="s">
        <v>9</v>
      </c>
      <c r="G1214" s="11"/>
    </row>
    <row r="1215">
      <c r="A1215" s="5">
        <v>43841.21433991898</v>
      </c>
      <c r="B1215" s="6">
        <v>43841.54764103</v>
      </c>
      <c r="C1215" s="8">
        <v>1.016</v>
      </c>
      <c r="D1215" s="8">
        <v>62.0</v>
      </c>
      <c r="E1215" s="9" t="s">
        <v>8</v>
      </c>
      <c r="F1215" s="9" t="s">
        <v>9</v>
      </c>
      <c r="G1215" s="11"/>
    </row>
    <row r="1216">
      <c r="A1216" s="5">
        <v>43841.224771712965</v>
      </c>
      <c r="B1216" s="6">
        <v>43841.5580595717</v>
      </c>
      <c r="C1216" s="8">
        <v>1.016</v>
      </c>
      <c r="D1216" s="8">
        <v>62.0</v>
      </c>
      <c r="E1216" s="9" t="s">
        <v>8</v>
      </c>
      <c r="F1216" s="9" t="s">
        <v>9</v>
      </c>
      <c r="G1216" s="11"/>
    </row>
    <row r="1217">
      <c r="A1217" s="5">
        <v>43841.235193622684</v>
      </c>
      <c r="B1217" s="6">
        <v>43841.568491574</v>
      </c>
      <c r="C1217" s="8">
        <v>1.016</v>
      </c>
      <c r="D1217" s="8">
        <v>62.0</v>
      </c>
      <c r="E1217" s="9" t="s">
        <v>8</v>
      </c>
      <c r="F1217" s="9" t="s">
        <v>9</v>
      </c>
      <c r="G1217" s="11"/>
    </row>
    <row r="1218">
      <c r="A1218" s="5">
        <v>43841.24561266204</v>
      </c>
      <c r="B1218" s="6">
        <v>43841.5789120254</v>
      </c>
      <c r="C1218" s="8">
        <v>1.016</v>
      </c>
      <c r="D1218" s="8">
        <v>62.0</v>
      </c>
      <c r="E1218" s="9" t="s">
        <v>8</v>
      </c>
      <c r="F1218" s="9" t="s">
        <v>9</v>
      </c>
      <c r="G1218" s="11"/>
    </row>
    <row r="1219">
      <c r="A1219" s="5">
        <v>43841.256028275464</v>
      </c>
      <c r="B1219" s="6">
        <v>43841.589333449</v>
      </c>
      <c r="C1219" s="8">
        <v>1.016</v>
      </c>
      <c r="D1219" s="8">
        <v>62.0</v>
      </c>
      <c r="E1219" s="9" t="s">
        <v>8</v>
      </c>
      <c r="F1219" s="9" t="s">
        <v>9</v>
      </c>
      <c r="G1219" s="11"/>
    </row>
    <row r="1220">
      <c r="A1220" s="5">
        <v>43841.266463541666</v>
      </c>
      <c r="B1220" s="6">
        <v>43841.5997537847</v>
      </c>
      <c r="C1220" s="8">
        <v>1.016</v>
      </c>
      <c r="D1220" s="8">
        <v>62.0</v>
      </c>
      <c r="E1220" s="9" t="s">
        <v>8</v>
      </c>
      <c r="F1220" s="9" t="s">
        <v>9</v>
      </c>
      <c r="G1220" s="11"/>
    </row>
  </sheetData>
  <customSheetViews>
    <customSheetView guid="{DD16F967-2529-41DF-ADEB-FA063BBA3C8A}" filter="1" showAutoFilter="1">
      <autoFilter ref="$B$1:$E$1220">
        <filterColumn colId="3">
          <filters>
            <filter val="BLUE"/>
          </filters>
        </filterColumn>
      </autoFilter>
    </customSheetView>
    <customSheetView guid="{B5232FDB-BF6A-4763-B805-C1AC8A5F6543}" filter="1" showAutoFilter="1">
      <autoFilter ref="$B$1:$E$122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" t="s">
        <v>17</v>
      </c>
    </row>
    <row r="2">
      <c r="A2" s="32" t="s">
        <v>18</v>
      </c>
    </row>
    <row r="3">
      <c r="A3" s="32" t="s">
        <v>19</v>
      </c>
    </row>
    <row r="4">
      <c r="A4" s="32" t="s">
        <v>20</v>
      </c>
    </row>
    <row r="5">
      <c r="A5" s="32" t="s">
        <v>21</v>
      </c>
    </row>
    <row r="6">
      <c r="A6" s="32" t="s">
        <v>22</v>
      </c>
    </row>
    <row r="7">
      <c r="A7" s="32" t="s">
        <v>23</v>
      </c>
    </row>
  </sheetData>
  <drawing r:id="rId1"/>
</worksheet>
</file>